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Default Extension="emf" ContentType="image/x-emf"/>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codeName="ThisWorkbook" autoCompressPictures="0"/>
  <workbookProtection workbookAlgorithmName="SHA-512" workbookHashValue="4leemQBOWoQFP7kUxzNSY+eFj64Sgu/iRT91hBF+lJWhb0JSIjOgsoH5etpxssQrFHCOmETQmKN02mvA+gw6tQ==" workbookSaltValue="VDOygy+vpzvZfTMe1IWpJA==" workbookSpinCount="100000" lockStructure="1"/>
  <bookViews>
    <workbookView xWindow="560" yWindow="560" windowWidth="25040" windowHeight="15500" tabRatio="641" activeTab="1"/>
  </bookViews>
  <sheets>
    <sheet name="Setup" sheetId="9" r:id="rId1"/>
    <sheet name="Sponsor" sheetId="12" r:id="rId2"/>
    <sheet name="SubAwards" sheetId="7" r:id="rId3"/>
    <sheet name="Cost Sharing" sheetId="16" r:id="rId4"/>
    <sheet name="Pgm Income" sheetId="6" r:id="rId5"/>
    <sheet name="Create Workbook" sheetId="19" r:id="rId6"/>
    <sheet name="Help on Inflation" sheetId="17" r:id="rId7"/>
    <sheet name="Blocks" sheetId="13" r:id="rId8"/>
    <sheet name="Rates" sheetId="15" r:id="rId9"/>
    <sheet name="Data Lookup" sheetId="14" r:id="rId10"/>
    <sheet name="Version Notes" sheetId="18" r:id="rId11"/>
  </sheets>
  <definedNames>
    <definedName name="AppointmentList">'Data Lookup'!$A$30:$A$31</definedName>
    <definedName name="AYFacultyBlock">Blocks!$A$4:$O$5</definedName>
    <definedName name="BudItemCol">Sponsor!$D:$D</definedName>
    <definedName name="CostShareCopyRange">Sponsor!$B$2:$O$50</definedName>
    <definedName name="CShrBlockEndRow">Blocks!$13:$13</definedName>
    <definedName name="CShrBlockPrdCol">Blocks!$I:$I</definedName>
    <definedName name="CShrBlockRange">Blocks!$A$11:$O$13</definedName>
    <definedName name="CShrBlockStartRow">Blocks!$11:$11</definedName>
    <definedName name="CShrBlockTotPrdCol">Blocks!$L:$L</definedName>
    <definedName name="CstShrShtTotPrdCol">'Cost Sharing'!$K:$K</definedName>
    <definedName name="CstShrShtTotRow">'Cost Sharing'!$53:$53</definedName>
    <definedName name="CYFacultyBlock">Blocks!$A$8:$O$8</definedName>
    <definedName name="Data_Validation">Setup!#REF!</definedName>
    <definedName name="DefaultInflationRow">Sponsor!$8:$8</definedName>
    <definedName name="EquipmentRow">Sponsor!$33:$33</definedName>
    <definedName name="FacInflationPct">Sponsor!$B$10</definedName>
    <definedName name="FBRateTypeList">'Data Lookup'!$A$12:$A$15</definedName>
    <definedName name="FFRtRow">Sponsor!$5:$5</definedName>
    <definedName name="IDCBasisList">'Data Lookup'!$A$25:$A$28</definedName>
    <definedName name="IDCRateList">'Data Lookup'!$A$17:$A$23</definedName>
    <definedName name="IDCRtRow">Sponsor!$4:$4</definedName>
    <definedName name="InBaseCol">Sponsor!$N:$N</definedName>
    <definedName name="InBaseList">'Data Lookup'!$A$9:$A$10</definedName>
    <definedName name="InflationEntryCol">Sponsor!$B:$B</definedName>
    <definedName name="InflationModeCol">Sponsor!$A:$A</definedName>
    <definedName name="InflationModeList">'Data Lookup'!$A$3:$A$7</definedName>
    <definedName name="LockStructureList">'Data Lookup'!$A$33:$A$34</definedName>
    <definedName name="NumBudPrds">Setup!$B$17</definedName>
    <definedName name="NumCoPIAY">Setup!$B$18</definedName>
    <definedName name="NumCoPICY">Setup!$B$19</definedName>
    <definedName name="NumFacAY">Setup!$B$20</definedName>
    <definedName name="NumFacCY">Setup!$B$21</definedName>
    <definedName name="OtherExemptRow">Sponsor!$46:$46</definedName>
    <definedName name="PartSupportRow">Sponsor!$44:$44</definedName>
    <definedName name="PDRtRow">Sponsor!$7:$7</definedName>
    <definedName name="PFRtRow">Sponsor!$6:$6</definedName>
    <definedName name="PgmIncShtTotPrdCol">'Pgm Income'!$H:$H</definedName>
    <definedName name="PgmIncShtTotRow">'Pgm Income'!$50:$50</definedName>
    <definedName name="PIAppt">Setup!$B$8</definedName>
    <definedName name="PIName">Setup!$B$7</definedName>
    <definedName name="PrdCol">Sponsor!$I:$I</definedName>
    <definedName name="PrdHdrRow">Sponsor!$9:$9</definedName>
    <definedName name="PrdStartDtRow">Sponsor!$2:$2</definedName>
    <definedName name="_xlnm.Print_Area" localSheetId="1">Sponsor!$A$1:$O$53</definedName>
    <definedName name="RatesEndDtCol">Rates!$B:$B</definedName>
    <definedName name="RatesFBStartRow">Rates!$29:$29</definedName>
    <definedName name="RatesFFCOL">Rates!$C:$C</definedName>
    <definedName name="RatesIDCStartRow">Rates!$3:$3</definedName>
    <definedName name="RatesPDCOL">Rates!$E:$E</definedName>
    <definedName name="RatesPFCOL">Rates!$D:$D</definedName>
    <definedName name="RatesStartDtCol">Rates!$A:$A</definedName>
    <definedName name="RatesUINSOFCol">Rates!$F:$F</definedName>
    <definedName name="RatesUINSONCol">Rates!$E:$E</definedName>
    <definedName name="RatesUOTHOFCol">Rates!$H:$H</definedName>
    <definedName name="RatesUOTHONCol">Rates!$G:$G</definedName>
    <definedName name="RatesURESOFCol">Rates!$D:$D</definedName>
    <definedName name="RatesURESONCol">Rates!$C:$C</definedName>
    <definedName name="SetupDefaultInflationRt">Setup!$B$13</definedName>
    <definedName name="SetupFlatRate">Setup!$B$11</definedName>
    <definedName name="SetupIDCBasis">Setup!$B$12</definedName>
    <definedName name="SetupLockCell">Setup!$B$23</definedName>
    <definedName name="SetupMaintenanceCell">Setup!$B$25</definedName>
    <definedName name="SetupNegotiatedRate">Setup!$B$10</definedName>
    <definedName name="SetupStartDt">Setup!$B$16</definedName>
    <definedName name="SponCstShrTotRow">Sponsor!$51:$51</definedName>
    <definedName name="SponPgmIncTotRow">Sponsor!$52:$52</definedName>
    <definedName name="StartFacRow">Sponsor!$10:$10</definedName>
    <definedName name="SubIDCList">'Data Lookup'!$A$39:$A$41</definedName>
    <definedName name="SubsApplyIDCRow">Sponsor!$40:$40</definedName>
    <definedName name="SubsDCTotRow">SubAwards!$14:$14</definedName>
    <definedName name="SubsDirectCostStartRow">SubAwards!$3:$3</definedName>
    <definedName name="SubsExemptIDCRow">Sponsor!$41:$41</definedName>
    <definedName name="SubsIDCCapCol">SubAwards!$G:$G</definedName>
    <definedName name="SubsIDCCapRange">SubAwards!$G$4:$G$13</definedName>
    <definedName name="SubsIDCRtRow">SubAwards!$2:$2</definedName>
    <definedName name="SubsIDCStartRow">SubAwards!$16:$16</definedName>
    <definedName name="SubsIDCTotRow">SubAwards!$27:$27</definedName>
    <definedName name="SubsInBaseRow">SubAwards!$30:$30</definedName>
    <definedName name="SubsNotInBaseRow">SubAwards!$31:$31</definedName>
    <definedName name="SubsNotInBaseTotRow">SubAwards!$31:$31</definedName>
    <definedName name="SubsPrdCol">SubAwards!$B:$B</definedName>
    <definedName name="SubsRemainingInBaseRow">SubAwards!$34:$34</definedName>
    <definedName name="SubsRemainingInBaseTotRow">SubAwards!$45:$45</definedName>
    <definedName name="SubsTotPrdCol">SubAwards!$E:$E</definedName>
    <definedName name="SubTotGrad">Sponsor!$23:$23</definedName>
    <definedName name="SubTotSubs">Sponsor!$42:$42</definedName>
    <definedName name="TotDirect">Sponsor!$47:$47</definedName>
    <definedName name="TotFacRow">Sponsor!$19:$19</definedName>
    <definedName name="TotIDC">Sponsor!$49:$49</definedName>
    <definedName name="TotPrdCol">Sponsor!$L:$L</definedName>
    <definedName name="TotProjRow">Sponsor!$53:$53</definedName>
    <definedName name="TotSal">Sponsor!$29:$29</definedName>
    <definedName name="TotSalFB">Sponsor!$31:$31</definedName>
    <definedName name="TotSponsor">Sponsor!$50:$50</definedName>
    <definedName name="TravelRow">Sponsor!$34:$34</definedName>
    <definedName name="TuitionRow">Sponsor!$32:$32</definedName>
    <definedName name="VersionNo">Setup!$A$1</definedName>
    <definedName name="WorkbookMaintenanceList">'Data Lookup'!$A$36:$A$37</definedName>
    <definedName name="ZeroPrdCol">Sponsor!$H:$H</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24" i="12" l="1"/>
  <c r="K24" i="12"/>
  <c r="L24" i="12"/>
  <c r="H47" i="6"/>
  <c r="L46" i="6"/>
  <c r="L45" i="6"/>
  <c r="L44" i="6"/>
  <c r="L43" i="6"/>
  <c r="K42" i="6"/>
  <c r="J42" i="6"/>
  <c r="I42" i="6"/>
  <c r="L42" i="6"/>
  <c r="L41" i="6"/>
  <c r="L40" i="6"/>
  <c r="L39" i="6"/>
  <c r="L38" i="6"/>
  <c r="L37" i="6"/>
  <c r="L36" i="6"/>
  <c r="L35" i="6"/>
  <c r="L34" i="6"/>
  <c r="L33" i="6"/>
  <c r="L32" i="6"/>
  <c r="I28" i="6"/>
  <c r="J28" i="6"/>
  <c r="K28" i="6"/>
  <c r="L28" i="6"/>
  <c r="I27" i="6"/>
  <c r="J27" i="6"/>
  <c r="K27" i="6"/>
  <c r="L27" i="6"/>
  <c r="I26" i="6"/>
  <c r="J26" i="6"/>
  <c r="K26" i="6"/>
  <c r="I25" i="6"/>
  <c r="J25" i="6"/>
  <c r="I24" i="6"/>
  <c r="J24" i="6"/>
  <c r="I22" i="6"/>
  <c r="I21" i="6"/>
  <c r="L20" i="6"/>
  <c r="H18" i="6"/>
  <c r="B18" i="6"/>
  <c r="I18" i="6"/>
  <c r="H17" i="6"/>
  <c r="I17" i="6"/>
  <c r="B17" i="6"/>
  <c r="H16" i="6"/>
  <c r="B16" i="6"/>
  <c r="I16" i="6"/>
  <c r="J16" i="6"/>
  <c r="K16" i="6"/>
  <c r="H15" i="6"/>
  <c r="I15" i="6"/>
  <c r="J15" i="6"/>
  <c r="K15" i="6"/>
  <c r="L15" i="6"/>
  <c r="B15" i="6"/>
  <c r="H14" i="6"/>
  <c r="H48" i="6"/>
  <c r="H49" i="6"/>
  <c r="H50" i="6"/>
  <c r="B14" i="6"/>
  <c r="H13" i="6"/>
  <c r="I13" i="6"/>
  <c r="B13" i="6"/>
  <c r="H12" i="6"/>
  <c r="I12" i="6"/>
  <c r="B12" i="6"/>
  <c r="H11" i="6"/>
  <c r="I11" i="6"/>
  <c r="B11" i="6"/>
  <c r="L52" i="16"/>
  <c r="L51" i="16"/>
  <c r="H47" i="16"/>
  <c r="L46" i="16"/>
  <c r="L45" i="16"/>
  <c r="L44" i="16"/>
  <c r="L43" i="16"/>
  <c r="K42" i="16"/>
  <c r="J42" i="16"/>
  <c r="I42" i="16"/>
  <c r="L41" i="16"/>
  <c r="L40" i="16"/>
  <c r="L39" i="16"/>
  <c r="L38" i="16"/>
  <c r="L37" i="16"/>
  <c r="L36" i="16"/>
  <c r="L35" i="16"/>
  <c r="L34" i="16"/>
  <c r="L33" i="16"/>
  <c r="L32" i="16"/>
  <c r="I28" i="16"/>
  <c r="J28" i="16"/>
  <c r="K28" i="16"/>
  <c r="I27" i="16"/>
  <c r="J27" i="16"/>
  <c r="K27" i="16"/>
  <c r="L27" i="16"/>
  <c r="I26" i="16"/>
  <c r="I25" i="16"/>
  <c r="J25" i="16"/>
  <c r="K25" i="16"/>
  <c r="I24" i="16"/>
  <c r="J24" i="16"/>
  <c r="K24" i="16"/>
  <c r="I22" i="16"/>
  <c r="I21" i="16"/>
  <c r="J21" i="16"/>
  <c r="J23" i="16"/>
  <c r="L20" i="16"/>
  <c r="H18" i="16"/>
  <c r="B18" i="16"/>
  <c r="H17" i="16"/>
  <c r="I17" i="16"/>
  <c r="B17" i="16"/>
  <c r="H16" i="16"/>
  <c r="B16" i="16"/>
  <c r="H15" i="16"/>
  <c r="I15" i="16"/>
  <c r="B15" i="16"/>
  <c r="H14" i="16"/>
  <c r="B14" i="16"/>
  <c r="I14" i="16"/>
  <c r="J14" i="16"/>
  <c r="K14" i="16"/>
  <c r="H13" i="16"/>
  <c r="B13" i="16"/>
  <c r="H12" i="16"/>
  <c r="I12" i="16"/>
  <c r="B12" i="16"/>
  <c r="H11" i="16"/>
  <c r="B11" i="16"/>
  <c r="I13" i="13"/>
  <c r="J13" i="13"/>
  <c r="K13" i="13"/>
  <c r="L12" i="13"/>
  <c r="L11" i="13"/>
  <c r="E31" i="7"/>
  <c r="E30" i="7"/>
  <c r="B27" i="7"/>
  <c r="C27" i="7"/>
  <c r="D27" i="7"/>
  <c r="E26" i="7"/>
  <c r="E25" i="7"/>
  <c r="E24" i="7"/>
  <c r="E23" i="7"/>
  <c r="E22" i="7"/>
  <c r="E21" i="7"/>
  <c r="E20" i="7"/>
  <c r="E19" i="7"/>
  <c r="E18" i="7"/>
  <c r="E17" i="7"/>
  <c r="B14" i="7"/>
  <c r="C14" i="7"/>
  <c r="D14" i="7"/>
  <c r="E13" i="7"/>
  <c r="E12" i="7"/>
  <c r="E11" i="7"/>
  <c r="E10" i="7"/>
  <c r="E9" i="7"/>
  <c r="E8" i="7"/>
  <c r="E7" i="7"/>
  <c r="E6" i="7"/>
  <c r="E5" i="7"/>
  <c r="E4" i="7"/>
  <c r="L51" i="12"/>
  <c r="L46" i="12"/>
  <c r="L45" i="12"/>
  <c r="L44" i="12"/>
  <c r="L43" i="12"/>
  <c r="I42" i="12"/>
  <c r="L42" i="12"/>
  <c r="J42" i="12"/>
  <c r="K42" i="12"/>
  <c r="L41" i="12"/>
  <c r="L40" i="12"/>
  <c r="L39" i="12"/>
  <c r="L38" i="12"/>
  <c r="L37" i="12"/>
  <c r="L36" i="12"/>
  <c r="L35" i="12"/>
  <c r="L34" i="12"/>
  <c r="L33" i="12"/>
  <c r="L32" i="12"/>
  <c r="L20" i="12"/>
  <c r="I26" i="12"/>
  <c r="J26" i="12"/>
  <c r="I25" i="12"/>
  <c r="J25" i="12"/>
  <c r="K25" i="12"/>
  <c r="L25" i="12"/>
  <c r="J22" i="12"/>
  <c r="I21" i="12"/>
  <c r="I23" i="12"/>
  <c r="H18" i="12"/>
  <c r="I18" i="12"/>
  <c r="B18" i="12"/>
  <c r="H17" i="12"/>
  <c r="B17" i="12"/>
  <c r="I17" i="12"/>
  <c r="H16" i="12"/>
  <c r="I16" i="12"/>
  <c r="J16" i="12"/>
  <c r="K16" i="12"/>
  <c r="B16" i="12"/>
  <c r="H15" i="12"/>
  <c r="B15" i="12"/>
  <c r="H14" i="12"/>
  <c r="B14" i="12"/>
  <c r="H13" i="12"/>
  <c r="B13" i="12"/>
  <c r="H12" i="12"/>
  <c r="I12" i="12"/>
  <c r="J12" i="12"/>
  <c r="B12" i="12"/>
  <c r="H11" i="12"/>
  <c r="I11" i="12"/>
  <c r="J11" i="12"/>
  <c r="B11" i="12"/>
  <c r="I13" i="16"/>
  <c r="J13" i="16"/>
  <c r="I23" i="6"/>
  <c r="J22" i="16"/>
  <c r="I11" i="16"/>
  <c r="K22" i="16"/>
  <c r="I23" i="16"/>
  <c r="K22" i="12"/>
  <c r="K23" i="12"/>
  <c r="L27" i="12"/>
  <c r="L28" i="12"/>
  <c r="J23" i="12"/>
  <c r="I14" i="12"/>
  <c r="A1" i="18"/>
  <c r="J11" i="16"/>
  <c r="A1" i="12"/>
  <c r="H47" i="12"/>
  <c r="A1" i="7"/>
  <c r="E16" i="7"/>
  <c r="A17" i="7"/>
  <c r="A18" i="7"/>
  <c r="A19" i="7"/>
  <c r="A20" i="7"/>
  <c r="A21" i="7"/>
  <c r="A22" i="7"/>
  <c r="A23" i="7"/>
  <c r="A24" i="7"/>
  <c r="A25" i="7"/>
  <c r="A26" i="7"/>
  <c r="A35" i="7"/>
  <c r="E35" i="7"/>
  <c r="A36" i="7"/>
  <c r="E36" i="7"/>
  <c r="A37" i="7"/>
  <c r="E37" i="7"/>
  <c r="A38" i="7"/>
  <c r="E38" i="7"/>
  <c r="A39" i="7"/>
  <c r="E39" i="7"/>
  <c r="A40" i="7"/>
  <c r="E40" i="7"/>
  <c r="A41" i="7"/>
  <c r="E41" i="7"/>
  <c r="A42" i="7"/>
  <c r="E42" i="7"/>
  <c r="A43" i="7"/>
  <c r="E43" i="7"/>
  <c r="A44" i="7"/>
  <c r="E44" i="7"/>
  <c r="B45" i="7"/>
  <c r="E45" i="7"/>
  <c r="A1" i="16"/>
  <c r="A1" i="6"/>
  <c r="A1" i="13"/>
  <c r="B4" i="13"/>
  <c r="H4" i="13"/>
  <c r="B5" i="13"/>
  <c r="H5" i="13"/>
  <c r="B8" i="13"/>
  <c r="H8" i="13"/>
  <c r="A1" i="15"/>
  <c r="A1" i="14"/>
  <c r="I4" i="13"/>
  <c r="L4" i="13"/>
  <c r="I15" i="12"/>
  <c r="I5" i="13"/>
  <c r="L5" i="13"/>
  <c r="L21" i="12"/>
  <c r="L22" i="12"/>
  <c r="E14" i="7"/>
  <c r="L13" i="13"/>
  <c r="H48" i="12"/>
  <c r="H49" i="12"/>
  <c r="H50" i="12"/>
  <c r="H53" i="12"/>
  <c r="L22" i="16"/>
  <c r="E27" i="7"/>
  <c r="L42" i="16"/>
  <c r="J21" i="6"/>
  <c r="K21" i="6"/>
  <c r="I8" i="13"/>
  <c r="L8" i="13"/>
  <c r="I13" i="12"/>
  <c r="H48" i="16"/>
  <c r="H49" i="16"/>
  <c r="H50" i="16"/>
  <c r="I16" i="16"/>
  <c r="I30" i="16"/>
  <c r="I48" i="16"/>
  <c r="I18" i="16"/>
  <c r="K24" i="6"/>
  <c r="L24" i="6"/>
  <c r="L17" i="16"/>
  <c r="J17" i="16"/>
  <c r="K17" i="16"/>
  <c r="K11" i="12"/>
  <c r="L13" i="12"/>
  <c r="J13" i="12"/>
  <c r="K13" i="12"/>
  <c r="J17" i="12"/>
  <c r="K17" i="12"/>
  <c r="K26" i="12"/>
  <c r="L26" i="12"/>
  <c r="J18" i="16"/>
  <c r="K18" i="16"/>
  <c r="K13" i="16"/>
  <c r="I30" i="6"/>
  <c r="J11" i="6"/>
  <c r="J15" i="16"/>
  <c r="K15" i="16"/>
  <c r="L15" i="16"/>
  <c r="J18" i="12"/>
  <c r="K18" i="12"/>
  <c r="J12" i="16"/>
  <c r="K12" i="16"/>
  <c r="L28" i="16"/>
  <c r="J12" i="6"/>
  <c r="K12" i="6"/>
  <c r="L12" i="6"/>
  <c r="K12" i="12"/>
  <c r="L12" i="12"/>
  <c r="J15" i="12"/>
  <c r="K15" i="12"/>
  <c r="L15" i="12"/>
  <c r="L16" i="16"/>
  <c r="J16" i="16"/>
  <c r="K16" i="16"/>
  <c r="K25" i="6"/>
  <c r="L25" i="6"/>
  <c r="J18" i="6"/>
  <c r="K18" i="6"/>
  <c r="J13" i="6"/>
  <c r="K13" i="6"/>
  <c r="J17" i="6"/>
  <c r="K17" i="6"/>
  <c r="L26" i="6"/>
  <c r="K11" i="16"/>
  <c r="L11" i="16"/>
  <c r="L16" i="6"/>
  <c r="L23" i="12"/>
  <c r="L25" i="16"/>
  <c r="I19" i="12"/>
  <c r="L11" i="12"/>
  <c r="J14" i="12"/>
  <c r="K14" i="12"/>
  <c r="L24" i="16"/>
  <c r="I30" i="12"/>
  <c r="I48" i="12"/>
  <c r="L13" i="16"/>
  <c r="L16" i="12"/>
  <c r="J22" i="6"/>
  <c r="I14" i="6"/>
  <c r="I19" i="6"/>
  <c r="I29" i="6"/>
  <c r="L14" i="16"/>
  <c r="J26" i="16"/>
  <c r="K26" i="16"/>
  <c r="K21" i="16"/>
  <c r="K23" i="16"/>
  <c r="I19" i="16"/>
  <c r="L14" i="12"/>
  <c r="J19" i="16"/>
  <c r="J29" i="16"/>
  <c r="L18" i="6"/>
  <c r="L12" i="16"/>
  <c r="L21" i="6"/>
  <c r="I49" i="12"/>
  <c r="I49" i="16"/>
  <c r="K19" i="16"/>
  <c r="K30" i="16"/>
  <c r="K48" i="16"/>
  <c r="K49" i="16"/>
  <c r="K50" i="16"/>
  <c r="K53" i="16"/>
  <c r="J30" i="12"/>
  <c r="I29" i="16"/>
  <c r="J30" i="16"/>
  <c r="L17" i="12"/>
  <c r="K19" i="12"/>
  <c r="K29" i="12"/>
  <c r="K30" i="12"/>
  <c r="K48" i="12"/>
  <c r="K49" i="12"/>
  <c r="J14" i="6"/>
  <c r="K14" i="6"/>
  <c r="L18" i="12"/>
  <c r="L30" i="16"/>
  <c r="J23" i="6"/>
  <c r="K22" i="6"/>
  <c r="K23" i="6"/>
  <c r="I29" i="12"/>
  <c r="L22" i="6"/>
  <c r="I31" i="6"/>
  <c r="L17" i="6"/>
  <c r="L13" i="6"/>
  <c r="K11" i="6"/>
  <c r="L18" i="16"/>
  <c r="L26" i="16"/>
  <c r="K29" i="16"/>
  <c r="K31" i="16"/>
  <c r="K47" i="16"/>
  <c r="L21" i="16"/>
  <c r="L23" i="16"/>
  <c r="I48" i="6"/>
  <c r="J19" i="12"/>
  <c r="J29" i="12"/>
  <c r="L19" i="12"/>
  <c r="J31" i="16"/>
  <c r="J47" i="16"/>
  <c r="L19" i="16"/>
  <c r="L30" i="12"/>
  <c r="I47" i="6"/>
  <c r="I31" i="16"/>
  <c r="L29" i="16"/>
  <c r="J31" i="12"/>
  <c r="J47" i="12"/>
  <c r="J19" i="6"/>
  <c r="L14" i="6"/>
  <c r="J48" i="16"/>
  <c r="J48" i="12"/>
  <c r="K30" i="6"/>
  <c r="K48" i="6"/>
  <c r="K49" i="6"/>
  <c r="K19" i="6"/>
  <c r="L11" i="6"/>
  <c r="I49" i="6"/>
  <c r="I31" i="12"/>
  <c r="L29" i="12"/>
  <c r="J30" i="6"/>
  <c r="K29" i="6"/>
  <c r="K31" i="12"/>
  <c r="K47" i="12"/>
  <c r="K50" i="12"/>
  <c r="K53" i="12"/>
  <c r="L23" i="6"/>
  <c r="L19" i="6"/>
  <c r="L30" i="6"/>
  <c r="J48" i="6"/>
  <c r="L31" i="16"/>
  <c r="I47" i="16"/>
  <c r="J49" i="12"/>
  <c r="L48" i="12"/>
  <c r="I50" i="6"/>
  <c r="J49" i="16"/>
  <c r="L48" i="16"/>
  <c r="J29" i="6"/>
  <c r="K31" i="6"/>
  <c r="K47" i="6"/>
  <c r="K50" i="6"/>
  <c r="L31" i="12"/>
  <c r="I47" i="12"/>
  <c r="L47" i="12"/>
  <c r="I50" i="12"/>
  <c r="J50" i="12"/>
  <c r="J53" i="12"/>
  <c r="L49" i="12"/>
  <c r="J49" i="6"/>
  <c r="L48" i="6"/>
  <c r="J31" i="6"/>
  <c r="L29" i="6"/>
  <c r="L47" i="16"/>
  <c r="I50" i="16"/>
  <c r="J50" i="16"/>
  <c r="J53" i="16"/>
  <c r="L49" i="16"/>
  <c r="L50" i="12"/>
  <c r="I53" i="12"/>
  <c r="L53" i="12"/>
  <c r="J47" i="6"/>
  <c r="L47" i="6"/>
  <c r="L31" i="6"/>
  <c r="L49" i="6"/>
  <c r="L50" i="16"/>
  <c r="I53" i="16"/>
  <c r="L53" i="16"/>
  <c r="J50" i="6"/>
  <c r="L50" i="6"/>
</calcChain>
</file>

<file path=xl/comments1.xml><?xml version="1.0" encoding="utf-8"?>
<comments xmlns="http://schemas.openxmlformats.org/spreadsheetml/2006/main">
  <authors>
    <author>Suzanne Huard</author>
  </authors>
  <commentList>
    <comment ref="B7" authorId="0">
      <text>
        <r>
          <rPr>
            <b/>
            <sz val="8"/>
            <color indexed="81"/>
            <rFont val="Tahoma"/>
            <family val="2"/>
          </rPr>
          <t>PI Info:</t>
        </r>
        <r>
          <rPr>
            <sz val="8"/>
            <color indexed="81"/>
            <rFont val="Tahoma"/>
            <family val="2"/>
          </rPr>
          <t xml:space="preserve">
</t>
        </r>
        <r>
          <rPr>
            <b/>
            <sz val="8"/>
            <color indexed="81"/>
            <rFont val="Tahoma"/>
            <family val="2"/>
          </rPr>
          <t>Name:</t>
        </r>
        <r>
          <rPr>
            <sz val="8"/>
            <color indexed="81"/>
            <rFont val="Tahoma"/>
            <family val="2"/>
          </rPr>
          <t xml:space="preserve">  no particular formatting.
</t>
        </r>
        <r>
          <rPr>
            <b/>
            <sz val="8"/>
            <color indexed="81"/>
            <rFont val="Tahoma"/>
            <family val="2"/>
          </rPr>
          <t>Appointment:</t>
        </r>
        <r>
          <rPr>
            <sz val="8"/>
            <color indexed="81"/>
            <rFont val="Tahoma"/>
            <family val="2"/>
          </rPr>
          <t xml:space="preserve">  AY for academic year; CY for calendar year appointment.
</t>
        </r>
      </text>
    </comment>
    <comment ref="B10" authorId="0">
      <text>
        <r>
          <rPr>
            <b/>
            <sz val="8"/>
            <color indexed="81"/>
            <rFont val="Tahoma"/>
            <family val="2"/>
          </rPr>
          <t>IDC Info</t>
        </r>
        <r>
          <rPr>
            <sz val="8"/>
            <color indexed="81"/>
            <rFont val="Tahoma"/>
            <family val="2"/>
          </rPr>
          <t xml:space="preserve">:
If no IDC, ignore this section.
</t>
        </r>
        <r>
          <rPr>
            <b/>
            <sz val="8"/>
            <color indexed="81"/>
            <rFont val="Tahoma"/>
            <family val="2"/>
          </rPr>
          <t>Negotiated Rate</t>
        </r>
        <r>
          <rPr>
            <sz val="8"/>
            <color indexed="81"/>
            <rFont val="Tahoma"/>
            <family val="2"/>
          </rPr>
          <t xml:space="preserve">:  Choose from drop down list.  If using a flat rate, choose Other  
</t>
        </r>
        <r>
          <rPr>
            <b/>
            <sz val="8"/>
            <color indexed="81"/>
            <rFont val="Tahoma"/>
            <family val="2"/>
          </rPr>
          <t>….or Flat Rate</t>
        </r>
        <r>
          <rPr>
            <sz val="8"/>
            <color indexed="81"/>
            <rFont val="Tahoma"/>
            <family val="2"/>
          </rPr>
          <t xml:space="preserve">:  If using a flat rate, enter 10 for 10 percent, etc.
</t>
        </r>
        <r>
          <rPr>
            <b/>
            <sz val="8"/>
            <color indexed="81"/>
            <rFont val="Tahoma"/>
            <family val="2"/>
          </rPr>
          <t>IDC Base</t>
        </r>
        <r>
          <rPr>
            <sz val="8"/>
            <color indexed="81"/>
            <rFont val="Tahoma"/>
            <family val="2"/>
          </rPr>
          <t xml:space="preserve">:  Choose from dropdown list.
</t>
        </r>
      </text>
    </comment>
    <comment ref="B13" authorId="0">
      <text>
        <r>
          <rPr>
            <sz val="8"/>
            <color indexed="81"/>
            <rFont val="Tahoma"/>
            <family val="2"/>
          </rPr>
          <t xml:space="preserve">Will be used to inflate staff and non-AAUP faculty salary.  (You will enter the AAUP faculty inflator on the sponsor tab).
</t>
        </r>
      </text>
    </comment>
    <comment ref="B17" authorId="0">
      <text>
        <r>
          <rPr>
            <b/>
            <sz val="8"/>
            <color indexed="81"/>
            <rFont val="Tahoma"/>
            <family val="2"/>
          </rPr>
          <t xml:space="preserve"># Budget Periods:  </t>
        </r>
        <r>
          <rPr>
            <sz val="8"/>
            <color indexed="81"/>
            <rFont val="Tahoma"/>
            <family val="2"/>
          </rPr>
          <t>Enter number of periods in budget.  This will determine the number of columns in the spreadsheet.  BETTER TO OVERESTIMATE NUMBER OF  PERIODS.  CAN'T ADD PERIODS TO STRUCTURE ONCE LOCKED.</t>
        </r>
      </text>
    </comment>
    <comment ref="B18" authorId="0">
      <text>
        <r>
          <rPr>
            <b/>
            <sz val="8"/>
            <color indexed="81"/>
            <rFont val="Tahoma"/>
            <family val="2"/>
          </rPr>
          <t xml:space="preserve">#Co-PI (AY):  </t>
        </r>
        <r>
          <rPr>
            <sz val="8"/>
            <color indexed="81"/>
            <rFont val="Tahoma"/>
            <family val="2"/>
          </rPr>
          <t xml:space="preserve">Enter number of PI's with academic year appointments.
</t>
        </r>
        <r>
          <rPr>
            <b/>
            <sz val="8"/>
            <color indexed="81"/>
            <rFont val="Tahoma"/>
            <family val="2"/>
          </rPr>
          <t>#Co-PI (CY):</t>
        </r>
        <r>
          <rPr>
            <sz val="8"/>
            <color indexed="81"/>
            <rFont val="Tahoma"/>
            <family val="2"/>
          </rPr>
          <t xml:space="preserve">  Enter number of PI's with calendar year appointments.
</t>
        </r>
        <r>
          <rPr>
            <b/>
            <sz val="8"/>
            <color indexed="81"/>
            <rFont val="Tahoma"/>
            <family val="2"/>
          </rPr>
          <t>#Other Faculty (AY):</t>
        </r>
        <r>
          <rPr>
            <sz val="8"/>
            <color indexed="81"/>
            <rFont val="Tahoma"/>
            <family val="2"/>
          </rPr>
          <t xml:space="preserve">  Enter number of other senior faculty with academic yr appts.
</t>
        </r>
        <r>
          <rPr>
            <b/>
            <sz val="8"/>
            <color indexed="81"/>
            <rFont val="Tahoma"/>
            <family val="2"/>
          </rPr>
          <t>#Other Faculty (CY):</t>
        </r>
        <r>
          <rPr>
            <sz val="8"/>
            <color indexed="81"/>
            <rFont val="Tahoma"/>
            <family val="2"/>
          </rPr>
          <t xml:space="preserve">  Enter number of other sernior faculty with calendar yr appts.
BETTER TO OVERESTIMATE NUMBER OF APPONTMENTS.  CAN'T ADD TO STRUCTURE ONCE IT IS LOCKED.</t>
        </r>
      </text>
    </comment>
    <comment ref="B23" authorId="0">
      <text>
        <r>
          <rPr>
            <b/>
            <sz val="8"/>
            <color indexed="81"/>
            <rFont val="Tahoma"/>
            <family val="2"/>
          </rPr>
          <t xml:space="preserve">Lock Structure: </t>
        </r>
        <r>
          <rPr>
            <sz val="8"/>
            <color indexed="81"/>
            <rFont val="Tahoma"/>
            <family val="2"/>
          </rPr>
          <t xml:space="preserve"> Defaults to N (no).  When you have completed the above data, change this value to Y (yes).  This will allow you to visit the entry tabs.  
ONCE THE BUDGET STRUCTURE IS LOCKED, YOU WILL BE </t>
        </r>
        <r>
          <rPr>
            <b/>
            <sz val="8"/>
            <color indexed="81"/>
            <rFont val="Tahoma"/>
            <family val="2"/>
          </rPr>
          <t xml:space="preserve">UNABLE </t>
        </r>
        <r>
          <rPr>
            <sz val="8"/>
            <color indexed="81"/>
            <rFont val="Tahoma"/>
            <family val="2"/>
          </rPr>
          <t xml:space="preserve">TO ADD PERIODS, COPI'S, ETC.
</t>
        </r>
      </text>
    </comment>
  </commentList>
</comments>
</file>

<file path=xl/sharedStrings.xml><?xml version="1.0" encoding="utf-8"?>
<sst xmlns="http://schemas.openxmlformats.org/spreadsheetml/2006/main" count="552" uniqueCount="198">
  <si>
    <t>Sub #9</t>
  </si>
  <si>
    <t>Sub #10</t>
  </si>
  <si>
    <t>Sub IDC List</t>
  </si>
  <si>
    <t>Cap</t>
  </si>
  <si>
    <t>All</t>
  </si>
  <si>
    <t>Service Providers</t>
  </si>
  <si>
    <t>Participant Support</t>
  </si>
  <si>
    <t>Months</t>
  </si>
  <si>
    <t>F&amp;A Rate:</t>
  </si>
  <si>
    <t>Salary Base</t>
  </si>
  <si>
    <t>Calendar</t>
  </si>
  <si>
    <t>Total Direct Costs in IDC Base</t>
  </si>
  <si>
    <t>Total Sponsor Costs</t>
  </si>
  <si>
    <t>J.  Program Income</t>
  </si>
  <si>
    <t>I.  Cost-Sharing</t>
  </si>
  <si>
    <t>613NZ0</t>
  </si>
  <si>
    <t>611Q90</t>
  </si>
  <si>
    <t>615NZ0</t>
  </si>
  <si>
    <t>None</t>
  </si>
  <si>
    <t>617NZ0</t>
  </si>
  <si>
    <t>61SNZ0</t>
  </si>
  <si>
    <t>IDC Rates</t>
  </si>
  <si>
    <t>Start Date</t>
  </si>
  <si>
    <t>End Date</t>
  </si>
  <si>
    <t>URESON</t>
  </si>
  <si>
    <t>URESOF</t>
  </si>
  <si>
    <t>UINSON</t>
  </si>
  <si>
    <t>UINSOF</t>
  </si>
  <si>
    <t>F&amp;A</t>
  </si>
  <si>
    <t>UOTHOF</t>
  </si>
  <si>
    <t>UOTHON</t>
  </si>
  <si>
    <t>FB Rates</t>
  </si>
  <si>
    <t>FF Rate:</t>
  </si>
  <si>
    <t>IDC Rate:</t>
  </si>
  <si>
    <t>PF Rate:</t>
  </si>
  <si>
    <t>PD Rate:</t>
  </si>
  <si>
    <t>Negotiated Rate</t>
  </si>
  <si>
    <t>IDC Rate List</t>
  </si>
  <si>
    <t>IDC Basis List</t>
  </si>
  <si>
    <t>Inflation:</t>
  </si>
  <si>
    <t>None (no IDC)</t>
  </si>
  <si>
    <t>Budget Structure</t>
  </si>
  <si>
    <t>PI/PD Appointment</t>
  </si>
  <si>
    <t>Appointment List</t>
  </si>
  <si>
    <t>AY</t>
  </si>
  <si>
    <t>CY</t>
  </si>
  <si>
    <t>Salary</t>
  </si>
  <si>
    <t>F&amp;A Info</t>
  </si>
  <si>
    <t>F&amp;A Base</t>
  </si>
  <si>
    <t>SubAwards Subtotal</t>
  </si>
  <si>
    <t>SubAwards (Apply F&amp;A)</t>
  </si>
  <si>
    <t>SubAwards (Exempt F&amp;A)</t>
  </si>
  <si>
    <t>Other (Apply F&amp;A)</t>
  </si>
  <si>
    <t>Other (Exempt F&amp;A)</t>
  </si>
  <si>
    <t>Projected Start Date:</t>
  </si>
  <si>
    <t>…or Flat Rate</t>
  </si>
  <si>
    <t>PI Info</t>
  </si>
  <si>
    <t># Co-PI (AY Appt)</t>
  </si>
  <si>
    <t># Co-PI (CY Appt)</t>
  </si>
  <si>
    <t>Total</t>
  </si>
  <si>
    <t>A.  Faculty</t>
  </si>
  <si>
    <t>Acad</t>
  </si>
  <si>
    <t>Summer</t>
  </si>
  <si>
    <t>Total Faculty</t>
  </si>
  <si>
    <t>B.  Other Personnel</t>
  </si>
  <si>
    <t>Grad Students AY</t>
  </si>
  <si>
    <t>Post Doctoral Assoc</t>
  </si>
  <si>
    <t>Pat Staff</t>
  </si>
  <si>
    <t>OS Staff</t>
  </si>
  <si>
    <t>Total Salaries &amp; Wages (A+B)</t>
  </si>
  <si>
    <t>C.  Fringe Benefits</t>
  </si>
  <si>
    <t>Total Salaries, Wages &amp; FB (A+B+C)</t>
  </si>
  <si>
    <t>D.  Tuition</t>
  </si>
  <si>
    <t>E.  Equipment</t>
  </si>
  <si>
    <t>F.  Travel</t>
  </si>
  <si>
    <t>G.  Other Direct Costs</t>
  </si>
  <si>
    <t>Total Direct Costs</t>
  </si>
  <si>
    <t>H.  Facilities &amp; Administrative</t>
  </si>
  <si>
    <t>Total Project Costs</t>
  </si>
  <si>
    <t>I.  In-Kind Cost-Sharing</t>
  </si>
  <si>
    <t>J.  IDC Under-Recovery</t>
  </si>
  <si>
    <t>Total Cost-Sharing</t>
  </si>
  <si>
    <t>Sub #1</t>
  </si>
  <si>
    <t>Sub #2</t>
  </si>
  <si>
    <t>Sub #3</t>
  </si>
  <si>
    <t>Sub #4</t>
  </si>
  <si>
    <t>Sub #5</t>
  </si>
  <si>
    <t>FB Rate</t>
  </si>
  <si>
    <t>PF</t>
  </si>
  <si>
    <t>FF</t>
  </si>
  <si>
    <t>PD</t>
  </si>
  <si>
    <t>F&amp;A Costs</t>
  </si>
  <si>
    <t>Total Associated F&amp;A</t>
  </si>
  <si>
    <t>SubAwards in F&amp;A Base</t>
  </si>
  <si>
    <t>SubAwards not in F&amp;A Base</t>
  </si>
  <si>
    <t xml:space="preserve">Grad Subtotal </t>
  </si>
  <si>
    <t>Materials &amp; Supplies</t>
  </si>
  <si>
    <t>Publications Cost</t>
  </si>
  <si>
    <t>Consultants</t>
  </si>
  <si>
    <t>Computer Services</t>
  </si>
  <si>
    <t>Period 1</t>
  </si>
  <si>
    <t>In Base</t>
  </si>
  <si>
    <t>Y</t>
  </si>
  <si>
    <t>NA</t>
  </si>
  <si>
    <t>LKUP</t>
  </si>
  <si>
    <t>NONE</t>
  </si>
  <si>
    <t>N</t>
  </si>
  <si>
    <t>Inflation Mode List</t>
  </si>
  <si>
    <t>DEF</t>
  </si>
  <si>
    <t>Default:  percentage from period column</t>
  </si>
  <si>
    <t>PCT</t>
  </si>
  <si>
    <t>Base</t>
  </si>
  <si>
    <t xml:space="preserve">COMPOSITE RATES:  </t>
  </si>
  <si>
    <t>FIRST YEAR RATES:</t>
  </si>
  <si>
    <t>Percent:  enter % value in Inflation Entry column.  Enter 3.5% as 3.5</t>
  </si>
  <si>
    <t>AMT+</t>
  </si>
  <si>
    <t>Period Start:</t>
  </si>
  <si>
    <t>Inflate by Amount:  enter amount of increase in Inflation Entry column.</t>
  </si>
  <si>
    <t>AMT</t>
  </si>
  <si>
    <t>Fill-in Amount:  enter this amount across the columns.</t>
  </si>
  <si>
    <t>No inflator or fill-in.</t>
  </si>
  <si>
    <t>In Base List</t>
  </si>
  <si>
    <t>Row is in the IDC base.</t>
  </si>
  <si>
    <t>Other (use a flat rate)</t>
  </si>
  <si>
    <t>Row is not in the IDC base.</t>
  </si>
  <si>
    <t>FB Rate Type List</t>
  </si>
  <si>
    <t>Row uses full fringe rate.</t>
  </si>
  <si>
    <t>Row uses partial fringe rate.</t>
  </si>
  <si>
    <t>Row uses post-doctoral rate.</t>
  </si>
  <si>
    <t>Not applicable.</t>
  </si>
  <si>
    <t>Project Director</t>
  </si>
  <si>
    <t>65YF10</t>
  </si>
  <si>
    <r>
      <t xml:space="preserve">Research On-Campus </t>
    </r>
    <r>
      <rPr>
        <sz val="8"/>
        <rFont val="Trebuchet MS"/>
        <family val="2"/>
      </rPr>
      <t>(URESON)</t>
    </r>
  </si>
  <si>
    <r>
      <t xml:space="preserve">Research Off-Campus </t>
    </r>
    <r>
      <rPr>
        <sz val="8"/>
        <rFont val="Trebuchet MS"/>
        <family val="2"/>
      </rPr>
      <t>(URESOF)</t>
    </r>
  </si>
  <si>
    <r>
      <t xml:space="preserve">Other On-Campus </t>
    </r>
    <r>
      <rPr>
        <sz val="8"/>
        <rFont val="Trebuchet MS"/>
        <family val="2"/>
      </rPr>
      <t>(UOTHON)</t>
    </r>
  </si>
  <si>
    <r>
      <t xml:space="preserve">Other Off-Campus </t>
    </r>
    <r>
      <rPr>
        <sz val="8"/>
        <rFont val="Trebuchet MS"/>
        <family val="2"/>
      </rPr>
      <t>(UOTHOF)</t>
    </r>
  </si>
  <si>
    <r>
      <t>Instruction On Campus</t>
    </r>
    <r>
      <rPr>
        <sz val="8"/>
        <rFont val="Trebuchet MS"/>
        <family val="2"/>
      </rPr>
      <t xml:space="preserve"> (UINSON)</t>
    </r>
  </si>
  <si>
    <r>
      <t xml:space="preserve">Instruction Off-Campus </t>
    </r>
    <r>
      <rPr>
        <sz val="8"/>
        <rFont val="Trebuchet MS"/>
        <family val="2"/>
      </rPr>
      <t>(UINSOF)</t>
    </r>
  </si>
  <si>
    <r>
      <t xml:space="preserve">Std Modified Total Direct Cost </t>
    </r>
    <r>
      <rPr>
        <sz val="8"/>
        <rFont val="Trebuchet MS"/>
        <family val="2"/>
      </rPr>
      <t>(MTDC)</t>
    </r>
  </si>
  <si>
    <r>
      <t xml:space="preserve">NSF Modified Total Direct Cost </t>
    </r>
    <r>
      <rPr>
        <sz val="8"/>
        <rFont val="Trebuchet MS"/>
        <family val="2"/>
      </rPr>
      <t>(MTDCN)</t>
    </r>
  </si>
  <si>
    <r>
      <t xml:space="preserve">Total Direct Cost </t>
    </r>
    <r>
      <rPr>
        <sz val="8"/>
        <rFont val="Trebuchet MS"/>
        <family val="2"/>
      </rPr>
      <t>(TDC)</t>
    </r>
  </si>
  <si>
    <t>Direct Costs</t>
  </si>
  <si>
    <t>Mode</t>
  </si>
  <si>
    <t>Entry</t>
  </si>
  <si>
    <t># Mos</t>
  </si>
  <si>
    <t>Grad Students SU</t>
  </si>
  <si>
    <t>Labor (Apply partial fringe)</t>
  </si>
  <si>
    <t>Labor (Exempt partial fringe)</t>
  </si>
  <si>
    <t># Budget Periods</t>
  </si>
  <si>
    <t># Other Faculty (AY Appt)</t>
  </si>
  <si>
    <t># Other Faculty (CY Appt)</t>
  </si>
  <si>
    <t>Default Inflation Rt</t>
  </si>
  <si>
    <t xml:space="preserve">Lock Structure </t>
  </si>
  <si>
    <t>Lock Structure List</t>
  </si>
  <si>
    <t>Unallowed</t>
  </si>
  <si>
    <t>Workbook Maintenance List</t>
  </si>
  <si>
    <t>Remaining in Base</t>
  </si>
  <si>
    <t>Total Remaining in Base</t>
  </si>
  <si>
    <t>Non-Faculty Salary Inflation Rate</t>
  </si>
  <si>
    <t>Allowed</t>
  </si>
  <si>
    <t>Sub #6</t>
  </si>
  <si>
    <t>Sub #7</t>
  </si>
  <si>
    <t>Sub #8</t>
  </si>
  <si>
    <t>Notes</t>
  </si>
  <si>
    <t>Grad Subtotal cell on Sponsor Tab was not locked, allowing user to change formula.  
Locked the cell and reprotected the worksheet.</t>
  </si>
  <si>
    <t>PropBud v1.6</t>
  </si>
  <si>
    <t xml:space="preserve">Please make sure that macros are enabled.  </t>
  </si>
  <si>
    <t>PropBud v1.7</t>
  </si>
  <si>
    <t>PropBud v1.5</t>
  </si>
  <si>
    <t>Entered warning note on SETUP tab to enable macros.</t>
  </si>
  <si>
    <t>Changed FB rates on RATES tab per V. Sosa</t>
  </si>
  <si>
    <t>Corrected FB rates on RATES tab per V. Sosa</t>
  </si>
  <si>
    <t>PropBud v1.8</t>
  </si>
  <si>
    <t>In Office 2007, the security warning is right under the ribbon.</t>
  </si>
  <si>
    <t xml:space="preserve">  Click "Options" and choose "Enable this content."</t>
  </si>
  <si>
    <t>PropBud v1.9</t>
  </si>
  <si>
    <t>Modifed IDC rates per the new negotiated rate agreement.
Unhid the comments on the SETUP tab.
Added additional text in the comments of periods, staff to advise that they be generous and that once locked; can't undo.</t>
  </si>
  <si>
    <t>PropBud v1.10</t>
  </si>
  <si>
    <t>Changed FB rates on RATES tab per rate agreement.</t>
  </si>
  <si>
    <t>PropBud v1.12</t>
  </si>
  <si>
    <t>Updated FB Rates per agreement dated 1/29/2013</t>
  </si>
  <si>
    <t>PropBud v1.1.11</t>
  </si>
  <si>
    <t>PropBud v1.13</t>
  </si>
  <si>
    <t>Updated FB Rates per agreement dated (Pending)</t>
  </si>
  <si>
    <t>PropBud v1.14</t>
  </si>
  <si>
    <t>Updated to include export values to a macro free spreadsheet for upload into InfoEd</t>
  </si>
  <si>
    <t>Matthew MacManes</t>
  </si>
  <si>
    <t>Research On-Campus (URESON)</t>
  </si>
  <si>
    <t>NSF Modified Total Direct Cost (MTDCN)</t>
  </si>
  <si>
    <t>CoPI 1</t>
  </si>
  <si>
    <t>CoPI 2</t>
  </si>
  <si>
    <t>CoPI 3</t>
  </si>
  <si>
    <t>CoPI 4</t>
  </si>
  <si>
    <t>Period 2</t>
  </si>
  <si>
    <t>Period 3</t>
  </si>
  <si>
    <t>Total DC and IDC Cost-Sharing</t>
  </si>
  <si>
    <t>Total Program Income</t>
  </si>
  <si>
    <t>NSF collaborative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</si>
</sst>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0"/>
      <name val="Helv"/>
    </font>
    <font>
      <sz val="10"/>
      <name val="Geneva"/>
    </font>
    <font>
      <sz val="8"/>
      <name val="Helv"/>
    </font>
    <font>
      <sz val="10"/>
      <name val="Trebuchet MS"/>
      <family val="2"/>
    </font>
    <font>
      <sz val="10"/>
      <color indexed="8"/>
      <name val="Trebuchet MS"/>
      <family val="2"/>
    </font>
    <font>
      <sz val="10"/>
      <name val="Helv"/>
    </font>
    <font>
      <sz val="11"/>
      <name val="Trebuchet MS"/>
      <family val="2"/>
    </font>
    <font>
      <sz val="8"/>
      <name val="Trebuchet MS"/>
      <family val="2"/>
    </font>
    <font>
      <sz val="8"/>
      <color indexed="8"/>
      <name val="Trebuchet MS"/>
      <family val="2"/>
    </font>
    <font>
      <i/>
      <sz val="10"/>
      <name val="Trebuchet MS"/>
      <family val="2"/>
    </font>
    <font>
      <i/>
      <sz val="10"/>
      <color indexed="8"/>
      <name val="Trebuchet MS"/>
      <family val="2"/>
    </font>
    <font>
      <sz val="9"/>
      <name val="Trebuchet MS"/>
      <family val="2"/>
    </font>
    <font>
      <sz val="8"/>
      <name val="Lucida Grande"/>
    </font>
    <font>
      <sz val="8"/>
      <color indexed="81"/>
      <name val="Tahoma"/>
      <family val="2"/>
    </font>
    <font>
      <b/>
      <sz val="8"/>
      <color indexed="81"/>
      <name val="Tahoma"/>
      <family val="2"/>
    </font>
    <font>
      <i/>
      <sz val="8"/>
      <name val="Trebuchet MS"/>
      <family val="2"/>
    </font>
    <font>
      <sz val="8"/>
      <color indexed="22"/>
      <name val="Trebuchet MS"/>
      <family val="2"/>
    </font>
    <font>
      <sz val="12"/>
      <name val="Trebuchet MS"/>
      <family val="2"/>
    </font>
    <font>
      <b/>
      <sz val="12"/>
      <color rgb="FFFF0000"/>
      <name val="Trebuchet MS"/>
      <family val="2"/>
    </font>
    <font>
      <sz val="8"/>
      <color rgb="FF000000"/>
      <name val="Trebuchet MS"/>
      <family val="2"/>
    </font>
    <font>
      <b/>
      <sz val="8"/>
      <color rgb="FF000000"/>
      <name val="Trebuchet MS"/>
      <family val="2"/>
    </font>
    <font>
      <b/>
      <sz val="7"/>
      <color rgb="FF000000"/>
      <name val="Trebuchet MS"/>
      <family val="2"/>
    </font>
    <font>
      <u/>
      <sz val="10"/>
      <color theme="10"/>
      <name val="Helv"/>
    </font>
    <font>
      <u/>
      <sz val="10"/>
      <color theme="11"/>
      <name val="Helv"/>
    </font>
  </fonts>
  <fills count="5">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22"/>
        <bgColor indexed="64"/>
      </patternFill>
    </fill>
  </fills>
  <borders count="18">
    <border>
      <left/>
      <right/>
      <top/>
      <bottom/>
      <diagonal/>
    </border>
    <border>
      <left/>
      <right/>
      <top/>
      <bottom style="thin">
        <color auto="1"/>
      </bottom>
      <diagonal/>
    </border>
    <border>
      <left style="thin">
        <color auto="1"/>
      </left>
      <right/>
      <top/>
      <bottom/>
      <diagonal/>
    </border>
    <border>
      <left style="thin">
        <color auto="1"/>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double">
        <color theme="3"/>
      </left>
      <right/>
      <top style="double">
        <color theme="3"/>
      </top>
      <bottom/>
      <diagonal/>
    </border>
    <border>
      <left/>
      <right/>
      <top style="double">
        <color theme="3"/>
      </top>
      <bottom/>
      <diagonal/>
    </border>
    <border>
      <left/>
      <right style="double">
        <color theme="3"/>
      </right>
      <top style="double">
        <color theme="3"/>
      </top>
      <bottom/>
      <diagonal/>
    </border>
    <border>
      <left style="double">
        <color theme="3"/>
      </left>
      <right/>
      <top/>
      <bottom/>
      <diagonal/>
    </border>
    <border>
      <left/>
      <right style="double">
        <color theme="3"/>
      </right>
      <top/>
      <bottom/>
      <diagonal/>
    </border>
    <border>
      <left style="double">
        <color theme="3"/>
      </left>
      <right/>
      <top/>
      <bottom style="double">
        <color theme="3"/>
      </bottom>
      <diagonal/>
    </border>
    <border>
      <left/>
      <right/>
      <top/>
      <bottom style="double">
        <color theme="3"/>
      </bottom>
      <diagonal/>
    </border>
    <border>
      <left/>
      <right style="double">
        <color theme="3"/>
      </right>
      <top/>
      <bottom style="double">
        <color theme="3"/>
      </bottom>
      <diagonal/>
    </border>
  </borders>
  <cellStyleXfs count="55">
    <xf numFmtId="37" fontId="0" fillId="0" borderId="0"/>
    <xf numFmtId="40" fontId="1" fillId="0" borderId="0" applyFont="0" applyFill="0" applyBorder="0" applyAlignment="0" applyProtection="0"/>
    <xf numFmtId="37" fontId="5" fillId="0" borderId="0"/>
    <xf numFmtId="0" fontId="6" fillId="0" borderId="0"/>
    <xf numFmtId="9" fontId="1" fillId="0" borderId="0" applyFon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xf numFmtId="37" fontId="22" fillId="0" borderId="0" applyNumberFormat="0" applyFill="0" applyBorder="0" applyAlignment="0" applyProtection="0"/>
    <xf numFmtId="37" fontId="23" fillId="0" borderId="0" applyNumberFormat="0" applyFill="0" applyBorder="0" applyAlignment="0" applyProtection="0"/>
  </cellStyleXfs>
  <cellXfs count="182">
    <xf numFmtId="37" fontId="0" fillId="0" borderId="0" xfId="0"/>
    <xf numFmtId="37" fontId="3" fillId="0" borderId="0" xfId="0" applyFont="1"/>
    <xf numFmtId="37" fontId="3" fillId="0" borderId="0" xfId="0" applyFont="1" applyFill="1"/>
    <xf numFmtId="37" fontId="3" fillId="0" borderId="0" xfId="2" applyFont="1"/>
    <xf numFmtId="37" fontId="4" fillId="0" borderId="1" xfId="2" applyFont="1" applyFill="1" applyBorder="1" applyAlignment="1" applyProtection="1">
      <alignment horizontal="right"/>
      <protection locked="0"/>
    </xf>
    <xf numFmtId="37" fontId="4" fillId="0" borderId="1" xfId="2" applyFont="1" applyFill="1" applyBorder="1" applyAlignment="1">
      <alignment horizontal="right"/>
    </xf>
    <xf numFmtId="37" fontId="8" fillId="0" borderId="0" xfId="2" applyFont="1" applyFill="1" applyBorder="1" applyAlignment="1" applyProtection="1">
      <alignment horizontal="left"/>
      <protection locked="0"/>
    </xf>
    <xf numFmtId="37" fontId="3" fillId="0" borderId="0" xfId="2" applyFont="1" applyFill="1" applyProtection="1">
      <protection locked="0"/>
    </xf>
    <xf numFmtId="37" fontId="3" fillId="0" borderId="0" xfId="2" applyFont="1" applyFill="1" applyBorder="1" applyProtection="1">
      <protection locked="0"/>
    </xf>
    <xf numFmtId="0" fontId="7" fillId="0" borderId="0" xfId="3" applyFont="1"/>
    <xf numFmtId="0" fontId="3" fillId="2" borderId="0" xfId="3" applyFont="1" applyFill="1"/>
    <xf numFmtId="0" fontId="3" fillId="0" borderId="0" xfId="3" applyFont="1" applyAlignment="1">
      <alignment wrapText="1"/>
    </xf>
    <xf numFmtId="0" fontId="3" fillId="0" borderId="0" xfId="3" applyFont="1"/>
    <xf numFmtId="0" fontId="3" fillId="0" borderId="0" xfId="3" applyFont="1" applyAlignment="1">
      <alignment vertical="top"/>
    </xf>
    <xf numFmtId="14" fontId="3" fillId="0" borderId="0" xfId="0" applyNumberFormat="1" applyFont="1"/>
    <xf numFmtId="164" fontId="3" fillId="0" borderId="0" xfId="4" applyNumberFormat="1" applyFont="1"/>
    <xf numFmtId="37" fontId="3" fillId="0" borderId="0" xfId="0" applyFont="1" applyAlignment="1">
      <alignment horizontal="left"/>
    </xf>
    <xf numFmtId="0" fontId="3" fillId="2" borderId="0" xfId="3" applyFont="1" applyFill="1" applyAlignment="1">
      <alignment wrapText="1"/>
    </xf>
    <xf numFmtId="37" fontId="7" fillId="0" borderId="0" xfId="0" applyFont="1"/>
    <xf numFmtId="14" fontId="3" fillId="2" borderId="0" xfId="0" applyNumberFormat="1" applyFont="1" applyFill="1"/>
    <xf numFmtId="164" fontId="3" fillId="2" borderId="0" xfId="4" applyNumberFormat="1" applyFont="1" applyFill="1"/>
    <xf numFmtId="14" fontId="7" fillId="0" borderId="0" xfId="0" applyNumberFormat="1" applyFont="1"/>
    <xf numFmtId="0" fontId="3" fillId="0" borderId="1" xfId="3" applyFont="1" applyBorder="1" applyAlignment="1">
      <alignment horizontal="center"/>
    </xf>
    <xf numFmtId="0" fontId="3" fillId="0" borderId="1" xfId="3" applyFont="1" applyBorder="1"/>
    <xf numFmtId="37" fontId="11" fillId="0" borderId="0" xfId="2" applyFont="1" applyFill="1" applyAlignment="1" applyProtection="1">
      <alignment horizontal="right"/>
      <protection locked="0"/>
    </xf>
    <xf numFmtId="0" fontId="3" fillId="0" borderId="0" xfId="3" applyFont="1" applyAlignment="1">
      <alignment horizontal="center"/>
    </xf>
    <xf numFmtId="37" fontId="3" fillId="0" borderId="1" xfId="2" applyFont="1" applyBorder="1" applyAlignment="1">
      <alignment horizontal="center"/>
    </xf>
    <xf numFmtId="38" fontId="3" fillId="0" borderId="0" xfId="1" applyNumberFormat="1" applyFont="1"/>
    <xf numFmtId="38" fontId="3" fillId="0" borderId="1" xfId="1" applyNumberFormat="1" applyFont="1" applyBorder="1"/>
    <xf numFmtId="37" fontId="7" fillId="0" borderId="0" xfId="2" applyFont="1" applyAlignment="1">
      <alignment horizontal="center"/>
    </xf>
    <xf numFmtId="14" fontId="3" fillId="2" borderId="1" xfId="0" applyNumberFormat="1" applyFont="1" applyFill="1" applyBorder="1"/>
    <xf numFmtId="164" fontId="3" fillId="2" borderId="1" xfId="4" applyNumberFormat="1" applyFont="1" applyFill="1" applyBorder="1"/>
    <xf numFmtId="37" fontId="4" fillId="3" borderId="0" xfId="2" applyFont="1" applyFill="1" applyProtection="1">
      <protection locked="0"/>
    </xf>
    <xf numFmtId="2" fontId="3" fillId="3" borderId="0" xfId="2" applyNumberFormat="1" applyFont="1" applyFill="1" applyAlignment="1" applyProtection="1">
      <alignment horizontal="center"/>
      <protection locked="0"/>
    </xf>
    <xf numFmtId="37" fontId="3" fillId="0" borderId="0" xfId="2" applyFont="1" applyFill="1"/>
    <xf numFmtId="37" fontId="4" fillId="3" borderId="0" xfId="0" applyFont="1" applyFill="1" applyAlignment="1" applyProtection="1">
      <alignment horizontal="left"/>
      <protection locked="0"/>
    </xf>
    <xf numFmtId="37" fontId="4" fillId="3" borderId="2" xfId="0" applyFont="1" applyFill="1" applyBorder="1" applyProtection="1">
      <protection locked="0"/>
    </xf>
    <xf numFmtId="37" fontId="4" fillId="3" borderId="3" xfId="0" applyFont="1" applyFill="1" applyBorder="1" applyProtection="1">
      <protection locked="0"/>
    </xf>
    <xf numFmtId="164" fontId="8" fillId="3" borderId="0" xfId="4" applyNumberFormat="1" applyFont="1" applyFill="1" applyBorder="1" applyAlignment="1" applyProtection="1">
      <alignment horizontal="left"/>
      <protection locked="0"/>
    </xf>
    <xf numFmtId="37" fontId="7" fillId="0" borderId="0" xfId="2" applyFont="1" applyProtection="1"/>
    <xf numFmtId="37" fontId="3" fillId="0" borderId="0" xfId="2" applyFont="1" applyProtection="1"/>
    <xf numFmtId="37" fontId="3" fillId="0" borderId="0" xfId="2" applyFont="1" applyAlignment="1" applyProtection="1">
      <alignment horizontal="center"/>
    </xf>
    <xf numFmtId="37" fontId="7" fillId="0" borderId="0" xfId="2" applyFont="1" applyAlignment="1" applyProtection="1">
      <alignment horizontal="center"/>
    </xf>
    <xf numFmtId="14" fontId="7" fillId="4" borderId="0" xfId="2" applyNumberFormat="1" applyFont="1" applyFill="1" applyProtection="1"/>
    <xf numFmtId="14" fontId="7" fillId="4" borderId="0" xfId="2" applyNumberFormat="1" applyFont="1" applyFill="1" applyAlignment="1" applyProtection="1">
      <alignment horizontal="center"/>
    </xf>
    <xf numFmtId="14" fontId="7" fillId="4" borderId="0" xfId="2" applyNumberFormat="1" applyFont="1" applyFill="1" applyAlignment="1" applyProtection="1">
      <alignment horizontal="right"/>
    </xf>
    <xf numFmtId="14" fontId="7" fillId="0" borderId="0" xfId="2" applyNumberFormat="1" applyFont="1" applyProtection="1"/>
    <xf numFmtId="37" fontId="7" fillId="4" borderId="0" xfId="2" applyFont="1" applyFill="1" applyProtection="1"/>
    <xf numFmtId="37" fontId="3" fillId="4" borderId="0" xfId="2" applyFont="1" applyFill="1" applyProtection="1"/>
    <xf numFmtId="37" fontId="3" fillId="4" borderId="0" xfId="2" applyFont="1" applyFill="1" applyAlignment="1" applyProtection="1">
      <alignment horizontal="center"/>
    </xf>
    <xf numFmtId="37" fontId="2" fillId="4" borderId="0" xfId="0" applyFont="1" applyFill="1" applyAlignment="1" applyProtection="1">
      <alignment horizontal="right"/>
    </xf>
    <xf numFmtId="37" fontId="7" fillId="4" borderId="0" xfId="2" applyFont="1" applyFill="1" applyAlignment="1" applyProtection="1">
      <alignment horizontal="right"/>
    </xf>
    <xf numFmtId="164" fontId="7" fillId="4" borderId="0" xfId="4" applyNumberFormat="1" applyFont="1" applyFill="1" applyProtection="1"/>
    <xf numFmtId="37" fontId="7" fillId="4" borderId="0" xfId="2" applyFont="1" applyFill="1" applyAlignment="1" applyProtection="1">
      <alignment horizontal="center"/>
    </xf>
    <xf numFmtId="37" fontId="11" fillId="4" borderId="0" xfId="2" applyFont="1" applyFill="1" applyAlignment="1" applyProtection="1">
      <alignment horizontal="left"/>
    </xf>
    <xf numFmtId="37" fontId="3" fillId="4" borderId="0" xfId="2" applyFont="1" applyFill="1" applyAlignment="1" applyProtection="1">
      <alignment horizontal="left"/>
    </xf>
    <xf numFmtId="37" fontId="7" fillId="0" borderId="0" xfId="2" applyFont="1" applyAlignment="1" applyProtection="1">
      <alignment wrapText="1"/>
    </xf>
    <xf numFmtId="37" fontId="4" fillId="0" borderId="1" xfId="2" applyFont="1" applyFill="1" applyBorder="1" applyAlignment="1" applyProtection="1">
      <alignment horizontal="center"/>
    </xf>
    <xf numFmtId="37" fontId="3" fillId="0" borderId="1" xfId="2" applyFont="1" applyBorder="1" applyProtection="1"/>
    <xf numFmtId="37" fontId="7" fillId="0" borderId="1" xfId="2" applyFont="1" applyBorder="1" applyAlignment="1" applyProtection="1">
      <alignment horizontal="center" wrapText="1"/>
    </xf>
    <xf numFmtId="37" fontId="8" fillId="0" borderId="0" xfId="2" applyFont="1" applyFill="1" applyBorder="1" applyAlignment="1" applyProtection="1">
      <alignment horizontal="left"/>
    </xf>
    <xf numFmtId="37" fontId="4" fillId="0" borderId="0" xfId="2" applyFont="1" applyFill="1" applyBorder="1" applyAlignment="1" applyProtection="1">
      <alignment horizontal="left"/>
    </xf>
    <xf numFmtId="37" fontId="4" fillId="0" borderId="0" xfId="2" applyFont="1" applyFill="1" applyBorder="1" applyProtection="1"/>
    <xf numFmtId="37" fontId="4" fillId="0" borderId="1" xfId="2" applyFont="1" applyFill="1" applyBorder="1" applyProtection="1"/>
    <xf numFmtId="37" fontId="3" fillId="0" borderId="0" xfId="2" applyFont="1" applyFill="1" applyProtection="1"/>
    <xf numFmtId="37" fontId="12" fillId="0" borderId="0" xfId="2" applyFont="1" applyAlignment="1" applyProtection="1">
      <alignment horizontal="center"/>
    </xf>
    <xf numFmtId="37" fontId="4" fillId="4" borderId="0" xfId="2" applyFont="1" applyFill="1" applyAlignment="1" applyProtection="1">
      <alignment horizontal="left"/>
    </xf>
    <xf numFmtId="37" fontId="4" fillId="4" borderId="0" xfId="2" applyFont="1" applyFill="1" applyAlignment="1" applyProtection="1">
      <alignment horizontal="center"/>
    </xf>
    <xf numFmtId="37" fontId="4" fillId="4" borderId="0" xfId="2" applyFont="1" applyFill="1" applyProtection="1"/>
    <xf numFmtId="37" fontId="8" fillId="0" borderId="0" xfId="2" applyFont="1" applyFill="1" applyAlignment="1" applyProtection="1">
      <alignment horizontal="left"/>
    </xf>
    <xf numFmtId="37" fontId="4" fillId="0" borderId="0" xfId="2" applyFont="1" applyFill="1" applyAlignment="1" applyProtection="1">
      <alignment horizontal="left"/>
    </xf>
    <xf numFmtId="37" fontId="4" fillId="0" borderId="0" xfId="2" applyFont="1" applyFill="1" applyProtection="1"/>
    <xf numFmtId="37" fontId="8" fillId="0" borderId="0" xfId="2" applyFont="1" applyFill="1" applyAlignment="1" applyProtection="1">
      <alignment horizontal="center"/>
    </xf>
    <xf numFmtId="37" fontId="8" fillId="0" borderId="0" xfId="2" applyFont="1" applyFill="1" applyAlignment="1" applyProtection="1">
      <alignment wrapText="1"/>
    </xf>
    <xf numFmtId="37" fontId="4" fillId="0" borderId="0" xfId="2" applyFont="1" applyFill="1" applyAlignment="1" applyProtection="1">
      <alignment wrapText="1"/>
    </xf>
    <xf numFmtId="37" fontId="4" fillId="0" borderId="0" xfId="2" applyFont="1" applyFill="1" applyAlignment="1" applyProtection="1">
      <alignment horizontal="right"/>
    </xf>
    <xf numFmtId="37" fontId="8" fillId="4" borderId="0" xfId="2" applyFont="1" applyFill="1" applyAlignment="1" applyProtection="1">
      <alignment wrapText="1"/>
    </xf>
    <xf numFmtId="37" fontId="4" fillId="4" borderId="0" xfId="2" applyFont="1" applyFill="1" applyAlignment="1" applyProtection="1">
      <alignment wrapText="1"/>
    </xf>
    <xf numFmtId="37" fontId="4" fillId="4" borderId="0" xfId="2" applyFont="1" applyFill="1" applyAlignment="1" applyProtection="1">
      <alignment horizontal="right"/>
    </xf>
    <xf numFmtId="37" fontId="8" fillId="4" borderId="0" xfId="2" applyFont="1" applyFill="1" applyAlignment="1" applyProtection="1">
      <alignment horizontal="center"/>
    </xf>
    <xf numFmtId="0" fontId="4" fillId="0" borderId="0" xfId="2" applyNumberFormat="1" applyFont="1" applyFill="1" applyAlignment="1" applyProtection="1">
      <alignment horizontal="right"/>
    </xf>
    <xf numFmtId="37" fontId="4" fillId="0" borderId="0" xfId="2" applyNumberFormat="1" applyFont="1" applyFill="1" applyBorder="1" applyProtection="1"/>
    <xf numFmtId="0" fontId="7" fillId="4" borderId="0" xfId="3" applyFont="1" applyFill="1" applyProtection="1"/>
    <xf numFmtId="0" fontId="4" fillId="4" borderId="0" xfId="2" applyNumberFormat="1" applyFont="1" applyFill="1" applyAlignment="1" applyProtection="1">
      <alignment horizontal="right"/>
    </xf>
    <xf numFmtId="0" fontId="7" fillId="0" borderId="0" xfId="3" applyFont="1" applyProtection="1"/>
    <xf numFmtId="0" fontId="3" fillId="4" borderId="0" xfId="3" applyFont="1" applyFill="1"/>
    <xf numFmtId="38" fontId="3" fillId="4" borderId="0" xfId="1" applyNumberFormat="1" applyFont="1" applyFill="1"/>
    <xf numFmtId="0" fontId="3" fillId="0" borderId="0" xfId="3" applyFont="1" applyFill="1"/>
    <xf numFmtId="0" fontId="3" fillId="0" borderId="0" xfId="3" quotePrefix="1" applyFont="1"/>
    <xf numFmtId="38" fontId="3" fillId="3" borderId="0" xfId="1" applyNumberFormat="1" applyFont="1" applyFill="1" applyProtection="1">
      <protection locked="0"/>
    </xf>
    <xf numFmtId="37" fontId="3" fillId="3" borderId="0" xfId="2" applyFont="1" applyFill="1" applyProtection="1">
      <protection locked="0"/>
    </xf>
    <xf numFmtId="37" fontId="7" fillId="3" borderId="0" xfId="2" applyFont="1" applyFill="1" applyProtection="1">
      <protection locked="0"/>
    </xf>
    <xf numFmtId="3" fontId="7" fillId="3" borderId="0" xfId="2" applyNumberFormat="1" applyFont="1" applyFill="1" applyProtection="1">
      <protection locked="0"/>
    </xf>
    <xf numFmtId="164" fontId="7" fillId="4" borderId="0" xfId="2" applyNumberFormat="1" applyFont="1" applyFill="1" applyProtection="1"/>
    <xf numFmtId="37" fontId="3" fillId="4" borderId="0" xfId="0" applyFont="1" applyFill="1" applyAlignment="1">
      <alignment wrapText="1"/>
    </xf>
    <xf numFmtId="37" fontId="3" fillId="0" borderId="0" xfId="0" applyFont="1" applyAlignment="1">
      <alignment wrapText="1"/>
    </xf>
    <xf numFmtId="37" fontId="3" fillId="0" borderId="0" xfId="0" applyFont="1" applyFill="1" applyAlignment="1">
      <alignment wrapText="1"/>
    </xf>
    <xf numFmtId="37" fontId="11" fillId="0" borderId="0" xfId="0" applyFont="1"/>
    <xf numFmtId="37" fontId="11" fillId="0" borderId="0" xfId="0" applyFont="1" applyFill="1"/>
    <xf numFmtId="49" fontId="11" fillId="3" borderId="0" xfId="0" applyNumberFormat="1" applyFont="1" applyFill="1" applyProtection="1">
      <protection locked="0"/>
    </xf>
    <xf numFmtId="37" fontId="11" fillId="3" borderId="0" xfId="0" applyFont="1" applyFill="1" applyAlignment="1" applyProtection="1">
      <alignment horizontal="left"/>
      <protection locked="0"/>
    </xf>
    <xf numFmtId="14" fontId="11" fillId="3" borderId="0" xfId="0" applyNumberFormat="1" applyFont="1" applyFill="1" applyAlignment="1" applyProtection="1">
      <alignment horizontal="left"/>
      <protection locked="0"/>
    </xf>
    <xf numFmtId="37" fontId="11" fillId="3" borderId="0" xfId="0" applyFont="1" applyFill="1" applyProtection="1">
      <protection locked="0"/>
    </xf>
    <xf numFmtId="164" fontId="11" fillId="3" borderId="0" xfId="4" applyNumberFormat="1" applyFont="1" applyFill="1" applyAlignment="1" applyProtection="1">
      <alignment horizontal="left"/>
      <protection locked="0"/>
    </xf>
    <xf numFmtId="164" fontId="11" fillId="3" borderId="0" xfId="4" applyNumberFormat="1" applyFont="1" applyFill="1" applyAlignment="1" applyProtection="1">
      <alignment horizontal="left" vertical="top"/>
      <protection locked="0"/>
    </xf>
    <xf numFmtId="37" fontId="11" fillId="0" borderId="0" xfId="0" applyFont="1" applyProtection="1"/>
    <xf numFmtId="164" fontId="3" fillId="0" borderId="0" xfId="4" applyNumberFormat="1" applyFont="1" applyFill="1"/>
    <xf numFmtId="0" fontId="3" fillId="3" borderId="0" xfId="3" applyFont="1" applyFill="1" applyProtection="1">
      <protection locked="0"/>
    </xf>
    <xf numFmtId="37" fontId="15" fillId="0" borderId="0" xfId="2" applyFont="1" applyProtection="1"/>
    <xf numFmtId="37" fontId="15" fillId="0" borderId="0" xfId="2" applyFont="1" applyAlignment="1" applyProtection="1">
      <alignment horizontal="center"/>
    </xf>
    <xf numFmtId="164" fontId="7" fillId="4" borderId="0" xfId="4" applyNumberFormat="1" applyFont="1" applyFill="1" applyAlignment="1" applyProtection="1">
      <alignment horizontal="left"/>
    </xf>
    <xf numFmtId="37" fontId="7" fillId="4" borderId="0" xfId="0" applyFont="1" applyFill="1" applyAlignment="1" applyProtection="1">
      <alignment horizontal="right"/>
    </xf>
    <xf numFmtId="37" fontId="7" fillId="4" borderId="0" xfId="0" applyFont="1" applyFill="1" applyAlignment="1" applyProtection="1">
      <alignment horizontal="left"/>
    </xf>
    <xf numFmtId="37" fontId="8" fillId="4" borderId="0" xfId="2" applyFont="1" applyFill="1" applyBorder="1" applyProtection="1"/>
    <xf numFmtId="37" fontId="3" fillId="0" borderId="0" xfId="0" applyFont="1" applyAlignment="1">
      <alignment horizontal="right" wrapText="1"/>
    </xf>
    <xf numFmtId="37" fontId="7" fillId="0" borderId="0" xfId="0" applyFont="1" applyProtection="1"/>
    <xf numFmtId="37" fontId="3" fillId="0" borderId="0" xfId="0" applyFont="1" applyProtection="1"/>
    <xf numFmtId="37" fontId="3" fillId="0" borderId="0" xfId="2" applyFont="1" applyFill="1" applyBorder="1" applyProtection="1"/>
    <xf numFmtId="37" fontId="7" fillId="0" borderId="0" xfId="0" applyFont="1" applyAlignment="1" applyProtection="1">
      <alignment horizontal="center"/>
    </xf>
    <xf numFmtId="37" fontId="2" fillId="0" borderId="0" xfId="0" applyFont="1" applyFill="1" applyAlignment="1" applyProtection="1">
      <alignment horizontal="right"/>
    </xf>
    <xf numFmtId="37" fontId="7" fillId="0" borderId="0" xfId="2" applyFont="1" applyFill="1" applyAlignment="1" applyProtection="1">
      <alignment horizontal="right"/>
    </xf>
    <xf numFmtId="164" fontId="7" fillId="0" borderId="0" xfId="4" applyNumberFormat="1" applyFont="1" applyFill="1" applyProtection="1"/>
    <xf numFmtId="37" fontId="7" fillId="0" borderId="0" xfId="2" applyFont="1" applyFill="1" applyAlignment="1" applyProtection="1">
      <alignment horizontal="center"/>
    </xf>
    <xf numFmtId="37" fontId="4" fillId="4" borderId="4" xfId="0" applyFont="1" applyFill="1" applyBorder="1" applyAlignment="1" applyProtection="1">
      <alignment horizontal="left"/>
    </xf>
    <xf numFmtId="37" fontId="4" fillId="4" borderId="4" xfId="0" applyFont="1" applyFill="1" applyBorder="1" applyAlignment="1" applyProtection="1">
      <alignment horizontal="center"/>
    </xf>
    <xf numFmtId="37" fontId="3" fillId="4" borderId="4" xfId="2" applyFont="1" applyFill="1" applyBorder="1" applyProtection="1"/>
    <xf numFmtId="37" fontId="7" fillId="4" borderId="4" xfId="0" applyFont="1" applyFill="1" applyBorder="1" applyAlignment="1" applyProtection="1">
      <alignment horizontal="center"/>
    </xf>
    <xf numFmtId="37" fontId="4" fillId="0" borderId="0" xfId="0" applyFont="1" applyFill="1" applyProtection="1"/>
    <xf numFmtId="37" fontId="3" fillId="0" borderId="0" xfId="0" applyFont="1" applyFill="1" applyProtection="1"/>
    <xf numFmtId="37" fontId="4" fillId="4" borderId="2" xfId="0" applyFont="1" applyFill="1" applyBorder="1" applyProtection="1"/>
    <xf numFmtId="37" fontId="3" fillId="4" borderId="0" xfId="2" applyFont="1" applyFill="1" applyBorder="1" applyProtection="1"/>
    <xf numFmtId="37" fontId="7" fillId="4" borderId="0" xfId="0" applyFont="1" applyFill="1" applyAlignment="1" applyProtection="1">
      <alignment horizontal="center"/>
    </xf>
    <xf numFmtId="37" fontId="4" fillId="4" borderId="0" xfId="2" applyFont="1" applyFill="1" applyBorder="1" applyProtection="1"/>
    <xf numFmtId="37" fontId="4" fillId="4" borderId="4" xfId="0" applyFont="1" applyFill="1" applyBorder="1" applyProtection="1"/>
    <xf numFmtId="37" fontId="4" fillId="4" borderId="5" xfId="0" applyFont="1" applyFill="1" applyBorder="1" applyProtection="1"/>
    <xf numFmtId="37" fontId="4" fillId="4" borderId="4" xfId="2" applyFont="1" applyFill="1" applyBorder="1" applyProtection="1"/>
    <xf numFmtId="37" fontId="4" fillId="3" borderId="0" xfId="0" applyFont="1" applyFill="1" applyProtection="1"/>
    <xf numFmtId="37" fontId="7" fillId="0" borderId="0" xfId="0" applyFont="1" applyFill="1" applyAlignment="1" applyProtection="1">
      <alignment horizontal="center"/>
    </xf>
    <xf numFmtId="37" fontId="4" fillId="4" borderId="4" xfId="0" applyFont="1" applyFill="1" applyBorder="1" applyAlignment="1" applyProtection="1">
      <alignment horizontal="left" wrapText="1"/>
    </xf>
    <xf numFmtId="37" fontId="4" fillId="4" borderId="6" xfId="0" applyFont="1" applyFill="1" applyBorder="1" applyProtection="1"/>
    <xf numFmtId="37" fontId="4" fillId="4" borderId="7" xfId="0" applyFont="1" applyFill="1" applyBorder="1" applyProtection="1"/>
    <xf numFmtId="37" fontId="4" fillId="4" borderId="8" xfId="0" applyFont="1" applyFill="1" applyBorder="1" applyProtection="1"/>
    <xf numFmtId="37" fontId="4" fillId="4" borderId="9" xfId="0" applyFont="1" applyFill="1" applyBorder="1" applyProtection="1"/>
    <xf numFmtId="37" fontId="9" fillId="0" borderId="0" xfId="0" applyFont="1" applyProtection="1"/>
    <xf numFmtId="37" fontId="4" fillId="4" borderId="0" xfId="0" applyFont="1" applyFill="1" applyProtection="1"/>
    <xf numFmtId="37" fontId="8" fillId="4" borderId="0" xfId="0" applyFont="1" applyFill="1" applyAlignment="1" applyProtection="1">
      <alignment horizontal="center"/>
    </xf>
    <xf numFmtId="37" fontId="10" fillId="0" borderId="0" xfId="0" applyFont="1" applyFill="1" applyProtection="1"/>
    <xf numFmtId="37" fontId="3" fillId="4" borderId="0" xfId="0" applyFont="1" applyFill="1" applyProtection="1"/>
    <xf numFmtId="37" fontId="3" fillId="0" borderId="0" xfId="0" applyFont="1" applyAlignment="1" applyProtection="1">
      <alignment horizontal="center"/>
    </xf>
    <xf numFmtId="37" fontId="4" fillId="0" borderId="0" xfId="0" applyFont="1" applyProtection="1"/>
    <xf numFmtId="37" fontId="4" fillId="0" borderId="0" xfId="0" applyFont="1" applyFill="1" applyBorder="1" applyAlignment="1" applyProtection="1">
      <alignment horizontal="right"/>
    </xf>
    <xf numFmtId="37" fontId="3" fillId="3" borderId="0" xfId="2" applyFont="1" applyFill="1" applyBorder="1" applyProtection="1">
      <protection locked="0"/>
    </xf>
    <xf numFmtId="37" fontId="7" fillId="3" borderId="0" xfId="0" applyFont="1" applyFill="1" applyAlignment="1" applyProtection="1">
      <alignment horizontal="center"/>
      <protection locked="0"/>
    </xf>
    <xf numFmtId="37" fontId="4" fillId="3" borderId="0" xfId="2" applyFont="1" applyFill="1" applyBorder="1" applyProtection="1">
      <protection locked="0"/>
    </xf>
    <xf numFmtId="38" fontId="3" fillId="0" borderId="0" xfId="1" applyNumberFormat="1" applyFont="1" applyFill="1" applyProtection="1"/>
    <xf numFmtId="37" fontId="3" fillId="0" borderId="0" xfId="2" applyFont="1" applyAlignment="1" applyProtection="1">
      <alignment wrapText="1"/>
      <protection locked="0"/>
    </xf>
    <xf numFmtId="14" fontId="16" fillId="4" borderId="0" xfId="2" applyNumberFormat="1" applyFont="1" applyFill="1" applyAlignment="1" applyProtection="1">
      <alignment wrapText="1"/>
      <protection locked="0"/>
    </xf>
    <xf numFmtId="37" fontId="3" fillId="4" borderId="0" xfId="2" applyFont="1" applyFill="1" applyAlignment="1" applyProtection="1">
      <alignment wrapText="1"/>
      <protection locked="0"/>
    </xf>
    <xf numFmtId="37" fontId="3" fillId="4" borderId="0" xfId="2" applyFont="1" applyFill="1" applyAlignment="1" applyProtection="1">
      <alignment horizontal="center" wrapText="1"/>
      <protection locked="0"/>
    </xf>
    <xf numFmtId="37" fontId="3" fillId="0" borderId="1" xfId="2" applyFont="1" applyBorder="1" applyAlignment="1" applyProtection="1">
      <alignment horizontal="center" wrapText="1"/>
      <protection locked="0"/>
    </xf>
    <xf numFmtId="37" fontId="4" fillId="0" borderId="0" xfId="2" applyFont="1" applyFill="1" applyAlignment="1" applyProtection="1">
      <alignment wrapText="1"/>
      <protection locked="0"/>
    </xf>
    <xf numFmtId="37" fontId="4" fillId="4" borderId="0" xfId="2" applyFont="1" applyFill="1" applyAlignment="1" applyProtection="1">
      <alignment wrapText="1"/>
      <protection locked="0"/>
    </xf>
    <xf numFmtId="37" fontId="15" fillId="0" borderId="0" xfId="2" applyFont="1" applyAlignment="1" applyProtection="1">
      <alignment wrapText="1"/>
      <protection locked="0"/>
    </xf>
    <xf numFmtId="37" fontId="0" fillId="0" borderId="0" xfId="0" applyAlignment="1">
      <alignment wrapText="1"/>
    </xf>
    <xf numFmtId="14" fontId="0" fillId="0" borderId="0" xfId="0" applyNumberFormat="1"/>
    <xf numFmtId="37" fontId="18" fillId="0" borderId="0" xfId="0" applyFont="1"/>
    <xf numFmtId="37" fontId="17" fillId="0" borderId="0" xfId="0" applyFont="1"/>
    <xf numFmtId="37" fontId="18" fillId="0" borderId="0" xfId="0" applyFont="1" applyProtection="1"/>
    <xf numFmtId="37" fontId="7" fillId="4" borderId="0" xfId="0" applyFont="1" applyFill="1" applyAlignment="1">
      <alignment wrapText="1"/>
    </xf>
    <xf numFmtId="37" fontId="0" fillId="0" borderId="0" xfId="0" applyAlignment="1">
      <alignment vertical="top"/>
    </xf>
    <xf numFmtId="14" fontId="0" fillId="0" borderId="0" xfId="0" applyNumberFormat="1" applyAlignment="1">
      <alignment vertical="top"/>
    </xf>
    <xf numFmtId="37" fontId="0" fillId="0" borderId="0" xfId="0" applyAlignment="1">
      <alignment vertical="top" wrapText="1"/>
    </xf>
    <xf numFmtId="37" fontId="0" fillId="0" borderId="0" xfId="0" applyFill="1" applyBorder="1"/>
    <xf numFmtId="37" fontId="0" fillId="0" borderId="10" xfId="0" applyFill="1" applyBorder="1"/>
    <xf numFmtId="37" fontId="0" fillId="0" borderId="11" xfId="0" applyFill="1" applyBorder="1"/>
    <xf numFmtId="37" fontId="0" fillId="0" borderId="12" xfId="0" applyFill="1" applyBorder="1"/>
    <xf numFmtId="37" fontId="0" fillId="0" borderId="13" xfId="0" applyFill="1" applyBorder="1"/>
    <xf numFmtId="37" fontId="0" fillId="0" borderId="14" xfId="0" applyFill="1" applyBorder="1"/>
    <xf numFmtId="37" fontId="0" fillId="0" borderId="15" xfId="0" applyFill="1" applyBorder="1"/>
    <xf numFmtId="37" fontId="0" fillId="0" borderId="16" xfId="0" applyFill="1" applyBorder="1"/>
    <xf numFmtId="37" fontId="0" fillId="0" borderId="17" xfId="0" applyFill="1" applyBorder="1"/>
    <xf numFmtId="37" fontId="11" fillId="3" borderId="0" xfId="0" applyFont="1" applyFill="1" applyProtection="1"/>
  </cellXfs>
  <cellStyles count="55">
    <cellStyle name="Comma" xfId="1" builtinId="3"/>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 name="Normal_budget structure v.1.xls" xfId="2"/>
    <cellStyle name="Normal_Budget Structure.xls" xfId="3"/>
    <cellStyle name="Percent"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1" Type="http://schemas.openxmlformats.org/officeDocument/2006/relationships/image" Target="../media/image1.emf"/><Relationship Id="rId2"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30</xdr:row>
          <xdr:rowOff>25400</xdr:rowOff>
        </xdr:from>
        <xdr:to>
          <xdr:col>2</xdr:col>
          <xdr:colOff>190500</xdr:colOff>
          <xdr:row>30</xdr:row>
          <xdr:rowOff>266700</xdr:rowOff>
        </xdr:to>
        <xdr:sp macro="" textlink="">
          <xdr:nvSpPr>
            <xdr:cNvPr id="5159" name="Button 39" hidden="1">
              <a:extLst>
                <a:ext uri="{63B3BB69-23CF-44E3-9099-C40C66FF867C}">
                  <a14:compatExt spid="_x0000_s51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rebuchet MS"/>
                  <a:ea typeface="Trebuchet MS"/>
                  <a:cs typeface="Trebuchet MS"/>
                </a:rPr>
                <a:t>Process Row Infl 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8</xdr:row>
          <xdr:rowOff>127000</xdr:rowOff>
        </xdr:from>
        <xdr:to>
          <xdr:col>3</xdr:col>
          <xdr:colOff>952500</xdr:colOff>
          <xdr:row>9</xdr:row>
          <xdr:rowOff>0</xdr:rowOff>
        </xdr:to>
        <xdr:sp macro="" textlink="">
          <xdr:nvSpPr>
            <xdr:cNvPr id="5178" name="Button 58" hidden="1">
              <a:extLst>
                <a:ext uri="{63B3BB69-23CF-44E3-9099-C40C66FF867C}">
                  <a14:compatExt spid="_x0000_s51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rebuchet MS"/>
                  <a:ea typeface="Trebuchet MS"/>
                  <a:cs typeface="Trebuchet MS"/>
                </a:rPr>
                <a:t>Process Fac Inflation    (1st Year inflated)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25400</xdr:rowOff>
        </xdr:from>
        <xdr:to>
          <xdr:col>2</xdr:col>
          <xdr:colOff>190500</xdr:colOff>
          <xdr:row>30</xdr:row>
          <xdr:rowOff>266700</xdr:rowOff>
        </xdr:to>
        <xdr:sp macro="" textlink="">
          <xdr:nvSpPr>
            <xdr:cNvPr id="5184" name="Button 64" hidden="1">
              <a:extLst>
                <a:ext uri="{63B3BB69-23CF-44E3-9099-C40C66FF867C}">
                  <a14:compatExt spid="_x0000_s51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700" b="1" i="0" u="none" strike="noStrike" baseline="0">
                  <a:solidFill>
                    <a:srgbClr val="000000"/>
                  </a:solidFill>
                  <a:latin typeface="Trebuchet MS"/>
                  <a:ea typeface="Trebuchet MS"/>
                  <a:cs typeface="Trebuchet MS"/>
                </a:rPr>
                <a:t>Process Row Inflation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14</xdr:row>
          <xdr:rowOff>63500</xdr:rowOff>
        </xdr:from>
        <xdr:to>
          <xdr:col>0</xdr:col>
          <xdr:colOff>1460500</xdr:colOff>
          <xdr:row>14</xdr:row>
          <xdr:rowOff>330200</xdr:rowOff>
        </xdr:to>
        <xdr:sp macro="" textlink="">
          <xdr:nvSpPr>
            <xdr:cNvPr id="6153" name="Button 9" hidden="1">
              <a:extLst>
                <a:ext uri="{63B3BB69-23CF-44E3-9099-C40C66FF867C}">
                  <a14:compatExt spid="_x0000_s61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rebuchet MS"/>
                  <a:ea typeface="Trebuchet MS"/>
                  <a:cs typeface="Trebuchet MS"/>
                </a:rPr>
                <a:t>Calculate F&amp;A</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12700</xdr:colOff>
      <xdr:row>20</xdr:row>
      <xdr:rowOff>63500</xdr:rowOff>
    </xdr:from>
    <xdr:to>
      <xdr:col>5</xdr:col>
      <xdr:colOff>241300</xdr:colOff>
      <xdr:row>23</xdr:row>
      <xdr:rowOff>12700</xdr:rowOff>
    </xdr:to>
    <xdr:sp macro="" textlink="">
      <xdr:nvSpPr>
        <xdr:cNvPr id="11265" name="cmdCreateExcel" hidden="1">
          <a:extLst>
            <a:ext uri="{63B3BB69-23CF-44E3-9099-C40C66FF867C}">
              <a14:compatExt xmlns:a14="http://schemas.microsoft.com/office/drawing/2010/main" spid="_x0000_s11265"/>
            </a:ext>
          </a:extLst>
        </xdr:cNvPr>
        <xdr:cNvSpPr/>
      </xdr:nvSpPr>
      <xdr:spPr>
        <a:xfrm>
          <a:off x="0" y="0"/>
          <a:ext cx="0" cy="0"/>
        </a:xfrm>
        <a:prstGeom prst="rect">
          <a:avLst/>
        </a:prstGeom>
      </xdr:spPr>
    </xdr:sp>
    <xdr:clientData/>
  </xdr:twoCellAnchor>
  <xdr:twoCellAnchor editAs="oneCell">
    <xdr:from>
      <xdr:col>2</xdr:col>
      <xdr:colOff>88900</xdr:colOff>
      <xdr:row>5</xdr:row>
      <xdr:rowOff>63500</xdr:rowOff>
    </xdr:from>
    <xdr:to>
      <xdr:col>5</xdr:col>
      <xdr:colOff>177800</xdr:colOff>
      <xdr:row>8</xdr:row>
      <xdr:rowOff>50800</xdr:rowOff>
    </xdr:to>
    <xdr:sp macro="" textlink="">
      <xdr:nvSpPr>
        <xdr:cNvPr id="11268" name="lblInstruct" hidden="1">
          <a:extLst>
            <a:ext uri="{63B3BB69-23CF-44E3-9099-C40C66FF867C}">
              <a14:compatExt xmlns:a14="http://schemas.microsoft.com/office/drawing/2010/main" spid="_x0000_s11268"/>
            </a:ext>
          </a:extLst>
        </xdr:cNvPr>
        <xdr:cNvSpPr/>
      </xdr:nvSpPr>
      <xdr:spPr>
        <a:xfrm>
          <a:off x="0" y="0"/>
          <a:ext cx="0" cy="0"/>
        </a:xfrm>
        <a:prstGeom prst="rect">
          <a:avLst/>
        </a:prstGeom>
      </xdr:spPr>
    </xdr:sp>
    <xdr:clientData/>
  </xdr:twoCellAnchor>
  <xdr:twoCellAnchor editAs="oneCell">
    <xdr:from>
      <xdr:col>2</xdr:col>
      <xdr:colOff>63500</xdr:colOff>
      <xdr:row>9</xdr:row>
      <xdr:rowOff>38100</xdr:rowOff>
    </xdr:from>
    <xdr:to>
      <xdr:col>5</xdr:col>
      <xdr:colOff>215900</xdr:colOff>
      <xdr:row>14</xdr:row>
      <xdr:rowOff>50800</xdr:rowOff>
    </xdr:to>
    <xdr:sp macro="" textlink="">
      <xdr:nvSpPr>
        <xdr:cNvPr id="11269" name="lstTabs" hidden="1">
          <a:extLst>
            <a:ext uri="{63B3BB69-23CF-44E3-9099-C40C66FF867C}">
              <a14:compatExt xmlns:a14="http://schemas.microsoft.com/office/drawing/2010/main" spid="_x0000_s11269"/>
            </a:ext>
          </a:extLst>
        </xdr:cNvPr>
        <xdr:cNvSpPr/>
      </xdr:nvSpPr>
      <xdr:spPr>
        <a:xfrm>
          <a:off x="0" y="0"/>
          <a:ext cx="0" cy="0"/>
        </a:xfrm>
        <a:prstGeom prst="rect">
          <a:avLst/>
        </a:prstGeom>
      </xdr:spPr>
    </xdr:sp>
    <xdr:clientData/>
  </xdr:twoCellAnchor>
  <xdr:twoCellAnchor editAs="oneCell">
    <xdr:from>
      <xdr:col>2</xdr:col>
      <xdr:colOff>76200</xdr:colOff>
      <xdr:row>15</xdr:row>
      <xdr:rowOff>139700</xdr:rowOff>
    </xdr:from>
    <xdr:to>
      <xdr:col>5</xdr:col>
      <xdr:colOff>317500</xdr:colOff>
      <xdr:row>19</xdr:row>
      <xdr:rowOff>25400</xdr:rowOff>
    </xdr:to>
    <xdr:sp macro="" textlink="">
      <xdr:nvSpPr>
        <xdr:cNvPr id="11270" name="Label1" hidden="1">
          <a:extLst>
            <a:ext uri="{63B3BB69-23CF-44E3-9099-C40C66FF867C}">
              <a14:compatExt xmlns:a14="http://schemas.microsoft.com/office/drawing/2010/main" spid="_x0000_s11270"/>
            </a:ext>
          </a:extLst>
        </xdr:cNvPr>
        <xdr:cNvSpPr/>
      </xdr:nvSpPr>
      <xdr:spPr>
        <a:xfrm>
          <a:off x="0" y="0"/>
          <a:ext cx="0" cy="0"/>
        </a:xfrm>
        <a:prstGeom prst="rect">
          <a:avLst/>
        </a:prstGeom>
      </xdr:spPr>
    </xdr:sp>
    <xdr:clientData/>
  </xdr:twoCellAnchor>
  <xdr:twoCellAnchor editAs="oneCell">
    <xdr:from>
      <xdr:col>2</xdr:col>
      <xdr:colOff>88900</xdr:colOff>
      <xdr:row>24</xdr:row>
      <xdr:rowOff>127000</xdr:rowOff>
    </xdr:from>
    <xdr:to>
      <xdr:col>5</xdr:col>
      <xdr:colOff>317500</xdr:colOff>
      <xdr:row>27</xdr:row>
      <xdr:rowOff>127000</xdr:rowOff>
    </xdr:to>
    <xdr:sp macro="" textlink="">
      <xdr:nvSpPr>
        <xdr:cNvPr id="11271" name="Label2" hidden="1">
          <a:extLst>
            <a:ext uri="{63B3BB69-23CF-44E3-9099-C40C66FF867C}">
              <a14:compatExt xmlns:a14="http://schemas.microsoft.com/office/drawing/2010/main" spid="_x0000_s11271"/>
            </a:ext>
          </a:extLst>
        </xdr:cNvPr>
        <xdr:cNvSpPr/>
      </xdr:nvSpPr>
      <xdr:spPr>
        <a:xfrm>
          <a:off x="0" y="0"/>
          <a:ext cx="0" cy="0"/>
        </a:xfrm>
        <a:prstGeom prst="rect">
          <a:avLst/>
        </a:prstGeom>
      </xdr:spPr>
    </xdr:sp>
    <xdr:clientData/>
  </xdr:twoCellAnchor>
  <xdr:twoCellAnchor editAs="oneCell">
    <xdr:from>
      <xdr:col>0</xdr:col>
      <xdr:colOff>406400</xdr:colOff>
      <xdr:row>1</xdr:row>
      <xdr:rowOff>88900</xdr:rowOff>
    </xdr:from>
    <xdr:to>
      <xdr:col>7</xdr:col>
      <xdr:colOff>368300</xdr:colOff>
      <xdr:row>3</xdr:row>
      <xdr:rowOff>228600</xdr:rowOff>
    </xdr:to>
    <xdr:sp macro="" textlink="">
      <xdr:nvSpPr>
        <xdr:cNvPr id="11272" name="Label3" hidden="1">
          <a:extLst>
            <a:ext uri="{63B3BB69-23CF-44E3-9099-C40C66FF867C}">
              <a14:compatExt xmlns:a14="http://schemas.microsoft.com/office/drawing/2010/main" spid="_x0000_s11272"/>
            </a:ext>
          </a:extLst>
        </xdr:cNvPr>
        <xdr:cNvSpPr/>
      </xdr:nvSpPr>
      <xdr:spPr>
        <a:xfrm>
          <a:off x="0" y="0"/>
          <a:ext cx="0" cy="0"/>
        </a:xfrm>
        <a:prstGeom prst="rect">
          <a:avLst/>
        </a:prstGeom>
      </xdr:spPr>
    </xdr:sp>
    <xdr:clientData/>
  </xdr:twoCellAnchor>
  <xdr:twoCellAnchor editAs="oneCell">
    <xdr:from>
      <xdr:col>2</xdr:col>
      <xdr:colOff>12700</xdr:colOff>
      <xdr:row>20</xdr:row>
      <xdr:rowOff>63500</xdr:rowOff>
    </xdr:from>
    <xdr:to>
      <xdr:col>5</xdr:col>
      <xdr:colOff>241300</xdr:colOff>
      <xdr:row>23</xdr:row>
      <xdr:rowOff>12700</xdr:rowOff>
    </xdr:to>
    <xdr:pic>
      <xdr:nvPicPr>
        <xdr:cNvPr id="2" name="cmdCreateExcel"/>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3619500"/>
          <a:ext cx="2552700" cy="444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88900</xdr:colOff>
      <xdr:row>5</xdr:row>
      <xdr:rowOff>63500</xdr:rowOff>
    </xdr:from>
    <xdr:to>
      <xdr:col>5</xdr:col>
      <xdr:colOff>177800</xdr:colOff>
      <xdr:row>8</xdr:row>
      <xdr:rowOff>50800</xdr:rowOff>
    </xdr:to>
    <xdr:pic>
      <xdr:nvPicPr>
        <xdr:cNvPr id="3" name="lblInstruct"/>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1143000"/>
          <a:ext cx="2413000" cy="482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63500</xdr:colOff>
      <xdr:row>9</xdr:row>
      <xdr:rowOff>38100</xdr:rowOff>
    </xdr:from>
    <xdr:to>
      <xdr:col>5</xdr:col>
      <xdr:colOff>215900</xdr:colOff>
      <xdr:row>14</xdr:row>
      <xdr:rowOff>50800</xdr:rowOff>
    </xdr:to>
    <xdr:pic>
      <xdr:nvPicPr>
        <xdr:cNvPr id="4" name="lstTabs"/>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74800" y="1778000"/>
          <a:ext cx="2476500" cy="838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76200</xdr:colOff>
      <xdr:row>15</xdr:row>
      <xdr:rowOff>139700</xdr:rowOff>
    </xdr:from>
    <xdr:to>
      <xdr:col>5</xdr:col>
      <xdr:colOff>317500</xdr:colOff>
      <xdr:row>19</xdr:row>
      <xdr:rowOff>25400</xdr:rowOff>
    </xdr:to>
    <xdr:pic>
      <xdr:nvPicPr>
        <xdr:cNvPr id="5" name="Label1"/>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7500" y="2870200"/>
          <a:ext cx="2565400" cy="546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88900</xdr:colOff>
      <xdr:row>24</xdr:row>
      <xdr:rowOff>127000</xdr:rowOff>
    </xdr:from>
    <xdr:to>
      <xdr:col>5</xdr:col>
      <xdr:colOff>317500</xdr:colOff>
      <xdr:row>27</xdr:row>
      <xdr:rowOff>127000</xdr:rowOff>
    </xdr:to>
    <xdr:pic>
      <xdr:nvPicPr>
        <xdr:cNvPr id="6" name="Label2"/>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00200" y="4343400"/>
          <a:ext cx="2552700" cy="495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406400</xdr:colOff>
      <xdr:row>1</xdr:row>
      <xdr:rowOff>88900</xdr:rowOff>
    </xdr:from>
    <xdr:to>
      <xdr:col>7</xdr:col>
      <xdr:colOff>368300</xdr:colOff>
      <xdr:row>3</xdr:row>
      <xdr:rowOff>228600</xdr:rowOff>
    </xdr:to>
    <xdr:pic>
      <xdr:nvPicPr>
        <xdr:cNvPr id="7" name="Label3"/>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06400" y="254000"/>
          <a:ext cx="5194300" cy="469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9</xdr:col>
          <xdr:colOff>0</xdr:colOff>
          <xdr:row>41</xdr:row>
          <xdr:rowOff>76200</xdr:rowOff>
        </xdr:to>
        <xdr:sp macro="" textlink="">
          <xdr:nvSpPr>
            <xdr:cNvPr id="10241" name="Object 1" hidden="1">
              <a:extLst>
                <a:ext uri="{63B3BB69-23CF-44E3-9099-C40C66FF867C}">
                  <a14:compatExt spid="_x0000_s10241"/>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1.xml"/><Relationship Id="rId2"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3.vml"/><Relationship Id="rId3"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oleObject" Target="../embeddings/Microsoft_Word_97_-_2004_Document1.doc"/><Relationship Id="rId4" Type="http://schemas.openxmlformats.org/officeDocument/2006/relationships/image" Target="../media/image7.emf"/><Relationship Id="rId1" Type="http://schemas.openxmlformats.org/officeDocument/2006/relationships/drawing" Target="../drawings/drawing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etupSheet" enableFormatConditionsCalculation="0"/>
  <dimension ref="A1:G25"/>
  <sheetViews>
    <sheetView workbookViewId="0">
      <selection activeCell="B7" sqref="B7"/>
    </sheetView>
  </sheetViews>
  <sheetFormatPr baseColWidth="10" defaultColWidth="11" defaultRowHeight="12" x14ac:dyDescent="0"/>
  <cols>
    <col min="1" max="1" width="21" style="95" customWidth="1"/>
    <col min="2" max="2" width="31.85546875" style="97" bestFit="1" customWidth="1"/>
    <col min="3" max="3" width="4.140625" style="1" customWidth="1"/>
    <col min="4" max="4" width="11" style="1" customWidth="1"/>
    <col min="5" max="5" width="14.5703125" style="1" customWidth="1"/>
    <col min="6" max="6" width="11" style="1" customWidth="1"/>
    <col min="7" max="7" width="17" style="1" customWidth="1"/>
    <col min="8" max="8" width="13.140625" style="1" customWidth="1"/>
    <col min="9" max="16384" width="11" style="1"/>
  </cols>
  <sheetData>
    <row r="1" spans="1:2" ht="15.75" customHeight="1">
      <c r="A1" s="168" t="s">
        <v>184</v>
      </c>
      <c r="B1" s="1"/>
    </row>
    <row r="2" spans="1:2" s="166" customFormat="1" ht="15.75" customHeight="1">
      <c r="A2" s="167" t="s">
        <v>166</v>
      </c>
      <c r="B2" s="165"/>
    </row>
    <row r="3" spans="1:2" ht="15.75" customHeight="1">
      <c r="A3" s="167" t="s">
        <v>173</v>
      </c>
    </row>
    <row r="4" spans="1:2" ht="15.75" customHeight="1">
      <c r="A4" s="167" t="s">
        <v>174</v>
      </c>
    </row>
    <row r="5" spans="1:2" ht="15.75" customHeight="1">
      <c r="A5" s="167"/>
    </row>
    <row r="6" spans="1:2" s="2" customFormat="1">
      <c r="A6" s="94" t="s">
        <v>56</v>
      </c>
      <c r="B6" s="98"/>
    </row>
    <row r="7" spans="1:2">
      <c r="A7" s="95" t="s">
        <v>130</v>
      </c>
      <c r="B7" s="99" t="s">
        <v>186</v>
      </c>
    </row>
    <row r="8" spans="1:2">
      <c r="A8" s="95" t="s">
        <v>42</v>
      </c>
      <c r="B8" s="100" t="s">
        <v>44</v>
      </c>
    </row>
    <row r="9" spans="1:2">
      <c r="A9" s="94" t="s">
        <v>47</v>
      </c>
    </row>
    <row r="10" spans="1:2">
      <c r="A10" s="95" t="s">
        <v>36</v>
      </c>
      <c r="B10" s="102" t="s">
        <v>187</v>
      </c>
    </row>
    <row r="11" spans="1:2">
      <c r="A11" s="114" t="s">
        <v>55</v>
      </c>
      <c r="B11" s="103"/>
    </row>
    <row r="12" spans="1:2">
      <c r="A12" s="95" t="s">
        <v>48</v>
      </c>
      <c r="B12" s="102" t="s">
        <v>188</v>
      </c>
    </row>
    <row r="13" spans="1:2" ht="24">
      <c r="A13" s="94" t="s">
        <v>158</v>
      </c>
      <c r="B13" s="104">
        <v>0.03</v>
      </c>
    </row>
    <row r="15" spans="1:2">
      <c r="A15" s="94" t="s">
        <v>41</v>
      </c>
    </row>
    <row r="16" spans="1:2">
      <c r="A16" s="95" t="s">
        <v>54</v>
      </c>
      <c r="B16" s="101">
        <v>42217</v>
      </c>
    </row>
    <row r="17" spans="1:7" ht="23" customHeight="1">
      <c r="A17" s="95" t="s">
        <v>148</v>
      </c>
      <c r="B17" s="100">
        <v>3</v>
      </c>
    </row>
    <row r="18" spans="1:7">
      <c r="A18" s="95" t="s">
        <v>57</v>
      </c>
      <c r="B18" s="100">
        <v>2</v>
      </c>
    </row>
    <row r="19" spans="1:7">
      <c r="A19" s="95" t="s">
        <v>58</v>
      </c>
      <c r="B19" s="100">
        <v>2</v>
      </c>
      <c r="G19" s="16"/>
    </row>
    <row r="20" spans="1:7">
      <c r="A20" s="95" t="s">
        <v>149</v>
      </c>
      <c r="B20" s="100">
        <v>0</v>
      </c>
    </row>
    <row r="21" spans="1:7">
      <c r="A21" s="95" t="s">
        <v>150</v>
      </c>
      <c r="B21" s="100">
        <v>0</v>
      </c>
    </row>
    <row r="23" spans="1:7">
      <c r="A23" s="94" t="s">
        <v>152</v>
      </c>
      <c r="B23" s="181" t="s">
        <v>102</v>
      </c>
    </row>
    <row r="24" spans="1:7">
      <c r="B24" s="105"/>
    </row>
    <row r="25" spans="1:7">
      <c r="A25" s="96"/>
      <c r="B25" s="98"/>
    </row>
  </sheetData>
  <sheetProtection password="E81C" sheet="1" objects="1" scenarios="1" selectLockedCells="1"/>
  <phoneticPr fontId="2" type="noConversion"/>
  <dataValidations count="7">
    <dataValidation type="date" operator="greaterThanOrEqual" allowBlank="1" showInputMessage="1" showErrorMessage="1" sqref="B16">
      <formula1>38353</formula1>
    </dataValidation>
    <dataValidation type="list" allowBlank="1" showInputMessage="1" showErrorMessage="1" sqref="B10">
      <formula1>IDCRateList</formula1>
    </dataValidation>
    <dataValidation type="decimal" allowBlank="1" showInputMessage="1" showErrorMessage="1" sqref="B11 B13">
      <formula1>0</formula1>
      <formula2>100</formula2>
    </dataValidation>
    <dataValidation type="list" showInputMessage="1" showErrorMessage="1" sqref="B12">
      <formula1>IDCBasisList</formula1>
    </dataValidation>
    <dataValidation type="list" allowBlank="1" showInputMessage="1" showErrorMessage="1" sqref="B8">
      <formula1>AppointmentList</formula1>
    </dataValidation>
    <dataValidation type="whole" showInputMessage="1" showErrorMessage="1" sqref="B18:B21">
      <formula1>0</formula1>
      <formula2>10</formula2>
    </dataValidation>
    <dataValidation type="whole" allowBlank="1" showInputMessage="1" showErrorMessage="1" sqref="B17">
      <formula1>1</formula1>
      <formula2>10</formula2>
    </dataValidation>
  </dataValidations>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ookupSheet" enableFormatConditionsCalculation="0"/>
  <dimension ref="A1:B41"/>
  <sheetViews>
    <sheetView workbookViewId="0">
      <selection activeCell="A3" sqref="A3"/>
    </sheetView>
  </sheetViews>
  <sheetFormatPr baseColWidth="10" defaultColWidth="13" defaultRowHeight="12" x14ac:dyDescent="0"/>
  <cols>
    <col min="1" max="1" width="38.5703125" style="12" bestFit="1" customWidth="1"/>
    <col min="2" max="2" width="39.140625" style="11" bestFit="1" customWidth="1"/>
    <col min="3" max="16384" width="13" style="12"/>
  </cols>
  <sheetData>
    <row r="1" spans="1:2">
      <c r="A1" s="9" t="str">
        <f>VersionNo</f>
        <v>PropBud v1.14</v>
      </c>
    </row>
    <row r="2" spans="1:2" ht="21.75" customHeight="1">
      <c r="A2" s="10" t="s">
        <v>107</v>
      </c>
    </row>
    <row r="3" spans="1:2">
      <c r="A3" s="13" t="s">
        <v>108</v>
      </c>
      <c r="B3" s="11" t="s">
        <v>109</v>
      </c>
    </row>
    <row r="4" spans="1:2" ht="24">
      <c r="A4" s="13" t="s">
        <v>110</v>
      </c>
      <c r="B4" s="11" t="s">
        <v>114</v>
      </c>
    </row>
    <row r="5" spans="1:2" ht="24">
      <c r="A5" s="13" t="s">
        <v>115</v>
      </c>
      <c r="B5" s="11" t="s">
        <v>117</v>
      </c>
    </row>
    <row r="6" spans="1:2">
      <c r="A6" s="13" t="s">
        <v>118</v>
      </c>
      <c r="B6" s="11" t="s">
        <v>119</v>
      </c>
    </row>
    <row r="7" spans="1:2">
      <c r="A7" s="13" t="s">
        <v>105</v>
      </c>
      <c r="B7" s="11" t="s">
        <v>120</v>
      </c>
    </row>
    <row r="8" spans="1:2" ht="24.75" customHeight="1">
      <c r="A8" s="10" t="s">
        <v>121</v>
      </c>
    </row>
    <row r="9" spans="1:2">
      <c r="A9" s="12" t="s">
        <v>102</v>
      </c>
      <c r="B9" s="11" t="s">
        <v>122</v>
      </c>
    </row>
    <row r="10" spans="1:2">
      <c r="A10" s="12" t="s">
        <v>106</v>
      </c>
      <c r="B10" s="11" t="s">
        <v>124</v>
      </c>
    </row>
    <row r="11" spans="1:2" ht="23" customHeight="1">
      <c r="A11" s="10" t="s">
        <v>125</v>
      </c>
    </row>
    <row r="12" spans="1:2">
      <c r="A12" s="12" t="s">
        <v>89</v>
      </c>
      <c r="B12" s="11" t="s">
        <v>126</v>
      </c>
    </row>
    <row r="13" spans="1:2">
      <c r="A13" s="12" t="s">
        <v>88</v>
      </c>
      <c r="B13" s="11" t="s">
        <v>127</v>
      </c>
    </row>
    <row r="14" spans="1:2">
      <c r="A14" s="12" t="s">
        <v>90</v>
      </c>
      <c r="B14" s="11" t="s">
        <v>128</v>
      </c>
    </row>
    <row r="15" spans="1:2">
      <c r="A15" s="12" t="s">
        <v>103</v>
      </c>
      <c r="B15" s="11" t="s">
        <v>129</v>
      </c>
    </row>
    <row r="16" spans="1:2" ht="23" customHeight="1">
      <c r="A16" s="10" t="s">
        <v>37</v>
      </c>
    </row>
    <row r="17" spans="1:1">
      <c r="A17" s="12" t="s">
        <v>132</v>
      </c>
    </row>
    <row r="18" spans="1:1">
      <c r="A18" s="12" t="s">
        <v>133</v>
      </c>
    </row>
    <row r="19" spans="1:1">
      <c r="A19" s="12" t="s">
        <v>134</v>
      </c>
    </row>
    <row r="20" spans="1:1">
      <c r="A20" s="12" t="s">
        <v>135</v>
      </c>
    </row>
    <row r="21" spans="1:1">
      <c r="A21" s="12" t="s">
        <v>136</v>
      </c>
    </row>
    <row r="22" spans="1:1">
      <c r="A22" s="12" t="s">
        <v>137</v>
      </c>
    </row>
    <row r="23" spans="1:1">
      <c r="A23" s="12" t="s">
        <v>123</v>
      </c>
    </row>
    <row r="24" spans="1:1" ht="23" customHeight="1">
      <c r="A24" s="10" t="s">
        <v>38</v>
      </c>
    </row>
    <row r="25" spans="1:1">
      <c r="A25" s="12" t="s">
        <v>138</v>
      </c>
    </row>
    <row r="26" spans="1:1">
      <c r="A26" s="12" t="s">
        <v>139</v>
      </c>
    </row>
    <row r="27" spans="1:1">
      <c r="A27" s="12" t="s">
        <v>140</v>
      </c>
    </row>
    <row r="28" spans="1:1">
      <c r="A28" s="12" t="s">
        <v>40</v>
      </c>
    </row>
    <row r="29" spans="1:1" ht="23" customHeight="1">
      <c r="A29" s="10" t="s">
        <v>43</v>
      </c>
    </row>
    <row r="30" spans="1:1">
      <c r="A30" s="12" t="s">
        <v>44</v>
      </c>
    </row>
    <row r="31" spans="1:1">
      <c r="A31" s="12" t="s">
        <v>45</v>
      </c>
    </row>
    <row r="32" spans="1:1" ht="23" customHeight="1">
      <c r="A32" s="10" t="s">
        <v>153</v>
      </c>
    </row>
    <row r="33" spans="1:1">
      <c r="A33" s="12" t="s">
        <v>102</v>
      </c>
    </row>
    <row r="34" spans="1:1">
      <c r="A34" s="12" t="s">
        <v>106</v>
      </c>
    </row>
    <row r="35" spans="1:1" ht="23" customHeight="1">
      <c r="A35" s="17" t="s">
        <v>155</v>
      </c>
    </row>
    <row r="36" spans="1:1">
      <c r="A36" s="12" t="s">
        <v>159</v>
      </c>
    </row>
    <row r="37" spans="1:1">
      <c r="A37" s="12" t="s">
        <v>154</v>
      </c>
    </row>
    <row r="38" spans="1:1" ht="23" customHeight="1">
      <c r="A38" s="17" t="s">
        <v>2</v>
      </c>
    </row>
    <row r="39" spans="1:1">
      <c r="A39" s="12" t="s">
        <v>3</v>
      </c>
    </row>
    <row r="40" spans="1:1">
      <c r="A40" s="12" t="s">
        <v>4</v>
      </c>
    </row>
    <row r="41" spans="1:1">
      <c r="A41" s="12" t="s">
        <v>18</v>
      </c>
    </row>
  </sheetData>
  <sheetProtection algorithmName="SHA-512" hashValue="Wo6qMFFQqQUanxY7Dvf4fVugLidvo0qQaWaOsy6WKsATaCQY0sDv+03XPcIFC23gQqfNd6ZQmdT1JxWlWQwl9w==" saltValue="07p3z6kNY1zlmx5Lno+dow==" spinCount="100000" sheet="1" objects="1" scenarios="1"/>
  <phoneticPr fontId="7"/>
  <pageMargins left="0.75" right="0.75" top="1" bottom="1" header="0.5" footer="0.5"/>
  <pageSetup paperSize="0" orientation="portrait" horizontalDpi="4294967292" verticalDpi="4294967292"/>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10"/>
  <sheetViews>
    <sheetView workbookViewId="0"/>
  </sheetViews>
  <sheetFormatPr baseColWidth="10" defaultColWidth="8.7109375" defaultRowHeight="13" x14ac:dyDescent="0"/>
  <cols>
    <col min="1" max="1" width="13.5703125" bestFit="1" customWidth="1"/>
    <col min="2" max="2" width="12.42578125" style="164" customWidth="1"/>
    <col min="3" max="3" width="45.5703125" style="163" customWidth="1"/>
  </cols>
  <sheetData>
    <row r="1" spans="1:3" ht="26">
      <c r="A1" t="str">
        <f>VersionNo</f>
        <v>PropBud v1.14</v>
      </c>
      <c r="B1" s="164">
        <v>41781</v>
      </c>
      <c r="C1" s="163" t="s">
        <v>185</v>
      </c>
    </row>
    <row r="2" spans="1:3" ht="17" customHeight="1">
      <c r="A2" t="s">
        <v>182</v>
      </c>
      <c r="B2" s="164">
        <v>41712</v>
      </c>
      <c r="C2" s="163" t="s">
        <v>183</v>
      </c>
    </row>
    <row r="3" spans="1:3">
      <c r="A3" t="s">
        <v>179</v>
      </c>
      <c r="B3" s="164">
        <v>41309</v>
      </c>
      <c r="C3" s="163" t="s">
        <v>180</v>
      </c>
    </row>
    <row r="4" spans="1:3">
      <c r="A4" t="s">
        <v>181</v>
      </c>
      <c r="B4" s="164">
        <v>40695</v>
      </c>
      <c r="C4" s="163" t="s">
        <v>178</v>
      </c>
    </row>
    <row r="5" spans="1:3">
      <c r="A5" s="169" t="s">
        <v>177</v>
      </c>
      <c r="B5" s="164">
        <v>40312</v>
      </c>
      <c r="C5" s="163" t="s">
        <v>178</v>
      </c>
    </row>
    <row r="6" spans="1:3" ht="52">
      <c r="A6" t="s">
        <v>175</v>
      </c>
      <c r="B6" s="170">
        <v>40190</v>
      </c>
      <c r="C6" s="171" t="s">
        <v>176</v>
      </c>
    </row>
    <row r="7" spans="1:3">
      <c r="A7" t="s">
        <v>172</v>
      </c>
      <c r="B7" s="164">
        <v>39976</v>
      </c>
      <c r="C7" s="163" t="s">
        <v>171</v>
      </c>
    </row>
    <row r="8" spans="1:3">
      <c r="A8" t="s">
        <v>167</v>
      </c>
      <c r="B8" s="164">
        <v>39973</v>
      </c>
      <c r="C8" s="163" t="s">
        <v>170</v>
      </c>
    </row>
    <row r="9" spans="1:3">
      <c r="A9" t="s">
        <v>165</v>
      </c>
      <c r="B9" s="164">
        <v>39955</v>
      </c>
      <c r="C9" s="163" t="s">
        <v>169</v>
      </c>
    </row>
    <row r="10" spans="1:3" ht="39">
      <c r="A10" t="s">
        <v>168</v>
      </c>
      <c r="B10" s="164">
        <v>39659</v>
      </c>
      <c r="C10" s="163" t="s">
        <v>164</v>
      </c>
    </row>
  </sheetData>
  <sheetProtection algorithmName="SHA-512" hashValue="n5uUbj3cFFobkQbMozvVttUo6Xnwo9gv5WNg/YrDo+MG4ZGWjXBWfwJfilZoGLKpSk75JZgNgjS/0oXNx4SSJg==" saltValue="VyOAN0KEMB2BYb6ygSCkNg==" spinCount="100000" sheet="1" objects="1" scenarios="1"/>
  <phoneticPr fontId="2"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ponsorSheet" enableFormatConditionsCalculation="0">
    <pageSetUpPr fitToPage="1"/>
  </sheetPr>
  <dimension ref="A1:P59"/>
  <sheetViews>
    <sheetView tabSelected="1" topLeftCell="A26" zoomScale="200" zoomScaleNormal="200" zoomScalePageLayoutView="200" workbookViewId="0">
      <selection activeCell="I28" sqref="I28"/>
    </sheetView>
  </sheetViews>
  <sheetFormatPr baseColWidth="10" defaultColWidth="11" defaultRowHeight="12" x14ac:dyDescent="0"/>
  <cols>
    <col min="1" max="1" width="5.140625" style="40" customWidth="1"/>
    <col min="2" max="2" width="5.85546875" style="40" customWidth="1"/>
    <col min="3" max="3" width="3.85546875" style="40" customWidth="1"/>
    <col min="4" max="4" width="26.85546875" style="40" customWidth="1"/>
    <col min="5" max="5" width="10.140625" style="41" customWidth="1"/>
    <col min="6" max="6" width="6.5703125" style="41" bestFit="1" customWidth="1"/>
    <col min="7" max="7" width="8.140625" style="40" customWidth="1"/>
    <col min="8" max="8" width="8.140625" style="40" hidden="1" customWidth="1"/>
    <col min="9" max="12" width="11" style="40" customWidth="1"/>
    <col min="13" max="13" width="1.5703125" style="40" customWidth="1"/>
    <col min="14" max="14" width="4.5703125" style="42" customWidth="1"/>
    <col min="15" max="15" width="4.140625" style="42" customWidth="1"/>
    <col min="16" max="16" width="33" style="155" customWidth="1"/>
    <col min="17" max="16384" width="11" style="40"/>
  </cols>
  <sheetData>
    <row r="1" spans="1:16" ht="12" customHeight="1">
      <c r="A1" s="39" t="str">
        <f>VersionNo</f>
        <v>PropBud v1.14</v>
      </c>
      <c r="B1" s="39"/>
      <c r="C1" s="39"/>
      <c r="D1" s="40" t="s">
        <v>197</v>
      </c>
    </row>
    <row r="2" spans="1:16" s="46" customFormat="1" ht="11">
      <c r="A2" s="43"/>
      <c r="B2" s="43"/>
      <c r="C2" s="43"/>
      <c r="D2" s="43"/>
      <c r="E2" s="44"/>
      <c r="F2" s="44"/>
      <c r="G2" s="45" t="s">
        <v>116</v>
      </c>
      <c r="H2" s="45"/>
      <c r="I2" s="43">
        <v>42217</v>
      </c>
      <c r="J2" s="43">
        <v>42583</v>
      </c>
      <c r="K2" s="43">
        <v>42948</v>
      </c>
      <c r="L2" s="43"/>
      <c r="M2" s="43"/>
      <c r="N2" s="44"/>
      <c r="O2" s="44"/>
      <c r="P2" s="156"/>
    </row>
    <row r="3" spans="1:16" s="46" customFormat="1" ht="17.25" customHeight="1">
      <c r="A3" s="112" t="s">
        <v>113</v>
      </c>
      <c r="B3" s="43"/>
      <c r="C3" s="43"/>
      <c r="D3" s="43"/>
      <c r="E3" s="44"/>
      <c r="F3" s="111" t="s">
        <v>112</v>
      </c>
      <c r="G3" s="45"/>
      <c r="H3" s="45"/>
      <c r="I3" s="43"/>
      <c r="J3" s="43"/>
      <c r="K3" s="43"/>
      <c r="L3" s="43"/>
      <c r="M3" s="43"/>
      <c r="N3" s="44"/>
      <c r="O3" s="44"/>
      <c r="P3" s="156"/>
    </row>
    <row r="4" spans="1:16">
      <c r="A4" s="112"/>
      <c r="B4" s="51" t="s">
        <v>8</v>
      </c>
      <c r="C4" s="47"/>
      <c r="D4" s="110">
        <v>0.47499999403953552</v>
      </c>
      <c r="E4" s="49"/>
      <c r="F4" s="50"/>
      <c r="G4" s="51" t="s">
        <v>8</v>
      </c>
      <c r="H4" s="51"/>
      <c r="I4" s="52">
        <v>0.47499999403953552</v>
      </c>
      <c r="J4" s="52">
        <v>0.47499999403953552</v>
      </c>
      <c r="K4" s="52">
        <v>0.47499999403953552</v>
      </c>
      <c r="L4" s="52"/>
      <c r="M4" s="48"/>
      <c r="N4" s="53"/>
      <c r="O4" s="53"/>
      <c r="P4" s="157"/>
    </row>
    <row r="5" spans="1:16" ht="12.75" customHeight="1">
      <c r="A5" s="113"/>
      <c r="B5" s="51" t="s">
        <v>32</v>
      </c>
      <c r="C5" s="47"/>
      <c r="D5" s="110">
        <v>0.38499999046325684</v>
      </c>
      <c r="E5" s="49"/>
      <c r="F5" s="50"/>
      <c r="G5" s="51" t="s">
        <v>32</v>
      </c>
      <c r="H5" s="51"/>
      <c r="I5" s="52">
        <v>0.38499999046325684</v>
      </c>
      <c r="J5" s="52">
        <v>0.38499999046325684</v>
      </c>
      <c r="K5" s="52">
        <v>0.38499999046325684</v>
      </c>
      <c r="L5" s="52"/>
      <c r="M5" s="48"/>
      <c r="N5" s="53"/>
      <c r="O5" s="53"/>
      <c r="P5" s="157"/>
    </row>
    <row r="6" spans="1:16" ht="12" customHeight="1">
      <c r="A6" s="113"/>
      <c r="B6" s="51" t="s">
        <v>34</v>
      </c>
      <c r="C6" s="47"/>
      <c r="D6" s="110">
        <v>7.6999999582767487E-2</v>
      </c>
      <c r="E6" s="49"/>
      <c r="F6" s="50"/>
      <c r="G6" s="51" t="s">
        <v>34</v>
      </c>
      <c r="H6" s="51"/>
      <c r="I6" s="52">
        <v>7.6999999582767487E-2</v>
      </c>
      <c r="J6" s="52">
        <v>7.6999999582767487E-2</v>
      </c>
      <c r="K6" s="52">
        <v>7.6999999582767487E-2</v>
      </c>
      <c r="L6" s="52"/>
      <c r="M6" s="48"/>
      <c r="N6" s="53"/>
      <c r="O6" s="53"/>
      <c r="P6" s="157"/>
    </row>
    <row r="7" spans="1:16" ht="12" customHeight="1">
      <c r="A7" s="113"/>
      <c r="B7" s="51" t="s">
        <v>35</v>
      </c>
      <c r="C7" s="47"/>
      <c r="D7" s="110">
        <v>0.27900001406669617</v>
      </c>
      <c r="E7" s="49"/>
      <c r="F7" s="50"/>
      <c r="G7" s="51" t="s">
        <v>35</v>
      </c>
      <c r="H7" s="51"/>
      <c r="I7" s="52">
        <v>0.27900001406669617</v>
      </c>
      <c r="J7" s="52">
        <v>0.27900001406669617</v>
      </c>
      <c r="K7" s="52">
        <v>0.27900001406669617</v>
      </c>
      <c r="L7" s="52"/>
      <c r="M7" s="48"/>
      <c r="N7" s="53"/>
      <c r="O7" s="53"/>
      <c r="P7" s="157"/>
    </row>
    <row r="8" spans="1:16" ht="20" customHeight="1">
      <c r="A8" s="54" t="s">
        <v>39</v>
      </c>
      <c r="B8" s="55"/>
      <c r="C8" s="48"/>
      <c r="D8" s="110"/>
      <c r="E8" s="49"/>
      <c r="F8" s="49"/>
      <c r="G8" s="51" t="s">
        <v>151</v>
      </c>
      <c r="H8" s="51"/>
      <c r="I8" s="52"/>
      <c r="J8" s="52">
        <v>2.9999999329447746E-2</v>
      </c>
      <c r="K8" s="52">
        <v>2.9999999329447746E-2</v>
      </c>
      <c r="L8" s="48"/>
      <c r="M8" s="48"/>
      <c r="N8" s="53"/>
      <c r="O8" s="53"/>
      <c r="P8" s="158"/>
    </row>
    <row r="9" spans="1:16" ht="22">
      <c r="A9" s="56" t="s">
        <v>142</v>
      </c>
      <c r="B9" s="56" t="s">
        <v>143</v>
      </c>
      <c r="I9" s="57" t="s">
        <v>100</v>
      </c>
      <c r="J9" s="57" t="s">
        <v>193</v>
      </c>
      <c r="K9" s="57" t="s">
        <v>194</v>
      </c>
      <c r="L9" s="57" t="s">
        <v>59</v>
      </c>
      <c r="M9" s="58"/>
      <c r="N9" s="59" t="s">
        <v>101</v>
      </c>
      <c r="O9" s="59" t="s">
        <v>87</v>
      </c>
      <c r="P9" s="159" t="s">
        <v>163</v>
      </c>
    </row>
    <row r="10" spans="1:16">
      <c r="A10" s="60" t="s">
        <v>110</v>
      </c>
      <c r="B10" s="38">
        <v>0.03</v>
      </c>
      <c r="C10" s="61" t="s">
        <v>60</v>
      </c>
      <c r="D10" s="62"/>
      <c r="E10" s="57" t="s">
        <v>46</v>
      </c>
      <c r="F10" s="57" t="s">
        <v>144</v>
      </c>
      <c r="G10" s="63"/>
      <c r="H10" s="62"/>
      <c r="I10" s="64"/>
      <c r="J10" s="64"/>
      <c r="K10" s="64"/>
      <c r="L10" s="64"/>
      <c r="N10" s="65"/>
    </row>
    <row r="11" spans="1:16">
      <c r="A11" s="6" t="s">
        <v>110</v>
      </c>
      <c r="B11" s="38">
        <f t="shared" ref="B11:B18" si="0">FacInflationPct</f>
        <v>0.03</v>
      </c>
      <c r="C11" s="3"/>
      <c r="D11" s="90" t="s">
        <v>186</v>
      </c>
      <c r="E11" s="89">
        <v>74000</v>
      </c>
      <c r="F11" s="33">
        <v>0</v>
      </c>
      <c r="G11" s="24" t="s">
        <v>61</v>
      </c>
      <c r="H11" s="7">
        <f>$E11/9*$F11</f>
        <v>0</v>
      </c>
      <c r="I11" s="90">
        <f t="shared" ref="I11:K18" si="1">H11*(1+$B11)</f>
        <v>0</v>
      </c>
      <c r="J11" s="90">
        <f t="shared" si="1"/>
        <v>0</v>
      </c>
      <c r="K11" s="90">
        <f t="shared" si="1"/>
        <v>0</v>
      </c>
      <c r="L11" s="7">
        <f>SUM( $I$11:$K$11)</f>
        <v>0</v>
      </c>
      <c r="M11" s="7"/>
      <c r="N11" s="29" t="s">
        <v>102</v>
      </c>
      <c r="O11" s="29" t="s">
        <v>89</v>
      </c>
    </row>
    <row r="12" spans="1:16">
      <c r="A12" s="6" t="s">
        <v>110</v>
      </c>
      <c r="B12" s="38">
        <f t="shared" si="0"/>
        <v>0.03</v>
      </c>
      <c r="C12" s="3"/>
      <c r="D12" s="34"/>
      <c r="E12" s="154"/>
      <c r="F12" s="33">
        <v>2</v>
      </c>
      <c r="G12" s="24" t="s">
        <v>62</v>
      </c>
      <c r="H12" s="7">
        <f>$E11/9*$F12</f>
        <v>16444.444444444445</v>
      </c>
      <c r="I12" s="90">
        <f t="shared" si="1"/>
        <v>16937.777777777777</v>
      </c>
      <c r="J12" s="90">
        <f t="shared" si="1"/>
        <v>17445.911111111112</v>
      </c>
      <c r="K12" s="90">
        <f t="shared" si="1"/>
        <v>17969.288444444446</v>
      </c>
      <c r="L12" s="8">
        <f>SUM( $I$12:$K$12)</f>
        <v>52352.977333333343</v>
      </c>
      <c r="M12" s="8"/>
      <c r="N12" s="29" t="s">
        <v>102</v>
      </c>
      <c r="O12" s="29" t="s">
        <v>88</v>
      </c>
    </row>
    <row r="13" spans="1:16">
      <c r="A13" s="6" t="s">
        <v>110</v>
      </c>
      <c r="B13" s="38">
        <f t="shared" si="0"/>
        <v>0.03</v>
      </c>
      <c r="C13" s="3"/>
      <c r="D13" s="90" t="s">
        <v>189</v>
      </c>
      <c r="E13" s="89">
        <v>0</v>
      </c>
      <c r="F13" s="33">
        <v>0</v>
      </c>
      <c r="G13" s="24" t="s">
        <v>61</v>
      </c>
      <c r="H13" s="7">
        <f>$E13/9*$F13</f>
        <v>0</v>
      </c>
      <c r="I13" s="90">
        <f t="shared" si="1"/>
        <v>0</v>
      </c>
      <c r="J13" s="90">
        <f t="shared" si="1"/>
        <v>0</v>
      </c>
      <c r="K13" s="90">
        <f t="shared" si="1"/>
        <v>0</v>
      </c>
      <c r="L13" s="7">
        <f>SUM( $I$13:$K$13)</f>
        <v>0</v>
      </c>
      <c r="M13" s="7"/>
      <c r="N13" s="29" t="s">
        <v>102</v>
      </c>
      <c r="O13" s="29" t="s">
        <v>89</v>
      </c>
    </row>
    <row r="14" spans="1:16">
      <c r="A14" s="6" t="s">
        <v>110</v>
      </c>
      <c r="B14" s="38">
        <f t="shared" si="0"/>
        <v>0.03</v>
      </c>
      <c r="C14" s="3"/>
      <c r="D14" s="34"/>
      <c r="E14" s="154"/>
      <c r="F14" s="33">
        <v>0</v>
      </c>
      <c r="G14" s="24" t="s">
        <v>62</v>
      </c>
      <c r="H14" s="7">
        <f>$E13/9*$F14</f>
        <v>0</v>
      </c>
      <c r="I14" s="90">
        <f t="shared" si="1"/>
        <v>0</v>
      </c>
      <c r="J14" s="90">
        <f t="shared" si="1"/>
        <v>0</v>
      </c>
      <c r="K14" s="90">
        <f t="shared" si="1"/>
        <v>0</v>
      </c>
      <c r="L14" s="8">
        <f>SUM( $I$14:$K$14)</f>
        <v>0</v>
      </c>
      <c r="M14" s="8"/>
      <c r="N14" s="29" t="s">
        <v>102</v>
      </c>
      <c r="O14" s="29" t="s">
        <v>88</v>
      </c>
    </row>
    <row r="15" spans="1:16">
      <c r="A15" s="6" t="s">
        <v>110</v>
      </c>
      <c r="B15" s="38">
        <f t="shared" si="0"/>
        <v>0.03</v>
      </c>
      <c r="C15" s="3"/>
      <c r="D15" s="90" t="s">
        <v>190</v>
      </c>
      <c r="E15" s="89">
        <v>0</v>
      </c>
      <c r="F15" s="33">
        <v>0</v>
      </c>
      <c r="G15" s="24" t="s">
        <v>61</v>
      </c>
      <c r="H15" s="7">
        <f>$E15/9*$F15</f>
        <v>0</v>
      </c>
      <c r="I15" s="90">
        <f t="shared" si="1"/>
        <v>0</v>
      </c>
      <c r="J15" s="90">
        <f t="shared" si="1"/>
        <v>0</v>
      </c>
      <c r="K15" s="90">
        <f t="shared" si="1"/>
        <v>0</v>
      </c>
      <c r="L15" s="7">
        <f>SUM( $I$15:$K$15)</f>
        <v>0</v>
      </c>
      <c r="M15" s="7"/>
      <c r="N15" s="29" t="s">
        <v>102</v>
      </c>
      <c r="O15" s="29" t="s">
        <v>89</v>
      </c>
    </row>
    <row r="16" spans="1:16">
      <c r="A16" s="6" t="s">
        <v>110</v>
      </c>
      <c r="B16" s="38">
        <f t="shared" si="0"/>
        <v>0.03</v>
      </c>
      <c r="C16" s="3"/>
      <c r="D16" s="34"/>
      <c r="E16" s="154"/>
      <c r="F16" s="33">
        <v>0</v>
      </c>
      <c r="G16" s="24" t="s">
        <v>62</v>
      </c>
      <c r="H16" s="7">
        <f>$E15/9*$F16</f>
        <v>0</v>
      </c>
      <c r="I16" s="90">
        <f t="shared" si="1"/>
        <v>0</v>
      </c>
      <c r="J16" s="90">
        <f t="shared" si="1"/>
        <v>0</v>
      </c>
      <c r="K16" s="90">
        <f t="shared" si="1"/>
        <v>0</v>
      </c>
      <c r="L16" s="8">
        <f>SUM( $I$16:$K$16)</f>
        <v>0</v>
      </c>
      <c r="M16" s="8"/>
      <c r="N16" s="29" t="s">
        <v>102</v>
      </c>
      <c r="O16" s="29" t="s">
        <v>88</v>
      </c>
    </row>
    <row r="17" spans="1:16">
      <c r="A17" s="6" t="s">
        <v>110</v>
      </c>
      <c r="B17" s="38">
        <f t="shared" si="0"/>
        <v>0.03</v>
      </c>
      <c r="C17" s="12"/>
      <c r="D17" s="107" t="s">
        <v>191</v>
      </c>
      <c r="E17" s="89">
        <v>0</v>
      </c>
      <c r="F17" s="33">
        <v>0</v>
      </c>
      <c r="G17" s="24" t="s">
        <v>10</v>
      </c>
      <c r="H17" s="7">
        <f>$E17/12*$F17</f>
        <v>0</v>
      </c>
      <c r="I17" s="90">
        <f t="shared" si="1"/>
        <v>0</v>
      </c>
      <c r="J17" s="90">
        <f t="shared" si="1"/>
        <v>0</v>
      </c>
      <c r="K17" s="90">
        <f t="shared" si="1"/>
        <v>0</v>
      </c>
      <c r="L17" s="8">
        <f>SUM( $I$17:$K$17)</f>
        <v>0</v>
      </c>
      <c r="M17" s="8"/>
      <c r="N17" s="29" t="s">
        <v>102</v>
      </c>
      <c r="O17" s="29" t="s">
        <v>89</v>
      </c>
    </row>
    <row r="18" spans="1:16">
      <c r="A18" s="6" t="s">
        <v>110</v>
      </c>
      <c r="B18" s="38">
        <f t="shared" si="0"/>
        <v>0.03</v>
      </c>
      <c r="C18" s="12"/>
      <c r="D18" s="107" t="s">
        <v>192</v>
      </c>
      <c r="E18" s="89">
        <v>0</v>
      </c>
      <c r="F18" s="33">
        <v>0</v>
      </c>
      <c r="G18" s="24" t="s">
        <v>10</v>
      </c>
      <c r="H18" s="7">
        <f>$E18/12*$F18</f>
        <v>0</v>
      </c>
      <c r="I18" s="90">
        <f t="shared" si="1"/>
        <v>0</v>
      </c>
      <c r="J18" s="90">
        <f t="shared" si="1"/>
        <v>0</v>
      </c>
      <c r="K18" s="90">
        <f t="shared" si="1"/>
        <v>0</v>
      </c>
      <c r="L18" s="8">
        <f>SUM( $I$18:$K$18)</f>
        <v>0</v>
      </c>
      <c r="M18" s="8"/>
      <c r="N18" s="29" t="s">
        <v>102</v>
      </c>
      <c r="O18" s="29" t="s">
        <v>89</v>
      </c>
    </row>
    <row r="19" spans="1:16">
      <c r="A19" s="47"/>
      <c r="B19" s="93"/>
      <c r="C19" s="48"/>
      <c r="D19" s="66" t="s">
        <v>63</v>
      </c>
      <c r="E19" s="67"/>
      <c r="F19" s="67"/>
      <c r="G19" s="68"/>
      <c r="H19" s="68"/>
      <c r="I19" s="48">
        <f>SUM( I11:I18)</f>
        <v>16937.777777777777</v>
      </c>
      <c r="J19" s="48">
        <f>SUM( J11:J18)</f>
        <v>17445.911111111112</v>
      </c>
      <c r="K19" s="48">
        <f>SUM( K11:K18)</f>
        <v>17969.288444444446</v>
      </c>
      <c r="L19" s="48">
        <f>SUM( $I$19:$K$19)</f>
        <v>52352.977333333343</v>
      </c>
      <c r="M19" s="48"/>
      <c r="N19" s="53"/>
      <c r="O19" s="53"/>
      <c r="P19" s="157"/>
    </row>
    <row r="20" spans="1:16" s="71" customFormat="1">
      <c r="A20" s="69" t="s">
        <v>108</v>
      </c>
      <c r="B20" s="69"/>
      <c r="C20" s="70" t="s">
        <v>64</v>
      </c>
      <c r="D20" s="40"/>
      <c r="E20" s="41"/>
      <c r="F20" s="41"/>
      <c r="G20" s="40"/>
      <c r="H20" s="40"/>
      <c r="L20" s="71">
        <f>SUM( $I$20:$K$20)</f>
        <v>0</v>
      </c>
      <c r="N20" s="72"/>
      <c r="O20" s="72"/>
      <c r="P20" s="160"/>
    </row>
    <row r="21" spans="1:16" s="71" customFormat="1">
      <c r="A21" s="73"/>
      <c r="B21" s="73"/>
      <c r="C21" s="74"/>
      <c r="D21" s="70" t="s">
        <v>65</v>
      </c>
      <c r="G21" s="75"/>
      <c r="H21" s="75">
        <v>0</v>
      </c>
      <c r="I21" s="32">
        <f>H21*(1+I$8)</f>
        <v>0</v>
      </c>
      <c r="J21" s="32"/>
      <c r="K21" s="32"/>
      <c r="L21" s="71">
        <f>SUM( $I$21:$K$21)</f>
        <v>0</v>
      </c>
      <c r="N21" s="72" t="s">
        <v>102</v>
      </c>
      <c r="O21" s="72" t="s">
        <v>103</v>
      </c>
      <c r="P21" s="160"/>
    </row>
    <row r="22" spans="1:16" s="71" customFormat="1">
      <c r="A22" s="73"/>
      <c r="B22" s="73"/>
      <c r="C22" s="74"/>
      <c r="D22" s="70" t="s">
        <v>145</v>
      </c>
      <c r="H22" s="75">
        <v>0</v>
      </c>
      <c r="I22" s="32">
        <v>7000</v>
      </c>
      <c r="J22" s="32">
        <f t="shared" ref="I22:K26" si="2">I22*(1+J$8)</f>
        <v>7209.9999953061342</v>
      </c>
      <c r="K22" s="32">
        <f t="shared" si="2"/>
        <v>7426.2999903306363</v>
      </c>
      <c r="L22" s="71">
        <f>SUM( $I$22:$K$22)</f>
        <v>21636.299985636771</v>
      </c>
      <c r="N22" s="72" t="s">
        <v>102</v>
      </c>
      <c r="O22" s="72" t="s">
        <v>88</v>
      </c>
      <c r="P22" s="160"/>
    </row>
    <row r="23" spans="1:16" s="71" customFormat="1">
      <c r="A23" s="76"/>
      <c r="B23" s="76"/>
      <c r="C23" s="77"/>
      <c r="D23" s="66" t="s">
        <v>95</v>
      </c>
      <c r="E23" s="68"/>
      <c r="F23" s="68"/>
      <c r="G23" s="78" t="s">
        <v>15</v>
      </c>
      <c r="H23" s="75">
        <v>0</v>
      </c>
      <c r="I23" s="68">
        <f>SUM(I21:I22)</f>
        <v>7000</v>
      </c>
      <c r="J23" s="68">
        <f>SUM(J21:J22)</f>
        <v>7209.9999953061342</v>
      </c>
      <c r="K23" s="68">
        <f>SUM(K21:K22)</f>
        <v>7426.2999903306363</v>
      </c>
      <c r="L23" s="68">
        <f>SUM( $I$23:$K$23)</f>
        <v>21636.299985636771</v>
      </c>
      <c r="M23" s="68"/>
      <c r="N23" s="79"/>
      <c r="O23" s="79"/>
      <c r="P23" s="161"/>
    </row>
    <row r="24" spans="1:16" s="71" customFormat="1">
      <c r="A24" s="73"/>
      <c r="B24" s="73"/>
      <c r="C24" s="74"/>
      <c r="D24" s="70" t="s">
        <v>66</v>
      </c>
      <c r="G24" s="75" t="s">
        <v>16</v>
      </c>
      <c r="H24" s="75">
        <v>0</v>
      </c>
      <c r="I24" s="32">
        <v>0</v>
      </c>
      <c r="J24" s="32">
        <f t="shared" si="2"/>
        <v>0</v>
      </c>
      <c r="K24" s="32">
        <f t="shared" si="2"/>
        <v>0</v>
      </c>
      <c r="L24" s="71">
        <f>SUM( $I$24:$K$24)</f>
        <v>0</v>
      </c>
      <c r="N24" s="72" t="s">
        <v>102</v>
      </c>
      <c r="O24" s="72" t="s">
        <v>90</v>
      </c>
      <c r="P24" s="160"/>
    </row>
    <row r="25" spans="1:16" s="71" customFormat="1">
      <c r="A25" s="73"/>
      <c r="B25" s="73"/>
      <c r="C25" s="74"/>
      <c r="D25" s="70" t="s">
        <v>67</v>
      </c>
      <c r="G25" s="75" t="s">
        <v>17</v>
      </c>
      <c r="H25" s="75">
        <v>0</v>
      </c>
      <c r="I25" s="32">
        <f t="shared" si="2"/>
        <v>0</v>
      </c>
      <c r="J25" s="32">
        <f t="shared" si="2"/>
        <v>0</v>
      </c>
      <c r="K25" s="32">
        <f t="shared" si="2"/>
        <v>0</v>
      </c>
      <c r="L25" s="71">
        <f>SUM( $I$25:$K$25)</f>
        <v>0</v>
      </c>
      <c r="N25" s="72" t="s">
        <v>102</v>
      </c>
      <c r="O25" s="72" t="s">
        <v>89</v>
      </c>
      <c r="P25" s="160"/>
    </row>
    <row r="26" spans="1:16" s="71" customFormat="1">
      <c r="A26" s="73"/>
      <c r="B26" s="73"/>
      <c r="C26" s="74"/>
      <c r="D26" s="70" t="s">
        <v>68</v>
      </c>
      <c r="G26" s="75" t="s">
        <v>19</v>
      </c>
      <c r="H26" s="75">
        <v>0</v>
      </c>
      <c r="I26" s="32">
        <f t="shared" si="2"/>
        <v>0</v>
      </c>
      <c r="J26" s="32">
        <f t="shared" si="2"/>
        <v>0</v>
      </c>
      <c r="K26" s="32">
        <f t="shared" si="2"/>
        <v>0</v>
      </c>
      <c r="L26" s="71">
        <f>SUM( $I$26:$K$26)</f>
        <v>0</v>
      </c>
      <c r="N26" s="72" t="s">
        <v>102</v>
      </c>
      <c r="O26" s="72" t="s">
        <v>89</v>
      </c>
      <c r="P26" s="160"/>
    </row>
    <row r="27" spans="1:16" s="71" customFormat="1">
      <c r="A27" s="73"/>
      <c r="B27" s="73"/>
      <c r="C27" s="74"/>
      <c r="D27" s="70" t="s">
        <v>146</v>
      </c>
      <c r="G27" s="75" t="s">
        <v>20</v>
      </c>
      <c r="H27" s="75">
        <v>0</v>
      </c>
      <c r="I27" s="32">
        <v>3000</v>
      </c>
      <c r="J27" s="32">
        <v>3000</v>
      </c>
      <c r="K27" s="32">
        <v>3000</v>
      </c>
      <c r="L27" s="71">
        <f>SUM( $I$27:$K$27)</f>
        <v>9000</v>
      </c>
      <c r="N27" s="72" t="s">
        <v>102</v>
      </c>
      <c r="O27" s="72" t="s">
        <v>88</v>
      </c>
      <c r="P27" s="160"/>
    </row>
    <row r="28" spans="1:16">
      <c r="A28" s="73"/>
      <c r="B28" s="73"/>
      <c r="C28" s="74"/>
      <c r="D28" s="70" t="s">
        <v>147</v>
      </c>
      <c r="E28" s="71"/>
      <c r="F28" s="71"/>
      <c r="G28" s="75" t="s">
        <v>20</v>
      </c>
      <c r="H28" s="75">
        <v>0</v>
      </c>
      <c r="I28" s="32">
        <v>2000</v>
      </c>
      <c r="J28" s="32">
        <v>2000</v>
      </c>
      <c r="K28" s="32">
        <v>2000</v>
      </c>
      <c r="L28" s="71">
        <f>SUM( $I$28:$K$28)</f>
        <v>6000</v>
      </c>
      <c r="N28" s="42" t="s">
        <v>102</v>
      </c>
      <c r="O28" s="42" t="s">
        <v>103</v>
      </c>
      <c r="P28" s="160"/>
    </row>
    <row r="29" spans="1:16">
      <c r="A29" s="47"/>
      <c r="B29" s="47"/>
      <c r="C29" s="48"/>
      <c r="D29" s="66" t="s">
        <v>69</v>
      </c>
      <c r="E29" s="49"/>
      <c r="F29" s="49"/>
      <c r="G29" s="48"/>
      <c r="H29" s="48"/>
      <c r="I29" s="48">
        <f>SUM(I24:I28)+I23+I19</f>
        <v>28937.777777777777</v>
      </c>
      <c r="J29" s="48">
        <f>SUM(J24:J28)+J23+J19</f>
        <v>29655.911106417247</v>
      </c>
      <c r="K29" s="48">
        <f>SUM(K24:K28)+K23+K19</f>
        <v>30395.588434775083</v>
      </c>
      <c r="L29" s="48">
        <f>SUM( $I$29:$K$29)</f>
        <v>88989.277318970111</v>
      </c>
      <c r="M29" s="48"/>
      <c r="N29" s="53"/>
      <c r="O29" s="53"/>
      <c r="P29" s="157"/>
    </row>
    <row r="30" spans="1:16" ht="21.75" customHeight="1">
      <c r="A30" s="69" t="s">
        <v>104</v>
      </c>
      <c r="B30" s="69"/>
      <c r="C30" s="70" t="s">
        <v>70</v>
      </c>
      <c r="D30" s="71"/>
      <c r="E30" s="71"/>
      <c r="F30" s="71"/>
      <c r="G30" s="80" t="s">
        <v>131</v>
      </c>
      <c r="H30" s="80">
        <v>0</v>
      </c>
      <c r="I30" s="71">
        <f>(SUMIF($O10:$O28,"FF",I10:I28)*I5) + (SUMIF($O10:$O28,"PF",I10:I28)*I6) + (SUMIF($O10:$O28,"PD",I10:I28)*I7)</f>
        <v>2074.2088776495721</v>
      </c>
      <c r="J30" s="71">
        <f>(SUMIF($O10:$O28,"FF",J10:J28)*J5) + (SUMIF($O10:$O28,"PF",J10:J28)*J6) + (SUMIF($O10:$O28,"PD",J10:J28)*J7)</f>
        <v>2129.5051436551826</v>
      </c>
      <c r="K30" s="71">
        <f>(SUMIF($O10:$O28,"FF",K10:K28)*K5) + (SUMIF($O10:$O28,"PF",K10:K28)*K6) + (SUMIF($O10:$O28,"PD",K10:K28)*K7)</f>
        <v>2186.4602976301185</v>
      </c>
      <c r="L30" s="81">
        <f>SUM( $I$30:$K$30)</f>
        <v>6390.1743189348736</v>
      </c>
      <c r="N30" s="42" t="s">
        <v>102</v>
      </c>
    </row>
    <row r="31" spans="1:16" ht="26.25" customHeight="1">
      <c r="A31" s="47"/>
      <c r="B31" s="47"/>
      <c r="C31" s="48"/>
      <c r="D31" s="66" t="s">
        <v>71</v>
      </c>
      <c r="E31" s="49"/>
      <c r="F31" s="49"/>
      <c r="G31" s="48"/>
      <c r="H31" s="48"/>
      <c r="I31" s="48">
        <f>SUM(I29+I30)</f>
        <v>31011.98665542735</v>
      </c>
      <c r="J31" s="48">
        <f>SUM(J29+J30)</f>
        <v>31785.416250072431</v>
      </c>
      <c r="K31" s="48">
        <f>SUM(K29+K30)</f>
        <v>32582.048732405201</v>
      </c>
      <c r="L31" s="48">
        <f>SUM( $I$31:$K$31)</f>
        <v>95379.451637904975</v>
      </c>
      <c r="M31" s="48"/>
      <c r="N31" s="53"/>
      <c r="O31" s="53"/>
      <c r="P31" s="157"/>
    </row>
    <row r="32" spans="1:16">
      <c r="A32" s="39" t="s">
        <v>105</v>
      </c>
      <c r="B32" s="39"/>
      <c r="C32" s="40" t="s">
        <v>72</v>
      </c>
      <c r="G32" s="80">
        <v>721100</v>
      </c>
      <c r="H32" s="80">
        <v>0</v>
      </c>
      <c r="I32" s="90">
        <v>0</v>
      </c>
      <c r="J32" s="90">
        <v>0</v>
      </c>
      <c r="K32" s="90">
        <v>0</v>
      </c>
      <c r="L32" s="40">
        <f>SUM( $I$32:$K$32)</f>
        <v>0</v>
      </c>
      <c r="N32" s="42" t="s">
        <v>106</v>
      </c>
    </row>
    <row r="33" spans="1:16">
      <c r="A33" s="39" t="s">
        <v>105</v>
      </c>
      <c r="B33" s="39"/>
      <c r="C33" s="40" t="s">
        <v>73</v>
      </c>
      <c r="G33" s="80">
        <v>740000</v>
      </c>
      <c r="H33" s="80">
        <v>0</v>
      </c>
      <c r="I33" s="90">
        <v>5000</v>
      </c>
      <c r="J33" s="90">
        <v>0</v>
      </c>
      <c r="K33" s="90">
        <v>0</v>
      </c>
      <c r="L33" s="40">
        <f>SUM( $I$33:$K$33)</f>
        <v>5000</v>
      </c>
      <c r="N33" s="42" t="s">
        <v>106</v>
      </c>
    </row>
    <row r="34" spans="1:16">
      <c r="A34" s="91" t="s">
        <v>105</v>
      </c>
      <c r="B34" s="91"/>
      <c r="C34" s="40" t="s">
        <v>74</v>
      </c>
      <c r="G34" s="80">
        <v>710000</v>
      </c>
      <c r="H34" s="80">
        <v>0</v>
      </c>
      <c r="I34" s="90">
        <v>0</v>
      </c>
      <c r="J34" s="90">
        <v>0</v>
      </c>
      <c r="K34" s="90">
        <v>0</v>
      </c>
      <c r="L34" s="40">
        <f>SUM( $I$34:$K$34)</f>
        <v>0</v>
      </c>
      <c r="N34" s="42" t="s">
        <v>102</v>
      </c>
    </row>
    <row r="35" spans="1:16">
      <c r="A35" s="82"/>
      <c r="B35" s="47"/>
      <c r="C35" s="48" t="s">
        <v>75</v>
      </c>
      <c r="D35" s="48"/>
      <c r="E35" s="49"/>
      <c r="F35" s="49"/>
      <c r="G35" s="83"/>
      <c r="H35" s="83"/>
      <c r="I35" s="48"/>
      <c r="J35" s="48"/>
      <c r="K35" s="48"/>
      <c r="L35" s="48">
        <f>SUM( $I$35:$K$35)</f>
        <v>0</v>
      </c>
      <c r="M35" s="48"/>
      <c r="N35" s="53"/>
      <c r="O35" s="53"/>
      <c r="P35" s="157"/>
    </row>
    <row r="36" spans="1:16">
      <c r="A36" s="91" t="s">
        <v>105</v>
      </c>
      <c r="B36" s="91"/>
      <c r="D36" s="40" t="s">
        <v>96</v>
      </c>
      <c r="G36" s="80">
        <v>711200</v>
      </c>
      <c r="H36" s="80">
        <v>0</v>
      </c>
      <c r="I36" s="90">
        <v>59000</v>
      </c>
      <c r="J36" s="90">
        <v>60000</v>
      </c>
      <c r="K36" s="90">
        <v>58000</v>
      </c>
      <c r="L36" s="40">
        <f>SUM( $I$36:$K$36)</f>
        <v>177000</v>
      </c>
      <c r="N36" s="42" t="s">
        <v>102</v>
      </c>
    </row>
    <row r="37" spans="1:16">
      <c r="A37" s="91" t="s">
        <v>105</v>
      </c>
      <c r="B37" s="91"/>
      <c r="D37" s="40" t="s">
        <v>97</v>
      </c>
      <c r="G37" s="80">
        <v>711200</v>
      </c>
      <c r="H37" s="80">
        <v>0</v>
      </c>
      <c r="I37" s="90">
        <v>0</v>
      </c>
      <c r="J37" s="90">
        <v>1800</v>
      </c>
      <c r="K37" s="90">
        <v>1800</v>
      </c>
      <c r="L37" s="40">
        <f>SUM( $I$37:$K$37)</f>
        <v>3600</v>
      </c>
      <c r="N37" s="42" t="s">
        <v>102</v>
      </c>
    </row>
    <row r="38" spans="1:16">
      <c r="A38" s="91" t="s">
        <v>105</v>
      </c>
      <c r="B38" s="91"/>
      <c r="D38" s="40" t="s">
        <v>98</v>
      </c>
      <c r="G38" s="80">
        <v>717000</v>
      </c>
      <c r="H38" s="80">
        <v>0</v>
      </c>
      <c r="I38" s="90">
        <v>0</v>
      </c>
      <c r="J38" s="90">
        <v>0</v>
      </c>
      <c r="K38" s="90">
        <v>0</v>
      </c>
      <c r="L38" s="40">
        <f>SUM( $I$38:$K$38)</f>
        <v>0</v>
      </c>
      <c r="N38" s="42" t="s">
        <v>102</v>
      </c>
    </row>
    <row r="39" spans="1:16">
      <c r="A39" s="91" t="s">
        <v>105</v>
      </c>
      <c r="B39" s="92"/>
      <c r="D39" s="40" t="s">
        <v>99</v>
      </c>
      <c r="G39" s="80">
        <v>711200</v>
      </c>
      <c r="H39" s="80">
        <v>0</v>
      </c>
      <c r="I39" s="90">
        <v>0</v>
      </c>
      <c r="J39" s="90">
        <v>0</v>
      </c>
      <c r="K39" s="90">
        <v>0</v>
      </c>
      <c r="L39" s="40">
        <f>SUM( $I$39:$K$39)</f>
        <v>0</v>
      </c>
      <c r="N39" s="42" t="s">
        <v>102</v>
      </c>
    </row>
    <row r="40" spans="1:16">
      <c r="A40" s="84" t="s">
        <v>105</v>
      </c>
      <c r="B40" s="39"/>
      <c r="D40" s="40" t="s">
        <v>50</v>
      </c>
      <c r="G40" s="80"/>
      <c r="H40" s="80">
        <v>0</v>
      </c>
      <c r="I40" s="40">
        <v>0</v>
      </c>
      <c r="J40" s="40">
        <v>0</v>
      </c>
      <c r="K40" s="40">
        <v>0</v>
      </c>
      <c r="L40" s="40">
        <f>SUM( $I$40:$K$40)</f>
        <v>0</v>
      </c>
      <c r="N40" s="42" t="s">
        <v>102</v>
      </c>
    </row>
    <row r="41" spans="1:16">
      <c r="A41" s="84" t="s">
        <v>105</v>
      </c>
      <c r="B41" s="39"/>
      <c r="D41" s="40" t="s">
        <v>51</v>
      </c>
      <c r="G41" s="80"/>
      <c r="H41" s="80">
        <v>0</v>
      </c>
      <c r="I41" s="40">
        <v>0</v>
      </c>
      <c r="J41" s="40">
        <v>0</v>
      </c>
      <c r="K41" s="40">
        <v>0</v>
      </c>
      <c r="L41" s="40">
        <f>SUM( $I$41:$K$41)</f>
        <v>0</v>
      </c>
      <c r="N41" s="42" t="s">
        <v>106</v>
      </c>
    </row>
    <row r="42" spans="1:16">
      <c r="A42" s="82"/>
      <c r="B42" s="47"/>
      <c r="C42" s="48"/>
      <c r="D42" s="48" t="s">
        <v>49</v>
      </c>
      <c r="E42" s="49"/>
      <c r="F42" s="49"/>
      <c r="G42" s="83">
        <v>730001</v>
      </c>
      <c r="H42" s="83">
        <v>0</v>
      </c>
      <c r="I42" s="48">
        <f>SUM(I40:I41)</f>
        <v>0</v>
      </c>
      <c r="J42" s="48">
        <f>SUM(J40:J41)</f>
        <v>0</v>
      </c>
      <c r="K42" s="48">
        <f>SUM(K40:K41)</f>
        <v>0</v>
      </c>
      <c r="L42" s="48">
        <f>SUM( $I$42:$K$42)</f>
        <v>0</v>
      </c>
      <c r="M42" s="48"/>
      <c r="N42" s="53"/>
      <c r="O42" s="53"/>
      <c r="P42" s="157"/>
    </row>
    <row r="43" spans="1:16">
      <c r="A43" s="91" t="s">
        <v>105</v>
      </c>
      <c r="B43" s="92"/>
      <c r="D43" s="40" t="s">
        <v>5</v>
      </c>
      <c r="G43" s="80">
        <v>717200</v>
      </c>
      <c r="H43" s="80">
        <v>0</v>
      </c>
      <c r="I43" s="90">
        <v>0</v>
      </c>
      <c r="J43" s="90">
        <v>0</v>
      </c>
      <c r="K43" s="90">
        <v>0</v>
      </c>
      <c r="L43" s="40">
        <f>SUM( $I$43:$K$43)</f>
        <v>0</v>
      </c>
      <c r="N43" s="42" t="s">
        <v>102</v>
      </c>
    </row>
    <row r="44" spans="1:16">
      <c r="A44" s="91" t="s">
        <v>105</v>
      </c>
      <c r="B44" s="91"/>
      <c r="D44" s="40" t="s">
        <v>6</v>
      </c>
      <c r="G44" s="80">
        <v>722200</v>
      </c>
      <c r="H44" s="80">
        <v>0</v>
      </c>
      <c r="I44" s="90">
        <v>0</v>
      </c>
      <c r="J44" s="90">
        <v>0</v>
      </c>
      <c r="K44" s="90">
        <v>0</v>
      </c>
      <c r="L44" s="40">
        <f>SUM( $I$44:$K$44)</f>
        <v>0</v>
      </c>
      <c r="N44" s="42" t="s">
        <v>106</v>
      </c>
    </row>
    <row r="45" spans="1:16">
      <c r="A45" s="91" t="s">
        <v>105</v>
      </c>
      <c r="B45" s="91"/>
      <c r="D45" s="40" t="s">
        <v>52</v>
      </c>
      <c r="H45" s="80">
        <v>0</v>
      </c>
      <c r="I45" s="90">
        <v>0</v>
      </c>
      <c r="J45" s="90">
        <v>0</v>
      </c>
      <c r="K45" s="90">
        <v>0</v>
      </c>
      <c r="L45" s="40">
        <f>SUM( $I$45:$K$45)</f>
        <v>0</v>
      </c>
      <c r="N45" s="65" t="s">
        <v>102</v>
      </c>
    </row>
    <row r="46" spans="1:16">
      <c r="A46" s="91" t="s">
        <v>105</v>
      </c>
      <c r="B46" s="91"/>
      <c r="D46" s="40" t="s">
        <v>53</v>
      </c>
      <c r="H46" s="80">
        <v>0</v>
      </c>
      <c r="I46" s="90">
        <v>0</v>
      </c>
      <c r="J46" s="90">
        <v>0</v>
      </c>
      <c r="K46" s="90">
        <v>0</v>
      </c>
      <c r="L46" s="40">
        <f>SUM( $I$46:$K$46)</f>
        <v>0</v>
      </c>
      <c r="N46" s="42" t="s">
        <v>106</v>
      </c>
    </row>
    <row r="47" spans="1:16" ht="30.75" customHeight="1">
      <c r="A47" s="48"/>
      <c r="B47" s="48"/>
      <c r="C47" s="48"/>
      <c r="D47" s="48" t="s">
        <v>76</v>
      </c>
      <c r="E47" s="49"/>
      <c r="F47" s="49"/>
      <c r="G47" s="48"/>
      <c r="H47" s="48">
        <f>SUM(H31:H41,H43:H46)</f>
        <v>0</v>
      </c>
      <c r="I47" s="48">
        <f>SUM(I31:I41,I43:I46)</f>
        <v>95011.986655427347</v>
      </c>
      <c r="J47" s="48">
        <f>SUM(J31:J41,J43:J46)</f>
        <v>93585.416250072434</v>
      </c>
      <c r="K47" s="48">
        <f>SUM(K31:K41,K43:K46)</f>
        <v>92382.048732405208</v>
      </c>
      <c r="L47" s="48">
        <f>SUM( $I$47:$K$47)</f>
        <v>280979.45163790497</v>
      </c>
      <c r="M47" s="48"/>
      <c r="N47" s="53"/>
      <c r="O47" s="53"/>
      <c r="P47" s="157"/>
    </row>
    <row r="48" spans="1:16" s="108" customFormat="1" ht="15.75" customHeight="1">
      <c r="D48" s="108" t="s">
        <v>11</v>
      </c>
      <c r="E48" s="109"/>
      <c r="F48" s="109"/>
      <c r="H48" s="108">
        <f>SUMIF($N$10:$N$46,"Y",H10:H46)</f>
        <v>16444.444444444445</v>
      </c>
      <c r="I48" s="108">
        <f>SUMIF($N$10:$N$46,"Y",I10:I46)</f>
        <v>90011.986655427347</v>
      </c>
      <c r="J48" s="108">
        <f>SUMIF($N$10:$N$46,"Y",J10:J46)</f>
        <v>93585.416250072434</v>
      </c>
      <c r="K48" s="108">
        <f>SUMIF($N$10:$N$46,"Y",K10:K46)</f>
        <v>92382.048732405208</v>
      </c>
      <c r="L48" s="108">
        <f>SUM( $I$48:$K$48)</f>
        <v>275979.45163790497</v>
      </c>
      <c r="N48" s="109"/>
      <c r="O48" s="109"/>
      <c r="P48" s="162"/>
    </row>
    <row r="49" spans="1:16" ht="28" customHeight="1">
      <c r="C49" s="40" t="s">
        <v>77</v>
      </c>
      <c r="G49" s="80"/>
      <c r="H49" s="40">
        <f>H4*H48</f>
        <v>0</v>
      </c>
      <c r="I49" s="40">
        <f>I4*I48</f>
        <v>42755.693124814738</v>
      </c>
      <c r="J49" s="40">
        <f>J4*J48</f>
        <v>44453.07216097186</v>
      </c>
      <c r="K49" s="40">
        <f>K4*K48</f>
        <v>43881.472597252556</v>
      </c>
      <c r="L49" s="40">
        <f>SUM( $I$49:$K$49)</f>
        <v>131090.23788303914</v>
      </c>
    </row>
    <row r="50" spans="1:16" ht="32" customHeight="1">
      <c r="A50" s="48"/>
      <c r="B50" s="48"/>
      <c r="C50" s="48"/>
      <c r="D50" s="48" t="s">
        <v>12</v>
      </c>
      <c r="E50" s="49"/>
      <c r="F50" s="49"/>
      <c r="G50" s="48"/>
      <c r="H50" s="48">
        <f>SUM(H49+H47)</f>
        <v>0</v>
      </c>
      <c r="I50" s="48">
        <f>SUM(I49+I47)</f>
        <v>137767.67978024209</v>
      </c>
      <c r="J50" s="48">
        <f>SUM(J49+J47)</f>
        <v>138038.48841104429</v>
      </c>
      <c r="K50" s="48">
        <f>SUM(K49+K47)</f>
        <v>136263.52132965776</v>
      </c>
      <c r="L50" s="48">
        <f>SUM( $I$50:$K$50)</f>
        <v>412069.68952094414</v>
      </c>
      <c r="M50" s="48"/>
      <c r="N50" s="53"/>
      <c r="O50" s="53"/>
      <c r="P50" s="157"/>
    </row>
    <row r="51" spans="1:16" ht="29" customHeight="1">
      <c r="C51" s="40" t="s">
        <v>14</v>
      </c>
      <c r="E51" s="80"/>
      <c r="F51" s="80"/>
      <c r="I51" s="40">
        <v>0</v>
      </c>
      <c r="J51" s="40">
        <v>0</v>
      </c>
      <c r="K51" s="40">
        <v>0</v>
      </c>
      <c r="L51" s="40">
        <f>SUM( $I$51:$K$51)</f>
        <v>0</v>
      </c>
    </row>
    <row r="52" spans="1:16">
      <c r="C52" s="40" t="s">
        <v>13</v>
      </c>
      <c r="I52" s="40">
        <v>0</v>
      </c>
      <c r="J52" s="40">
        <v>0</v>
      </c>
      <c r="K52" s="40">
        <v>0</v>
      </c>
      <c r="L52" s="40">
        <v>0</v>
      </c>
    </row>
    <row r="53" spans="1:16" ht="29" customHeight="1">
      <c r="A53" s="48"/>
      <c r="B53" s="48"/>
      <c r="C53" s="48"/>
      <c r="D53" s="48" t="s">
        <v>78</v>
      </c>
      <c r="E53" s="49"/>
      <c r="F53" s="49"/>
      <c r="G53" s="48"/>
      <c r="H53" s="48">
        <f>SUM(H52+H51+H50)</f>
        <v>0</v>
      </c>
      <c r="I53" s="48">
        <f>SUM(I52+I51+I50)</f>
        <v>137767.67978024209</v>
      </c>
      <c r="J53" s="48">
        <f>SUM(J52+J51+J50)</f>
        <v>138038.48841104429</v>
      </c>
      <c r="K53" s="48">
        <f>SUM(K52+K51+K50)</f>
        <v>136263.52132965776</v>
      </c>
      <c r="L53" s="48">
        <f>SUM( $I$53:$K$53)</f>
        <v>412069.68952094414</v>
      </c>
      <c r="M53" s="48"/>
      <c r="N53" s="53"/>
      <c r="O53" s="53"/>
      <c r="P53" s="157"/>
    </row>
    <row r="59" spans="1:16">
      <c r="A59" s="64"/>
      <c r="B59" s="64"/>
      <c r="C59" s="64"/>
      <c r="D59" s="64"/>
    </row>
  </sheetData>
  <sheetProtection selectLockedCells="1"/>
  <phoneticPr fontId="7"/>
  <dataValidations count="3">
    <dataValidation type="list" allowBlank="1" showInputMessage="1" showErrorMessage="1" sqref="A43:A46 A20 A34 A36:A39 A11:A18">
      <formula1>InflationModeList</formula1>
    </dataValidation>
    <dataValidation type="list" allowBlank="1" showInputMessage="1" showErrorMessage="1" sqref="N10:N53">
      <formula1>InBaseList</formula1>
    </dataValidation>
    <dataValidation type="list" allowBlank="1" showInputMessage="1" showErrorMessage="1" sqref="O10:O28">
      <formula1>FBRateTypeList</formula1>
    </dataValidation>
  </dataValidations>
  <pageMargins left="0.5" right="0.26" top="1" bottom="1" header="0.5" footer="0.5"/>
  <pageSetup scale="71" orientation="portrait" horizontalDpi="2400" verticalDpi="2400"/>
  <headerFooter alignWithMargins="0">
    <oddHeader>&amp;LConsolidated Sponsor Budget</oddHeader>
    <oddFooter>&amp;L&amp;"Trebuchet MS,Regular"&amp;9Last saved on:  &amp;D &amp;T&amp;R&amp;"Trebuchet MS,Regular"&amp;9&amp;P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5159" r:id="rId3" name="Button 39">
              <controlPr defaultSize="0" print="0" autoFill="0" autoPict="0" macro="[0]!ProcessInflationMode">
                <anchor moveWithCells="1">
                  <from>
                    <xdr:col>0</xdr:col>
                    <xdr:colOff>0</xdr:colOff>
                    <xdr:row>30</xdr:row>
                    <xdr:rowOff>25400</xdr:rowOff>
                  </from>
                  <to>
                    <xdr:col>2</xdr:col>
                    <xdr:colOff>190500</xdr:colOff>
                    <xdr:row>30</xdr:row>
                    <xdr:rowOff>266700</xdr:rowOff>
                  </to>
                </anchor>
              </controlPr>
            </control>
          </mc:Choice>
          <mc:Fallback/>
        </mc:AlternateContent>
        <mc:AlternateContent xmlns:mc="http://schemas.openxmlformats.org/markup-compatibility/2006">
          <mc:Choice Requires="x14">
            <control shapeId="5178" r:id="rId4" name="Button 58">
              <controlPr defaultSize="0" print="0" autoFill="0" autoPict="0" macro="[0]!ProcessFacultyInflation">
                <anchor moveWithCells="1">
                  <from>
                    <xdr:col>2</xdr:col>
                    <xdr:colOff>25400</xdr:colOff>
                    <xdr:row>8</xdr:row>
                    <xdr:rowOff>127000</xdr:rowOff>
                  </from>
                  <to>
                    <xdr:col>3</xdr:col>
                    <xdr:colOff>952500</xdr:colOff>
                    <xdr:row>9</xdr:row>
                    <xdr:rowOff>0</xdr:rowOff>
                  </to>
                </anchor>
              </controlPr>
            </control>
          </mc:Choice>
          <mc:Fallback/>
        </mc:AlternateContent>
        <mc:AlternateContent xmlns:mc="http://schemas.openxmlformats.org/markup-compatibility/2006">
          <mc:Choice Requires="x14">
            <control shapeId="5184" r:id="rId5" name="Button 64">
              <controlPr defaultSize="0" print="0" autoFill="0" autoPict="0" macro="[0]!Module2.ProcessInflationMode">
                <anchor moveWithCells="1">
                  <from>
                    <xdr:col>0</xdr:col>
                    <xdr:colOff>0</xdr:colOff>
                    <xdr:row>30</xdr:row>
                    <xdr:rowOff>25400</xdr:rowOff>
                  </from>
                  <to>
                    <xdr:col>2</xdr:col>
                    <xdr:colOff>190500</xdr:colOff>
                    <xdr:row>30</xdr:row>
                    <xdr:rowOff>266700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ubAwardsSheet" enableFormatConditionsCalculation="0"/>
  <dimension ref="A1:O46"/>
  <sheetViews>
    <sheetView workbookViewId="0">
      <selection activeCell="A4" sqref="A4"/>
    </sheetView>
  </sheetViews>
  <sheetFormatPr baseColWidth="10" defaultColWidth="11.42578125" defaultRowHeight="12" x14ac:dyDescent="0"/>
  <cols>
    <col min="1" max="1" width="29" style="116" customWidth="1"/>
    <col min="2" max="5" width="11.42578125" style="116" customWidth="1"/>
    <col min="6" max="6" width="1.5703125" style="117" customWidth="1"/>
    <col min="7" max="7" width="3.85546875" style="118" bestFit="1" customWidth="1"/>
    <col min="8" max="16384" width="11.42578125" style="116"/>
  </cols>
  <sheetData>
    <row r="1" spans="1:15">
      <c r="A1" s="115" t="str">
        <f>VersionNo</f>
        <v>PropBud v1.14</v>
      </c>
    </row>
    <row r="2" spans="1:15" s="64" customFormat="1" ht="23" customHeight="1">
      <c r="A2" s="51" t="s">
        <v>33</v>
      </c>
      <c r="B2" s="52">
        <v>0.47499999403953552</v>
      </c>
      <c r="C2" s="52">
        <v>0.47499999403953552</v>
      </c>
      <c r="D2" s="52">
        <v>0.47499999403953552</v>
      </c>
      <c r="E2" s="47"/>
      <c r="F2" s="48"/>
      <c r="G2" s="49"/>
      <c r="H2" s="119"/>
      <c r="J2" s="120"/>
      <c r="K2" s="121"/>
      <c r="L2" s="121"/>
      <c r="N2" s="122"/>
      <c r="O2" s="122"/>
    </row>
    <row r="3" spans="1:15" s="128" customFormat="1">
      <c r="A3" s="123" t="s">
        <v>141</v>
      </c>
      <c r="B3" s="124" t="s">
        <v>100</v>
      </c>
      <c r="C3" s="124" t="s">
        <v>193</v>
      </c>
      <c r="D3" s="124" t="s">
        <v>194</v>
      </c>
      <c r="E3" s="124" t="s">
        <v>59</v>
      </c>
      <c r="F3" s="125"/>
      <c r="G3" s="126" t="s">
        <v>28</v>
      </c>
      <c r="H3" s="127"/>
    </row>
    <row r="4" spans="1:15">
      <c r="A4" s="35" t="s">
        <v>82</v>
      </c>
      <c r="B4" s="36">
        <v>0</v>
      </c>
      <c r="C4" s="36">
        <v>0</v>
      </c>
      <c r="D4" s="36">
        <v>0</v>
      </c>
      <c r="E4" s="129">
        <f>SUM( $B$4:$D$4)</f>
        <v>0</v>
      </c>
      <c r="F4" s="151"/>
      <c r="G4" s="152" t="s">
        <v>3</v>
      </c>
    </row>
    <row r="5" spans="1:15">
      <c r="A5" s="35" t="s">
        <v>83</v>
      </c>
      <c r="B5" s="36">
        <v>0</v>
      </c>
      <c r="C5" s="36">
        <v>0</v>
      </c>
      <c r="D5" s="36">
        <v>0</v>
      </c>
      <c r="E5" s="129">
        <f>SUM( $B$5:$D$5)</f>
        <v>0</v>
      </c>
      <c r="F5" s="151"/>
      <c r="G5" s="152" t="s">
        <v>3</v>
      </c>
    </row>
    <row r="6" spans="1:15">
      <c r="A6" s="35" t="s">
        <v>84</v>
      </c>
      <c r="B6" s="36">
        <v>0</v>
      </c>
      <c r="C6" s="36">
        <v>0</v>
      </c>
      <c r="D6" s="36">
        <v>0</v>
      </c>
      <c r="E6" s="129">
        <f>SUM( $B$6:$D$6)</f>
        <v>0</v>
      </c>
      <c r="F6" s="151"/>
      <c r="G6" s="152" t="s">
        <v>3</v>
      </c>
    </row>
    <row r="7" spans="1:15">
      <c r="A7" s="35" t="s">
        <v>85</v>
      </c>
      <c r="B7" s="36">
        <v>0</v>
      </c>
      <c r="C7" s="36">
        <v>0</v>
      </c>
      <c r="D7" s="36">
        <v>0</v>
      </c>
      <c r="E7" s="129">
        <f>SUM( $B$7:$D$7)</f>
        <v>0</v>
      </c>
      <c r="F7" s="151"/>
      <c r="G7" s="152" t="s">
        <v>3</v>
      </c>
    </row>
    <row r="8" spans="1:15">
      <c r="A8" s="35" t="s">
        <v>86</v>
      </c>
      <c r="B8" s="36">
        <v>0</v>
      </c>
      <c r="C8" s="36">
        <v>0</v>
      </c>
      <c r="D8" s="36">
        <v>0</v>
      </c>
      <c r="E8" s="129">
        <f>SUM( $B$8:$D$8)</f>
        <v>0</v>
      </c>
      <c r="F8" s="151"/>
      <c r="G8" s="152" t="s">
        <v>3</v>
      </c>
    </row>
    <row r="9" spans="1:15">
      <c r="A9" s="35" t="s">
        <v>160</v>
      </c>
      <c r="B9" s="36">
        <v>0</v>
      </c>
      <c r="C9" s="36">
        <v>0</v>
      </c>
      <c r="D9" s="36">
        <v>0</v>
      </c>
      <c r="E9" s="129">
        <f>SUM( $B$9:$D$9)</f>
        <v>0</v>
      </c>
      <c r="F9" s="151"/>
      <c r="G9" s="152" t="s">
        <v>3</v>
      </c>
    </row>
    <row r="10" spans="1:15">
      <c r="A10" s="35" t="s">
        <v>161</v>
      </c>
      <c r="B10" s="36">
        <v>0</v>
      </c>
      <c r="C10" s="36">
        <v>0</v>
      </c>
      <c r="D10" s="36">
        <v>0</v>
      </c>
      <c r="E10" s="129">
        <f>SUM( $B$10:$D$10)</f>
        <v>0</v>
      </c>
      <c r="F10" s="151"/>
      <c r="G10" s="152" t="s">
        <v>3</v>
      </c>
    </row>
    <row r="11" spans="1:15">
      <c r="A11" s="35" t="s">
        <v>162</v>
      </c>
      <c r="B11" s="36">
        <v>0</v>
      </c>
      <c r="C11" s="36">
        <v>0</v>
      </c>
      <c r="D11" s="36">
        <v>0</v>
      </c>
      <c r="E11" s="129">
        <f>SUM( $B$11:$D$11)</f>
        <v>0</v>
      </c>
      <c r="F11" s="153"/>
      <c r="G11" s="152" t="s">
        <v>3</v>
      </c>
    </row>
    <row r="12" spans="1:15">
      <c r="A12" s="35" t="s">
        <v>0</v>
      </c>
      <c r="B12" s="36">
        <v>0</v>
      </c>
      <c r="C12" s="36">
        <v>0</v>
      </c>
      <c r="D12" s="36">
        <v>0</v>
      </c>
      <c r="E12" s="129">
        <f>SUM( $B$12:$D$12)</f>
        <v>0</v>
      </c>
      <c r="F12" s="153"/>
      <c r="G12" s="152" t="s">
        <v>3</v>
      </c>
    </row>
    <row r="13" spans="1:15">
      <c r="A13" s="35" t="s">
        <v>1</v>
      </c>
      <c r="B13" s="37">
        <v>0</v>
      </c>
      <c r="C13" s="37">
        <v>0</v>
      </c>
      <c r="D13" s="37">
        <v>0</v>
      </c>
      <c r="E13" s="129">
        <f>SUM( $B$13:$D$13)</f>
        <v>0</v>
      </c>
      <c r="F13" s="153"/>
      <c r="G13" s="152" t="s">
        <v>3</v>
      </c>
    </row>
    <row r="14" spans="1:15">
      <c r="A14" s="133" t="s">
        <v>76</v>
      </c>
      <c r="B14" s="134">
        <f>SUM(B4:B13)</f>
        <v>0</v>
      </c>
      <c r="C14" s="134">
        <f>SUM(C4:C13)</f>
        <v>0</v>
      </c>
      <c r="D14" s="134">
        <f>SUM(D4:D13)</f>
        <v>0</v>
      </c>
      <c r="E14" s="134">
        <f>SUM( $B$14:$D$14)</f>
        <v>0</v>
      </c>
      <c r="F14" s="135"/>
      <c r="G14" s="126"/>
    </row>
    <row r="15" spans="1:15" s="128" customFormat="1" ht="37" customHeight="1">
      <c r="A15" s="136"/>
      <c r="B15" s="127"/>
      <c r="C15" s="127"/>
      <c r="D15" s="127"/>
      <c r="E15" s="127"/>
      <c r="F15" s="62"/>
      <c r="G15" s="137"/>
    </row>
    <row r="16" spans="1:15">
      <c r="A16" s="138" t="s">
        <v>91</v>
      </c>
      <c r="B16" s="124"/>
      <c r="C16" s="124"/>
      <c r="D16" s="124"/>
      <c r="E16" s="124" t="str">
        <f>E3</f>
        <v>Total</v>
      </c>
      <c r="F16" s="135"/>
      <c r="G16" s="126"/>
    </row>
    <row r="17" spans="1:8">
      <c r="A17" s="139" t="str">
        <f t="shared" ref="A17:A26" si="0">A4</f>
        <v>Sub #1</v>
      </c>
      <c r="B17" s="129">
        <v>0</v>
      </c>
      <c r="C17" s="129">
        <v>0</v>
      </c>
      <c r="D17" s="129">
        <v>0</v>
      </c>
      <c r="E17" s="129">
        <f>SUM( $B$17:$D$17)</f>
        <v>0</v>
      </c>
      <c r="F17" s="132"/>
      <c r="G17" s="131"/>
    </row>
    <row r="18" spans="1:8">
      <c r="A18" s="140" t="str">
        <f t="shared" si="0"/>
        <v>Sub #2</v>
      </c>
      <c r="B18" s="129">
        <v>0</v>
      </c>
      <c r="C18" s="129">
        <v>0</v>
      </c>
      <c r="D18" s="129">
        <v>0</v>
      </c>
      <c r="E18" s="129">
        <f>SUM( $B$18:$D$18)</f>
        <v>0</v>
      </c>
      <c r="F18" s="132"/>
      <c r="G18" s="131"/>
    </row>
    <row r="19" spans="1:8">
      <c r="A19" s="140" t="str">
        <f t="shared" si="0"/>
        <v>Sub #3</v>
      </c>
      <c r="B19" s="129">
        <v>0</v>
      </c>
      <c r="C19" s="129">
        <v>0</v>
      </c>
      <c r="D19" s="129">
        <v>0</v>
      </c>
      <c r="E19" s="129">
        <f>SUM( $B$19:$D$19)</f>
        <v>0</v>
      </c>
      <c r="F19" s="132"/>
      <c r="G19" s="131"/>
    </row>
    <row r="20" spans="1:8">
      <c r="A20" s="140" t="str">
        <f t="shared" si="0"/>
        <v>Sub #4</v>
      </c>
      <c r="B20" s="129">
        <v>0</v>
      </c>
      <c r="C20" s="129">
        <v>0</v>
      </c>
      <c r="D20" s="129">
        <v>0</v>
      </c>
      <c r="E20" s="129">
        <f>SUM( $B$20:$D$20)</f>
        <v>0</v>
      </c>
      <c r="F20" s="130"/>
      <c r="G20" s="131"/>
    </row>
    <row r="21" spans="1:8">
      <c r="A21" s="140" t="str">
        <f t="shared" si="0"/>
        <v>Sub #5</v>
      </c>
      <c r="B21" s="129">
        <v>0</v>
      </c>
      <c r="C21" s="129">
        <v>0</v>
      </c>
      <c r="D21" s="129">
        <v>0</v>
      </c>
      <c r="E21" s="129">
        <f>SUM( $B$21:$D$21)</f>
        <v>0</v>
      </c>
      <c r="F21" s="130"/>
      <c r="G21" s="131"/>
    </row>
    <row r="22" spans="1:8">
      <c r="A22" s="140" t="str">
        <f t="shared" si="0"/>
        <v>Sub #6</v>
      </c>
      <c r="B22" s="129">
        <v>0</v>
      </c>
      <c r="C22" s="129">
        <v>0</v>
      </c>
      <c r="D22" s="129">
        <v>0</v>
      </c>
      <c r="E22" s="129">
        <f>SUM( $B$22:$D$22)</f>
        <v>0</v>
      </c>
      <c r="F22" s="130"/>
      <c r="G22" s="131"/>
    </row>
    <row r="23" spans="1:8">
      <c r="A23" s="140" t="str">
        <f t="shared" si="0"/>
        <v>Sub #7</v>
      </c>
      <c r="B23" s="129">
        <v>0</v>
      </c>
      <c r="C23" s="129">
        <v>0</v>
      </c>
      <c r="D23" s="129">
        <v>0</v>
      </c>
      <c r="E23" s="129">
        <f>SUM( $B$23:$D$23)</f>
        <v>0</v>
      </c>
      <c r="F23" s="130"/>
      <c r="G23" s="131"/>
    </row>
    <row r="24" spans="1:8">
      <c r="A24" s="140" t="str">
        <f t="shared" si="0"/>
        <v>Sub #8</v>
      </c>
      <c r="B24" s="129">
        <v>0</v>
      </c>
      <c r="C24" s="129">
        <v>0</v>
      </c>
      <c r="D24" s="129">
        <v>0</v>
      </c>
      <c r="E24" s="129">
        <f>SUM( $B$24:$D$24)</f>
        <v>0</v>
      </c>
      <c r="F24" s="130"/>
      <c r="G24" s="131"/>
    </row>
    <row r="25" spans="1:8">
      <c r="A25" s="140" t="str">
        <f t="shared" si="0"/>
        <v>Sub #9</v>
      </c>
      <c r="B25" s="129">
        <v>0</v>
      </c>
      <c r="C25" s="129">
        <v>0</v>
      </c>
      <c r="D25" s="129">
        <v>0</v>
      </c>
      <c r="E25" s="129">
        <f>SUM( $B$25:$D$25)</f>
        <v>0</v>
      </c>
      <c r="F25" s="130"/>
      <c r="G25" s="131"/>
    </row>
    <row r="26" spans="1:8">
      <c r="A26" s="141" t="str">
        <f t="shared" si="0"/>
        <v>Sub #10</v>
      </c>
      <c r="B26" s="129">
        <v>0</v>
      </c>
      <c r="C26" s="129">
        <v>0</v>
      </c>
      <c r="D26" s="129">
        <v>0</v>
      </c>
      <c r="E26" s="129">
        <f>SUM( $B$26:$D$26)</f>
        <v>0</v>
      </c>
      <c r="F26" s="130"/>
      <c r="G26" s="131"/>
    </row>
    <row r="27" spans="1:8">
      <c r="A27" s="142" t="s">
        <v>92</v>
      </c>
      <c r="B27" s="133">
        <f>SUM(B17:B26)</f>
        <v>0</v>
      </c>
      <c r="C27" s="133">
        <f>SUM(C17:C26)</f>
        <v>0</v>
      </c>
      <c r="D27" s="133">
        <f>SUM(D17:D26)</f>
        <v>0</v>
      </c>
      <c r="E27" s="134">
        <f>SUM( $B$27:$D$27)</f>
        <v>0</v>
      </c>
      <c r="F27" s="125"/>
      <c r="G27" s="126"/>
      <c r="H27" s="143"/>
    </row>
    <row r="28" spans="1:8">
      <c r="A28" s="127"/>
    </row>
    <row r="29" spans="1:8">
      <c r="A29" s="127"/>
    </row>
    <row r="30" spans="1:8">
      <c r="A30" s="140" t="s">
        <v>93</v>
      </c>
      <c r="B30" s="144">
        <v>0</v>
      </c>
      <c r="C30" s="144">
        <v>0</v>
      </c>
      <c r="D30" s="144">
        <v>0</v>
      </c>
      <c r="E30" s="129">
        <f>SUM( $B$30:$D$30)</f>
        <v>0</v>
      </c>
      <c r="F30" s="130"/>
      <c r="G30" s="145"/>
      <c r="H30" s="146"/>
    </row>
    <row r="31" spans="1:8">
      <c r="A31" s="140" t="s">
        <v>94</v>
      </c>
      <c r="B31" s="147">
        <v>0</v>
      </c>
      <c r="C31" s="147">
        <v>0</v>
      </c>
      <c r="D31" s="147">
        <v>0</v>
      </c>
      <c r="E31" s="129">
        <f>SUM( $B$31:$D$31)</f>
        <v>0</v>
      </c>
      <c r="F31" s="130"/>
      <c r="G31" s="131"/>
      <c r="H31" s="148"/>
    </row>
    <row r="32" spans="1:8">
      <c r="A32" s="149"/>
      <c r="B32" s="150"/>
      <c r="C32" s="150"/>
      <c r="D32" s="150"/>
    </row>
    <row r="33" spans="1:8" hidden="1"/>
    <row r="34" spans="1:8" hidden="1">
      <c r="A34" s="138" t="s">
        <v>156</v>
      </c>
      <c r="B34" s="124"/>
      <c r="C34" s="124"/>
      <c r="D34" s="124"/>
      <c r="E34" s="124" t="s">
        <v>59</v>
      </c>
      <c r="F34" s="135"/>
      <c r="G34" s="126"/>
    </row>
    <row r="35" spans="1:8" hidden="1">
      <c r="A35" s="139" t="str">
        <f>A4</f>
        <v>Sub #1</v>
      </c>
      <c r="B35" s="129">
        <v>0</v>
      </c>
      <c r="C35" s="129">
        <v>25000</v>
      </c>
      <c r="D35" s="129">
        <v>25000</v>
      </c>
      <c r="E35" s="129">
        <f>SUM(B35)</f>
        <v>0</v>
      </c>
      <c r="F35" s="132"/>
      <c r="G35" s="131"/>
    </row>
    <row r="36" spans="1:8" hidden="1">
      <c r="A36" s="140" t="str">
        <f t="shared" ref="A36:A44" si="1">A5</f>
        <v>Sub #2</v>
      </c>
      <c r="B36" s="129">
        <v>0</v>
      </c>
      <c r="C36" s="129">
        <v>25000</v>
      </c>
      <c r="D36" s="129">
        <v>25000</v>
      </c>
      <c r="E36" s="129">
        <f t="shared" ref="E36:E44" si="2">SUM(B36)</f>
        <v>0</v>
      </c>
      <c r="F36" s="132"/>
      <c r="G36" s="131"/>
    </row>
    <row r="37" spans="1:8" hidden="1">
      <c r="A37" s="140" t="str">
        <f t="shared" si="1"/>
        <v>Sub #3</v>
      </c>
      <c r="B37" s="129">
        <v>0</v>
      </c>
      <c r="C37" s="129">
        <v>25000</v>
      </c>
      <c r="D37" s="129">
        <v>25000</v>
      </c>
      <c r="E37" s="129">
        <f t="shared" si="2"/>
        <v>0</v>
      </c>
      <c r="F37" s="132"/>
      <c r="G37" s="131"/>
    </row>
    <row r="38" spans="1:8" hidden="1">
      <c r="A38" s="140" t="str">
        <f t="shared" si="1"/>
        <v>Sub #4</v>
      </c>
      <c r="B38" s="129">
        <v>0</v>
      </c>
      <c r="C38" s="129">
        <v>25000</v>
      </c>
      <c r="D38" s="129">
        <v>25000</v>
      </c>
      <c r="E38" s="129">
        <f t="shared" si="2"/>
        <v>0</v>
      </c>
      <c r="F38" s="130"/>
      <c r="G38" s="131"/>
    </row>
    <row r="39" spans="1:8" hidden="1">
      <c r="A39" s="140" t="str">
        <f t="shared" si="1"/>
        <v>Sub #5</v>
      </c>
      <c r="B39" s="129">
        <v>0</v>
      </c>
      <c r="C39" s="129">
        <v>25000</v>
      </c>
      <c r="D39" s="129">
        <v>25000</v>
      </c>
      <c r="E39" s="129">
        <f t="shared" si="2"/>
        <v>0</v>
      </c>
      <c r="F39" s="130"/>
      <c r="G39" s="131"/>
    </row>
    <row r="40" spans="1:8" hidden="1">
      <c r="A40" s="140" t="str">
        <f t="shared" si="1"/>
        <v>Sub #6</v>
      </c>
      <c r="B40" s="129">
        <v>0</v>
      </c>
      <c r="C40" s="129">
        <v>25000</v>
      </c>
      <c r="D40" s="129">
        <v>25000</v>
      </c>
      <c r="E40" s="129">
        <f t="shared" si="2"/>
        <v>0</v>
      </c>
      <c r="F40" s="130"/>
      <c r="G40" s="131"/>
    </row>
    <row r="41" spans="1:8" hidden="1">
      <c r="A41" s="140" t="str">
        <f t="shared" si="1"/>
        <v>Sub #7</v>
      </c>
      <c r="B41" s="129">
        <v>0</v>
      </c>
      <c r="C41" s="129">
        <v>25000</v>
      </c>
      <c r="D41" s="129">
        <v>25000</v>
      </c>
      <c r="E41" s="129">
        <f t="shared" si="2"/>
        <v>0</v>
      </c>
      <c r="F41" s="130"/>
      <c r="G41" s="131"/>
    </row>
    <row r="42" spans="1:8" hidden="1">
      <c r="A42" s="140" t="str">
        <f t="shared" si="1"/>
        <v>Sub #8</v>
      </c>
      <c r="B42" s="129">
        <v>0</v>
      </c>
      <c r="C42" s="129">
        <v>25000</v>
      </c>
      <c r="D42" s="129">
        <v>25000</v>
      </c>
      <c r="E42" s="129">
        <f t="shared" si="2"/>
        <v>0</v>
      </c>
      <c r="F42" s="130"/>
      <c r="G42" s="131"/>
    </row>
    <row r="43" spans="1:8" hidden="1">
      <c r="A43" s="140" t="str">
        <f t="shared" si="1"/>
        <v>Sub #9</v>
      </c>
      <c r="B43" s="129">
        <v>0</v>
      </c>
      <c r="C43" s="129">
        <v>25000</v>
      </c>
      <c r="D43" s="129">
        <v>25000</v>
      </c>
      <c r="E43" s="129">
        <f t="shared" si="2"/>
        <v>0</v>
      </c>
      <c r="F43" s="130"/>
      <c r="G43" s="131"/>
    </row>
    <row r="44" spans="1:8" hidden="1">
      <c r="A44" s="141" t="str">
        <f t="shared" si="1"/>
        <v>Sub #10</v>
      </c>
      <c r="B44" s="129">
        <v>0</v>
      </c>
      <c r="C44" s="129">
        <v>25000</v>
      </c>
      <c r="D44" s="129">
        <v>25000</v>
      </c>
      <c r="E44" s="129">
        <f t="shared" si="2"/>
        <v>0</v>
      </c>
      <c r="F44" s="130"/>
      <c r="G44" s="131"/>
    </row>
    <row r="45" spans="1:8" hidden="1">
      <c r="A45" s="142" t="s">
        <v>157</v>
      </c>
      <c r="B45" s="133">
        <f>SUM(B35:B44)</f>
        <v>0</v>
      </c>
      <c r="C45" s="133"/>
      <c r="D45" s="133"/>
      <c r="E45" s="134">
        <f>SUM(B45)</f>
        <v>0</v>
      </c>
      <c r="F45" s="125"/>
      <c r="G45" s="126"/>
      <c r="H45" s="143"/>
    </row>
    <row r="46" spans="1:8" hidden="1"/>
  </sheetData>
  <sheetProtection password="E81C" sheet="1" objects="1" scenarios="1" selectLockedCells="1"/>
  <phoneticPr fontId="2" type="noConversion"/>
  <dataValidations count="1">
    <dataValidation type="list" allowBlank="1" showInputMessage="1" showErrorMessage="1" sqref="G4:G13">
      <formula1>SubIDCList</formula1>
    </dataValidation>
  </dataValidations>
  <pageMargins left="0.75" right="0.75" top="1" bottom="1" header="0.5" footer="0.5"/>
  <pageSetup orientation="portrait" horizontalDpi="4294967292" verticalDpi="4294967292"/>
  <headerFooter alignWithMargins="0">
    <oddHeader>&amp;L&amp;"Trebuchet MS,Regular"SubAward Budget</oddHeader>
    <oddFooter>&amp;L&amp;"Trebuchet MS,Regular"&amp;9Last saved on:  &amp;D &amp;T&amp;R&amp;"Trebuchet MS,Regular"&amp;9&amp;P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6153" r:id="rId3" name="Button 9">
              <controlPr defaultSize="0" print="0" autoFill="0" autoPict="0" macro="[0]!ProcessSubsIDC">
                <anchor moveWithCells="1">
                  <from>
                    <xdr:col>0</xdr:col>
                    <xdr:colOff>0</xdr:colOff>
                    <xdr:row>14</xdr:row>
                    <xdr:rowOff>63500</xdr:rowOff>
                  </from>
                  <to>
                    <xdr:col>0</xdr:col>
                    <xdr:colOff>1460500</xdr:colOff>
                    <xdr:row>14</xdr:row>
                    <xdr:rowOff>330200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CostSharingSheet" enableFormatConditionsCalculation="0"/>
  <dimension ref="A1:O53"/>
  <sheetViews>
    <sheetView topLeftCell="A37" workbookViewId="0">
      <selection activeCell="A51" sqref="A51"/>
    </sheetView>
  </sheetViews>
  <sheetFormatPr baseColWidth="10" defaultColWidth="11.42578125" defaultRowHeight="13" x14ac:dyDescent="0"/>
  <cols>
    <col min="1" max="1" width="5.140625" customWidth="1"/>
    <col min="2" max="2" width="5.85546875" customWidth="1"/>
    <col min="3" max="3" width="3.85546875" customWidth="1"/>
    <col min="4" max="4" width="26.85546875" customWidth="1"/>
    <col min="5" max="5" width="10.140625" customWidth="1"/>
    <col min="6" max="6" width="6.5703125" customWidth="1"/>
    <col min="7" max="7" width="8.140625" customWidth="1"/>
    <col min="8" max="8" width="0" hidden="1" customWidth="1"/>
    <col min="9" max="12" width="11" customWidth="1"/>
    <col min="13" max="13" width="1.5703125" customWidth="1"/>
    <col min="14" max="14" width="4.5703125" customWidth="1"/>
    <col min="15" max="15" width="4.140625" customWidth="1"/>
  </cols>
  <sheetData>
    <row r="1" spans="1:15" ht="12" customHeight="1">
      <c r="A1" s="18" t="str">
        <f>VersionNo</f>
        <v>PropBud v1.14</v>
      </c>
    </row>
    <row r="2" spans="1:15">
      <c r="B2" s="43"/>
      <c r="C2" s="43"/>
      <c r="D2" s="43"/>
      <c r="E2" s="44"/>
      <c r="F2" s="44"/>
      <c r="G2" s="45" t="s">
        <v>116</v>
      </c>
      <c r="H2" s="45"/>
      <c r="I2" s="43">
        <v>42217</v>
      </c>
      <c r="J2" s="43">
        <v>42583</v>
      </c>
      <c r="K2" s="43">
        <v>42948</v>
      </c>
      <c r="L2" s="43"/>
      <c r="M2" s="43"/>
      <c r="N2" s="44"/>
      <c r="O2" s="44"/>
    </row>
    <row r="3" spans="1:15">
      <c r="B3" s="43"/>
      <c r="C3" s="43"/>
      <c r="D3" s="43"/>
      <c r="E3" s="44"/>
      <c r="F3" s="111" t="s">
        <v>112</v>
      </c>
      <c r="G3" s="45"/>
      <c r="H3" s="45"/>
      <c r="I3" s="43"/>
      <c r="J3" s="43"/>
      <c r="K3" s="43"/>
      <c r="L3" s="43"/>
      <c r="M3" s="43"/>
      <c r="N3" s="44"/>
      <c r="O3" s="44"/>
    </row>
    <row r="4" spans="1:15" ht="12.75" customHeight="1">
      <c r="B4" s="51" t="s">
        <v>8</v>
      </c>
      <c r="C4" s="47"/>
      <c r="D4" s="110">
        <v>0.47499999403953552</v>
      </c>
      <c r="E4" s="49"/>
      <c r="F4" s="50"/>
      <c r="G4" s="51" t="s">
        <v>8</v>
      </c>
      <c r="H4" s="51"/>
      <c r="I4" s="52">
        <v>0.47499999403953552</v>
      </c>
      <c r="J4" s="52">
        <v>0.47499999403953552</v>
      </c>
      <c r="K4" s="52">
        <v>0.47499999403953552</v>
      </c>
      <c r="L4" s="52"/>
      <c r="M4" s="48"/>
      <c r="N4" s="53"/>
      <c r="O4" s="53"/>
    </row>
    <row r="5" spans="1:15" ht="12" customHeight="1">
      <c r="B5" s="51" t="s">
        <v>32</v>
      </c>
      <c r="C5" s="47"/>
      <c r="D5" s="110">
        <v>0.38499999046325684</v>
      </c>
      <c r="E5" s="49"/>
      <c r="F5" s="50"/>
      <c r="G5" s="51" t="s">
        <v>32</v>
      </c>
      <c r="H5" s="51"/>
      <c r="I5" s="52">
        <v>0.38499999046325684</v>
      </c>
      <c r="J5" s="52">
        <v>0.38499999046325684</v>
      </c>
      <c r="K5" s="52">
        <v>0.38499999046325684</v>
      </c>
      <c r="L5" s="52"/>
      <c r="M5" s="48"/>
      <c r="N5" s="53"/>
      <c r="O5" s="53"/>
    </row>
    <row r="6" spans="1:15" ht="12" customHeight="1">
      <c r="B6" s="51" t="s">
        <v>34</v>
      </c>
      <c r="C6" s="47"/>
      <c r="D6" s="110">
        <v>7.6999999582767487E-2</v>
      </c>
      <c r="E6" s="49"/>
      <c r="F6" s="50"/>
      <c r="G6" s="51" t="s">
        <v>34</v>
      </c>
      <c r="H6" s="51"/>
      <c r="I6" s="52">
        <v>7.6999999582767487E-2</v>
      </c>
      <c r="J6" s="52">
        <v>7.6999999582767487E-2</v>
      </c>
      <c r="K6" s="52">
        <v>7.6999999582767487E-2</v>
      </c>
      <c r="L6" s="52"/>
      <c r="M6" s="48"/>
      <c r="N6" s="53"/>
      <c r="O6" s="53"/>
    </row>
    <row r="7" spans="1:15">
      <c r="B7" s="51" t="s">
        <v>35</v>
      </c>
      <c r="C7" s="47"/>
      <c r="D7" s="110">
        <v>0.27900001406669617</v>
      </c>
      <c r="E7" s="49"/>
      <c r="F7" s="50"/>
      <c r="G7" s="51" t="s">
        <v>35</v>
      </c>
      <c r="H7" s="51"/>
      <c r="I7" s="52">
        <v>0.27900001406669617</v>
      </c>
      <c r="J7" s="52">
        <v>0.27900001406669617</v>
      </c>
      <c r="K7" s="52">
        <v>0.27900001406669617</v>
      </c>
      <c r="L7" s="52"/>
      <c r="M7" s="48"/>
      <c r="N7" s="53"/>
      <c r="O7" s="53"/>
    </row>
    <row r="8" spans="1:15">
      <c r="B8" s="55"/>
      <c r="C8" s="48"/>
      <c r="D8" s="110"/>
      <c r="E8" s="49"/>
      <c r="F8" s="49"/>
      <c r="G8" s="51" t="s">
        <v>151</v>
      </c>
      <c r="H8" s="51"/>
      <c r="I8" s="52"/>
      <c r="J8" s="52">
        <v>2.9999999329447746E-2</v>
      </c>
      <c r="K8" s="52">
        <v>2.9999999329447746E-2</v>
      </c>
      <c r="L8" s="48"/>
      <c r="M8" s="48"/>
      <c r="N8" s="53"/>
      <c r="O8" s="53"/>
    </row>
    <row r="9" spans="1:15" ht="22">
      <c r="B9" s="56" t="s">
        <v>143</v>
      </c>
      <c r="C9" s="40"/>
      <c r="D9" s="40"/>
      <c r="E9" s="41"/>
      <c r="F9" s="41"/>
      <c r="G9" s="40"/>
      <c r="H9" s="40"/>
      <c r="I9" s="57" t="s">
        <v>100</v>
      </c>
      <c r="J9" s="57" t="s">
        <v>193</v>
      </c>
      <c r="K9" s="57" t="s">
        <v>194</v>
      </c>
      <c r="L9" s="57" t="s">
        <v>59</v>
      </c>
      <c r="M9" s="58"/>
      <c r="N9" s="59" t="s">
        <v>101</v>
      </c>
      <c r="O9" s="59" t="s">
        <v>87</v>
      </c>
    </row>
    <row r="10" spans="1:15">
      <c r="B10" s="38">
        <v>0</v>
      </c>
      <c r="C10" s="61" t="s">
        <v>60</v>
      </c>
      <c r="D10" s="62"/>
      <c r="E10" s="57" t="s">
        <v>46</v>
      </c>
      <c r="F10" s="57" t="s">
        <v>144</v>
      </c>
      <c r="G10" s="63"/>
      <c r="H10" s="62"/>
      <c r="I10" s="64"/>
      <c r="J10" s="64"/>
      <c r="K10" s="64"/>
      <c r="L10" s="64"/>
      <c r="M10" s="40"/>
      <c r="N10" s="65"/>
      <c r="O10" s="42"/>
    </row>
    <row r="11" spans="1:15">
      <c r="B11" s="38">
        <f t="shared" ref="B11:B18" si="0">FacInflationPct</f>
        <v>0.03</v>
      </c>
      <c r="C11" s="3"/>
      <c r="D11" s="90" t="s">
        <v>186</v>
      </c>
      <c r="E11" s="89">
        <v>0</v>
      </c>
      <c r="F11" s="33">
        <v>0</v>
      </c>
      <c r="G11" s="24" t="s">
        <v>61</v>
      </c>
      <c r="H11" s="7">
        <f>$E11/9*$F11</f>
        <v>0</v>
      </c>
      <c r="I11" s="90">
        <f t="shared" ref="I11:K18" si="1">H11*(1+$B11)</f>
        <v>0</v>
      </c>
      <c r="J11" s="90">
        <f t="shared" si="1"/>
        <v>0</v>
      </c>
      <c r="K11" s="90">
        <f t="shared" si="1"/>
        <v>0</v>
      </c>
      <c r="L11" s="7">
        <f>SUM( $I$11:$K$11)</f>
        <v>0</v>
      </c>
      <c r="M11" s="7"/>
      <c r="N11" s="29" t="s">
        <v>102</v>
      </c>
      <c r="O11" s="29" t="s">
        <v>89</v>
      </c>
    </row>
    <row r="12" spans="1:15">
      <c r="B12" s="38">
        <f t="shared" si="0"/>
        <v>0.03</v>
      </c>
      <c r="C12" s="3"/>
      <c r="D12" s="34"/>
      <c r="E12" s="154"/>
      <c r="F12" s="33">
        <v>0</v>
      </c>
      <c r="G12" s="24" t="s">
        <v>62</v>
      </c>
      <c r="H12" s="7">
        <f>$E11/9*$F12</f>
        <v>0</v>
      </c>
      <c r="I12" s="90">
        <f t="shared" si="1"/>
        <v>0</v>
      </c>
      <c r="J12" s="90">
        <f t="shared" si="1"/>
        <v>0</v>
      </c>
      <c r="K12" s="90">
        <f t="shared" si="1"/>
        <v>0</v>
      </c>
      <c r="L12" s="8">
        <f>SUM( $I$12:$K$12)</f>
        <v>0</v>
      </c>
      <c r="M12" s="8"/>
      <c r="N12" s="29" t="s">
        <v>102</v>
      </c>
      <c r="O12" s="29" t="s">
        <v>88</v>
      </c>
    </row>
    <row r="13" spans="1:15">
      <c r="B13" s="38">
        <f t="shared" si="0"/>
        <v>0.03</v>
      </c>
      <c r="C13" s="3"/>
      <c r="D13" s="90" t="s">
        <v>189</v>
      </c>
      <c r="E13" s="89">
        <v>0</v>
      </c>
      <c r="F13" s="33">
        <v>0</v>
      </c>
      <c r="G13" s="24" t="s">
        <v>61</v>
      </c>
      <c r="H13" s="7">
        <f>$E13/9*$F13</f>
        <v>0</v>
      </c>
      <c r="I13" s="90">
        <f t="shared" si="1"/>
        <v>0</v>
      </c>
      <c r="J13" s="90">
        <f t="shared" si="1"/>
        <v>0</v>
      </c>
      <c r="K13" s="90">
        <f t="shared" si="1"/>
        <v>0</v>
      </c>
      <c r="L13" s="7">
        <f>SUM( $I$13:$K$13)</f>
        <v>0</v>
      </c>
      <c r="M13" s="7"/>
      <c r="N13" s="29" t="s">
        <v>102</v>
      </c>
      <c r="O13" s="29" t="s">
        <v>89</v>
      </c>
    </row>
    <row r="14" spans="1:15">
      <c r="B14" s="38">
        <f t="shared" si="0"/>
        <v>0.03</v>
      </c>
      <c r="C14" s="3"/>
      <c r="D14" s="34"/>
      <c r="E14" s="154"/>
      <c r="F14" s="33">
        <v>0</v>
      </c>
      <c r="G14" s="24" t="s">
        <v>62</v>
      </c>
      <c r="H14" s="7">
        <f>$E13/9*$F14</f>
        <v>0</v>
      </c>
      <c r="I14" s="90">
        <f t="shared" si="1"/>
        <v>0</v>
      </c>
      <c r="J14" s="90">
        <f t="shared" si="1"/>
        <v>0</v>
      </c>
      <c r="K14" s="90">
        <f t="shared" si="1"/>
        <v>0</v>
      </c>
      <c r="L14" s="8">
        <f>SUM( $I$14:$K$14)</f>
        <v>0</v>
      </c>
      <c r="M14" s="8"/>
      <c r="N14" s="29" t="s">
        <v>102</v>
      </c>
      <c r="O14" s="29" t="s">
        <v>88</v>
      </c>
    </row>
    <row r="15" spans="1:15">
      <c r="B15" s="38">
        <f t="shared" si="0"/>
        <v>0.03</v>
      </c>
      <c r="C15" s="3"/>
      <c r="D15" s="90" t="s">
        <v>190</v>
      </c>
      <c r="E15" s="89">
        <v>0</v>
      </c>
      <c r="F15" s="33">
        <v>0</v>
      </c>
      <c r="G15" s="24" t="s">
        <v>61</v>
      </c>
      <c r="H15" s="7">
        <f>$E15/9*$F15</f>
        <v>0</v>
      </c>
      <c r="I15" s="90">
        <f t="shared" si="1"/>
        <v>0</v>
      </c>
      <c r="J15" s="90">
        <f t="shared" si="1"/>
        <v>0</v>
      </c>
      <c r="K15" s="90">
        <f t="shared" si="1"/>
        <v>0</v>
      </c>
      <c r="L15" s="7">
        <f>SUM( $I$15:$K$15)</f>
        <v>0</v>
      </c>
      <c r="M15" s="7"/>
      <c r="N15" s="29" t="s">
        <v>102</v>
      </c>
      <c r="O15" s="29" t="s">
        <v>89</v>
      </c>
    </row>
    <row r="16" spans="1:15">
      <c r="B16" s="38">
        <f t="shared" si="0"/>
        <v>0.03</v>
      </c>
      <c r="C16" s="3"/>
      <c r="D16" s="34"/>
      <c r="E16" s="154"/>
      <c r="F16" s="33">
        <v>0</v>
      </c>
      <c r="G16" s="24" t="s">
        <v>62</v>
      </c>
      <c r="H16" s="7">
        <f>$E15/9*$F16</f>
        <v>0</v>
      </c>
      <c r="I16" s="90">
        <f t="shared" si="1"/>
        <v>0</v>
      </c>
      <c r="J16" s="90">
        <f t="shared" si="1"/>
        <v>0</v>
      </c>
      <c r="K16" s="90">
        <f t="shared" si="1"/>
        <v>0</v>
      </c>
      <c r="L16" s="8">
        <f>SUM( $I$16:$K$16)</f>
        <v>0</v>
      </c>
      <c r="M16" s="8"/>
      <c r="N16" s="29" t="s">
        <v>102</v>
      </c>
      <c r="O16" s="29" t="s">
        <v>88</v>
      </c>
    </row>
    <row r="17" spans="2:15">
      <c r="B17" s="38">
        <f t="shared" si="0"/>
        <v>0.03</v>
      </c>
      <c r="C17" s="12"/>
      <c r="D17" s="107" t="s">
        <v>191</v>
      </c>
      <c r="E17" s="89">
        <v>0</v>
      </c>
      <c r="F17" s="33">
        <v>0</v>
      </c>
      <c r="G17" s="24" t="s">
        <v>10</v>
      </c>
      <c r="H17" s="7">
        <f>$E17/12*$F17</f>
        <v>0</v>
      </c>
      <c r="I17" s="90">
        <f t="shared" si="1"/>
        <v>0</v>
      </c>
      <c r="J17" s="90">
        <f t="shared" si="1"/>
        <v>0</v>
      </c>
      <c r="K17" s="90">
        <f t="shared" si="1"/>
        <v>0</v>
      </c>
      <c r="L17" s="8">
        <f>SUM( $I$17:$K$17)</f>
        <v>0</v>
      </c>
      <c r="M17" s="8"/>
      <c r="N17" s="29" t="s">
        <v>102</v>
      </c>
      <c r="O17" s="29" t="s">
        <v>89</v>
      </c>
    </row>
    <row r="18" spans="2:15">
      <c r="B18" s="38">
        <f t="shared" si="0"/>
        <v>0.03</v>
      </c>
      <c r="C18" s="12"/>
      <c r="D18" s="107" t="s">
        <v>192</v>
      </c>
      <c r="E18" s="89">
        <v>0</v>
      </c>
      <c r="F18" s="33">
        <v>0</v>
      </c>
      <c r="G18" s="24" t="s">
        <v>10</v>
      </c>
      <c r="H18" s="7">
        <f>$E18/12*$F18</f>
        <v>0</v>
      </c>
      <c r="I18" s="90">
        <f t="shared" si="1"/>
        <v>0</v>
      </c>
      <c r="J18" s="90">
        <f t="shared" si="1"/>
        <v>0</v>
      </c>
      <c r="K18" s="90">
        <f t="shared" si="1"/>
        <v>0</v>
      </c>
      <c r="L18" s="8">
        <f>SUM( $I$18:$K$18)</f>
        <v>0</v>
      </c>
      <c r="M18" s="8"/>
      <c r="N18" s="29" t="s">
        <v>102</v>
      </c>
      <c r="O18" s="29" t="s">
        <v>89</v>
      </c>
    </row>
    <row r="19" spans="2:15">
      <c r="B19" s="93"/>
      <c r="C19" s="48"/>
      <c r="D19" s="66" t="s">
        <v>63</v>
      </c>
      <c r="E19" s="67"/>
      <c r="F19" s="67"/>
      <c r="G19" s="68"/>
      <c r="H19" s="68"/>
      <c r="I19" s="48">
        <f>SUM( I11:I18)</f>
        <v>0</v>
      </c>
      <c r="J19" s="48">
        <f>SUM( J11:J18)</f>
        <v>0</v>
      </c>
      <c r="K19" s="48">
        <f>SUM( K11:K18)</f>
        <v>0</v>
      </c>
      <c r="L19" s="48">
        <f>SUM( $I$19:$K$19)</f>
        <v>0</v>
      </c>
      <c r="M19" s="48"/>
      <c r="N19" s="53"/>
      <c r="O19" s="53"/>
    </row>
    <row r="20" spans="2:15">
      <c r="B20" s="69"/>
      <c r="C20" s="70" t="s">
        <v>64</v>
      </c>
      <c r="D20" s="40"/>
      <c r="E20" s="41"/>
      <c r="F20" s="41"/>
      <c r="G20" s="40"/>
      <c r="H20" s="40"/>
      <c r="I20" s="71"/>
      <c r="J20" s="71"/>
      <c r="K20" s="71"/>
      <c r="L20" s="71">
        <f>SUM( $I$20:$K$20)</f>
        <v>0</v>
      </c>
      <c r="M20" s="71"/>
      <c r="N20" s="72"/>
      <c r="O20" s="72"/>
    </row>
    <row r="21" spans="2:15">
      <c r="B21" s="73"/>
      <c r="C21" s="74"/>
      <c r="D21" s="70" t="s">
        <v>65</v>
      </c>
      <c r="E21" s="71"/>
      <c r="F21" s="71"/>
      <c r="G21" s="75"/>
      <c r="H21" s="75">
        <v>0</v>
      </c>
      <c r="I21" s="32">
        <f>H21*(1+I$8)</f>
        <v>0</v>
      </c>
      <c r="J21" s="32">
        <f>I21*(1+J$8)</f>
        <v>0</v>
      </c>
      <c r="K21" s="32">
        <f>J21*(1+K$8)</f>
        <v>0</v>
      </c>
      <c r="L21" s="71">
        <f>SUM( $I$21:$K$21)</f>
        <v>0</v>
      </c>
      <c r="M21" s="71"/>
      <c r="N21" s="72" t="s">
        <v>102</v>
      </c>
      <c r="O21" s="72" t="s">
        <v>103</v>
      </c>
    </row>
    <row r="22" spans="2:15">
      <c r="B22" s="73"/>
      <c r="C22" s="74"/>
      <c r="D22" s="70" t="s">
        <v>145</v>
      </c>
      <c r="E22" s="71"/>
      <c r="F22" s="71"/>
      <c r="G22" s="71"/>
      <c r="H22" s="75">
        <v>0</v>
      </c>
      <c r="I22" s="32">
        <f t="shared" ref="I22:K28" si="2">H22*(1+I$8)</f>
        <v>0</v>
      </c>
      <c r="J22" s="32">
        <f t="shared" si="2"/>
        <v>0</v>
      </c>
      <c r="K22" s="32">
        <f t="shared" si="2"/>
        <v>0</v>
      </c>
      <c r="L22" s="71">
        <f>SUM( $I$22:$K$22)</f>
        <v>0</v>
      </c>
      <c r="M22" s="71"/>
      <c r="N22" s="72" t="s">
        <v>102</v>
      </c>
      <c r="O22" s="72" t="s">
        <v>88</v>
      </c>
    </row>
    <row r="23" spans="2:15">
      <c r="B23" s="76"/>
      <c r="C23" s="77"/>
      <c r="D23" s="66" t="s">
        <v>95</v>
      </c>
      <c r="E23" s="68"/>
      <c r="F23" s="68"/>
      <c r="G23" s="78" t="s">
        <v>15</v>
      </c>
      <c r="H23" s="75">
        <v>0</v>
      </c>
      <c r="I23" s="68">
        <f>SUM(I21:I22)</f>
        <v>0</v>
      </c>
      <c r="J23" s="68">
        <f>SUM(J21:J22)</f>
        <v>0</v>
      </c>
      <c r="K23" s="68">
        <f>SUM(K21:K22)</f>
        <v>0</v>
      </c>
      <c r="L23" s="68">
        <f>SUM( $I$23:$K$23)</f>
        <v>0</v>
      </c>
      <c r="M23" s="68"/>
      <c r="N23" s="79"/>
      <c r="O23" s="79"/>
    </row>
    <row r="24" spans="2:15">
      <c r="B24" s="73"/>
      <c r="C24" s="74"/>
      <c r="D24" s="70" t="s">
        <v>66</v>
      </c>
      <c r="E24" s="71"/>
      <c r="F24" s="71"/>
      <c r="G24" s="75" t="s">
        <v>16</v>
      </c>
      <c r="H24" s="75">
        <v>0</v>
      </c>
      <c r="I24" s="32">
        <f t="shared" si="2"/>
        <v>0</v>
      </c>
      <c r="J24" s="32">
        <f t="shared" si="2"/>
        <v>0</v>
      </c>
      <c r="K24" s="32">
        <f t="shared" si="2"/>
        <v>0</v>
      </c>
      <c r="L24" s="71">
        <f>SUM( $I$24:$K$24)</f>
        <v>0</v>
      </c>
      <c r="M24" s="71"/>
      <c r="N24" s="72" t="s">
        <v>102</v>
      </c>
      <c r="O24" s="72" t="s">
        <v>90</v>
      </c>
    </row>
    <row r="25" spans="2:15">
      <c r="B25" s="73"/>
      <c r="C25" s="74"/>
      <c r="D25" s="70" t="s">
        <v>67</v>
      </c>
      <c r="E25" s="71"/>
      <c r="F25" s="71"/>
      <c r="G25" s="75" t="s">
        <v>17</v>
      </c>
      <c r="H25" s="75">
        <v>0</v>
      </c>
      <c r="I25" s="32">
        <f t="shared" si="2"/>
        <v>0</v>
      </c>
      <c r="J25" s="32">
        <f t="shared" si="2"/>
        <v>0</v>
      </c>
      <c r="K25" s="32">
        <f t="shared" si="2"/>
        <v>0</v>
      </c>
      <c r="L25" s="71">
        <f>SUM( $I$25:$K$25)</f>
        <v>0</v>
      </c>
      <c r="M25" s="71"/>
      <c r="N25" s="72" t="s">
        <v>102</v>
      </c>
      <c r="O25" s="72" t="s">
        <v>89</v>
      </c>
    </row>
    <row r="26" spans="2:15">
      <c r="B26" s="73"/>
      <c r="C26" s="74"/>
      <c r="D26" s="70" t="s">
        <v>68</v>
      </c>
      <c r="E26" s="71"/>
      <c r="F26" s="71"/>
      <c r="G26" s="75" t="s">
        <v>19</v>
      </c>
      <c r="H26" s="75">
        <v>0</v>
      </c>
      <c r="I26" s="32">
        <f t="shared" si="2"/>
        <v>0</v>
      </c>
      <c r="J26" s="32">
        <f t="shared" si="2"/>
        <v>0</v>
      </c>
      <c r="K26" s="32">
        <f t="shared" si="2"/>
        <v>0</v>
      </c>
      <c r="L26" s="71">
        <f>SUM( $I$26:$K$26)</f>
        <v>0</v>
      </c>
      <c r="M26" s="71"/>
      <c r="N26" s="72" t="s">
        <v>102</v>
      </c>
      <c r="O26" s="72" t="s">
        <v>89</v>
      </c>
    </row>
    <row r="27" spans="2:15">
      <c r="B27" s="73"/>
      <c r="C27" s="74"/>
      <c r="D27" s="70" t="s">
        <v>146</v>
      </c>
      <c r="E27" s="71"/>
      <c r="F27" s="71"/>
      <c r="G27" s="75" t="s">
        <v>20</v>
      </c>
      <c r="H27" s="75">
        <v>0</v>
      </c>
      <c r="I27" s="32">
        <f t="shared" si="2"/>
        <v>0</v>
      </c>
      <c r="J27" s="32">
        <f t="shared" si="2"/>
        <v>0</v>
      </c>
      <c r="K27" s="32">
        <f t="shared" si="2"/>
        <v>0</v>
      </c>
      <c r="L27" s="71">
        <f>SUM( $I$27:$K$27)</f>
        <v>0</v>
      </c>
      <c r="M27" s="71"/>
      <c r="N27" s="72" t="s">
        <v>102</v>
      </c>
      <c r="O27" s="72" t="s">
        <v>88</v>
      </c>
    </row>
    <row r="28" spans="2:15">
      <c r="B28" s="73"/>
      <c r="C28" s="74"/>
      <c r="D28" s="70" t="s">
        <v>147</v>
      </c>
      <c r="E28" s="71"/>
      <c r="F28" s="71"/>
      <c r="G28" s="75" t="s">
        <v>20</v>
      </c>
      <c r="H28" s="75">
        <v>0</v>
      </c>
      <c r="I28" s="32">
        <f t="shared" si="2"/>
        <v>0</v>
      </c>
      <c r="J28" s="32">
        <f t="shared" si="2"/>
        <v>0</v>
      </c>
      <c r="K28" s="32">
        <f t="shared" si="2"/>
        <v>0</v>
      </c>
      <c r="L28" s="71">
        <f>SUM( $I$28:$K$28)</f>
        <v>0</v>
      </c>
      <c r="M28" s="40"/>
      <c r="N28" s="42" t="s">
        <v>102</v>
      </c>
      <c r="O28" s="42" t="s">
        <v>103</v>
      </c>
    </row>
    <row r="29" spans="2:15">
      <c r="B29" s="47"/>
      <c r="C29" s="48"/>
      <c r="D29" s="66" t="s">
        <v>69</v>
      </c>
      <c r="E29" s="49"/>
      <c r="F29" s="49"/>
      <c r="G29" s="48"/>
      <c r="H29" s="48"/>
      <c r="I29" s="48">
        <f>SUM(I24:I28)+I23+I19</f>
        <v>0</v>
      </c>
      <c r="J29" s="48">
        <f>SUM(J24:J28)+J23+J19</f>
        <v>0</v>
      </c>
      <c r="K29" s="48">
        <f>SUM(K24:K28)+K23+K19</f>
        <v>0</v>
      </c>
      <c r="L29" s="48">
        <f>SUM( $I$29:$K$29)</f>
        <v>0</v>
      </c>
      <c r="M29" s="48"/>
      <c r="N29" s="53"/>
      <c r="O29" s="53"/>
    </row>
    <row r="30" spans="2:15">
      <c r="B30" s="69"/>
      <c r="C30" s="70" t="s">
        <v>70</v>
      </c>
      <c r="D30" s="71"/>
      <c r="E30" s="71"/>
      <c r="F30" s="71"/>
      <c r="G30" s="80" t="s">
        <v>131</v>
      </c>
      <c r="H30" s="80">
        <v>0</v>
      </c>
      <c r="I30" s="71">
        <f>(SUMIF($O10:$O28,"FF",I10:I28)*I5) + (SUMIF($O10:$O28,"PF",I10:I28)*I6) + (SUMIF($O10:$O28,"PD",I10:I28)*I7)</f>
        <v>0</v>
      </c>
      <c r="J30" s="71">
        <f>(SUMIF($O10:$O28,"FF",J10:J28)*J5) + (SUMIF($O10:$O28,"PF",J10:J28)*J6) + (SUMIF($O10:$O28,"PD",J10:J28)*J7)</f>
        <v>0</v>
      </c>
      <c r="K30" s="71">
        <f>(SUMIF($O10:$O28,"FF",K10:K28)*K5) + (SUMIF($O10:$O28,"PF",K10:K28)*K6) + (SUMIF($O10:$O28,"PD",K10:K28)*K7)</f>
        <v>0</v>
      </c>
      <c r="L30" s="81">
        <f>SUM( $I$30:$K$30)</f>
        <v>0</v>
      </c>
      <c r="M30" s="40"/>
      <c r="N30" s="42" t="s">
        <v>102</v>
      </c>
      <c r="O30" s="42"/>
    </row>
    <row r="31" spans="2:15">
      <c r="B31" s="47"/>
      <c r="C31" s="48"/>
      <c r="D31" s="66" t="s">
        <v>71</v>
      </c>
      <c r="E31" s="49"/>
      <c r="F31" s="49"/>
      <c r="G31" s="48"/>
      <c r="H31" s="48"/>
      <c r="I31" s="48">
        <f>SUM(I29+I30)</f>
        <v>0</v>
      </c>
      <c r="J31" s="48">
        <f>SUM(J29+J30)</f>
        <v>0</v>
      </c>
      <c r="K31" s="48">
        <f>SUM(K29+K30)</f>
        <v>0</v>
      </c>
      <c r="L31" s="48">
        <f>SUM( $I$31:$K$31)</f>
        <v>0</v>
      </c>
      <c r="M31" s="48"/>
      <c r="N31" s="53"/>
      <c r="O31" s="53"/>
    </row>
    <row r="32" spans="2:15">
      <c r="B32" s="39"/>
      <c r="C32" s="40" t="s">
        <v>72</v>
      </c>
      <c r="D32" s="40"/>
      <c r="E32" s="41"/>
      <c r="F32" s="41"/>
      <c r="G32" s="80">
        <v>721100</v>
      </c>
      <c r="H32" s="80">
        <v>0</v>
      </c>
      <c r="I32" s="90">
        <v>0</v>
      </c>
      <c r="J32" s="90">
        <v>0</v>
      </c>
      <c r="K32" s="90">
        <v>0</v>
      </c>
      <c r="L32" s="40">
        <f>SUM( $I$32:$K$32)</f>
        <v>0</v>
      </c>
      <c r="M32" s="40"/>
      <c r="N32" s="42" t="s">
        <v>106</v>
      </c>
      <c r="O32" s="42"/>
    </row>
    <row r="33" spans="2:15">
      <c r="B33" s="39"/>
      <c r="C33" s="40" t="s">
        <v>73</v>
      </c>
      <c r="D33" s="40"/>
      <c r="E33" s="41"/>
      <c r="F33" s="41"/>
      <c r="G33" s="80">
        <v>740000</v>
      </c>
      <c r="H33" s="80">
        <v>0</v>
      </c>
      <c r="I33" s="90">
        <v>0</v>
      </c>
      <c r="J33" s="90">
        <v>0</v>
      </c>
      <c r="K33" s="90">
        <v>0</v>
      </c>
      <c r="L33" s="40">
        <f>SUM( $I$33:$K$33)</f>
        <v>0</v>
      </c>
      <c r="M33" s="40"/>
      <c r="N33" s="42" t="s">
        <v>106</v>
      </c>
      <c r="O33" s="42"/>
    </row>
    <row r="34" spans="2:15">
      <c r="B34" s="91"/>
      <c r="C34" s="40" t="s">
        <v>74</v>
      </c>
      <c r="D34" s="40"/>
      <c r="E34" s="41"/>
      <c r="F34" s="41"/>
      <c r="G34" s="80">
        <v>710000</v>
      </c>
      <c r="H34" s="80">
        <v>0</v>
      </c>
      <c r="I34" s="90">
        <v>0</v>
      </c>
      <c r="J34" s="90">
        <v>0</v>
      </c>
      <c r="K34" s="90">
        <v>0</v>
      </c>
      <c r="L34" s="40">
        <f>SUM( $I$34:$K$34)</f>
        <v>0</v>
      </c>
      <c r="M34" s="40"/>
      <c r="N34" s="42" t="s">
        <v>102</v>
      </c>
      <c r="O34" s="42"/>
    </row>
    <row r="35" spans="2:15">
      <c r="B35" s="47"/>
      <c r="C35" s="48" t="s">
        <v>75</v>
      </c>
      <c r="D35" s="48"/>
      <c r="E35" s="49"/>
      <c r="F35" s="49"/>
      <c r="G35" s="83"/>
      <c r="H35" s="83"/>
      <c r="I35" s="48"/>
      <c r="J35" s="48"/>
      <c r="K35" s="48"/>
      <c r="L35" s="48">
        <f>SUM( $I$35:$K$35)</f>
        <v>0</v>
      </c>
      <c r="M35" s="48"/>
      <c r="N35" s="53"/>
      <c r="O35" s="53"/>
    </row>
    <row r="36" spans="2:15">
      <c r="B36" s="91"/>
      <c r="C36" s="40"/>
      <c r="D36" s="40" t="s">
        <v>96</v>
      </c>
      <c r="E36" s="41"/>
      <c r="F36" s="41"/>
      <c r="G36" s="80">
        <v>711200</v>
      </c>
      <c r="H36" s="80">
        <v>0</v>
      </c>
      <c r="I36" s="90">
        <v>0</v>
      </c>
      <c r="J36" s="90">
        <v>0</v>
      </c>
      <c r="K36" s="90">
        <v>0</v>
      </c>
      <c r="L36" s="40">
        <f>SUM( $I$36:$K$36)</f>
        <v>0</v>
      </c>
      <c r="M36" s="40"/>
      <c r="N36" s="42" t="s">
        <v>102</v>
      </c>
      <c r="O36" s="42"/>
    </row>
    <row r="37" spans="2:15">
      <c r="B37" s="91"/>
      <c r="C37" s="40"/>
      <c r="D37" s="40" t="s">
        <v>97</v>
      </c>
      <c r="E37" s="41"/>
      <c r="F37" s="41"/>
      <c r="G37" s="80">
        <v>711200</v>
      </c>
      <c r="H37" s="80">
        <v>0</v>
      </c>
      <c r="I37" s="90">
        <v>0</v>
      </c>
      <c r="J37" s="90">
        <v>0</v>
      </c>
      <c r="K37" s="90">
        <v>0</v>
      </c>
      <c r="L37" s="40">
        <f>SUM( $I$37:$K$37)</f>
        <v>0</v>
      </c>
      <c r="M37" s="40"/>
      <c r="N37" s="42" t="s">
        <v>102</v>
      </c>
      <c r="O37" s="42"/>
    </row>
    <row r="38" spans="2:15">
      <c r="B38" s="91"/>
      <c r="C38" s="40"/>
      <c r="D38" s="40" t="s">
        <v>98</v>
      </c>
      <c r="E38" s="41"/>
      <c r="F38" s="41"/>
      <c r="G38" s="80">
        <v>717000</v>
      </c>
      <c r="H38" s="80">
        <v>0</v>
      </c>
      <c r="I38" s="90">
        <v>0</v>
      </c>
      <c r="J38" s="90">
        <v>0</v>
      </c>
      <c r="K38" s="90">
        <v>0</v>
      </c>
      <c r="L38" s="40">
        <f>SUM( $I$38:$K$38)</f>
        <v>0</v>
      </c>
      <c r="M38" s="40"/>
      <c r="N38" s="42" t="s">
        <v>102</v>
      </c>
      <c r="O38" s="42"/>
    </row>
    <row r="39" spans="2:15">
      <c r="B39" s="92"/>
      <c r="C39" s="40"/>
      <c r="D39" s="40" t="s">
        <v>99</v>
      </c>
      <c r="E39" s="41"/>
      <c r="F39" s="41"/>
      <c r="G39" s="80">
        <v>711200</v>
      </c>
      <c r="H39" s="80">
        <v>0</v>
      </c>
      <c r="I39" s="90">
        <v>0</v>
      </c>
      <c r="J39" s="90">
        <v>0</v>
      </c>
      <c r="K39" s="90">
        <v>0</v>
      </c>
      <c r="L39" s="40">
        <f>SUM( $I$39:$K$39)</f>
        <v>0</v>
      </c>
      <c r="M39" s="40"/>
      <c r="N39" s="42" t="s">
        <v>102</v>
      </c>
      <c r="O39" s="42"/>
    </row>
    <row r="40" spans="2:15">
      <c r="B40" s="39"/>
      <c r="C40" s="40"/>
      <c r="D40" s="40" t="s">
        <v>50</v>
      </c>
      <c r="E40" s="41"/>
      <c r="F40" s="41"/>
      <c r="G40" s="80"/>
      <c r="H40" s="80">
        <v>0</v>
      </c>
      <c r="I40" s="40">
        <v>0</v>
      </c>
      <c r="J40" s="40">
        <v>0</v>
      </c>
      <c r="K40" s="40">
        <v>0</v>
      </c>
      <c r="L40" s="40">
        <f>SUM( $I$40:$K$40)</f>
        <v>0</v>
      </c>
      <c r="M40" s="40"/>
      <c r="N40" s="42" t="s">
        <v>102</v>
      </c>
      <c r="O40" s="42"/>
    </row>
    <row r="41" spans="2:15">
      <c r="B41" s="39"/>
      <c r="C41" s="40"/>
      <c r="D41" s="40" t="s">
        <v>51</v>
      </c>
      <c r="E41" s="41"/>
      <c r="F41" s="41"/>
      <c r="G41" s="80"/>
      <c r="H41" s="80">
        <v>0</v>
      </c>
      <c r="I41" s="40">
        <v>0</v>
      </c>
      <c r="J41" s="40">
        <v>0</v>
      </c>
      <c r="K41" s="40">
        <v>0</v>
      </c>
      <c r="L41" s="40">
        <f>SUM( $I$41:$K$41)</f>
        <v>0</v>
      </c>
      <c r="M41" s="40"/>
      <c r="N41" s="42" t="s">
        <v>106</v>
      </c>
      <c r="O41" s="42"/>
    </row>
    <row r="42" spans="2:15">
      <c r="B42" s="47"/>
      <c r="C42" s="48"/>
      <c r="D42" s="48" t="s">
        <v>49</v>
      </c>
      <c r="E42" s="49"/>
      <c r="F42" s="49"/>
      <c r="G42" s="83">
        <v>730001</v>
      </c>
      <c r="H42" s="83">
        <v>0</v>
      </c>
      <c r="I42" s="48">
        <f>SUM(I40:I41)</f>
        <v>0</v>
      </c>
      <c r="J42" s="48">
        <f>SUM(J40:J41)</f>
        <v>0</v>
      </c>
      <c r="K42" s="48">
        <f>SUM(K40:K41)</f>
        <v>0</v>
      </c>
      <c r="L42" s="48">
        <f>SUM( $I$42:$K$42)</f>
        <v>0</v>
      </c>
      <c r="M42" s="48"/>
      <c r="N42" s="53"/>
      <c r="O42" s="53"/>
    </row>
    <row r="43" spans="2:15">
      <c r="B43" s="92"/>
      <c r="C43" s="40"/>
      <c r="D43" s="40" t="s">
        <v>5</v>
      </c>
      <c r="E43" s="41"/>
      <c r="F43" s="41"/>
      <c r="G43" s="80">
        <v>717200</v>
      </c>
      <c r="H43" s="80">
        <v>0</v>
      </c>
      <c r="I43" s="90">
        <v>0</v>
      </c>
      <c r="J43" s="90">
        <v>0</v>
      </c>
      <c r="K43" s="90">
        <v>0</v>
      </c>
      <c r="L43" s="40">
        <f>SUM( $I$43:$K$43)</f>
        <v>0</v>
      </c>
      <c r="M43" s="40"/>
      <c r="N43" s="42" t="s">
        <v>102</v>
      </c>
      <c r="O43" s="42"/>
    </row>
    <row r="44" spans="2:15">
      <c r="B44" s="91"/>
      <c r="C44" s="40"/>
      <c r="D44" s="40" t="s">
        <v>6</v>
      </c>
      <c r="E44" s="41"/>
      <c r="F44" s="41"/>
      <c r="G44" s="80">
        <v>722200</v>
      </c>
      <c r="H44" s="80">
        <v>0</v>
      </c>
      <c r="I44" s="90">
        <v>0</v>
      </c>
      <c r="J44" s="90">
        <v>0</v>
      </c>
      <c r="K44" s="90">
        <v>0</v>
      </c>
      <c r="L44" s="40">
        <f>SUM( $I$44:$K$44)</f>
        <v>0</v>
      </c>
      <c r="M44" s="40"/>
      <c r="N44" s="42" t="s">
        <v>106</v>
      </c>
      <c r="O44" s="42"/>
    </row>
    <row r="45" spans="2:15">
      <c r="B45" s="91"/>
      <c r="C45" s="40"/>
      <c r="D45" s="40" t="s">
        <v>52</v>
      </c>
      <c r="E45" s="41"/>
      <c r="F45" s="41"/>
      <c r="G45" s="40"/>
      <c r="H45" s="80">
        <v>0</v>
      </c>
      <c r="I45" s="90">
        <v>0</v>
      </c>
      <c r="J45" s="90">
        <v>0</v>
      </c>
      <c r="K45" s="90">
        <v>0</v>
      </c>
      <c r="L45" s="40">
        <f>SUM( $I$45:$K$45)</f>
        <v>0</v>
      </c>
      <c r="M45" s="40"/>
      <c r="N45" s="65" t="s">
        <v>102</v>
      </c>
      <c r="O45" s="42"/>
    </row>
    <row r="46" spans="2:15">
      <c r="B46" s="91"/>
      <c r="C46" s="40"/>
      <c r="D46" s="40" t="s">
        <v>53</v>
      </c>
      <c r="E46" s="41"/>
      <c r="F46" s="41"/>
      <c r="G46" s="40"/>
      <c r="H46" s="80">
        <v>0</v>
      </c>
      <c r="I46" s="90">
        <v>0</v>
      </c>
      <c r="J46" s="90">
        <v>0</v>
      </c>
      <c r="K46" s="90">
        <v>0</v>
      </c>
      <c r="L46" s="40">
        <f>SUM( $I$46:$K$46)</f>
        <v>0</v>
      </c>
      <c r="M46" s="40"/>
      <c r="N46" s="42" t="s">
        <v>106</v>
      </c>
      <c r="O46" s="42"/>
    </row>
    <row r="47" spans="2:15">
      <c r="B47" s="48"/>
      <c r="C47" s="48"/>
      <c r="D47" s="48" t="s">
        <v>76</v>
      </c>
      <c r="E47" s="49"/>
      <c r="F47" s="49"/>
      <c r="G47" s="48"/>
      <c r="H47" s="48">
        <f>SUM(H31:H41,H43:H46)</f>
        <v>0</v>
      </c>
      <c r="I47" s="48">
        <f>SUM(I31:I41,I43:I46)</f>
        <v>0</v>
      </c>
      <c r="J47" s="48">
        <f>SUM(J31:J41,J43:J46)</f>
        <v>0</v>
      </c>
      <c r="K47" s="48">
        <f>SUM(K31:K41,K43:K46)</f>
        <v>0</v>
      </c>
      <c r="L47" s="48">
        <f>SUM( $I$47:$K$47)</f>
        <v>0</v>
      </c>
      <c r="M47" s="48"/>
      <c r="N47" s="53"/>
      <c r="O47" s="53"/>
    </row>
    <row r="48" spans="2:15">
      <c r="B48" s="108"/>
      <c r="C48" s="108"/>
      <c r="D48" s="108" t="s">
        <v>11</v>
      </c>
      <c r="E48" s="109"/>
      <c r="F48" s="109"/>
      <c r="G48" s="108"/>
      <c r="H48" s="108">
        <f>SUMIF($N$10:$N$46,"Y",H10:H46)</f>
        <v>0</v>
      </c>
      <c r="I48" s="108">
        <f>SUMIF($N$10:$N$46,"Y",I10:I46)</f>
        <v>0</v>
      </c>
      <c r="J48" s="108">
        <f>SUMIF($N$10:$N$46,"Y",J10:J46)</f>
        <v>0</v>
      </c>
      <c r="K48" s="108">
        <f>SUMIF($N$10:$N$46,"Y",K10:K46)</f>
        <v>0</v>
      </c>
      <c r="L48" s="108">
        <f>SUM( $I$48:$K$48)</f>
        <v>0</v>
      </c>
      <c r="M48" s="108"/>
      <c r="N48" s="109"/>
      <c r="O48" s="109"/>
    </row>
    <row r="49" spans="1:15">
      <c r="B49" s="40"/>
      <c r="C49" s="40" t="s">
        <v>77</v>
      </c>
      <c r="D49" s="40"/>
      <c r="E49" s="41"/>
      <c r="F49" s="41"/>
      <c r="G49" s="80"/>
      <c r="H49" s="40">
        <f>H4*H48</f>
        <v>0</v>
      </c>
      <c r="I49" s="40">
        <f>I4*I48</f>
        <v>0</v>
      </c>
      <c r="J49" s="40">
        <f>J4*J48</f>
        <v>0</v>
      </c>
      <c r="K49" s="40">
        <f>K4*K48</f>
        <v>0</v>
      </c>
      <c r="L49" s="40">
        <f>SUM( $I$49:$K$49)</f>
        <v>0</v>
      </c>
      <c r="M49" s="40"/>
      <c r="N49" s="42"/>
      <c r="O49" s="42"/>
    </row>
    <row r="50" spans="1:15">
      <c r="B50" s="48"/>
      <c r="C50" s="48"/>
      <c r="D50" s="48" t="s">
        <v>195</v>
      </c>
      <c r="E50" s="49"/>
      <c r="F50" s="49"/>
      <c r="G50" s="48"/>
      <c r="H50" s="48">
        <f>SUM(H49+H47)</f>
        <v>0</v>
      </c>
      <c r="I50" s="48">
        <f>SUM(I49+I47)</f>
        <v>0</v>
      </c>
      <c r="J50" s="48">
        <f>SUM(J49+J47)</f>
        <v>0</v>
      </c>
      <c r="K50" s="48">
        <f>SUM(K49+K47)</f>
        <v>0</v>
      </c>
      <c r="L50" s="48">
        <f>SUM( $I$50:$K$50)</f>
        <v>0</v>
      </c>
      <c r="M50" s="48"/>
      <c r="N50" s="53"/>
      <c r="O50" s="53"/>
    </row>
    <row r="51" spans="1:15">
      <c r="A51" s="12"/>
      <c r="B51" s="27"/>
      <c r="C51" s="12" t="s">
        <v>79</v>
      </c>
      <c r="D51" s="12"/>
      <c r="E51" s="12"/>
      <c r="F51" s="12"/>
      <c r="G51" s="12"/>
      <c r="H51" s="12"/>
      <c r="I51" s="90">
        <v>0</v>
      </c>
      <c r="J51" s="90">
        <v>0</v>
      </c>
      <c r="K51" s="90">
        <v>0</v>
      </c>
      <c r="L51" s="40">
        <f>SUM( I51:K51)</f>
        <v>0</v>
      </c>
      <c r="M51" s="12"/>
      <c r="N51" s="12"/>
      <c r="O51" s="12"/>
    </row>
    <row r="52" spans="1:15">
      <c r="A52" s="12"/>
      <c r="B52" s="27"/>
      <c r="C52" s="12" t="s">
        <v>80</v>
      </c>
      <c r="D52" s="12"/>
      <c r="E52" s="12"/>
      <c r="F52" s="12"/>
      <c r="G52" s="12"/>
      <c r="H52" s="12"/>
      <c r="I52" s="90">
        <v>0</v>
      </c>
      <c r="J52" s="90">
        <v>0</v>
      </c>
      <c r="K52" s="90">
        <v>0</v>
      </c>
      <c r="L52" s="40">
        <f>SUM( I52:K52)</f>
        <v>0</v>
      </c>
      <c r="M52" s="12"/>
      <c r="N52" s="12"/>
      <c r="O52" s="12"/>
    </row>
    <row r="53" spans="1:15">
      <c r="A53" s="87"/>
      <c r="B53" s="86"/>
      <c r="C53" s="85"/>
      <c r="D53" s="85" t="s">
        <v>81</v>
      </c>
      <c r="E53" s="85"/>
      <c r="F53" s="85"/>
      <c r="G53" s="85"/>
      <c r="H53" s="85"/>
      <c r="I53" s="48">
        <f>SUM(I50:I52)</f>
        <v>0</v>
      </c>
      <c r="J53" s="48">
        <f>SUM(J50:J52)</f>
        <v>0</v>
      </c>
      <c r="K53" s="48">
        <f>SUM(K50:K52)</f>
        <v>0</v>
      </c>
      <c r="L53" s="48">
        <f>SUM( I53:K53)</f>
        <v>0</v>
      </c>
      <c r="M53" s="85"/>
      <c r="N53" s="85"/>
      <c r="O53" s="85"/>
    </row>
  </sheetData>
  <sheetProtection algorithmName="SHA-512" hashValue="74wDv+LXjVav4ryHv9kzSN7Xl+F0iPBhJPFIM+X+0yTwtvYw9QBFaY2JmGrSn+ICGy6oWyNIeGDorGkfMSn7+A==" saltValue="mgNzr3/mEFUoUgAQBTRflA==" spinCount="100000" sheet="1" objects="1" scenarios="1"/>
  <phoneticPr fontId="2" type="noConversion"/>
  <dataValidations count="2">
    <dataValidation type="list" allowBlank="1" showInputMessage="1" showErrorMessage="1" sqref="O10:O28">
      <formula1>FBRateTypeList</formula1>
    </dataValidation>
    <dataValidation type="list" allowBlank="1" showInputMessage="1" showErrorMessage="1" sqref="N10:N50">
      <formula1>InBaseList</formula1>
    </dataValidation>
  </dataValidations>
  <pageMargins left="0.75" right="0.75" top="1" bottom="1" header="0.5" footer="0.5"/>
  <pageSetup paperSize="0" orientation="portrait" horizontalDpi="4294967292" verticalDpi="4294967292"/>
  <headerFooter alignWithMargins="0">
    <oddHeader>&amp;L&amp;"Trebuchet MS,Regular"Cost-Sharing Budget</oddHeader>
    <oddFooter>&amp;L&amp;"Trebuchet MS,Regular"&amp;9Last saved on:  &amp;T &amp;T&amp;R&amp;"Trebuchet MS,Regular"&amp;9&amp;P of &amp;N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gmIncSheet" enableFormatConditionsCalculation="0"/>
  <dimension ref="A1:O50"/>
  <sheetViews>
    <sheetView workbookViewId="0">
      <selection activeCell="B2" sqref="B2:O50"/>
    </sheetView>
  </sheetViews>
  <sheetFormatPr baseColWidth="10" defaultColWidth="11.42578125" defaultRowHeight="13" x14ac:dyDescent="0"/>
  <cols>
    <col min="2" max="2" width="5.85546875" customWidth="1"/>
    <col min="3" max="3" width="3.85546875" customWidth="1"/>
    <col min="4" max="4" width="26.85546875" customWidth="1"/>
    <col min="5" max="5" width="10.140625" customWidth="1"/>
    <col min="6" max="6" width="6.5703125" bestFit="1" customWidth="1"/>
    <col min="7" max="7" width="8.140625" customWidth="1"/>
    <col min="8" max="8" width="0" hidden="1" customWidth="1"/>
    <col min="9" max="12" width="11" customWidth="1"/>
    <col min="13" max="13" width="1.5703125" customWidth="1"/>
    <col min="14" max="14" width="4.5703125" customWidth="1"/>
    <col min="15" max="15" width="4.140625" customWidth="1"/>
  </cols>
  <sheetData>
    <row r="1" spans="1:15" ht="12" customHeight="1">
      <c r="A1" s="18" t="str">
        <f>VersionNo</f>
        <v>PropBud v1.14</v>
      </c>
    </row>
    <row r="2" spans="1:15">
      <c r="B2" s="43"/>
      <c r="C2" s="43"/>
      <c r="D2" s="43"/>
      <c r="E2" s="44"/>
      <c r="F2" s="44"/>
      <c r="G2" s="45" t="s">
        <v>116</v>
      </c>
      <c r="H2" s="45"/>
      <c r="I2" s="43">
        <v>42217</v>
      </c>
      <c r="J2" s="43">
        <v>42583</v>
      </c>
      <c r="K2" s="43">
        <v>42948</v>
      </c>
      <c r="L2" s="43"/>
      <c r="M2" s="43"/>
      <c r="N2" s="44"/>
      <c r="O2" s="44"/>
    </row>
    <row r="3" spans="1:15" ht="23" customHeight="1">
      <c r="B3" s="43"/>
      <c r="C3" s="43"/>
      <c r="D3" s="43"/>
      <c r="E3" s="44"/>
      <c r="F3" s="111" t="s">
        <v>112</v>
      </c>
      <c r="G3" s="45"/>
      <c r="H3" s="45"/>
      <c r="I3" s="43"/>
      <c r="J3" s="43"/>
      <c r="K3" s="43"/>
      <c r="L3" s="43"/>
      <c r="M3" s="43"/>
      <c r="N3" s="44"/>
      <c r="O3" s="44"/>
    </row>
    <row r="4" spans="1:15" ht="12.75" customHeight="1">
      <c r="B4" s="51" t="s">
        <v>8</v>
      </c>
      <c r="C4" s="47"/>
      <c r="D4" s="110">
        <v>0.47499999403953552</v>
      </c>
      <c r="E4" s="49"/>
      <c r="F4" s="50"/>
      <c r="G4" s="51" t="s">
        <v>8</v>
      </c>
      <c r="H4" s="51"/>
      <c r="I4" s="52">
        <v>0.47499999403953552</v>
      </c>
      <c r="J4" s="52">
        <v>0.47499999403953552</v>
      </c>
      <c r="K4" s="52">
        <v>0.47499999403953552</v>
      </c>
      <c r="L4" s="52"/>
      <c r="M4" s="48"/>
      <c r="N4" s="53"/>
      <c r="O4" s="53"/>
    </row>
    <row r="5" spans="1:15" ht="12" customHeight="1">
      <c r="B5" s="51" t="s">
        <v>32</v>
      </c>
      <c r="C5" s="47"/>
      <c r="D5" s="110">
        <v>0.38499999046325684</v>
      </c>
      <c r="E5" s="49"/>
      <c r="F5" s="50"/>
      <c r="G5" s="51" t="s">
        <v>32</v>
      </c>
      <c r="H5" s="51"/>
      <c r="I5" s="52">
        <v>0.38499999046325684</v>
      </c>
      <c r="J5" s="52">
        <v>0.38499999046325684</v>
      </c>
      <c r="K5" s="52">
        <v>0.38499999046325684</v>
      </c>
      <c r="L5" s="52"/>
      <c r="M5" s="48"/>
      <c r="N5" s="53"/>
      <c r="O5" s="53"/>
    </row>
    <row r="6" spans="1:15" ht="12" customHeight="1">
      <c r="B6" s="51" t="s">
        <v>34</v>
      </c>
      <c r="C6" s="47"/>
      <c r="D6" s="110">
        <v>7.6999999582767487E-2</v>
      </c>
      <c r="E6" s="49"/>
      <c r="F6" s="50"/>
      <c r="G6" s="51" t="s">
        <v>34</v>
      </c>
      <c r="H6" s="51"/>
      <c r="I6" s="52">
        <v>7.6999999582767487E-2</v>
      </c>
      <c r="J6" s="52">
        <v>7.6999999582767487E-2</v>
      </c>
      <c r="K6" s="52">
        <v>7.6999999582767487E-2</v>
      </c>
      <c r="L6" s="52"/>
      <c r="M6" s="48"/>
      <c r="N6" s="53"/>
      <c r="O6" s="53"/>
    </row>
    <row r="7" spans="1:15">
      <c r="B7" s="51" t="s">
        <v>35</v>
      </c>
      <c r="C7" s="47"/>
      <c r="D7" s="110">
        <v>0.27900001406669617</v>
      </c>
      <c r="E7" s="49"/>
      <c r="F7" s="50"/>
      <c r="G7" s="51" t="s">
        <v>35</v>
      </c>
      <c r="H7" s="51"/>
      <c r="I7" s="52">
        <v>0.27900001406669617</v>
      </c>
      <c r="J7" s="52">
        <v>0.27900001406669617</v>
      </c>
      <c r="K7" s="52">
        <v>0.27900001406669617</v>
      </c>
      <c r="L7" s="52"/>
      <c r="M7" s="48"/>
      <c r="N7" s="53"/>
      <c r="O7" s="53"/>
    </row>
    <row r="8" spans="1:15">
      <c r="B8" s="55"/>
      <c r="C8" s="48"/>
      <c r="D8" s="110"/>
      <c r="E8" s="49"/>
      <c r="F8" s="49"/>
      <c r="G8" s="51" t="s">
        <v>151</v>
      </c>
      <c r="H8" s="51"/>
      <c r="I8" s="52"/>
      <c r="J8" s="52">
        <v>2.9999999329447746E-2</v>
      </c>
      <c r="K8" s="52">
        <v>2.9999999329447746E-2</v>
      </c>
      <c r="L8" s="48"/>
      <c r="M8" s="48"/>
      <c r="N8" s="53"/>
      <c r="O8" s="53"/>
    </row>
    <row r="9" spans="1:15" ht="22">
      <c r="B9" s="56" t="s">
        <v>143</v>
      </c>
      <c r="C9" s="40"/>
      <c r="D9" s="40"/>
      <c r="E9" s="41"/>
      <c r="F9" s="41"/>
      <c r="G9" s="40"/>
      <c r="H9" s="40"/>
      <c r="I9" s="57" t="s">
        <v>100</v>
      </c>
      <c r="J9" s="57" t="s">
        <v>193</v>
      </c>
      <c r="K9" s="57" t="s">
        <v>194</v>
      </c>
      <c r="L9" s="57" t="s">
        <v>59</v>
      </c>
      <c r="M9" s="58"/>
      <c r="N9" s="59" t="s">
        <v>101</v>
      </c>
      <c r="O9" s="59" t="s">
        <v>87</v>
      </c>
    </row>
    <row r="10" spans="1:15">
      <c r="B10" s="38">
        <v>0</v>
      </c>
      <c r="C10" s="61" t="s">
        <v>60</v>
      </c>
      <c r="D10" s="62"/>
      <c r="E10" s="57" t="s">
        <v>46</v>
      </c>
      <c r="F10" s="57" t="s">
        <v>144</v>
      </c>
      <c r="G10" s="63"/>
      <c r="H10" s="62"/>
      <c r="I10" s="64"/>
      <c r="J10" s="64"/>
      <c r="K10" s="64"/>
      <c r="L10" s="64"/>
      <c r="M10" s="40"/>
      <c r="N10" s="65"/>
      <c r="O10" s="42"/>
    </row>
    <row r="11" spans="1:15">
      <c r="B11" s="38">
        <f t="shared" ref="B11:B18" si="0">FacInflationPct</f>
        <v>0.03</v>
      </c>
      <c r="C11" s="3"/>
      <c r="D11" s="90" t="s">
        <v>186</v>
      </c>
      <c r="E11" s="89">
        <v>0</v>
      </c>
      <c r="F11" s="33">
        <v>0</v>
      </c>
      <c r="G11" s="24" t="s">
        <v>61</v>
      </c>
      <c r="H11" s="7">
        <f>$E11/9*$F11</f>
        <v>0</v>
      </c>
      <c r="I11" s="90">
        <f t="shared" ref="I11:K18" si="1">H11*(1+$B11)</f>
        <v>0</v>
      </c>
      <c r="J11" s="90">
        <f t="shared" si="1"/>
        <v>0</v>
      </c>
      <c r="K11" s="90">
        <f t="shared" si="1"/>
        <v>0</v>
      </c>
      <c r="L11" s="7">
        <f>SUM( $I$11:$K$11)</f>
        <v>0</v>
      </c>
      <c r="M11" s="7"/>
      <c r="N11" s="29" t="s">
        <v>102</v>
      </c>
      <c r="O11" s="29" t="s">
        <v>89</v>
      </c>
    </row>
    <row r="12" spans="1:15">
      <c r="B12" s="38">
        <f t="shared" si="0"/>
        <v>0.03</v>
      </c>
      <c r="C12" s="3"/>
      <c r="D12" s="34"/>
      <c r="E12" s="154"/>
      <c r="F12" s="33">
        <v>0</v>
      </c>
      <c r="G12" s="24" t="s">
        <v>62</v>
      </c>
      <c r="H12" s="7">
        <f>$E11/9*$F12</f>
        <v>0</v>
      </c>
      <c r="I12" s="90">
        <f t="shared" si="1"/>
        <v>0</v>
      </c>
      <c r="J12" s="90">
        <f t="shared" si="1"/>
        <v>0</v>
      </c>
      <c r="K12" s="90">
        <f t="shared" si="1"/>
        <v>0</v>
      </c>
      <c r="L12" s="8">
        <f>SUM( $I$12:$K$12)</f>
        <v>0</v>
      </c>
      <c r="M12" s="8"/>
      <c r="N12" s="29" t="s">
        <v>102</v>
      </c>
      <c r="O12" s="29" t="s">
        <v>88</v>
      </c>
    </row>
    <row r="13" spans="1:15">
      <c r="B13" s="38">
        <f t="shared" si="0"/>
        <v>0.03</v>
      </c>
      <c r="C13" s="3"/>
      <c r="D13" s="90" t="s">
        <v>189</v>
      </c>
      <c r="E13" s="89">
        <v>0</v>
      </c>
      <c r="F13" s="33">
        <v>0</v>
      </c>
      <c r="G13" s="24" t="s">
        <v>61</v>
      </c>
      <c r="H13" s="7">
        <f>$E13/9*$F13</f>
        <v>0</v>
      </c>
      <c r="I13" s="90">
        <f t="shared" si="1"/>
        <v>0</v>
      </c>
      <c r="J13" s="90">
        <f t="shared" si="1"/>
        <v>0</v>
      </c>
      <c r="K13" s="90">
        <f t="shared" si="1"/>
        <v>0</v>
      </c>
      <c r="L13" s="7">
        <f>SUM( $I$13:$K$13)</f>
        <v>0</v>
      </c>
      <c r="M13" s="7"/>
      <c r="N13" s="29" t="s">
        <v>102</v>
      </c>
      <c r="O13" s="29" t="s">
        <v>89</v>
      </c>
    </row>
    <row r="14" spans="1:15">
      <c r="B14" s="38">
        <f t="shared" si="0"/>
        <v>0.03</v>
      </c>
      <c r="C14" s="3"/>
      <c r="D14" s="34"/>
      <c r="E14" s="154"/>
      <c r="F14" s="33">
        <v>0</v>
      </c>
      <c r="G14" s="24" t="s">
        <v>62</v>
      </c>
      <c r="H14" s="7">
        <f>$E13/9*$F14</f>
        <v>0</v>
      </c>
      <c r="I14" s="90">
        <f t="shared" si="1"/>
        <v>0</v>
      </c>
      <c r="J14" s="90">
        <f t="shared" si="1"/>
        <v>0</v>
      </c>
      <c r="K14" s="90">
        <f t="shared" si="1"/>
        <v>0</v>
      </c>
      <c r="L14" s="8">
        <f>SUM( $I$14:$K$14)</f>
        <v>0</v>
      </c>
      <c r="M14" s="8"/>
      <c r="N14" s="29" t="s">
        <v>102</v>
      </c>
      <c r="O14" s="29" t="s">
        <v>88</v>
      </c>
    </row>
    <row r="15" spans="1:15">
      <c r="B15" s="38">
        <f t="shared" si="0"/>
        <v>0.03</v>
      </c>
      <c r="C15" s="3"/>
      <c r="D15" s="90" t="s">
        <v>190</v>
      </c>
      <c r="E15" s="89">
        <v>0</v>
      </c>
      <c r="F15" s="33">
        <v>0</v>
      </c>
      <c r="G15" s="24" t="s">
        <v>61</v>
      </c>
      <c r="H15" s="7">
        <f>$E15/9*$F15</f>
        <v>0</v>
      </c>
      <c r="I15" s="90">
        <f t="shared" si="1"/>
        <v>0</v>
      </c>
      <c r="J15" s="90">
        <f t="shared" si="1"/>
        <v>0</v>
      </c>
      <c r="K15" s="90">
        <f t="shared" si="1"/>
        <v>0</v>
      </c>
      <c r="L15" s="7">
        <f>SUM( $I$15:$K$15)</f>
        <v>0</v>
      </c>
      <c r="M15" s="7"/>
      <c r="N15" s="29" t="s">
        <v>102</v>
      </c>
      <c r="O15" s="29" t="s">
        <v>89</v>
      </c>
    </row>
    <row r="16" spans="1:15">
      <c r="B16" s="38">
        <f t="shared" si="0"/>
        <v>0.03</v>
      </c>
      <c r="C16" s="3"/>
      <c r="D16" s="34"/>
      <c r="E16" s="154"/>
      <c r="F16" s="33">
        <v>0</v>
      </c>
      <c r="G16" s="24" t="s">
        <v>62</v>
      </c>
      <c r="H16" s="7">
        <f>$E15/9*$F16</f>
        <v>0</v>
      </c>
      <c r="I16" s="90">
        <f t="shared" si="1"/>
        <v>0</v>
      </c>
      <c r="J16" s="90">
        <f t="shared" si="1"/>
        <v>0</v>
      </c>
      <c r="K16" s="90">
        <f t="shared" si="1"/>
        <v>0</v>
      </c>
      <c r="L16" s="8">
        <f>SUM( $I$16:$K$16)</f>
        <v>0</v>
      </c>
      <c r="M16" s="8"/>
      <c r="N16" s="29" t="s">
        <v>102</v>
      </c>
      <c r="O16" s="29" t="s">
        <v>88</v>
      </c>
    </row>
    <row r="17" spans="2:15">
      <c r="B17" s="38">
        <f t="shared" si="0"/>
        <v>0.03</v>
      </c>
      <c r="C17" s="12"/>
      <c r="D17" s="107" t="s">
        <v>191</v>
      </c>
      <c r="E17" s="89">
        <v>0</v>
      </c>
      <c r="F17" s="33">
        <v>0</v>
      </c>
      <c r="G17" s="24" t="s">
        <v>10</v>
      </c>
      <c r="H17" s="7">
        <f>$E17/12*$F17</f>
        <v>0</v>
      </c>
      <c r="I17" s="90">
        <f t="shared" si="1"/>
        <v>0</v>
      </c>
      <c r="J17" s="90">
        <f t="shared" si="1"/>
        <v>0</v>
      </c>
      <c r="K17" s="90">
        <f t="shared" si="1"/>
        <v>0</v>
      </c>
      <c r="L17" s="8">
        <f>SUM( $I$17:$K$17)</f>
        <v>0</v>
      </c>
      <c r="M17" s="8"/>
      <c r="N17" s="29" t="s">
        <v>102</v>
      </c>
      <c r="O17" s="29" t="s">
        <v>89</v>
      </c>
    </row>
    <row r="18" spans="2:15">
      <c r="B18" s="38">
        <f t="shared" si="0"/>
        <v>0.03</v>
      </c>
      <c r="C18" s="12"/>
      <c r="D18" s="107" t="s">
        <v>192</v>
      </c>
      <c r="E18" s="89">
        <v>0</v>
      </c>
      <c r="F18" s="33">
        <v>0</v>
      </c>
      <c r="G18" s="24" t="s">
        <v>10</v>
      </c>
      <c r="H18" s="7">
        <f>$E18/12*$F18</f>
        <v>0</v>
      </c>
      <c r="I18" s="90">
        <f t="shared" si="1"/>
        <v>0</v>
      </c>
      <c r="J18" s="90">
        <f t="shared" si="1"/>
        <v>0</v>
      </c>
      <c r="K18" s="90">
        <f t="shared" si="1"/>
        <v>0</v>
      </c>
      <c r="L18" s="8">
        <f>SUM( $I$18:$K$18)</f>
        <v>0</v>
      </c>
      <c r="M18" s="8"/>
      <c r="N18" s="29" t="s">
        <v>102</v>
      </c>
      <c r="O18" s="29" t="s">
        <v>89</v>
      </c>
    </row>
    <row r="19" spans="2:15">
      <c r="B19" s="93"/>
      <c r="C19" s="48"/>
      <c r="D19" s="66" t="s">
        <v>63</v>
      </c>
      <c r="E19" s="67"/>
      <c r="F19" s="67"/>
      <c r="G19" s="68"/>
      <c r="H19" s="68"/>
      <c r="I19" s="48">
        <f>SUM( I11:I18)</f>
        <v>0</v>
      </c>
      <c r="J19" s="48">
        <f>SUM( J11:J18)</f>
        <v>0</v>
      </c>
      <c r="K19" s="48">
        <f>SUM( K11:K18)</f>
        <v>0</v>
      </c>
      <c r="L19" s="48">
        <f>SUM( $I$19:$K$19)</f>
        <v>0</v>
      </c>
      <c r="M19" s="48"/>
      <c r="N19" s="53"/>
      <c r="O19" s="53"/>
    </row>
    <row r="20" spans="2:15">
      <c r="B20" s="69"/>
      <c r="C20" s="70" t="s">
        <v>64</v>
      </c>
      <c r="D20" s="40"/>
      <c r="E20" s="41"/>
      <c r="F20" s="41"/>
      <c r="G20" s="40"/>
      <c r="H20" s="40"/>
      <c r="I20" s="71"/>
      <c r="J20" s="71"/>
      <c r="K20" s="71"/>
      <c r="L20" s="71">
        <f>SUM( $I$20:$K$20)</f>
        <v>0</v>
      </c>
      <c r="M20" s="71"/>
      <c r="N20" s="72"/>
      <c r="O20" s="72"/>
    </row>
    <row r="21" spans="2:15">
      <c r="B21" s="73"/>
      <c r="C21" s="74"/>
      <c r="D21" s="70" t="s">
        <v>65</v>
      </c>
      <c r="E21" s="71"/>
      <c r="F21" s="71"/>
      <c r="G21" s="75"/>
      <c r="H21" s="75">
        <v>0</v>
      </c>
      <c r="I21" s="32">
        <f>H21*(1+I$8)</f>
        <v>0</v>
      </c>
      <c r="J21" s="32">
        <f>I21*(1+J$8)</f>
        <v>0</v>
      </c>
      <c r="K21" s="32">
        <f>J21*(1+K$8)</f>
        <v>0</v>
      </c>
      <c r="L21" s="71">
        <f>SUM( $I$21:$K$21)</f>
        <v>0</v>
      </c>
      <c r="M21" s="71"/>
      <c r="N21" s="72" t="s">
        <v>102</v>
      </c>
      <c r="O21" s="72" t="s">
        <v>103</v>
      </c>
    </row>
    <row r="22" spans="2:15">
      <c r="B22" s="73"/>
      <c r="C22" s="74"/>
      <c r="D22" s="70" t="s">
        <v>145</v>
      </c>
      <c r="E22" s="71"/>
      <c r="F22" s="71"/>
      <c r="G22" s="71"/>
      <c r="H22" s="75">
        <v>0</v>
      </c>
      <c r="I22" s="32">
        <f t="shared" ref="I22:K28" si="2">H22*(1+I$8)</f>
        <v>0</v>
      </c>
      <c r="J22" s="32">
        <f t="shared" si="2"/>
        <v>0</v>
      </c>
      <c r="K22" s="32">
        <f t="shared" si="2"/>
        <v>0</v>
      </c>
      <c r="L22" s="71">
        <f>SUM( $I$22:$K$22)</f>
        <v>0</v>
      </c>
      <c r="M22" s="71"/>
      <c r="N22" s="72" t="s">
        <v>102</v>
      </c>
      <c r="O22" s="72" t="s">
        <v>88</v>
      </c>
    </row>
    <row r="23" spans="2:15">
      <c r="B23" s="76"/>
      <c r="C23" s="77"/>
      <c r="D23" s="66" t="s">
        <v>95</v>
      </c>
      <c r="E23" s="68"/>
      <c r="F23" s="68"/>
      <c r="G23" s="78" t="s">
        <v>15</v>
      </c>
      <c r="H23" s="75">
        <v>0</v>
      </c>
      <c r="I23" s="68">
        <f>SUM(I21:I22)</f>
        <v>0</v>
      </c>
      <c r="J23" s="68">
        <f>SUM(J21:J22)</f>
        <v>0</v>
      </c>
      <c r="K23" s="68">
        <f>SUM(K21:K22)</f>
        <v>0</v>
      </c>
      <c r="L23" s="68">
        <f>SUM( $I$23:$K$23)</f>
        <v>0</v>
      </c>
      <c r="M23" s="68"/>
      <c r="N23" s="79"/>
      <c r="O23" s="79"/>
    </row>
    <row r="24" spans="2:15" ht="21.75" customHeight="1">
      <c r="B24" s="73"/>
      <c r="C24" s="74"/>
      <c r="D24" s="70" t="s">
        <v>66</v>
      </c>
      <c r="E24" s="71"/>
      <c r="F24" s="71"/>
      <c r="G24" s="75" t="s">
        <v>16</v>
      </c>
      <c r="H24" s="75">
        <v>0</v>
      </c>
      <c r="I24" s="32">
        <f t="shared" si="2"/>
        <v>0</v>
      </c>
      <c r="J24" s="32">
        <f t="shared" si="2"/>
        <v>0</v>
      </c>
      <c r="K24" s="32">
        <f t="shared" si="2"/>
        <v>0</v>
      </c>
      <c r="L24" s="71">
        <f>SUM( $I$24:$K$24)</f>
        <v>0</v>
      </c>
      <c r="M24" s="71"/>
      <c r="N24" s="72" t="s">
        <v>102</v>
      </c>
      <c r="O24" s="72" t="s">
        <v>90</v>
      </c>
    </row>
    <row r="25" spans="2:15" ht="26.25" customHeight="1">
      <c r="B25" s="73"/>
      <c r="C25" s="74"/>
      <c r="D25" s="70" t="s">
        <v>67</v>
      </c>
      <c r="E25" s="71"/>
      <c r="F25" s="71"/>
      <c r="G25" s="75" t="s">
        <v>17</v>
      </c>
      <c r="H25" s="75">
        <v>0</v>
      </c>
      <c r="I25" s="32">
        <f t="shared" si="2"/>
        <v>0</v>
      </c>
      <c r="J25" s="32">
        <f t="shared" si="2"/>
        <v>0</v>
      </c>
      <c r="K25" s="32">
        <f t="shared" si="2"/>
        <v>0</v>
      </c>
      <c r="L25" s="71">
        <f>SUM( $I$25:$K$25)</f>
        <v>0</v>
      </c>
      <c r="M25" s="71"/>
      <c r="N25" s="72" t="s">
        <v>102</v>
      </c>
      <c r="O25" s="72" t="s">
        <v>89</v>
      </c>
    </row>
    <row r="26" spans="2:15">
      <c r="B26" s="73"/>
      <c r="C26" s="74"/>
      <c r="D26" s="70" t="s">
        <v>68</v>
      </c>
      <c r="E26" s="71"/>
      <c r="F26" s="71"/>
      <c r="G26" s="75" t="s">
        <v>19</v>
      </c>
      <c r="H26" s="75">
        <v>0</v>
      </c>
      <c r="I26" s="32">
        <f t="shared" si="2"/>
        <v>0</v>
      </c>
      <c r="J26" s="32">
        <f t="shared" si="2"/>
        <v>0</v>
      </c>
      <c r="K26" s="32">
        <f t="shared" si="2"/>
        <v>0</v>
      </c>
      <c r="L26" s="71">
        <f>SUM( $I$26:$K$26)</f>
        <v>0</v>
      </c>
      <c r="M26" s="71"/>
      <c r="N26" s="72" t="s">
        <v>102</v>
      </c>
      <c r="O26" s="72" t="s">
        <v>89</v>
      </c>
    </row>
    <row r="27" spans="2:15">
      <c r="B27" s="73"/>
      <c r="C27" s="74"/>
      <c r="D27" s="70" t="s">
        <v>146</v>
      </c>
      <c r="E27" s="71"/>
      <c r="F27" s="71"/>
      <c r="G27" s="75" t="s">
        <v>20</v>
      </c>
      <c r="H27" s="75">
        <v>0</v>
      </c>
      <c r="I27" s="32">
        <f t="shared" si="2"/>
        <v>0</v>
      </c>
      <c r="J27" s="32">
        <f t="shared" si="2"/>
        <v>0</v>
      </c>
      <c r="K27" s="32">
        <f t="shared" si="2"/>
        <v>0</v>
      </c>
      <c r="L27" s="71">
        <f>SUM( $I$27:$K$27)</f>
        <v>0</v>
      </c>
      <c r="M27" s="71"/>
      <c r="N27" s="72" t="s">
        <v>102</v>
      </c>
      <c r="O27" s="72" t="s">
        <v>88</v>
      </c>
    </row>
    <row r="28" spans="2:15">
      <c r="B28" s="73"/>
      <c r="C28" s="74"/>
      <c r="D28" s="70" t="s">
        <v>147</v>
      </c>
      <c r="E28" s="71"/>
      <c r="F28" s="71"/>
      <c r="G28" s="75" t="s">
        <v>20</v>
      </c>
      <c r="H28" s="75">
        <v>0</v>
      </c>
      <c r="I28" s="32">
        <f t="shared" si="2"/>
        <v>0</v>
      </c>
      <c r="J28" s="32">
        <f t="shared" si="2"/>
        <v>0</v>
      </c>
      <c r="K28" s="32">
        <f t="shared" si="2"/>
        <v>0</v>
      </c>
      <c r="L28" s="71">
        <f>SUM( $I$28:$K$28)</f>
        <v>0</v>
      </c>
      <c r="M28" s="40"/>
      <c r="N28" s="42" t="s">
        <v>102</v>
      </c>
      <c r="O28" s="42" t="s">
        <v>103</v>
      </c>
    </row>
    <row r="29" spans="2:15">
      <c r="B29" s="47"/>
      <c r="C29" s="48"/>
      <c r="D29" s="66" t="s">
        <v>69</v>
      </c>
      <c r="E29" s="49"/>
      <c r="F29" s="49"/>
      <c r="G29" s="48"/>
      <c r="H29" s="48"/>
      <c r="I29" s="48">
        <f>SUM(I24:I28)+I23+I19</f>
        <v>0</v>
      </c>
      <c r="J29" s="48">
        <f>SUM(J24:J28)+J23+J19</f>
        <v>0</v>
      </c>
      <c r="K29" s="48">
        <f>SUM(K24:K28)+K23+K19</f>
        <v>0</v>
      </c>
      <c r="L29" s="48">
        <f>SUM( $I$29:$K$29)</f>
        <v>0</v>
      </c>
      <c r="M29" s="48"/>
      <c r="N29" s="53"/>
      <c r="O29" s="53"/>
    </row>
    <row r="30" spans="2:15">
      <c r="B30" s="69"/>
      <c r="C30" s="70" t="s">
        <v>70</v>
      </c>
      <c r="D30" s="71"/>
      <c r="E30" s="71"/>
      <c r="F30" s="71"/>
      <c r="G30" s="80" t="s">
        <v>131</v>
      </c>
      <c r="H30" s="80">
        <v>0</v>
      </c>
      <c r="I30" s="71">
        <f>(SUMIF($O10:$O28,"FF",I10:I28)*I5) + (SUMIF($O10:$O28,"PF",I10:I28)*I6) + (SUMIF($O10:$O28,"PD",I10:I28)*I7)</f>
        <v>0</v>
      </c>
      <c r="J30" s="71">
        <f>(SUMIF($O10:$O28,"FF",J10:J28)*J5) + (SUMIF($O10:$O28,"PF",J10:J28)*J6) + (SUMIF($O10:$O28,"PD",J10:J28)*J7)</f>
        <v>0</v>
      </c>
      <c r="K30" s="71">
        <f>(SUMIF($O10:$O28,"FF",K10:K28)*K5) + (SUMIF($O10:$O28,"PF",K10:K28)*K6) + (SUMIF($O10:$O28,"PD",K10:K28)*K7)</f>
        <v>0</v>
      </c>
      <c r="L30" s="81">
        <f>SUM( $I$30:$K$30)</f>
        <v>0</v>
      </c>
      <c r="M30" s="40"/>
      <c r="N30" s="42" t="s">
        <v>102</v>
      </c>
      <c r="O30" s="42"/>
    </row>
    <row r="31" spans="2:15">
      <c r="B31" s="47"/>
      <c r="C31" s="48"/>
      <c r="D31" s="66" t="s">
        <v>71</v>
      </c>
      <c r="E31" s="49"/>
      <c r="F31" s="49"/>
      <c r="G31" s="48"/>
      <c r="H31" s="48"/>
      <c r="I31" s="48">
        <f>SUM(I29+I30)</f>
        <v>0</v>
      </c>
      <c r="J31" s="48">
        <f>SUM(J29+J30)</f>
        <v>0</v>
      </c>
      <c r="K31" s="48">
        <f>SUM(K29+K30)</f>
        <v>0</v>
      </c>
      <c r="L31" s="48">
        <f>SUM( $I$31:$K$31)</f>
        <v>0</v>
      </c>
      <c r="M31" s="48"/>
      <c r="N31" s="53"/>
      <c r="O31" s="53"/>
    </row>
    <row r="32" spans="2:15">
      <c r="B32" s="39"/>
      <c r="C32" s="40" t="s">
        <v>72</v>
      </c>
      <c r="D32" s="40"/>
      <c r="E32" s="41"/>
      <c r="F32" s="41"/>
      <c r="G32" s="80">
        <v>721100</v>
      </c>
      <c r="H32" s="80">
        <v>0</v>
      </c>
      <c r="I32" s="90">
        <v>0</v>
      </c>
      <c r="J32" s="90">
        <v>0</v>
      </c>
      <c r="K32" s="90">
        <v>0</v>
      </c>
      <c r="L32" s="40">
        <f>SUM( $I$32:$K$32)</f>
        <v>0</v>
      </c>
      <c r="M32" s="40"/>
      <c r="N32" s="42" t="s">
        <v>106</v>
      </c>
      <c r="O32" s="42"/>
    </row>
    <row r="33" spans="2:15">
      <c r="B33" s="39"/>
      <c r="C33" s="40" t="s">
        <v>73</v>
      </c>
      <c r="D33" s="40"/>
      <c r="E33" s="41"/>
      <c r="F33" s="41"/>
      <c r="G33" s="80">
        <v>740000</v>
      </c>
      <c r="H33" s="80">
        <v>0</v>
      </c>
      <c r="I33" s="90">
        <v>0</v>
      </c>
      <c r="J33" s="90">
        <v>0</v>
      </c>
      <c r="K33" s="90">
        <v>0</v>
      </c>
      <c r="L33" s="40">
        <f>SUM( $I$33:$K$33)</f>
        <v>0</v>
      </c>
      <c r="M33" s="40"/>
      <c r="N33" s="42" t="s">
        <v>106</v>
      </c>
      <c r="O33" s="42"/>
    </row>
    <row r="34" spans="2:15">
      <c r="B34" s="91"/>
      <c r="C34" s="40" t="s">
        <v>74</v>
      </c>
      <c r="D34" s="40"/>
      <c r="E34" s="41"/>
      <c r="F34" s="41"/>
      <c r="G34" s="80">
        <v>710000</v>
      </c>
      <c r="H34" s="80">
        <v>0</v>
      </c>
      <c r="I34" s="90">
        <v>0</v>
      </c>
      <c r="J34" s="90">
        <v>0</v>
      </c>
      <c r="K34" s="90">
        <v>0</v>
      </c>
      <c r="L34" s="40">
        <f>SUM( $I$34:$K$34)</f>
        <v>0</v>
      </c>
      <c r="M34" s="40"/>
      <c r="N34" s="42" t="s">
        <v>102</v>
      </c>
      <c r="O34" s="42"/>
    </row>
    <row r="35" spans="2:15">
      <c r="B35" s="47"/>
      <c r="C35" s="48" t="s">
        <v>75</v>
      </c>
      <c r="D35" s="48"/>
      <c r="E35" s="49"/>
      <c r="F35" s="49"/>
      <c r="G35" s="83"/>
      <c r="H35" s="83"/>
      <c r="I35" s="48"/>
      <c r="J35" s="48"/>
      <c r="K35" s="48"/>
      <c r="L35" s="48">
        <f>SUM( $I$35:$K$35)</f>
        <v>0</v>
      </c>
      <c r="M35" s="48"/>
      <c r="N35" s="53"/>
      <c r="O35" s="53"/>
    </row>
    <row r="36" spans="2:15">
      <c r="B36" s="91"/>
      <c r="C36" s="40"/>
      <c r="D36" s="40" t="s">
        <v>96</v>
      </c>
      <c r="E36" s="41"/>
      <c r="F36" s="41"/>
      <c r="G36" s="80">
        <v>711200</v>
      </c>
      <c r="H36" s="80">
        <v>0</v>
      </c>
      <c r="I36" s="90">
        <v>0</v>
      </c>
      <c r="J36" s="90">
        <v>0</v>
      </c>
      <c r="K36" s="90">
        <v>0</v>
      </c>
      <c r="L36" s="40">
        <f>SUM( $I$36:$K$36)</f>
        <v>0</v>
      </c>
      <c r="M36" s="40"/>
      <c r="N36" s="42" t="s">
        <v>102</v>
      </c>
      <c r="O36" s="42"/>
    </row>
    <row r="37" spans="2:15">
      <c r="B37" s="91"/>
      <c r="C37" s="40"/>
      <c r="D37" s="40" t="s">
        <v>97</v>
      </c>
      <c r="E37" s="41"/>
      <c r="F37" s="41"/>
      <c r="G37" s="80">
        <v>711200</v>
      </c>
      <c r="H37" s="80">
        <v>0</v>
      </c>
      <c r="I37" s="90">
        <v>0</v>
      </c>
      <c r="J37" s="90">
        <v>0</v>
      </c>
      <c r="K37" s="90">
        <v>0</v>
      </c>
      <c r="L37" s="40">
        <f>SUM( $I$37:$K$37)</f>
        <v>0</v>
      </c>
      <c r="M37" s="40"/>
      <c r="N37" s="42" t="s">
        <v>102</v>
      </c>
      <c r="O37" s="42"/>
    </row>
    <row r="38" spans="2:15">
      <c r="B38" s="91"/>
      <c r="C38" s="40"/>
      <c r="D38" s="40" t="s">
        <v>98</v>
      </c>
      <c r="E38" s="41"/>
      <c r="F38" s="41"/>
      <c r="G38" s="80">
        <v>717000</v>
      </c>
      <c r="H38" s="80">
        <v>0</v>
      </c>
      <c r="I38" s="90">
        <v>0</v>
      </c>
      <c r="J38" s="90">
        <v>0</v>
      </c>
      <c r="K38" s="90">
        <v>0</v>
      </c>
      <c r="L38" s="40">
        <f>SUM( $I$38:$K$38)</f>
        <v>0</v>
      </c>
      <c r="M38" s="40"/>
      <c r="N38" s="42" t="s">
        <v>102</v>
      </c>
      <c r="O38" s="42"/>
    </row>
    <row r="39" spans="2:15">
      <c r="B39" s="92"/>
      <c r="C39" s="40"/>
      <c r="D39" s="40" t="s">
        <v>99</v>
      </c>
      <c r="E39" s="41"/>
      <c r="F39" s="41"/>
      <c r="G39" s="80">
        <v>711200</v>
      </c>
      <c r="H39" s="80">
        <v>0</v>
      </c>
      <c r="I39" s="90">
        <v>0</v>
      </c>
      <c r="J39" s="90">
        <v>0</v>
      </c>
      <c r="K39" s="90">
        <v>0</v>
      </c>
      <c r="L39" s="40">
        <f>SUM( $I$39:$K$39)</f>
        <v>0</v>
      </c>
      <c r="M39" s="40"/>
      <c r="N39" s="42" t="s">
        <v>102</v>
      </c>
      <c r="O39" s="42"/>
    </row>
    <row r="40" spans="2:15">
      <c r="B40" s="39"/>
      <c r="C40" s="40"/>
      <c r="D40" s="40" t="s">
        <v>50</v>
      </c>
      <c r="E40" s="41"/>
      <c r="F40" s="41"/>
      <c r="G40" s="80"/>
      <c r="H40" s="80">
        <v>0</v>
      </c>
      <c r="I40" s="40">
        <v>0</v>
      </c>
      <c r="J40" s="40">
        <v>0</v>
      </c>
      <c r="K40" s="40">
        <v>0</v>
      </c>
      <c r="L40" s="40">
        <f>SUM( $I$40:$K$40)</f>
        <v>0</v>
      </c>
      <c r="M40" s="40"/>
      <c r="N40" s="42" t="s">
        <v>102</v>
      </c>
      <c r="O40" s="42"/>
    </row>
    <row r="41" spans="2:15" ht="30.75" customHeight="1">
      <c r="B41" s="39"/>
      <c r="C41" s="40"/>
      <c r="D41" s="40" t="s">
        <v>51</v>
      </c>
      <c r="E41" s="41"/>
      <c r="F41" s="41"/>
      <c r="G41" s="80"/>
      <c r="H41" s="80">
        <v>0</v>
      </c>
      <c r="I41" s="40">
        <v>0</v>
      </c>
      <c r="J41" s="40">
        <v>0</v>
      </c>
      <c r="K41" s="40">
        <v>0</v>
      </c>
      <c r="L41" s="40">
        <f>SUM( $I$41:$K$41)</f>
        <v>0</v>
      </c>
      <c r="M41" s="40"/>
      <c r="N41" s="42" t="s">
        <v>106</v>
      </c>
      <c r="O41" s="42"/>
    </row>
    <row r="42" spans="2:15" ht="29" customHeight="1">
      <c r="B42" s="47"/>
      <c r="C42" s="48"/>
      <c r="D42" s="48" t="s">
        <v>49</v>
      </c>
      <c r="E42" s="49"/>
      <c r="F42" s="49"/>
      <c r="G42" s="83">
        <v>730001</v>
      </c>
      <c r="H42" s="83">
        <v>0</v>
      </c>
      <c r="I42" s="48">
        <f>SUM(I40:I41)</f>
        <v>0</v>
      </c>
      <c r="J42" s="48">
        <f>SUM(J40:J41)</f>
        <v>0</v>
      </c>
      <c r="K42" s="48">
        <f>SUM(K40:K41)</f>
        <v>0</v>
      </c>
      <c r="L42" s="48">
        <f>SUM( $I$42:$K$42)</f>
        <v>0</v>
      </c>
      <c r="M42" s="48"/>
      <c r="N42" s="53"/>
      <c r="O42" s="53"/>
    </row>
    <row r="43" spans="2:15" ht="28" customHeight="1">
      <c r="B43" s="92"/>
      <c r="C43" s="40"/>
      <c r="D43" s="40" t="s">
        <v>5</v>
      </c>
      <c r="E43" s="41"/>
      <c r="F43" s="41"/>
      <c r="G43" s="80">
        <v>717200</v>
      </c>
      <c r="H43" s="80">
        <v>0</v>
      </c>
      <c r="I43" s="90">
        <v>0</v>
      </c>
      <c r="J43" s="90">
        <v>0</v>
      </c>
      <c r="K43" s="90">
        <v>0</v>
      </c>
      <c r="L43" s="40">
        <f>SUM( $I$43:$K$43)</f>
        <v>0</v>
      </c>
      <c r="M43" s="40"/>
      <c r="N43" s="42" t="s">
        <v>102</v>
      </c>
      <c r="O43" s="42"/>
    </row>
    <row r="44" spans="2:15" ht="32" customHeight="1">
      <c r="B44" s="91"/>
      <c r="C44" s="40"/>
      <c r="D44" s="40" t="s">
        <v>6</v>
      </c>
      <c r="E44" s="41"/>
      <c r="F44" s="41"/>
      <c r="G44" s="80">
        <v>722200</v>
      </c>
      <c r="H44" s="80">
        <v>0</v>
      </c>
      <c r="I44" s="90">
        <v>0</v>
      </c>
      <c r="J44" s="90">
        <v>0</v>
      </c>
      <c r="K44" s="90">
        <v>0</v>
      </c>
      <c r="L44" s="40">
        <f>SUM( $I$44:$K$44)</f>
        <v>0</v>
      </c>
      <c r="M44" s="40"/>
      <c r="N44" s="42" t="s">
        <v>106</v>
      </c>
      <c r="O44" s="42"/>
    </row>
    <row r="45" spans="2:15" ht="29" customHeight="1">
      <c r="B45" s="91"/>
      <c r="C45" s="40"/>
      <c r="D45" s="40" t="s">
        <v>52</v>
      </c>
      <c r="E45" s="41"/>
      <c r="F45" s="41"/>
      <c r="G45" s="40"/>
      <c r="H45" s="80">
        <v>0</v>
      </c>
      <c r="I45" s="90">
        <v>0</v>
      </c>
      <c r="J45" s="90">
        <v>0</v>
      </c>
      <c r="K45" s="90">
        <v>0</v>
      </c>
      <c r="L45" s="40">
        <f>SUM( $I$45:$K$45)</f>
        <v>0</v>
      </c>
      <c r="M45" s="40"/>
      <c r="N45" s="65" t="s">
        <v>102</v>
      </c>
      <c r="O45" s="42"/>
    </row>
    <row r="46" spans="2:15">
      <c r="B46" s="91"/>
      <c r="C46" s="40"/>
      <c r="D46" s="40" t="s">
        <v>53</v>
      </c>
      <c r="E46" s="41"/>
      <c r="F46" s="41"/>
      <c r="G46" s="40"/>
      <c r="H46" s="80">
        <v>0</v>
      </c>
      <c r="I46" s="90">
        <v>0</v>
      </c>
      <c r="J46" s="90">
        <v>0</v>
      </c>
      <c r="K46" s="90">
        <v>0</v>
      </c>
      <c r="L46" s="40">
        <f>SUM( $I$46:$K$46)</f>
        <v>0</v>
      </c>
      <c r="M46" s="40"/>
      <c r="N46" s="42" t="s">
        <v>106</v>
      </c>
      <c r="O46" s="42"/>
    </row>
    <row r="47" spans="2:15" ht="29" customHeight="1">
      <c r="B47" s="48"/>
      <c r="C47" s="48"/>
      <c r="D47" s="48" t="s">
        <v>76</v>
      </c>
      <c r="E47" s="49"/>
      <c r="F47" s="49"/>
      <c r="G47" s="48"/>
      <c r="H47" s="48">
        <f>SUM(H31:H41,H43:H46)</f>
        <v>0</v>
      </c>
      <c r="I47" s="48">
        <f>SUM(I31:I41,I43:I46)</f>
        <v>0</v>
      </c>
      <c r="J47" s="48">
        <f>SUM(J31:J41,J43:J46)</f>
        <v>0</v>
      </c>
      <c r="K47" s="48">
        <f>SUM(K31:K41,K43:K46)</f>
        <v>0</v>
      </c>
      <c r="L47" s="48">
        <f>SUM( $I$47:$K$47)</f>
        <v>0</v>
      </c>
      <c r="M47" s="48"/>
      <c r="N47" s="53"/>
      <c r="O47" s="53"/>
    </row>
    <row r="48" spans="2:15">
      <c r="B48" s="108"/>
      <c r="C48" s="108"/>
      <c r="D48" s="108" t="s">
        <v>11</v>
      </c>
      <c r="E48" s="109"/>
      <c r="F48" s="109"/>
      <c r="G48" s="108"/>
      <c r="H48" s="108">
        <f>SUMIF($N$10:$N$46,"Y",H10:H46)</f>
        <v>0</v>
      </c>
      <c r="I48" s="108">
        <f>SUMIF($N$10:$N$46,"Y",I10:I46)</f>
        <v>0</v>
      </c>
      <c r="J48" s="108">
        <f>SUMIF($N$10:$N$46,"Y",J10:J46)</f>
        <v>0</v>
      </c>
      <c r="K48" s="108">
        <f>SUMIF($N$10:$N$46,"Y",K10:K46)</f>
        <v>0</v>
      </c>
      <c r="L48" s="108">
        <f>SUM( $I$48:$K$48)</f>
        <v>0</v>
      </c>
      <c r="M48" s="108"/>
      <c r="N48" s="109"/>
      <c r="O48" s="109"/>
    </row>
    <row r="49" spans="2:15">
      <c r="B49" s="40"/>
      <c r="C49" s="40" t="s">
        <v>77</v>
      </c>
      <c r="D49" s="40"/>
      <c r="E49" s="41"/>
      <c r="F49" s="41"/>
      <c r="G49" s="80"/>
      <c r="H49" s="40">
        <f>H4*H48</f>
        <v>0</v>
      </c>
      <c r="I49" s="40">
        <f>I4*I48</f>
        <v>0</v>
      </c>
      <c r="J49" s="40">
        <f>J4*J48</f>
        <v>0</v>
      </c>
      <c r="K49" s="40">
        <f>K4*K48</f>
        <v>0</v>
      </c>
      <c r="L49" s="40">
        <f>SUM( $I$49:$K$49)</f>
        <v>0</v>
      </c>
      <c r="M49" s="40"/>
      <c r="N49" s="42"/>
      <c r="O49" s="42"/>
    </row>
    <row r="50" spans="2:15">
      <c r="B50" s="48"/>
      <c r="C50" s="48"/>
      <c r="D50" s="48" t="s">
        <v>196</v>
      </c>
      <c r="E50" s="49"/>
      <c r="F50" s="49"/>
      <c r="G50" s="48"/>
      <c r="H50" s="48">
        <f>SUM(H49+H47)</f>
        <v>0</v>
      </c>
      <c r="I50" s="48">
        <f>SUM(I49+I47)</f>
        <v>0</v>
      </c>
      <c r="J50" s="48">
        <f>SUM(J49+J47)</f>
        <v>0</v>
      </c>
      <c r="K50" s="48">
        <f>SUM(K49+K47)</f>
        <v>0</v>
      </c>
      <c r="L50" s="48">
        <f>SUM( $I$50:$K$50)</f>
        <v>0</v>
      </c>
      <c r="M50" s="48"/>
      <c r="N50" s="53"/>
      <c r="O50" s="53"/>
    </row>
  </sheetData>
  <sheetProtection algorithmName="SHA-512" hashValue="6w1Gl5SPgxCjb2ddXAnj8vQiAc9IHS0A6b3D1Hs1rWxqxP5TPFGTnDw2qywusKTXHgv12eyQM4dzzlFT559ZMA==" saltValue="H0wNdo85aPZDvtsKsXOZYg==" spinCount="100000" sheet="1" objects="1" scenarios="1"/>
  <phoneticPr fontId="2" type="noConversion"/>
  <dataValidations count="2">
    <dataValidation type="list" allowBlank="1" showInputMessage="1" showErrorMessage="1" sqref="O10:O28">
      <formula1>FBRateTypeList</formula1>
    </dataValidation>
    <dataValidation type="list" allowBlank="1" showInputMessage="1" showErrorMessage="1" sqref="N10:N50">
      <formula1>InBaseList</formula1>
    </dataValidation>
  </dataValidations>
  <pageMargins left="0.75" right="0.75" top="1" bottom="1" header="0.5" footer="0.5"/>
  <pageSetup paperSize="0" orientation="portrait" horizontalDpi="4294967292" verticalDpi="4294967292"/>
  <headerFooter alignWithMargins="0">
    <oddHeader>&amp;L&amp;"Trebuchet MS,Regular"Program Income Budget</oddHeader>
    <oddFooter>&amp;L&amp;"Trebuchet MS,Regular"&amp;9Last saved on:  &amp;D &amp;T&amp;R&amp;"Trebuchet MS,Regular"&amp;9&amp;P of &amp;N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4:F30"/>
  <sheetViews>
    <sheetView showGridLines="0" workbookViewId="0">
      <selection activeCell="K6" sqref="K6"/>
    </sheetView>
  </sheetViews>
  <sheetFormatPr baseColWidth="10" defaultColWidth="8.7109375" defaultRowHeight="13" x14ac:dyDescent="0"/>
  <cols>
    <col min="1" max="1" width="11.85546875" style="172" customWidth="1"/>
    <col min="2" max="2" width="5.140625" style="172" customWidth="1"/>
    <col min="3" max="6" width="8.7109375" style="172"/>
    <col min="7" max="7" width="7" style="172" customWidth="1"/>
    <col min="8" max="16384" width="8.7109375" style="172"/>
  </cols>
  <sheetData>
    <row r="4" spans="2:6" ht="32.5" customHeight="1" thickBot="1"/>
    <row r="5" spans="2:6" ht="14" thickTop="1">
      <c r="B5" s="173"/>
      <c r="C5" s="174"/>
      <c r="D5" s="174"/>
      <c r="E5" s="174"/>
      <c r="F5" s="175"/>
    </row>
    <row r="6" spans="2:6">
      <c r="B6" s="176"/>
      <c r="F6" s="177"/>
    </row>
    <row r="7" spans="2:6">
      <c r="B7" s="176"/>
      <c r="F7" s="177"/>
    </row>
    <row r="8" spans="2:6">
      <c r="B8" s="176"/>
      <c r="F8" s="177"/>
    </row>
    <row r="9" spans="2:6">
      <c r="B9" s="176"/>
      <c r="F9" s="177"/>
    </row>
    <row r="10" spans="2:6">
      <c r="B10" s="176"/>
      <c r="F10" s="177"/>
    </row>
    <row r="11" spans="2:6">
      <c r="B11" s="176"/>
      <c r="F11" s="177"/>
    </row>
    <row r="12" spans="2:6">
      <c r="B12" s="176"/>
      <c r="F12" s="177"/>
    </row>
    <row r="13" spans="2:6">
      <c r="B13" s="176"/>
      <c r="F13" s="177"/>
    </row>
    <row r="14" spans="2:6">
      <c r="B14" s="176"/>
      <c r="F14" s="177"/>
    </row>
    <row r="15" spans="2:6">
      <c r="B15" s="176"/>
      <c r="F15" s="177"/>
    </row>
    <row r="16" spans="2:6">
      <c r="B16" s="176"/>
      <c r="F16" s="177"/>
    </row>
    <row r="17" spans="2:6">
      <c r="B17" s="176"/>
      <c r="F17" s="177"/>
    </row>
    <row r="18" spans="2:6">
      <c r="B18" s="176"/>
      <c r="F18" s="177"/>
    </row>
    <row r="19" spans="2:6">
      <c r="B19" s="176"/>
      <c r="F19" s="177"/>
    </row>
    <row r="20" spans="2:6">
      <c r="B20" s="176"/>
      <c r="F20" s="177"/>
    </row>
    <row r="21" spans="2:6">
      <c r="B21" s="176"/>
      <c r="F21" s="177"/>
    </row>
    <row r="22" spans="2:6">
      <c r="B22" s="176"/>
      <c r="F22" s="177"/>
    </row>
    <row r="23" spans="2:6">
      <c r="B23" s="176"/>
      <c r="F23" s="177"/>
    </row>
    <row r="24" spans="2:6">
      <c r="B24" s="176"/>
      <c r="F24" s="177"/>
    </row>
    <row r="25" spans="2:6">
      <c r="B25" s="176"/>
      <c r="F25" s="177"/>
    </row>
    <row r="26" spans="2:6">
      <c r="B26" s="176"/>
      <c r="F26" s="177"/>
    </row>
    <row r="27" spans="2:6">
      <c r="B27" s="176"/>
      <c r="F27" s="177"/>
    </row>
    <row r="28" spans="2:6">
      <c r="B28" s="176"/>
      <c r="F28" s="177"/>
    </row>
    <row r="29" spans="2:6" ht="14" thickBot="1">
      <c r="B29" s="178"/>
      <c r="C29" s="179"/>
      <c r="D29" s="179"/>
      <c r="E29" s="179"/>
      <c r="F29" s="180"/>
    </row>
    <row r="30" spans="2:6" ht="14" thickTop="1"/>
  </sheetData>
  <sheetProtection algorithmName="SHA-512" hashValue="+4IXB+MFoS2lkFmyT8vz2i9ejNjIphPgbhgloBaqPOmZ+UByjuyS+Crf/2n+TJKqyJRXLfJThup7DFrnyLcJmQ==" saltValue="6g4Ox8asYZDf1Rlo8uDEoQ==" spinCount="100000" sheet="1" scenarios="1" selectLockedCells="1" selectUnlockedCells="1"/>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
  <sheetViews>
    <sheetView workbookViewId="0">
      <selection activeCell="L14" sqref="L14"/>
    </sheetView>
  </sheetViews>
  <sheetFormatPr baseColWidth="10" defaultColWidth="9" defaultRowHeight="13" x14ac:dyDescent="0"/>
  <sheetData/>
  <sheetProtection algorithmName="SHA-512" hashValue="iWPET4kOlYoubIXjhhIhT3+xhPDuyFOQSKpwx5SPWC0aIxoRYKN/lY0PqrJf+yXZMMAxVtOWODJSoXy/7LeTxQ==" saltValue="I5fE/LGQzY4lgyTGNSCWIA==" spinCount="100000" sheet="1" objects="1" scenarios="1"/>
  <phoneticPr fontId="2" type="noConversion"/>
  <pageMargins left="0.75" right="0.75" top="1" bottom="1" header="0.5" footer="0.5"/>
  <pageSetup orientation="portrait"/>
  <headerFooter alignWithMargins="0"/>
  <drawing r:id="rId1"/>
  <legacyDrawing r:id="rId2"/>
  <oleObjects>
    <mc:AlternateContent xmlns:mc="http://schemas.openxmlformats.org/markup-compatibility/2006">
      <mc:Choice Requires="x14">
        <oleObject progId="Document" shapeId="10241" r:id="rId3">
          <objectPr defaultSize="0" r:id="rId4">
            <anchor moveWithCells="1">
              <from>
                <xdr:col>0</xdr:col>
                <xdr:colOff>0</xdr:colOff>
                <xdr:row>0</xdr:row>
                <xdr:rowOff>0</xdr:rowOff>
              </from>
              <to>
                <xdr:col>9</xdr:col>
                <xdr:colOff>0</xdr:colOff>
                <xdr:row>41</xdr:row>
                <xdr:rowOff>76200</xdr:rowOff>
              </to>
            </anchor>
          </objectPr>
        </oleObject>
      </mc:Choice>
      <mc:Fallback>
        <oleObject progId="Document" shapeId="10241" r:id="rId3"/>
      </mc:Fallback>
    </mc:AlternateContent>
  </oleObjec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ocksSheet" enableFormatConditionsCalculation="0"/>
  <dimension ref="A1:O18"/>
  <sheetViews>
    <sheetView workbookViewId="0">
      <selection activeCell="F5" sqref="F5"/>
    </sheetView>
  </sheetViews>
  <sheetFormatPr baseColWidth="10" defaultColWidth="5.140625" defaultRowHeight="12" x14ac:dyDescent="0"/>
  <cols>
    <col min="1" max="1" width="5.140625" style="12" customWidth="1"/>
    <col min="2" max="2" width="5.85546875" style="27" customWidth="1"/>
    <col min="3" max="3" width="3.85546875" style="12" customWidth="1"/>
    <col min="4" max="4" width="26.85546875" style="12" customWidth="1"/>
    <col min="5" max="5" width="10.140625" style="12" customWidth="1"/>
    <col min="6" max="6" width="6.5703125" style="12" customWidth="1"/>
    <col min="7" max="7" width="8.140625" style="12" customWidth="1"/>
    <col min="8" max="8" width="8.140625" style="12" hidden="1" customWidth="1"/>
    <col min="9" max="12" width="11" style="25" customWidth="1"/>
    <col min="13" max="13" width="1.5703125" style="12" customWidth="1"/>
    <col min="14" max="14" width="4.5703125" style="12" customWidth="1"/>
    <col min="15" max="15" width="4.140625" style="12" customWidth="1"/>
    <col min="16" max="16" width="5.140625" style="12" customWidth="1"/>
    <col min="17" max="17" width="5.85546875" style="12" customWidth="1"/>
    <col min="18" max="18" width="3.85546875" style="12" customWidth="1"/>
    <col min="19" max="19" width="26.85546875" style="12" customWidth="1"/>
    <col min="20" max="20" width="10.140625" style="12" customWidth="1"/>
    <col min="21" max="21" width="6.5703125" style="12" customWidth="1"/>
    <col min="22" max="22" width="8.140625" style="12" customWidth="1"/>
    <col min="23" max="24" width="11" style="12" customWidth="1"/>
    <col min="25" max="25" width="1.5703125" style="12" customWidth="1"/>
    <col min="26" max="26" width="4.5703125" style="12" customWidth="1"/>
    <col min="27" max="27" width="4.140625" style="12" customWidth="1"/>
    <col min="28" max="28" width="5.140625" style="12" customWidth="1"/>
    <col min="29" max="29" width="5.85546875" style="12" customWidth="1"/>
    <col min="30" max="30" width="3.85546875" style="12" customWidth="1"/>
    <col min="31" max="31" width="26.85546875" style="12" customWidth="1"/>
    <col min="32" max="32" width="10.140625" style="12" customWidth="1"/>
    <col min="33" max="33" width="6.5703125" style="12" customWidth="1"/>
    <col min="34" max="34" width="8.140625" style="12" customWidth="1"/>
    <col min="35" max="36" width="11" style="12" customWidth="1"/>
    <col min="37" max="37" width="1.5703125" style="12" customWidth="1"/>
    <col min="38" max="38" width="4.5703125" style="12" customWidth="1"/>
    <col min="39" max="39" width="4.140625" style="12" customWidth="1"/>
    <col min="40" max="40" width="5.140625" style="12" customWidth="1"/>
    <col min="41" max="41" width="5.85546875" style="12" customWidth="1"/>
    <col min="42" max="42" width="3.85546875" style="12" customWidth="1"/>
    <col min="43" max="43" width="26.85546875" style="12" customWidth="1"/>
    <col min="44" max="44" width="10.140625" style="12" customWidth="1"/>
    <col min="45" max="45" width="6.5703125" style="12" customWidth="1"/>
    <col min="46" max="46" width="8.140625" style="12" customWidth="1"/>
    <col min="47" max="48" width="11" style="12" customWidth="1"/>
    <col min="49" max="49" width="1.5703125" style="12" customWidth="1"/>
    <col min="50" max="50" width="4.5703125" style="12" customWidth="1"/>
    <col min="51" max="51" width="4.140625" style="12" customWidth="1"/>
    <col min="52" max="52" width="5.140625" style="12" customWidth="1"/>
    <col min="53" max="53" width="5.85546875" style="12" customWidth="1"/>
    <col min="54" max="54" width="3.85546875" style="12" customWidth="1"/>
    <col min="55" max="55" width="26.85546875" style="12" customWidth="1"/>
    <col min="56" max="56" width="10.140625" style="12" customWidth="1"/>
    <col min="57" max="57" width="6.5703125" style="12" customWidth="1"/>
    <col min="58" max="58" width="8.140625" style="12" customWidth="1"/>
    <col min="59" max="60" width="11" style="12" customWidth="1"/>
    <col min="61" max="61" width="1.5703125" style="12" customWidth="1"/>
    <col min="62" max="62" width="4.5703125" style="12" customWidth="1"/>
    <col min="63" max="63" width="4.140625" style="12" customWidth="1"/>
    <col min="64" max="64" width="5.140625" style="12" customWidth="1"/>
    <col min="65" max="65" width="5.85546875" style="12" customWidth="1"/>
    <col min="66" max="66" width="3.85546875" style="12" customWidth="1"/>
    <col min="67" max="67" width="26.85546875" style="12" customWidth="1"/>
    <col min="68" max="68" width="10.140625" style="12" customWidth="1"/>
    <col min="69" max="69" width="6.5703125" style="12" customWidth="1"/>
    <col min="70" max="70" width="8.140625" style="12" customWidth="1"/>
    <col min="71" max="72" width="11" style="12" customWidth="1"/>
    <col min="73" max="73" width="1.5703125" style="12" customWidth="1"/>
    <col min="74" max="74" width="4.5703125" style="12" customWidth="1"/>
    <col min="75" max="75" width="4.140625" style="12" customWidth="1"/>
    <col min="76" max="76" width="5.140625" style="12" customWidth="1"/>
    <col min="77" max="77" width="5.85546875" style="12" customWidth="1"/>
    <col min="78" max="78" width="3.85546875" style="12" customWidth="1"/>
    <col min="79" max="79" width="26.85546875" style="12" customWidth="1"/>
    <col min="80" max="80" width="10.140625" style="12" customWidth="1"/>
    <col min="81" max="81" width="6.5703125" style="12" customWidth="1"/>
    <col min="82" max="82" width="8.140625" style="12" customWidth="1"/>
    <col min="83" max="84" width="11" style="12" customWidth="1"/>
    <col min="85" max="85" width="1.5703125" style="12" customWidth="1"/>
    <col min="86" max="86" width="4.5703125" style="12" customWidth="1"/>
    <col min="87" max="87" width="4.140625" style="12" customWidth="1"/>
    <col min="88" max="88" width="5.140625" style="12" customWidth="1"/>
    <col min="89" max="89" width="5.85546875" style="12" customWidth="1"/>
    <col min="90" max="90" width="3.85546875" style="12" customWidth="1"/>
    <col min="91" max="91" width="26.85546875" style="12" customWidth="1"/>
    <col min="92" max="92" width="10.140625" style="12" customWidth="1"/>
    <col min="93" max="93" width="6.5703125" style="12" customWidth="1"/>
    <col min="94" max="94" width="8.140625" style="12" customWidth="1"/>
    <col min="95" max="96" width="11" style="12" customWidth="1"/>
    <col min="97" max="97" width="1.5703125" style="12" customWidth="1"/>
    <col min="98" max="98" width="4.5703125" style="12" customWidth="1"/>
    <col min="99" max="99" width="4.140625" style="12" customWidth="1"/>
    <col min="100" max="100" width="5.140625" style="12" customWidth="1"/>
    <col min="101" max="101" width="5.85546875" style="12" customWidth="1"/>
    <col min="102" max="102" width="3.85546875" style="12" customWidth="1"/>
    <col min="103" max="103" width="26.85546875" style="12" customWidth="1"/>
    <col min="104" max="104" width="10.140625" style="12" customWidth="1"/>
    <col min="105" max="105" width="6.5703125" style="12" customWidth="1"/>
    <col min="106" max="106" width="8.140625" style="12" customWidth="1"/>
    <col min="107" max="108" width="11" style="12" customWidth="1"/>
    <col min="109" max="109" width="1.5703125" style="12" customWidth="1"/>
    <col min="110" max="110" width="4.5703125" style="12" customWidth="1"/>
    <col min="111" max="111" width="4.140625" style="12" customWidth="1"/>
    <col min="112" max="112" width="5.140625" style="12" customWidth="1"/>
    <col min="113" max="113" width="5.85546875" style="12" customWidth="1"/>
    <col min="114" max="114" width="3.85546875" style="12" customWidth="1"/>
    <col min="115" max="115" width="26.85546875" style="12" customWidth="1"/>
    <col min="116" max="116" width="10.140625" style="12" customWidth="1"/>
    <col min="117" max="117" width="6.5703125" style="12" customWidth="1"/>
    <col min="118" max="118" width="8.140625" style="12" customWidth="1"/>
    <col min="119" max="120" width="11" style="12" customWidth="1"/>
    <col min="121" max="121" width="1.5703125" style="12" customWidth="1"/>
    <col min="122" max="122" width="4.5703125" style="12" customWidth="1"/>
    <col min="123" max="123" width="4.140625" style="12" customWidth="1"/>
    <col min="124" max="124" width="5.140625" style="12" customWidth="1"/>
    <col min="125" max="125" width="5.85546875" style="12" customWidth="1"/>
    <col min="126" max="126" width="3.85546875" style="12" customWidth="1"/>
    <col min="127" max="127" width="26.85546875" style="12" customWidth="1"/>
    <col min="128" max="128" width="10.140625" style="12" customWidth="1"/>
    <col min="129" max="129" width="6.5703125" style="12" customWidth="1"/>
    <col min="130" max="130" width="8.140625" style="12" customWidth="1"/>
    <col min="131" max="132" width="11" style="12" customWidth="1"/>
    <col min="133" max="133" width="1.5703125" style="12" customWidth="1"/>
    <col min="134" max="134" width="4.5703125" style="12" customWidth="1"/>
    <col min="135" max="135" width="4.140625" style="12" customWidth="1"/>
    <col min="136" max="136" width="5.140625" style="12" customWidth="1"/>
    <col min="137" max="137" width="5.85546875" style="12" customWidth="1"/>
    <col min="138" max="138" width="3.85546875" style="12" customWidth="1"/>
    <col min="139" max="139" width="26.85546875" style="12" customWidth="1"/>
    <col min="140" max="140" width="10.140625" style="12" customWidth="1"/>
    <col min="141" max="141" width="6.5703125" style="12" customWidth="1"/>
    <col min="142" max="142" width="8.140625" style="12" customWidth="1"/>
    <col min="143" max="144" width="11" style="12" customWidth="1"/>
    <col min="145" max="145" width="1.5703125" style="12" customWidth="1"/>
    <col min="146" max="146" width="4.5703125" style="12" customWidth="1"/>
    <col min="147" max="147" width="4.140625" style="12" customWidth="1"/>
    <col min="148" max="148" width="5.140625" style="12" customWidth="1"/>
    <col min="149" max="149" width="5.85546875" style="12" customWidth="1"/>
    <col min="150" max="150" width="3.85546875" style="12" customWidth="1"/>
    <col min="151" max="151" width="26.85546875" style="12" customWidth="1"/>
    <col min="152" max="152" width="10.140625" style="12" customWidth="1"/>
    <col min="153" max="153" width="6.5703125" style="12" customWidth="1"/>
    <col min="154" max="154" width="8.140625" style="12" customWidth="1"/>
    <col min="155" max="156" width="11" style="12" customWidth="1"/>
    <col min="157" max="157" width="1.5703125" style="12" customWidth="1"/>
    <col min="158" max="158" width="4.5703125" style="12" customWidth="1"/>
    <col min="159" max="159" width="4.140625" style="12" customWidth="1"/>
    <col min="160" max="160" width="5.140625" style="12" customWidth="1"/>
    <col min="161" max="161" width="5.85546875" style="12" customWidth="1"/>
    <col min="162" max="162" width="3.85546875" style="12" customWidth="1"/>
    <col min="163" max="163" width="26.85546875" style="12" customWidth="1"/>
    <col min="164" max="164" width="10.140625" style="12" customWidth="1"/>
    <col min="165" max="165" width="6.5703125" style="12" customWidth="1"/>
    <col min="166" max="166" width="8.140625" style="12" customWidth="1"/>
    <col min="167" max="168" width="11" style="12" customWidth="1"/>
    <col min="169" max="169" width="1.5703125" style="12" customWidth="1"/>
    <col min="170" max="170" width="4.5703125" style="12" customWidth="1"/>
    <col min="171" max="171" width="4.140625" style="12" customWidth="1"/>
    <col min="172" max="172" width="5.140625" style="12" customWidth="1"/>
    <col min="173" max="173" width="5.85546875" style="12" customWidth="1"/>
    <col min="174" max="174" width="3.85546875" style="12" customWidth="1"/>
    <col min="175" max="175" width="26.85546875" style="12" customWidth="1"/>
    <col min="176" max="176" width="10.140625" style="12" customWidth="1"/>
    <col min="177" max="177" width="6.5703125" style="12" customWidth="1"/>
    <col min="178" max="178" width="8.140625" style="12" customWidth="1"/>
    <col min="179" max="180" width="11" style="12" customWidth="1"/>
    <col min="181" max="181" width="1.5703125" style="12" customWidth="1"/>
    <col min="182" max="182" width="4.5703125" style="12" customWidth="1"/>
    <col min="183" max="183" width="4.140625" style="12" customWidth="1"/>
    <col min="184" max="184" width="5.140625" style="12" customWidth="1"/>
    <col min="185" max="185" width="5.85546875" style="12" customWidth="1"/>
    <col min="186" max="186" width="3.85546875" style="12" customWidth="1"/>
    <col min="187" max="187" width="26.85546875" style="12" customWidth="1"/>
    <col min="188" max="188" width="10.140625" style="12" customWidth="1"/>
    <col min="189" max="189" width="6.5703125" style="12" customWidth="1"/>
    <col min="190" max="190" width="8.140625" style="12" customWidth="1"/>
    <col min="191" max="192" width="11" style="12" customWidth="1"/>
    <col min="193" max="193" width="1.5703125" style="12" customWidth="1"/>
    <col min="194" max="194" width="4.5703125" style="12" customWidth="1"/>
    <col min="195" max="195" width="4.140625" style="12" customWidth="1"/>
    <col min="196" max="196" width="5.140625" style="12" customWidth="1"/>
    <col min="197" max="197" width="5.85546875" style="12" customWidth="1"/>
    <col min="198" max="198" width="3.85546875" style="12" customWidth="1"/>
    <col min="199" max="199" width="26.85546875" style="12" customWidth="1"/>
    <col min="200" max="200" width="10.140625" style="12" customWidth="1"/>
    <col min="201" max="201" width="6.5703125" style="12" customWidth="1"/>
    <col min="202" max="202" width="8.140625" style="12" customWidth="1"/>
    <col min="203" max="204" width="11" style="12" customWidth="1"/>
    <col min="205" max="205" width="1.5703125" style="12" customWidth="1"/>
    <col min="206" max="206" width="4.5703125" style="12" customWidth="1"/>
    <col min="207" max="207" width="4.140625" style="12" customWidth="1"/>
    <col min="208" max="208" width="5.140625" style="12" customWidth="1"/>
    <col min="209" max="209" width="5.85546875" style="12" customWidth="1"/>
    <col min="210" max="210" width="3.85546875" style="12" customWidth="1"/>
    <col min="211" max="211" width="26.85546875" style="12" customWidth="1"/>
    <col min="212" max="212" width="10.140625" style="12" customWidth="1"/>
    <col min="213" max="213" width="6.5703125" style="12" customWidth="1"/>
    <col min="214" max="214" width="8.140625" style="12" customWidth="1"/>
    <col min="215" max="216" width="11" style="12" customWidth="1"/>
    <col min="217" max="217" width="1.5703125" style="12" customWidth="1"/>
    <col min="218" max="218" width="4.5703125" style="12" customWidth="1"/>
    <col min="219" max="219" width="4.140625" style="12" customWidth="1"/>
    <col min="220" max="220" width="5.140625" style="12" customWidth="1"/>
    <col min="221" max="221" width="5.85546875" style="12" customWidth="1"/>
    <col min="222" max="222" width="3.85546875" style="12" customWidth="1"/>
    <col min="223" max="223" width="26.85546875" style="12" customWidth="1"/>
    <col min="224" max="224" width="10.140625" style="12" customWidth="1"/>
    <col min="225" max="225" width="6.5703125" style="12" customWidth="1"/>
    <col min="226" max="226" width="8.140625" style="12" customWidth="1"/>
    <col min="227" max="228" width="11" style="12" customWidth="1"/>
    <col min="229" max="229" width="1.5703125" style="12" customWidth="1"/>
    <col min="230" max="230" width="4.5703125" style="12" customWidth="1"/>
    <col min="231" max="231" width="4.140625" style="12" customWidth="1"/>
    <col min="232" max="232" width="5.140625" style="12" customWidth="1"/>
    <col min="233" max="233" width="5.85546875" style="12" customWidth="1"/>
    <col min="234" max="234" width="3.85546875" style="12" customWidth="1"/>
    <col min="235" max="235" width="26.85546875" style="12" customWidth="1"/>
    <col min="236" max="236" width="10.140625" style="12" customWidth="1"/>
    <col min="237" max="237" width="6.5703125" style="12" customWidth="1"/>
    <col min="238" max="238" width="8.140625" style="12" customWidth="1"/>
    <col min="239" max="240" width="11" style="12" customWidth="1"/>
    <col min="241" max="241" width="1.5703125" style="12" customWidth="1"/>
    <col min="242" max="242" width="4.5703125" style="12" customWidth="1"/>
    <col min="243" max="243" width="4.140625" style="12" customWidth="1"/>
    <col min="244" max="244" width="5.140625" style="12" customWidth="1"/>
    <col min="245" max="245" width="5.85546875" style="12" customWidth="1"/>
    <col min="246" max="246" width="3.85546875" style="12" customWidth="1"/>
    <col min="247" max="247" width="26.85546875" style="12" customWidth="1"/>
    <col min="248" max="248" width="10.140625" style="12" customWidth="1"/>
    <col min="249" max="249" width="6.5703125" style="12" customWidth="1"/>
    <col min="250" max="250" width="8.140625" style="12" customWidth="1"/>
    <col min="251" max="252" width="11" style="12" customWidth="1"/>
    <col min="253" max="253" width="1.5703125" style="12" customWidth="1"/>
    <col min="254" max="254" width="4.5703125" style="12" customWidth="1"/>
    <col min="255" max="255" width="4.140625" style="12" customWidth="1"/>
    <col min="256" max="16384" width="5.140625" style="12"/>
  </cols>
  <sheetData>
    <row r="1" spans="1:15">
      <c r="A1" s="9" t="str">
        <f>VersionNo</f>
        <v>PropBud v1.14</v>
      </c>
    </row>
    <row r="2" spans="1:15">
      <c r="A2" s="9"/>
    </row>
    <row r="3" spans="1:15" s="3" customFormat="1">
      <c r="E3" s="28" t="s">
        <v>9</v>
      </c>
      <c r="F3" s="22" t="s">
        <v>7</v>
      </c>
      <c r="G3" s="23"/>
      <c r="H3" s="23"/>
      <c r="I3" s="4" t="s">
        <v>100</v>
      </c>
      <c r="J3" s="4"/>
      <c r="K3" s="4"/>
      <c r="L3" s="5" t="s">
        <v>59</v>
      </c>
      <c r="M3" s="5"/>
      <c r="N3" s="26" t="s">
        <v>111</v>
      </c>
      <c r="O3" s="26" t="s">
        <v>87</v>
      </c>
    </row>
    <row r="4" spans="1:15" s="3" customFormat="1">
      <c r="A4" s="6" t="s">
        <v>110</v>
      </c>
      <c r="B4" s="38">
        <f>FacInflationPct</f>
        <v>0.03</v>
      </c>
      <c r="D4" s="90"/>
      <c r="E4" s="89">
        <v>0</v>
      </c>
      <c r="F4" s="33">
        <v>0</v>
      </c>
      <c r="G4" s="24" t="s">
        <v>61</v>
      </c>
      <c r="H4" s="7">
        <f>$E4/9*$F4</f>
        <v>0</v>
      </c>
      <c r="I4" s="90">
        <f>H4*(1+$B4)</f>
        <v>0</v>
      </c>
      <c r="J4" s="90"/>
      <c r="K4" s="90"/>
      <c r="L4" s="7">
        <f>SUM(I4)</f>
        <v>0</v>
      </c>
      <c r="M4" s="7"/>
      <c r="N4" s="29" t="s">
        <v>102</v>
      </c>
      <c r="O4" s="29" t="s">
        <v>89</v>
      </c>
    </row>
    <row r="5" spans="1:15" s="3" customFormat="1">
      <c r="A5" s="6" t="s">
        <v>110</v>
      </c>
      <c r="B5" s="38">
        <f>FacInflationPct</f>
        <v>0.03</v>
      </c>
      <c r="D5" s="34"/>
      <c r="E5" s="154"/>
      <c r="F5" s="33">
        <v>0</v>
      </c>
      <c r="G5" s="24" t="s">
        <v>62</v>
      </c>
      <c r="H5" s="7">
        <f>$E4/9*$F5</f>
        <v>0</v>
      </c>
      <c r="I5" s="90">
        <f>H5*(1+$B5)</f>
        <v>0</v>
      </c>
      <c r="J5" s="90"/>
      <c r="K5" s="90"/>
      <c r="L5" s="8">
        <f>SUM(I5)</f>
        <v>0</v>
      </c>
      <c r="M5" s="8"/>
      <c r="N5" s="29" t="s">
        <v>102</v>
      </c>
      <c r="O5" s="29" t="s">
        <v>88</v>
      </c>
    </row>
    <row r="6" spans="1:15">
      <c r="E6" s="27"/>
      <c r="I6" s="12"/>
      <c r="J6" s="12"/>
      <c r="K6" s="12"/>
      <c r="L6" s="12"/>
      <c r="N6" s="25"/>
      <c r="O6" s="25"/>
    </row>
    <row r="7" spans="1:15">
      <c r="E7" s="27"/>
      <c r="I7" s="12"/>
      <c r="J7" s="12"/>
      <c r="K7" s="12"/>
      <c r="L7" s="12"/>
      <c r="N7" s="25"/>
      <c r="O7" s="25"/>
    </row>
    <row r="8" spans="1:15">
      <c r="A8" s="6" t="s">
        <v>110</v>
      </c>
      <c r="B8" s="38">
        <f>FacInflationPct</f>
        <v>0.03</v>
      </c>
      <c r="D8" s="107"/>
      <c r="E8" s="89">
        <v>0</v>
      </c>
      <c r="F8" s="33">
        <v>0</v>
      </c>
      <c r="G8" s="24" t="s">
        <v>10</v>
      </c>
      <c r="H8" s="7">
        <f>$E8/12*$F8</f>
        <v>0</v>
      </c>
      <c r="I8" s="90">
        <f>H8*(1+$B8)</f>
        <v>0</v>
      </c>
      <c r="J8" s="90"/>
      <c r="K8" s="90"/>
      <c r="L8" s="8">
        <f>SUM(I8)</f>
        <v>0</v>
      </c>
      <c r="M8" s="8"/>
      <c r="N8" s="29" t="s">
        <v>102</v>
      </c>
      <c r="O8" s="29" t="s">
        <v>89</v>
      </c>
    </row>
    <row r="10" spans="1:15">
      <c r="I10" s="64">
        <v>0</v>
      </c>
      <c r="J10" s="64"/>
      <c r="K10" s="64"/>
    </row>
    <row r="11" spans="1:15">
      <c r="C11" s="12" t="s">
        <v>79</v>
      </c>
      <c r="I11" s="90">
        <v>0</v>
      </c>
      <c r="J11" s="90">
        <v>0</v>
      </c>
      <c r="K11" s="90">
        <v>0</v>
      </c>
      <c r="L11" s="40">
        <f>SUM( I11:K11)</f>
        <v>0</v>
      </c>
    </row>
    <row r="12" spans="1:15">
      <c r="C12" s="12" t="s">
        <v>80</v>
      </c>
      <c r="I12" s="90">
        <v>0</v>
      </c>
      <c r="J12" s="90">
        <v>0</v>
      </c>
      <c r="K12" s="90">
        <v>0</v>
      </c>
      <c r="L12" s="40">
        <f>SUM( I12:K12)</f>
        <v>0</v>
      </c>
    </row>
    <row r="13" spans="1:15" ht="29" customHeight="1">
      <c r="A13" s="87"/>
      <c r="B13" s="86"/>
      <c r="C13" s="85"/>
      <c r="D13" s="85" t="s">
        <v>81</v>
      </c>
      <c r="E13" s="85"/>
      <c r="F13" s="85"/>
      <c r="G13" s="85"/>
      <c r="H13" s="85"/>
      <c r="I13" s="48">
        <f>SUM(I10:I12)</f>
        <v>0</v>
      </c>
      <c r="J13" s="48">
        <f>SUM(J10:J12)</f>
        <v>0</v>
      </c>
      <c r="K13" s="48">
        <f>SUM(K10:K12)</f>
        <v>0</v>
      </c>
      <c r="L13" s="48">
        <f>SUM( I13:K13)</f>
        <v>0</v>
      </c>
      <c r="M13" s="85"/>
      <c r="N13" s="85"/>
      <c r="O13" s="85"/>
    </row>
    <row r="18" spans="7:7">
      <c r="G18" s="88"/>
    </row>
  </sheetData>
  <sheetProtection algorithmName="SHA-512" hashValue="AD89VoRkbwsavC6WKP7X662E/nFgxwqMy64y3crXieJiYrg941uxSSQMov1F7TsaXD486LlEBTGlpQofgfdMqw==" saltValue="oAnySj1UaFz94saTHBJa2g==" spinCount="100000" sheet="1" objects="1" scenarios="1" selectLockedCells="1"/>
  <phoneticPr fontId="7"/>
  <dataValidations count="3">
    <dataValidation type="list" allowBlank="1" showInputMessage="1" showErrorMessage="1" sqref="N8 N4:N5">
      <formula1>InBaseList</formula1>
    </dataValidation>
    <dataValidation type="list" allowBlank="1" showInputMessage="1" showErrorMessage="1" sqref="O8 O4:O5">
      <formula1>FBRateTypeList</formula1>
    </dataValidation>
    <dataValidation type="list" allowBlank="1" showInputMessage="1" showErrorMessage="1" sqref="A4:A5 A8">
      <formula1>InflationModeList</formula1>
    </dataValidation>
  </dataValidations>
  <pageMargins left="0.75" right="0.75" top="1" bottom="1" header="0.5" footer="0.5"/>
  <pageSetup paperSize="0" orientation="portrait" horizontalDpi="4294967292" verticalDpi="4294967292"/>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atesSheet" enableFormatConditionsCalculation="0"/>
  <dimension ref="A1:H51"/>
  <sheetViews>
    <sheetView topLeftCell="A22" workbookViewId="0">
      <selection activeCell="J24" sqref="J24"/>
    </sheetView>
  </sheetViews>
  <sheetFormatPr baseColWidth="10" defaultColWidth="11" defaultRowHeight="12" x14ac:dyDescent="0"/>
  <cols>
    <col min="1" max="2" width="11" style="14" customWidth="1"/>
    <col min="3" max="8" width="11" style="15" customWidth="1"/>
    <col min="9" max="16384" width="11" style="1"/>
  </cols>
  <sheetData>
    <row r="1" spans="1:8">
      <c r="A1" s="21" t="str">
        <f>VersionNo</f>
        <v>PropBud v1.14</v>
      </c>
    </row>
    <row r="2" spans="1:8">
      <c r="A2" s="19" t="s">
        <v>21</v>
      </c>
      <c r="B2" s="19"/>
      <c r="C2" s="20"/>
      <c r="D2" s="20"/>
      <c r="E2" s="20"/>
      <c r="F2" s="20"/>
      <c r="G2" s="20"/>
      <c r="H2" s="20"/>
    </row>
    <row r="3" spans="1:8">
      <c r="A3" s="30" t="s">
        <v>22</v>
      </c>
      <c r="B3" s="30" t="s">
        <v>23</v>
      </c>
      <c r="C3" s="31" t="s">
        <v>24</v>
      </c>
      <c r="D3" s="31" t="s">
        <v>25</v>
      </c>
      <c r="E3" s="31" t="s">
        <v>26</v>
      </c>
      <c r="F3" s="31" t="s">
        <v>27</v>
      </c>
      <c r="G3" s="31" t="s">
        <v>30</v>
      </c>
      <c r="H3" s="31" t="s">
        <v>29</v>
      </c>
    </row>
    <row r="4" spans="1:8">
      <c r="A4" s="14">
        <v>38169</v>
      </c>
      <c r="B4" s="14">
        <v>38533</v>
      </c>
      <c r="C4" s="15">
        <v>0.46</v>
      </c>
      <c r="D4" s="15">
        <v>0.26</v>
      </c>
      <c r="E4" s="106">
        <v>0.58499999999999996</v>
      </c>
      <c r="F4" s="15">
        <v>0.26</v>
      </c>
      <c r="G4" s="15">
        <v>0.31</v>
      </c>
      <c r="H4" s="15">
        <v>0.26</v>
      </c>
    </row>
    <row r="5" spans="1:8">
      <c r="A5" s="14">
        <v>38534</v>
      </c>
      <c r="B5" s="14">
        <v>38898</v>
      </c>
      <c r="C5" s="15">
        <v>0.45</v>
      </c>
      <c r="D5" s="15">
        <v>0.26</v>
      </c>
      <c r="E5" s="15">
        <v>0.52300000000000002</v>
      </c>
      <c r="F5" s="15">
        <v>0.26</v>
      </c>
      <c r="G5" s="15">
        <v>0.34200000000000003</v>
      </c>
      <c r="H5" s="15">
        <v>0.26</v>
      </c>
    </row>
    <row r="6" spans="1:8">
      <c r="A6" s="14">
        <v>38899</v>
      </c>
      <c r="B6" s="14">
        <v>39263</v>
      </c>
      <c r="C6" s="15">
        <v>0.45</v>
      </c>
      <c r="D6" s="15">
        <v>0.26</v>
      </c>
      <c r="E6" s="15">
        <v>0.52300000000000002</v>
      </c>
      <c r="F6" s="15">
        <v>0.26</v>
      </c>
      <c r="G6" s="15">
        <v>0.34200000000000003</v>
      </c>
      <c r="H6" s="15">
        <v>0.26</v>
      </c>
    </row>
    <row r="7" spans="1:8">
      <c r="A7" s="14">
        <v>39264</v>
      </c>
      <c r="B7" s="14">
        <v>39629</v>
      </c>
      <c r="C7" s="15">
        <v>0.45</v>
      </c>
      <c r="D7" s="15">
        <v>0.26</v>
      </c>
      <c r="E7" s="15">
        <v>0.52300000000000002</v>
      </c>
      <c r="F7" s="15">
        <v>0.26</v>
      </c>
      <c r="G7" s="15">
        <v>0.34200000000000003</v>
      </c>
      <c r="H7" s="15">
        <v>0.26</v>
      </c>
    </row>
    <row r="8" spans="1:8">
      <c r="A8" s="14">
        <v>39630</v>
      </c>
      <c r="B8" s="14">
        <v>39994</v>
      </c>
      <c r="C8" s="15">
        <v>0.45</v>
      </c>
      <c r="D8" s="15">
        <v>0.26</v>
      </c>
      <c r="E8" s="15">
        <v>0.52300000000000002</v>
      </c>
      <c r="F8" s="15">
        <v>0.26</v>
      </c>
      <c r="G8" s="15">
        <v>0.34200000000000003</v>
      </c>
      <c r="H8" s="15">
        <v>0.26</v>
      </c>
    </row>
    <row r="9" spans="1:8">
      <c r="A9" s="14">
        <v>39995</v>
      </c>
      <c r="B9" s="14">
        <v>40359</v>
      </c>
      <c r="C9" s="15">
        <v>0.45</v>
      </c>
      <c r="D9" s="15">
        <v>0.26</v>
      </c>
      <c r="E9" s="15">
        <v>0.53500000000000003</v>
      </c>
      <c r="F9" s="15">
        <v>0.26</v>
      </c>
      <c r="G9" s="15">
        <v>0.38200000000000001</v>
      </c>
      <c r="H9" s="15">
        <v>0.26</v>
      </c>
    </row>
    <row r="10" spans="1:8">
      <c r="A10" s="14">
        <v>40360</v>
      </c>
      <c r="B10" s="14">
        <v>40724</v>
      </c>
      <c r="C10" s="15">
        <v>0.46</v>
      </c>
      <c r="D10" s="15">
        <v>0.26</v>
      </c>
      <c r="E10" s="15">
        <v>0.53500000000000003</v>
      </c>
      <c r="F10" s="15">
        <v>0.26</v>
      </c>
      <c r="G10" s="15">
        <v>0.38200000000000001</v>
      </c>
      <c r="H10" s="15">
        <v>0.26</v>
      </c>
    </row>
    <row r="11" spans="1:8">
      <c r="A11" s="14">
        <v>40725</v>
      </c>
      <c r="B11" s="14">
        <v>41090</v>
      </c>
      <c r="C11" s="15">
        <v>0.46500000000000002</v>
      </c>
      <c r="D11" s="15">
        <v>0.26</v>
      </c>
      <c r="E11" s="15">
        <v>0.53500000000000003</v>
      </c>
      <c r="F11" s="15">
        <v>0.26</v>
      </c>
      <c r="G11" s="15">
        <v>0.38200000000000001</v>
      </c>
      <c r="H11" s="15">
        <v>0.26</v>
      </c>
    </row>
    <row r="12" spans="1:8">
      <c r="A12" s="14">
        <v>41091</v>
      </c>
      <c r="B12" s="14">
        <v>41455</v>
      </c>
      <c r="C12" s="15">
        <v>0.47</v>
      </c>
      <c r="D12" s="15">
        <v>0.26</v>
      </c>
      <c r="E12" s="15">
        <v>0.53500000000000003</v>
      </c>
      <c r="F12" s="15">
        <v>0.26</v>
      </c>
      <c r="G12" s="15">
        <v>0.38200000000000001</v>
      </c>
      <c r="H12" s="15">
        <v>0.26</v>
      </c>
    </row>
    <row r="13" spans="1:8">
      <c r="A13" s="14">
        <v>41456</v>
      </c>
      <c r="B13" s="14">
        <v>41820</v>
      </c>
      <c r="C13" s="15">
        <v>0.47499999999999998</v>
      </c>
      <c r="D13" s="15">
        <v>0.26</v>
      </c>
      <c r="E13" s="15">
        <v>0.53500000000000003</v>
      </c>
      <c r="F13" s="15">
        <v>0.26</v>
      </c>
      <c r="G13" s="15">
        <v>0.38200000000000001</v>
      </c>
      <c r="H13" s="15">
        <v>0.26</v>
      </c>
    </row>
    <row r="14" spans="1:8">
      <c r="A14" s="14">
        <v>41821</v>
      </c>
      <c r="B14" s="14">
        <v>42185</v>
      </c>
      <c r="C14" s="15">
        <v>0.47499999999999998</v>
      </c>
      <c r="D14" s="15">
        <v>0.26</v>
      </c>
      <c r="E14" s="15">
        <v>0.53500000000000003</v>
      </c>
      <c r="F14" s="15">
        <v>0.26</v>
      </c>
      <c r="G14" s="15">
        <v>0.38200000000000001</v>
      </c>
      <c r="H14" s="15">
        <v>0.26</v>
      </c>
    </row>
    <row r="15" spans="1:8">
      <c r="A15" s="14">
        <v>42186</v>
      </c>
      <c r="B15" s="14">
        <v>42551</v>
      </c>
      <c r="C15" s="15">
        <v>0.47499999999999998</v>
      </c>
      <c r="D15" s="15">
        <v>0.26</v>
      </c>
      <c r="E15" s="15">
        <v>0.53500000000000003</v>
      </c>
      <c r="F15" s="15">
        <v>0.26</v>
      </c>
      <c r="G15" s="15">
        <v>0.38200000000000001</v>
      </c>
      <c r="H15" s="15">
        <v>0.26</v>
      </c>
    </row>
    <row r="16" spans="1:8">
      <c r="A16" s="14">
        <v>42552</v>
      </c>
      <c r="B16" s="14">
        <v>42916</v>
      </c>
      <c r="C16" s="15">
        <v>0.47499999999999998</v>
      </c>
      <c r="D16" s="15">
        <v>0.26</v>
      </c>
      <c r="E16" s="15">
        <v>0.53500000000000003</v>
      </c>
      <c r="F16" s="15">
        <v>0.26</v>
      </c>
      <c r="G16" s="15">
        <v>0.38200000000000001</v>
      </c>
      <c r="H16" s="15">
        <v>0.26</v>
      </c>
    </row>
    <row r="17" spans="1:8">
      <c r="A17" s="14">
        <v>42917</v>
      </c>
      <c r="B17" s="14">
        <v>43281</v>
      </c>
      <c r="C17" s="15">
        <v>0.47499999999999998</v>
      </c>
      <c r="D17" s="15">
        <v>0.26</v>
      </c>
      <c r="E17" s="15">
        <v>0.53500000000000003</v>
      </c>
      <c r="F17" s="15">
        <v>0.26</v>
      </c>
      <c r="G17" s="15">
        <v>0.38200000000000001</v>
      </c>
      <c r="H17" s="15">
        <v>0.26</v>
      </c>
    </row>
    <row r="18" spans="1:8">
      <c r="A18" s="14">
        <v>43282</v>
      </c>
      <c r="B18" s="14">
        <v>43646</v>
      </c>
      <c r="C18" s="15">
        <v>0.47499999999999998</v>
      </c>
      <c r="D18" s="15">
        <v>0.26</v>
      </c>
      <c r="E18" s="15">
        <v>0.53500000000000003</v>
      </c>
      <c r="F18" s="15">
        <v>0.26</v>
      </c>
      <c r="G18" s="15">
        <v>0.38200000000000001</v>
      </c>
      <c r="H18" s="15">
        <v>0.26</v>
      </c>
    </row>
    <row r="19" spans="1:8">
      <c r="A19" s="14">
        <v>43647</v>
      </c>
      <c r="B19" s="14">
        <v>44012</v>
      </c>
      <c r="C19" s="15">
        <v>0.47499999999999998</v>
      </c>
      <c r="D19" s="15">
        <v>0.26</v>
      </c>
      <c r="E19" s="15">
        <v>0.53500000000000003</v>
      </c>
      <c r="F19" s="15">
        <v>0.26</v>
      </c>
      <c r="G19" s="15">
        <v>0.38200000000000001</v>
      </c>
      <c r="H19" s="15">
        <v>0.26</v>
      </c>
    </row>
    <row r="20" spans="1:8">
      <c r="A20" s="14">
        <v>44013</v>
      </c>
      <c r="B20" s="14">
        <v>44377</v>
      </c>
      <c r="C20" s="15">
        <v>0.47499999999999998</v>
      </c>
      <c r="D20" s="15">
        <v>0.26</v>
      </c>
      <c r="E20" s="15">
        <v>0.53500000000000003</v>
      </c>
      <c r="F20" s="15">
        <v>0.26</v>
      </c>
      <c r="G20" s="15">
        <v>0.38200000000000001</v>
      </c>
      <c r="H20" s="15">
        <v>0.26</v>
      </c>
    </row>
    <row r="21" spans="1:8">
      <c r="A21" s="14">
        <v>44378</v>
      </c>
      <c r="B21" s="14">
        <v>44742</v>
      </c>
      <c r="C21" s="15">
        <v>0.47499999999999998</v>
      </c>
      <c r="D21" s="15">
        <v>0.26</v>
      </c>
      <c r="E21" s="15">
        <v>0.53500000000000003</v>
      </c>
      <c r="F21" s="15">
        <v>0.26</v>
      </c>
      <c r="G21" s="15">
        <v>0.38200000000000001</v>
      </c>
      <c r="H21" s="15">
        <v>0.26</v>
      </c>
    </row>
    <row r="22" spans="1:8">
      <c r="A22" s="14">
        <v>44743</v>
      </c>
      <c r="B22" s="14">
        <v>45107</v>
      </c>
      <c r="C22" s="15">
        <v>0.47499999999999998</v>
      </c>
      <c r="D22" s="15">
        <v>0.26</v>
      </c>
      <c r="E22" s="15">
        <v>0.53500000000000003</v>
      </c>
      <c r="F22" s="15">
        <v>0.26</v>
      </c>
      <c r="G22" s="15">
        <v>0.38200000000000001</v>
      </c>
      <c r="H22" s="15">
        <v>0.26</v>
      </c>
    </row>
    <row r="23" spans="1:8">
      <c r="A23" s="14">
        <v>45108</v>
      </c>
      <c r="B23" s="14">
        <v>45473</v>
      </c>
      <c r="C23" s="15">
        <v>0.47499999999999998</v>
      </c>
      <c r="D23" s="15">
        <v>0.26</v>
      </c>
      <c r="E23" s="15">
        <v>0.53500000000000003</v>
      </c>
      <c r="F23" s="15">
        <v>0.26</v>
      </c>
      <c r="G23" s="15">
        <v>0.38200000000000001</v>
      </c>
      <c r="H23" s="15">
        <v>0.26</v>
      </c>
    </row>
    <row r="24" spans="1:8">
      <c r="A24" s="14">
        <v>45474</v>
      </c>
      <c r="B24" s="14">
        <v>45838</v>
      </c>
      <c r="C24" s="15">
        <v>0.47499999999999998</v>
      </c>
      <c r="D24" s="15">
        <v>0.26</v>
      </c>
      <c r="E24" s="15">
        <v>0.53500000000000003</v>
      </c>
      <c r="F24" s="15">
        <v>0.26</v>
      </c>
      <c r="G24" s="15">
        <v>0.38200000000000001</v>
      </c>
      <c r="H24" s="15">
        <v>0.26</v>
      </c>
    </row>
    <row r="25" spans="1:8">
      <c r="A25" s="14">
        <v>45839</v>
      </c>
      <c r="B25" s="14">
        <v>46203</v>
      </c>
      <c r="C25" s="15">
        <v>0.47499999999999998</v>
      </c>
      <c r="D25" s="15">
        <v>0.26</v>
      </c>
      <c r="E25" s="15">
        <v>0.53500000000000003</v>
      </c>
      <c r="F25" s="15">
        <v>0.26</v>
      </c>
      <c r="G25" s="15">
        <v>0.38200000000000001</v>
      </c>
      <c r="H25" s="15">
        <v>0.26</v>
      </c>
    </row>
    <row r="28" spans="1:8">
      <c r="A28" s="19" t="s">
        <v>31</v>
      </c>
      <c r="B28" s="19"/>
      <c r="C28" s="20"/>
      <c r="D28" s="20"/>
      <c r="E28" s="20"/>
    </row>
    <row r="29" spans="1:8">
      <c r="A29" s="30" t="s">
        <v>22</v>
      </c>
      <c r="B29" s="30" t="s">
        <v>23</v>
      </c>
      <c r="C29" s="31" t="s">
        <v>89</v>
      </c>
      <c r="D29" s="31" t="s">
        <v>88</v>
      </c>
      <c r="E29" s="31" t="s">
        <v>90</v>
      </c>
    </row>
    <row r="30" spans="1:8">
      <c r="A30" s="14">
        <v>38169</v>
      </c>
      <c r="B30" s="14">
        <v>38533</v>
      </c>
      <c r="C30" s="15">
        <v>0.44</v>
      </c>
      <c r="D30" s="15">
        <v>8.6999999999999994E-2</v>
      </c>
      <c r="E30" s="15">
        <v>0.25600000000000001</v>
      </c>
    </row>
    <row r="31" spans="1:8">
      <c r="A31" s="14">
        <v>38534</v>
      </c>
      <c r="B31" s="14">
        <v>38898</v>
      </c>
      <c r="C31" s="15">
        <v>0.434</v>
      </c>
      <c r="D31" s="15">
        <v>9.0999999999999998E-2</v>
      </c>
      <c r="E31" s="15">
        <v>0.25600000000000001</v>
      </c>
    </row>
    <row r="32" spans="1:8">
      <c r="A32" s="14">
        <v>38899</v>
      </c>
      <c r="B32" s="14">
        <v>39263</v>
      </c>
      <c r="C32" s="15">
        <v>0.42299999999999999</v>
      </c>
      <c r="D32" s="15">
        <v>8.3000000000000004E-2</v>
      </c>
      <c r="E32" s="15">
        <v>0.26300000000000001</v>
      </c>
    </row>
    <row r="33" spans="1:5">
      <c r="A33" s="14">
        <v>39264</v>
      </c>
      <c r="B33" s="14">
        <v>39629</v>
      </c>
      <c r="C33" s="15">
        <v>0.41</v>
      </c>
      <c r="D33" s="15">
        <v>8.3000000000000004E-2</v>
      </c>
      <c r="E33" s="15">
        <v>0.26200000000000001</v>
      </c>
    </row>
    <row r="34" spans="1:5">
      <c r="A34" s="14">
        <v>39630</v>
      </c>
      <c r="B34" s="14">
        <v>39994</v>
      </c>
      <c r="C34" s="15">
        <v>0.40799999999999997</v>
      </c>
      <c r="D34" s="15">
        <v>8.4000000000000005E-2</v>
      </c>
      <c r="E34" s="15">
        <v>0.28199999999999997</v>
      </c>
    </row>
    <row r="35" spans="1:5">
      <c r="A35" s="14">
        <v>39995</v>
      </c>
      <c r="B35" s="14">
        <v>40359</v>
      </c>
      <c r="C35" s="15">
        <v>0.42199999999999999</v>
      </c>
      <c r="D35" s="15">
        <v>8.4000000000000005E-2</v>
      </c>
      <c r="E35" s="15">
        <v>0.313</v>
      </c>
    </row>
    <row r="36" spans="1:5">
      <c r="A36" s="14">
        <v>40360</v>
      </c>
      <c r="B36" s="14">
        <v>40724</v>
      </c>
      <c r="C36" s="15">
        <v>0.44400000000000001</v>
      </c>
      <c r="D36" s="15">
        <v>7.0999999999999994E-2</v>
      </c>
      <c r="E36" s="15">
        <v>0.28999999999999998</v>
      </c>
    </row>
    <row r="37" spans="1:5">
      <c r="A37" s="14">
        <v>40725</v>
      </c>
      <c r="B37" s="14">
        <v>41090</v>
      </c>
      <c r="C37" s="15">
        <v>0.45400000000000001</v>
      </c>
      <c r="D37" s="15">
        <v>9.2999999999999999E-2</v>
      </c>
      <c r="E37" s="15">
        <v>0.32500000000000001</v>
      </c>
    </row>
    <row r="38" spans="1:5">
      <c r="A38" s="14">
        <v>41091</v>
      </c>
      <c r="B38" s="14">
        <v>41455</v>
      </c>
      <c r="C38" s="15">
        <v>0.45</v>
      </c>
      <c r="D38" s="15">
        <v>8.8999999999999996E-2</v>
      </c>
      <c r="E38" s="15">
        <v>0.317</v>
      </c>
    </row>
    <row r="39" spans="1:5">
      <c r="A39" s="14">
        <v>41456</v>
      </c>
      <c r="B39" s="14">
        <v>41820</v>
      </c>
      <c r="C39" s="15">
        <v>0.46300000000000002</v>
      </c>
      <c r="D39" s="15">
        <v>7.9000000000000001E-2</v>
      </c>
      <c r="E39" s="15">
        <v>0.29899999999999999</v>
      </c>
    </row>
    <row r="40" spans="1:5">
      <c r="A40" s="14">
        <v>41821</v>
      </c>
      <c r="B40" s="14">
        <v>42185</v>
      </c>
      <c r="C40" s="15">
        <v>0.38500000000000001</v>
      </c>
      <c r="D40" s="15">
        <v>7.6999999999999999E-2</v>
      </c>
      <c r="E40" s="15">
        <v>0.27900000000000003</v>
      </c>
    </row>
    <row r="41" spans="1:5">
      <c r="A41" s="14">
        <v>42186</v>
      </c>
      <c r="B41" s="14">
        <v>42551</v>
      </c>
      <c r="C41" s="15">
        <v>0.38500000000000001</v>
      </c>
      <c r="D41" s="15">
        <v>7.6999999999999999E-2</v>
      </c>
      <c r="E41" s="15">
        <v>0.27900000000000003</v>
      </c>
    </row>
    <row r="42" spans="1:5">
      <c r="A42" s="14">
        <v>42552</v>
      </c>
      <c r="B42" s="14">
        <v>42916</v>
      </c>
      <c r="C42" s="15">
        <v>0.38500000000000001</v>
      </c>
      <c r="D42" s="15">
        <v>7.6999999999999999E-2</v>
      </c>
      <c r="E42" s="15">
        <v>0.27900000000000003</v>
      </c>
    </row>
    <row r="43" spans="1:5">
      <c r="A43" s="14">
        <v>42917</v>
      </c>
      <c r="B43" s="14">
        <v>43281</v>
      </c>
      <c r="C43" s="15">
        <v>0.38500000000000001</v>
      </c>
      <c r="D43" s="15">
        <v>7.6999999999999999E-2</v>
      </c>
      <c r="E43" s="15">
        <v>0.27900000000000003</v>
      </c>
    </row>
    <row r="44" spans="1:5">
      <c r="A44" s="14">
        <v>43282</v>
      </c>
      <c r="B44" s="14">
        <v>43646</v>
      </c>
      <c r="C44" s="15">
        <v>0.38500000000000001</v>
      </c>
      <c r="D44" s="15">
        <v>7.6999999999999999E-2</v>
      </c>
      <c r="E44" s="15">
        <v>0.27900000000000003</v>
      </c>
    </row>
    <row r="45" spans="1:5">
      <c r="A45" s="14">
        <v>43647</v>
      </c>
      <c r="B45" s="14">
        <v>44012</v>
      </c>
      <c r="C45" s="15">
        <v>0.38500000000000001</v>
      </c>
      <c r="D45" s="15">
        <v>7.6999999999999999E-2</v>
      </c>
      <c r="E45" s="15">
        <v>0.27900000000000003</v>
      </c>
    </row>
    <row r="46" spans="1:5">
      <c r="A46" s="14">
        <v>44013</v>
      </c>
      <c r="B46" s="14">
        <v>44377</v>
      </c>
      <c r="C46" s="15">
        <v>0.38500000000000001</v>
      </c>
      <c r="D46" s="15">
        <v>7.6999999999999999E-2</v>
      </c>
      <c r="E46" s="15">
        <v>0.27900000000000003</v>
      </c>
    </row>
    <row r="47" spans="1:5">
      <c r="A47" s="14">
        <v>44378</v>
      </c>
      <c r="B47" s="14">
        <v>44742</v>
      </c>
      <c r="C47" s="15">
        <v>0.38500000000000001</v>
      </c>
      <c r="D47" s="15">
        <v>7.6999999999999999E-2</v>
      </c>
      <c r="E47" s="15">
        <v>0.27900000000000003</v>
      </c>
    </row>
    <row r="48" spans="1:5">
      <c r="A48" s="14">
        <v>44743</v>
      </c>
      <c r="B48" s="14">
        <v>45107</v>
      </c>
      <c r="C48" s="15">
        <v>0.38500000000000001</v>
      </c>
      <c r="D48" s="15">
        <v>7.6999999999999999E-2</v>
      </c>
      <c r="E48" s="15">
        <v>0.27900000000000003</v>
      </c>
    </row>
    <row r="49" spans="1:5">
      <c r="A49" s="14">
        <v>45108</v>
      </c>
      <c r="B49" s="14">
        <v>45473</v>
      </c>
      <c r="C49" s="15">
        <v>0.38500000000000001</v>
      </c>
      <c r="D49" s="15">
        <v>7.6999999999999999E-2</v>
      </c>
      <c r="E49" s="15">
        <v>0.27900000000000003</v>
      </c>
    </row>
    <row r="50" spans="1:5">
      <c r="A50" s="14">
        <v>45474</v>
      </c>
      <c r="B50" s="14">
        <v>45838</v>
      </c>
      <c r="C50" s="15">
        <v>0.38500000000000001</v>
      </c>
      <c r="D50" s="15">
        <v>7.6999999999999999E-2</v>
      </c>
      <c r="E50" s="15">
        <v>0.27900000000000003</v>
      </c>
    </row>
    <row r="51" spans="1:5">
      <c r="A51" s="14">
        <v>45839</v>
      </c>
      <c r="B51" s="14">
        <v>46203</v>
      </c>
      <c r="C51" s="15">
        <v>0.38500000000000001</v>
      </c>
      <c r="D51" s="15">
        <v>7.6999999999999999E-2</v>
      </c>
      <c r="E51" s="15">
        <v>0.27900000000000003</v>
      </c>
    </row>
  </sheetData>
  <sheetProtection algorithmName="SHA-512" hashValue="Wp3ZbnSPMq0KMLrjtIeNAIusc7It4n0YbPTDOT5lWaZkBbG3DlAxbjw0iaZvA8Z8AABAgQQO1oZZM0JRE1wXOQ==" saltValue="+/g4iB9KCwXOBhbhHbb8Hg==" spinCount="100000" sheet="1" objects="1" scenarios="1"/>
  <phoneticPr fontId="2" type="noConversion"/>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Setup</vt:lpstr>
      <vt:lpstr>Sponsor</vt:lpstr>
      <vt:lpstr>SubAwards</vt:lpstr>
      <vt:lpstr>Cost Sharing</vt:lpstr>
      <vt:lpstr>Pgm Income</vt:lpstr>
      <vt:lpstr>Create Workbook</vt:lpstr>
      <vt:lpstr>Help on Inflation</vt:lpstr>
      <vt:lpstr>Blocks</vt:lpstr>
      <vt:lpstr>Rates</vt:lpstr>
      <vt:lpstr>Data Lookup</vt:lpstr>
      <vt:lpstr>Version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Troy</dc:creator>
  <cp:lastModifiedBy>Matthew MacManes</cp:lastModifiedBy>
  <cp:lastPrinted>2014-07-17T18:08:41Z</cp:lastPrinted>
  <dcterms:created xsi:type="dcterms:W3CDTF">1999-04-07T14:50:22Z</dcterms:created>
  <dcterms:modified xsi:type="dcterms:W3CDTF">2014-08-27T19:06:51Z</dcterms:modified>
</cp:coreProperties>
</file>