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defaultThemeVersion="164011"/>
  <bookViews>
    <workbookView xWindow="0" yWindow="0" windowWidth="17980" windowHeight="8200" firstSheet="1" activeTab="2"/>
  </bookViews>
  <sheets>
    <sheet name="Sheet1" sheetId="1" state="hidden" r:id="rId1"/>
    <sheet name="Study" sheetId="2" r:id="rId2"/>
    <sheet name="proportion" sheetId="7" r:id="rId3"/>
    <sheet name="Severity" sheetId="4" r:id="rId4"/>
    <sheet name="LOS" sheetId="11" r:id="rId5"/>
    <sheet name="Sheet2" sheetId="12" r:id="rId6"/>
    <sheet name="sev_comorbidities" sheetId="8" r:id="rId7"/>
    <sheet name="abbreviation" sheetId="6" r:id="rId8"/>
  </sheets>
  <definedNames>
    <definedName name="_xlnm._FilterDatabase" localSheetId="2" hidden="1">proportion!$A$1:$Z$95</definedName>
    <definedName name="_xlnm._FilterDatabase" localSheetId="6" hidden="1">sev_comorbidities!$A$1:$P$25</definedName>
    <definedName name="_xlnm._FilterDatabase" localSheetId="3" hidden="1">Severity!$A$1:$AL$46</definedName>
    <definedName name="_xlnm._FilterDatabase" localSheetId="1" hidden="1">Study!$A$1:$AR$218</definedName>
    <definedName name="a">Sheet1!$A$5</definedName>
    <definedName name="l">Sheet1!$B$7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52" i="7" l="1"/>
  <c r="R95" i="7" l="1"/>
  <c r="T47" i="7" l="1"/>
  <c r="T45" i="7"/>
  <c r="T46" i="7"/>
  <c r="T48" i="7"/>
  <c r="T49" i="7"/>
  <c r="T61" i="7"/>
  <c r="T56" i="7"/>
  <c r="T57" i="7"/>
  <c r="T58" i="7"/>
  <c r="T59" i="7"/>
  <c r="T63" i="7"/>
  <c r="T64" i="7"/>
  <c r="T65" i="7"/>
  <c r="T71" i="7"/>
  <c r="T67" i="7"/>
  <c r="T68" i="7"/>
  <c r="T69" i="7"/>
  <c r="T72" i="7"/>
  <c r="T75" i="7"/>
  <c r="T76" i="7"/>
  <c r="T77" i="7"/>
  <c r="T85" i="7"/>
  <c r="T81" i="7"/>
  <c r="T82" i="7"/>
  <c r="T83" i="7"/>
  <c r="T88" i="7"/>
  <c r="T90" i="7"/>
  <c r="T34" i="7"/>
  <c r="T35" i="7"/>
  <c r="T36" i="7"/>
  <c r="T39" i="7"/>
  <c r="T42" i="7"/>
  <c r="T26" i="7"/>
  <c r="T27" i="7"/>
  <c r="T17" i="7"/>
  <c r="T18" i="7"/>
  <c r="T19" i="7"/>
  <c r="T20" i="7"/>
  <c r="T21" i="7"/>
  <c r="T22" i="7"/>
  <c r="T24" i="7"/>
  <c r="T28" i="7"/>
  <c r="T25" i="7"/>
  <c r="T4" i="7"/>
  <c r="T5" i="7"/>
  <c r="T6" i="7"/>
  <c r="T8" i="7"/>
  <c r="T9" i="7"/>
  <c r="T10" i="7"/>
  <c r="T11" i="7"/>
  <c r="T12" i="7"/>
  <c r="T13" i="7"/>
  <c r="T14" i="7"/>
  <c r="Q4" i="11" l="1"/>
  <c r="M44" i="4"/>
  <c r="M43" i="4"/>
  <c r="M40" i="4"/>
  <c r="M39" i="4"/>
  <c r="M38" i="4"/>
  <c r="M36" i="4"/>
  <c r="M35" i="4"/>
  <c r="M34" i="4"/>
  <c r="M33" i="4"/>
  <c r="M32" i="4"/>
  <c r="M31" i="4"/>
  <c r="M29" i="4"/>
  <c r="M24" i="4"/>
  <c r="M23" i="4"/>
  <c r="M22" i="4"/>
  <c r="M18" i="4"/>
  <c r="M15" i="4"/>
  <c r="M12" i="4"/>
  <c r="M8" i="4"/>
  <c r="M7" i="4"/>
  <c r="M5" i="4"/>
  <c r="M4" i="4"/>
  <c r="M2" i="4"/>
  <c r="R86" i="7" l="1"/>
  <c r="T86" i="7" s="1"/>
  <c r="N20" i="8"/>
  <c r="K20" i="8"/>
  <c r="T45" i="4"/>
  <c r="T44" i="4"/>
  <c r="T43" i="4"/>
  <c r="T42" i="4"/>
  <c r="T41" i="4"/>
  <c r="T40" i="4"/>
  <c r="T39" i="4"/>
  <c r="T38" i="4"/>
  <c r="T37" i="4"/>
  <c r="T36" i="4"/>
  <c r="T35" i="4"/>
  <c r="T32" i="4"/>
  <c r="T31" i="4"/>
  <c r="T27" i="4"/>
  <c r="T25" i="4"/>
  <c r="T24" i="4"/>
  <c r="T20" i="4"/>
  <c r="T19" i="4"/>
  <c r="T18" i="4"/>
  <c r="T16" i="4"/>
  <c r="T15" i="4"/>
  <c r="T14" i="4"/>
  <c r="T12" i="4"/>
  <c r="T11" i="4"/>
  <c r="T9" i="4"/>
  <c r="T8" i="4"/>
  <c r="T7" i="4"/>
  <c r="T6" i="4"/>
  <c r="T4" i="4"/>
  <c r="T3" i="4"/>
  <c r="T2" i="4"/>
  <c r="P45" i="4"/>
  <c r="P44" i="4"/>
  <c r="P41" i="4"/>
  <c r="P40" i="4"/>
  <c r="P37" i="4"/>
  <c r="P36" i="4"/>
  <c r="P27" i="4"/>
  <c r="P25" i="4"/>
  <c r="P24" i="4"/>
  <c r="P20" i="4"/>
  <c r="P19" i="4"/>
  <c r="P18" i="4"/>
  <c r="P16" i="4"/>
  <c r="P15" i="4"/>
  <c r="P14" i="4"/>
  <c r="P12" i="4"/>
  <c r="P11" i="4"/>
  <c r="P9" i="4"/>
  <c r="P8" i="4"/>
  <c r="P6" i="4"/>
  <c r="P4" i="4"/>
  <c r="S79" i="7"/>
  <c r="T79" i="7" s="1"/>
  <c r="R31" i="7"/>
  <c r="T31" i="7" s="1"/>
  <c r="S70" i="7"/>
  <c r="R70" i="7"/>
  <c r="S60" i="7"/>
  <c r="R60" i="7"/>
  <c r="S84" i="7"/>
  <c r="R84" i="7"/>
  <c r="U4" i="4"/>
  <c r="W4" i="4"/>
  <c r="R30" i="4"/>
  <c r="L14" i="8"/>
  <c r="L17" i="8"/>
  <c r="L11" i="8"/>
  <c r="N10" i="8"/>
  <c r="N9" i="8"/>
  <c r="N5" i="8"/>
  <c r="N4" i="8"/>
  <c r="N3" i="8"/>
  <c r="I21" i="8"/>
  <c r="I19" i="8"/>
  <c r="I14" i="8"/>
  <c r="I24" i="8"/>
  <c r="I22" i="8"/>
  <c r="I18" i="8"/>
  <c r="I16" i="8"/>
  <c r="I15" i="8"/>
  <c r="I12" i="8"/>
  <c r="I11" i="8"/>
  <c r="I6" i="8"/>
  <c r="I3" i="8"/>
  <c r="K9" i="8"/>
  <c r="K8" i="8"/>
  <c r="K5" i="8"/>
  <c r="K4" i="8"/>
  <c r="U38" i="4"/>
  <c r="N38" i="4"/>
  <c r="N30" i="4"/>
  <c r="U45" i="4"/>
  <c r="Q44" i="4"/>
  <c r="U40" i="4"/>
  <c r="Q40" i="4"/>
  <c r="N39" i="4"/>
  <c r="P39" i="4" s="1"/>
  <c r="U39" i="4"/>
  <c r="U36" i="4"/>
  <c r="Q36" i="4"/>
  <c r="N34" i="4"/>
  <c r="U32" i="4"/>
  <c r="N23" i="4"/>
  <c r="O23" i="4"/>
  <c r="Q19" i="4"/>
  <c r="Q15" i="4"/>
  <c r="Q12" i="4"/>
  <c r="Q9" i="4"/>
  <c r="Q11" i="4"/>
  <c r="Q8" i="4"/>
  <c r="N2" i="4"/>
  <c r="P2" i="4" s="1"/>
  <c r="S93" i="7"/>
  <c r="T93" i="7" s="1"/>
  <c r="S89" i="7"/>
  <c r="T89" i="7" s="1"/>
  <c r="R89" i="7"/>
  <c r="R74" i="7"/>
  <c r="T74" i="7" s="1"/>
  <c r="R2" i="7"/>
  <c r="S2" i="7"/>
  <c r="R3" i="7"/>
  <c r="T3" i="7" s="1"/>
  <c r="R7" i="7"/>
  <c r="T7" i="7" s="1"/>
  <c r="R15" i="7"/>
  <c r="S15" i="7"/>
  <c r="R16" i="7"/>
  <c r="T16" i="7" s="1"/>
  <c r="R23" i="7"/>
  <c r="T23" i="7" s="1"/>
  <c r="S29" i="7"/>
  <c r="T29" i="7" s="1"/>
  <c r="R30" i="7"/>
  <c r="S30" i="7"/>
  <c r="S32" i="7"/>
  <c r="T32" i="7" s="1"/>
  <c r="R33" i="7"/>
  <c r="S33" i="7"/>
  <c r="R37" i="7"/>
  <c r="S37" i="7"/>
  <c r="T37" i="7" s="1"/>
  <c r="R38" i="7"/>
  <c r="S38" i="7"/>
  <c r="R40" i="7"/>
  <c r="S40" i="7"/>
  <c r="T40" i="7" s="1"/>
  <c r="S41" i="7"/>
  <c r="T41" i="7" s="1"/>
  <c r="R43" i="7"/>
  <c r="S43" i="7"/>
  <c r="S44" i="7"/>
  <c r="T44" i="7" s="1"/>
  <c r="R50" i="7"/>
  <c r="S50" i="7"/>
  <c r="T50" i="7" s="1"/>
  <c r="R51" i="7"/>
  <c r="S51" i="7"/>
  <c r="T51" i="7" s="1"/>
  <c r="R52" i="7"/>
  <c r="S54" i="7"/>
  <c r="T54" i="7" s="1"/>
  <c r="R55" i="7"/>
  <c r="T55" i="7" s="1"/>
  <c r="R62" i="7"/>
  <c r="S62" i="7"/>
  <c r="T62" i="7" s="1"/>
  <c r="R66" i="7"/>
  <c r="S66" i="7"/>
  <c r="T66" i="7" s="1"/>
  <c r="S73" i="7"/>
  <c r="R87" i="7"/>
  <c r="S87" i="7"/>
  <c r="T87" i="7" s="1"/>
  <c r="R91" i="7"/>
  <c r="S91" i="7"/>
  <c r="R92" i="7"/>
  <c r="S92" i="7"/>
  <c r="R80" i="7"/>
  <c r="T80" i="7" s="1"/>
  <c r="R53" i="7"/>
  <c r="S53" i="7"/>
  <c r="N35" i="4"/>
  <c r="P35" i="4" s="1"/>
  <c r="N43" i="4"/>
  <c r="P43" i="4" s="1"/>
  <c r="O42" i="4"/>
  <c r="P42" i="4" s="1"/>
  <c r="S34" i="4"/>
  <c r="T34" i="4" s="1"/>
  <c r="R33" i="4"/>
  <c r="T33" i="4" s="1"/>
  <c r="O33" i="4"/>
  <c r="N32" i="4"/>
  <c r="O31" i="4"/>
  <c r="N31" i="4"/>
  <c r="P31" i="4" s="1"/>
  <c r="S23" i="4"/>
  <c r="T23" i="4" s="1"/>
  <c r="S22" i="4"/>
  <c r="R22" i="4"/>
  <c r="O22" i="4"/>
  <c r="N22" i="4"/>
  <c r="R13" i="4"/>
  <c r="S30" i="4"/>
  <c r="S29" i="4"/>
  <c r="R29" i="4"/>
  <c r="O30" i="4"/>
  <c r="O29" i="4"/>
  <c r="N29" i="4"/>
  <c r="P29" i="4" s="1"/>
  <c r="U7" i="4"/>
  <c r="O7" i="4"/>
  <c r="N7" i="4"/>
  <c r="W6" i="4"/>
  <c r="W5" i="4"/>
  <c r="U6" i="4"/>
  <c r="Q6" i="4"/>
  <c r="Q4" i="4"/>
  <c r="U3" i="4"/>
  <c r="U2" i="4"/>
  <c r="T92" i="7" l="1"/>
  <c r="T30" i="7"/>
  <c r="T38" i="7"/>
  <c r="T2" i="7"/>
  <c r="T43" i="7"/>
  <c r="T91" i="7"/>
  <c r="T53" i="7"/>
  <c r="T52" i="7"/>
  <c r="T33" i="7"/>
  <c r="T15" i="7"/>
  <c r="S78" i="7"/>
  <c r="S95" i="7" s="1"/>
  <c r="T73" i="7"/>
  <c r="T70" i="7"/>
  <c r="T60" i="7"/>
  <c r="T84" i="7"/>
  <c r="P7" i="4"/>
  <c r="T22" i="4"/>
  <c r="T29" i="4"/>
  <c r="Q39" i="4"/>
  <c r="P22" i="4"/>
  <c r="R78" i="7"/>
  <c r="Q32" i="4"/>
  <c r="P32" i="4"/>
  <c r="Q33" i="4"/>
  <c r="P33" i="4"/>
  <c r="P23" i="4"/>
  <c r="Q34" i="4"/>
  <c r="P34" i="4"/>
  <c r="P30" i="4"/>
  <c r="Q38" i="4"/>
  <c r="P38" i="4"/>
  <c r="T30" i="4"/>
  <c r="Q7" i="4"/>
  <c r="N3" i="4"/>
  <c r="P3" i="4" s="1"/>
  <c r="W2" i="4"/>
  <c r="T78" i="7" l="1"/>
  <c r="W3" i="4"/>
  <c r="K3" i="8"/>
  <c r="Q2" i="4"/>
  <c r="Q3" i="4"/>
</calcChain>
</file>

<file path=xl/comments1.xml><?xml version="1.0" encoding="utf-8"?>
<comments xmlns="http://schemas.openxmlformats.org/spreadsheetml/2006/main">
  <authors>
    <author>作者</author>
  </authors>
  <commentList>
    <comment ref="O1" authorId="0" shapeId="0">
      <text>
        <r>
          <rPr>
            <b/>
            <sz val="9"/>
            <color indexed="81"/>
            <rFont val="宋体"/>
            <family val="3"/>
            <charset val="134"/>
          </rPr>
          <t>作者:</t>
        </r>
        <r>
          <rPr>
            <sz val="9"/>
            <color indexed="81"/>
            <rFont val="宋体"/>
            <family val="3"/>
            <charset val="134"/>
          </rPr>
          <t xml:space="preserve">
1: before
2: during
3: after
4: mixed</t>
        </r>
      </text>
    </comment>
    <comment ref="AD1" authorId="0" shapeId="0">
      <text>
        <r>
          <rPr>
            <b/>
            <sz val="9"/>
            <color indexed="81"/>
            <rFont val="Tahoma"/>
            <family val="2"/>
          </rPr>
          <t>作者:</t>
        </r>
        <r>
          <rPr>
            <sz val="9"/>
            <color indexed="81"/>
            <rFont val="Tahoma"/>
            <family val="2"/>
          </rPr>
          <t xml:space="preserve">
Flu subtype?</t>
        </r>
      </text>
    </comment>
    <comment ref="AM1" authorId="0" shapeId="0">
      <text>
        <r>
          <rPr>
            <b/>
            <sz val="11"/>
            <color theme="1"/>
            <rFont val="等线"/>
            <family val="2"/>
            <scheme val="minor"/>
          </rPr>
          <t>作者:</t>
        </r>
        <r>
          <rPr>
            <sz val="11"/>
            <color theme="1"/>
            <rFont val="等线"/>
            <family val="2"/>
            <scheme val="minor"/>
          </rPr>
          <t xml:space="preserve">
是否有排除一些特殊情况的患者，比如排除了免疫力低下的患者</t>
        </r>
      </text>
    </comment>
    <comment ref="AO1" authorId="0" shapeId="0">
      <text>
        <r>
          <rPr>
            <b/>
            <sz val="11"/>
            <color theme="1"/>
            <rFont val="等线"/>
            <family val="2"/>
            <scheme val="minor"/>
          </rPr>
          <t>作者:</t>
        </r>
        <r>
          <rPr>
            <sz val="11"/>
            <color theme="1"/>
            <rFont val="等线"/>
            <family val="2"/>
            <scheme val="minor"/>
          </rPr>
          <t xml:space="preserve">
Bacterial testing level
bacterial confirmation in influenza-confirmed cases</t>
        </r>
      </text>
    </comment>
    <comment ref="AQ1" authorId="0" shapeId="0">
      <text>
        <r>
          <rPr>
            <b/>
            <sz val="11"/>
            <color theme="1"/>
            <rFont val="等线"/>
            <family val="2"/>
            <scheme val="minor"/>
          </rPr>
          <t>作者:</t>
        </r>
        <r>
          <rPr>
            <sz val="11"/>
            <color theme="1"/>
            <rFont val="等线"/>
            <family val="2"/>
            <scheme val="minor"/>
          </rPr>
          <t xml:space="preserve">
基线资料、合并症统计学意义。没有则为low</t>
        </r>
      </text>
    </comment>
    <comment ref="J5" authorId="0" shapeId="0">
      <text>
        <r>
          <rPr>
            <b/>
            <sz val="11"/>
            <color theme="1"/>
            <rFont val="等线"/>
            <family val="2"/>
            <scheme val="minor"/>
          </rPr>
          <t>作者:</t>
        </r>
        <r>
          <rPr>
            <sz val="11"/>
            <color theme="1"/>
            <rFont val="等线"/>
            <family val="2"/>
            <scheme val="minor"/>
          </rPr>
          <t xml:space="preserve">
no data about flu-bacteria coinfection</t>
        </r>
      </text>
    </comment>
    <comment ref="J6" authorId="0" shapeId="0">
      <text>
        <r>
          <rPr>
            <b/>
            <sz val="9"/>
            <color indexed="81"/>
            <rFont val="宋体"/>
            <family val="3"/>
            <charset val="134"/>
          </rPr>
          <t>作者</t>
        </r>
        <r>
          <rPr>
            <b/>
            <sz val="9"/>
            <color indexed="81"/>
            <rFont val="Tahoma"/>
            <family val="2"/>
          </rPr>
          <t>:</t>
        </r>
        <r>
          <rPr>
            <sz val="9"/>
            <color indexed="81"/>
            <rFont val="Tahoma"/>
            <family val="2"/>
          </rPr>
          <t xml:space="preserve">
okay now. Pls use this specific reason throughout so that these small studies can be easily found later, if needed. </t>
        </r>
      </text>
    </comment>
    <comment ref="J8" authorId="0" shapeId="0">
      <text>
        <r>
          <rPr>
            <b/>
            <sz val="11"/>
            <color theme="1"/>
            <rFont val="等线"/>
            <family val="2"/>
            <scheme val="minor"/>
          </rPr>
          <t>作者:</t>
        </r>
        <r>
          <rPr>
            <sz val="11"/>
            <color theme="1"/>
            <rFont val="等线"/>
            <family val="2"/>
            <scheme val="minor"/>
          </rPr>
          <t xml:space="preserve">
--21 children who with confirmed parapneumonic empyema</t>
        </r>
      </text>
    </comment>
    <comment ref="J10" authorId="0" shapeId="0">
      <text>
        <r>
          <rPr>
            <b/>
            <sz val="11"/>
            <color theme="1"/>
            <rFont val="等线"/>
            <family val="2"/>
            <scheme val="minor"/>
          </rPr>
          <t>作者:</t>
        </r>
        <r>
          <rPr>
            <sz val="11"/>
            <color theme="1"/>
            <rFont val="等线"/>
            <family val="2"/>
            <scheme val="minor"/>
          </rPr>
          <t xml:space="preserve">
--pregnant woman</t>
        </r>
      </text>
    </comment>
    <comment ref="AM14" authorId="0" shapeId="0">
      <text>
        <r>
          <rPr>
            <b/>
            <sz val="11"/>
            <color theme="1"/>
            <rFont val="等线"/>
            <family val="2"/>
            <scheme val="minor"/>
          </rPr>
          <t>作者:</t>
        </r>
        <r>
          <rPr>
            <sz val="11"/>
            <color theme="1"/>
            <rFont val="等线"/>
            <family val="2"/>
            <scheme val="minor"/>
          </rPr>
          <t xml:space="preserve">
排除了1个月内曾有过感染的患者</t>
        </r>
      </text>
    </comment>
    <comment ref="J16" authorId="0" shapeId="0">
      <text>
        <r>
          <rPr>
            <b/>
            <sz val="9"/>
            <color indexed="81"/>
            <rFont val="宋体"/>
            <family val="3"/>
            <charset val="134"/>
          </rPr>
          <t>作者</t>
        </r>
        <r>
          <rPr>
            <b/>
            <sz val="9"/>
            <color indexed="81"/>
            <rFont val="Tahoma"/>
            <family val="2"/>
          </rPr>
          <t>:</t>
        </r>
        <r>
          <rPr>
            <sz val="9"/>
            <color indexed="81"/>
            <rFont val="Tahoma"/>
            <family val="2"/>
          </rPr>
          <t xml:space="preserve">
okay now. Pls use this specific reason throughout so that these small studies can be easily found later, if needed. </t>
        </r>
      </text>
    </comment>
    <comment ref="AM18" authorId="0" shapeId="0">
      <text>
        <r>
          <rPr>
            <b/>
            <sz val="11"/>
            <color theme="1"/>
            <rFont val="等线"/>
            <family val="2"/>
            <scheme val="minor"/>
          </rPr>
          <t>作者:</t>
        </r>
        <r>
          <rPr>
            <sz val="11"/>
            <color theme="1"/>
            <rFont val="等线"/>
            <family val="2"/>
            <scheme val="minor"/>
          </rPr>
          <t xml:space="preserve">
xuan纳入人群是患有ARDS且BAL的流感PCR检测为阳性的患者</t>
        </r>
      </text>
    </comment>
    <comment ref="AM22" authorId="0" shapeId="0">
      <text>
        <r>
          <rPr>
            <b/>
            <sz val="11"/>
            <color theme="1"/>
            <rFont val="等线"/>
            <family val="2"/>
            <scheme val="minor"/>
          </rPr>
          <t>作者:</t>
        </r>
        <r>
          <rPr>
            <sz val="11"/>
            <color theme="1"/>
            <rFont val="等线"/>
            <family val="2"/>
            <scheme val="minor"/>
          </rPr>
          <t xml:space="preserve">
pai排除了患有其他呼吸道病毒的儿童患者（纳入人群就为儿童）</t>
        </r>
      </text>
    </comment>
    <comment ref="AO22" authorId="0" shapeId="0">
      <text>
        <r>
          <rPr>
            <b/>
            <sz val="11"/>
            <color theme="1"/>
            <rFont val="等线"/>
            <family val="2"/>
            <scheme val="minor"/>
          </rPr>
          <t>作者:</t>
        </r>
        <r>
          <rPr>
            <sz val="11"/>
            <color theme="1"/>
            <rFont val="等线"/>
            <family val="2"/>
            <scheme val="minor"/>
          </rPr>
          <t xml:space="preserve">
包含所有患者的细菌培养记录</t>
        </r>
      </text>
    </comment>
    <comment ref="J23" authorId="0" shapeId="0">
      <text>
        <r>
          <rPr>
            <b/>
            <sz val="11"/>
            <color theme="1"/>
            <rFont val="等线"/>
            <family val="2"/>
            <scheme val="minor"/>
          </rPr>
          <t>作者:</t>
        </r>
        <r>
          <rPr>
            <sz val="11"/>
            <color theme="1"/>
            <rFont val="等线"/>
            <family val="2"/>
            <scheme val="minor"/>
          </rPr>
          <t xml:space="preserve">
it links wrong full-text</t>
        </r>
      </text>
    </comment>
    <comment ref="AB25" authorId="0"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关键词acquire， 48， 72. 不具体就NA</t>
        </r>
      </text>
    </comment>
    <comment ref="AG25" authorId="0" shapeId="0">
      <text>
        <r>
          <rPr>
            <b/>
            <sz val="11"/>
            <color theme="1"/>
            <rFont val="等线"/>
            <family val="2"/>
            <scheme val="minor"/>
          </rPr>
          <t>作者:</t>
        </r>
        <r>
          <rPr>
            <sz val="11"/>
            <color theme="1"/>
            <rFont val="等线"/>
            <family val="2"/>
            <scheme val="minor"/>
          </rPr>
          <t xml:space="preserve">
尿液没有细菌培养，只有抗体检测</t>
        </r>
      </text>
    </comment>
    <comment ref="AQ25" authorId="0" shapeId="0">
      <text>
        <r>
          <rPr>
            <b/>
            <sz val="11"/>
            <color theme="1"/>
            <rFont val="等线"/>
            <family val="2"/>
            <scheme val="minor"/>
          </rPr>
          <t>作者:</t>
        </r>
        <r>
          <rPr>
            <sz val="11"/>
            <color theme="1"/>
            <rFont val="等线"/>
            <family val="2"/>
            <scheme val="minor"/>
          </rPr>
          <t xml:space="preserve">
没有关于单感染和合并感染组之间基线资料的统计学差异分析，也没有调整</t>
        </r>
      </text>
    </comment>
    <comment ref="AJ26" authorId="0" shapeId="0">
      <text>
        <r>
          <rPr>
            <b/>
            <sz val="11"/>
            <color theme="1"/>
            <rFont val="等线"/>
            <family val="2"/>
            <scheme val="minor"/>
          </rPr>
          <t>作者:</t>
        </r>
        <r>
          <rPr>
            <sz val="11"/>
            <color theme="1"/>
            <rFont val="等线"/>
            <family val="2"/>
            <scheme val="minor"/>
          </rPr>
          <t xml:space="preserve">
11 to 22</t>
        </r>
      </text>
    </comment>
    <comment ref="AM26" authorId="0" shapeId="0">
      <text>
        <r>
          <rPr>
            <b/>
            <sz val="11"/>
            <color theme="1"/>
            <rFont val="等线"/>
            <family val="2"/>
            <scheme val="minor"/>
          </rPr>
          <t>作者:</t>
        </r>
        <r>
          <rPr>
            <sz val="11"/>
            <color theme="1"/>
            <rFont val="等线"/>
            <family val="2"/>
            <scheme val="minor"/>
          </rPr>
          <t xml:space="preserve">
排除标准是在过去 14 天内住院或有明显的免疫抑制（HIV 感染、每天使用超过 10 mg 泼尼松龙的皮质类固醇、其他免疫抑制治疗或积极的癌症治疗）。</t>
        </r>
      </text>
    </comment>
    <comment ref="J29" authorId="0" shapeId="0">
      <text>
        <r>
          <rPr>
            <b/>
            <sz val="11"/>
            <color theme="1"/>
            <rFont val="等线"/>
            <family val="2"/>
            <scheme val="minor"/>
          </rPr>
          <t>作者:</t>
        </r>
        <r>
          <rPr>
            <sz val="11"/>
            <color theme="1"/>
            <rFont val="等线"/>
            <family val="2"/>
            <scheme val="minor"/>
          </rPr>
          <t xml:space="preserve">
it studies medicine</t>
        </r>
      </text>
    </comment>
    <comment ref="J33" authorId="0" shapeId="0">
      <text>
        <r>
          <rPr>
            <b/>
            <sz val="11"/>
            <color theme="1"/>
            <rFont val="等线"/>
            <family val="2"/>
            <scheme val="minor"/>
          </rPr>
          <t>作者:</t>
        </r>
        <r>
          <rPr>
            <sz val="11"/>
            <color theme="1"/>
            <rFont val="等线"/>
            <family val="2"/>
            <scheme val="minor"/>
          </rPr>
          <t xml:space="preserve">
--pediatric patients with cystic fibrosis </t>
        </r>
      </text>
    </comment>
    <comment ref="AE37" authorId="0" shapeId="0">
      <text>
        <r>
          <rPr>
            <b/>
            <sz val="11"/>
            <color theme="1"/>
            <rFont val="等线"/>
            <family val="2"/>
            <scheme val="minor"/>
          </rPr>
          <t>作者:</t>
        </r>
        <r>
          <rPr>
            <sz val="11"/>
            <color theme="1"/>
            <rFont val="等线"/>
            <family val="2"/>
            <scheme val="minor"/>
          </rPr>
          <t xml:space="preserve">
Laboratory detection for influenza virus was performed as per respective institutional diagnostic protocols using molecular techniques</t>
        </r>
      </text>
    </comment>
    <comment ref="C42" authorId="0" shapeId="0">
      <text>
        <r>
          <rPr>
            <b/>
            <sz val="9"/>
            <color indexed="81"/>
            <rFont val="宋体"/>
            <family val="3"/>
            <charset val="134"/>
          </rPr>
          <t>作者:</t>
        </r>
        <r>
          <rPr>
            <sz val="9"/>
            <color indexed="81"/>
            <rFont val="宋体"/>
            <family val="3"/>
            <charset val="134"/>
          </rPr>
          <t xml:space="preserve">
xin:Not eligible, Lack of detail data in flu and bacterial confection </t>
        </r>
      </text>
    </comment>
    <comment ref="T44" authorId="0" shapeId="0">
      <text>
        <r>
          <rPr>
            <b/>
            <sz val="11"/>
            <color theme="1"/>
            <rFont val="等线"/>
            <family val="2"/>
            <scheme val="minor"/>
          </rPr>
          <t>作者:</t>
        </r>
        <r>
          <rPr>
            <sz val="11"/>
            <color theme="1"/>
            <rFont val="等线"/>
            <family val="2"/>
            <scheme val="minor"/>
          </rPr>
          <t xml:space="preserve">
cross-sectional study </t>
        </r>
      </text>
    </comment>
    <comment ref="AM55" authorId="0" shapeId="0">
      <text>
        <r>
          <rPr>
            <b/>
            <sz val="11"/>
            <color theme="1"/>
            <rFont val="等线"/>
            <family val="2"/>
            <scheme val="minor"/>
          </rPr>
          <t>作者:</t>
        </r>
        <r>
          <rPr>
            <sz val="11"/>
            <color theme="1"/>
            <rFont val="等线"/>
            <family val="2"/>
            <scheme val="minor"/>
          </rPr>
          <t xml:space="preserve">
g该研究排除了同时感染鼻病毒和流感病毒的患者</t>
        </r>
      </text>
    </comment>
    <comment ref="AP55" authorId="0" shapeId="0">
      <text>
        <r>
          <rPr>
            <b/>
            <sz val="11"/>
            <color theme="1"/>
            <rFont val="等线"/>
            <family val="2"/>
            <scheme val="minor"/>
          </rPr>
          <t>作者:</t>
        </r>
        <r>
          <rPr>
            <sz val="11"/>
            <color theme="1"/>
            <rFont val="等线"/>
            <family val="2"/>
            <scheme val="minor"/>
          </rPr>
          <t xml:space="preserve">
tan痰检测占到82%，但其他检测方式未知</t>
        </r>
      </text>
    </comment>
    <comment ref="J62" authorId="0" shapeId="0">
      <text>
        <r>
          <rPr>
            <b/>
            <sz val="11"/>
            <color theme="1"/>
            <rFont val="等线"/>
            <family val="2"/>
            <scheme val="minor"/>
          </rPr>
          <t>作者:</t>
        </r>
        <r>
          <rPr>
            <sz val="11"/>
            <color theme="1"/>
            <rFont val="等线"/>
            <family val="2"/>
            <scheme val="minor"/>
          </rPr>
          <t xml:space="preserve">
only high risk people</t>
        </r>
      </text>
    </comment>
    <comment ref="AE64" authorId="0" shapeId="0">
      <text>
        <r>
          <rPr>
            <b/>
            <sz val="11"/>
            <color theme="1"/>
            <rFont val="等线"/>
            <family val="2"/>
            <scheme val="minor"/>
          </rPr>
          <t>作者:</t>
        </r>
        <r>
          <rPr>
            <sz val="11"/>
            <color theme="1"/>
            <rFont val="等线"/>
            <family val="2"/>
            <scheme val="minor"/>
          </rPr>
          <t xml:space="preserve">
respiratory panel assay指的是一种试剂盒</t>
        </r>
      </text>
    </comment>
    <comment ref="W66" authorId="0" shapeId="0">
      <text>
        <r>
          <rPr>
            <b/>
            <sz val="11"/>
            <color theme="1"/>
            <rFont val="等线"/>
            <family val="2"/>
            <scheme val="minor"/>
          </rPr>
          <t>作者:</t>
        </r>
        <r>
          <rPr>
            <sz val="11"/>
            <color theme="1"/>
            <rFont val="等线"/>
            <family val="2"/>
            <scheme val="minor"/>
          </rPr>
          <t xml:space="preserve">
median (IQR)</t>
        </r>
      </text>
    </comment>
    <comment ref="AO68" authorId="0" shapeId="0">
      <text>
        <r>
          <rPr>
            <b/>
            <sz val="11"/>
            <color theme="1"/>
            <rFont val="等线"/>
            <family val="2"/>
            <scheme val="minor"/>
          </rPr>
          <t>作者:</t>
        </r>
        <r>
          <rPr>
            <sz val="11"/>
            <color theme="1"/>
            <rFont val="等线"/>
            <family val="2"/>
            <scheme val="minor"/>
          </rPr>
          <t xml:space="preserve">
78.6%的患流感患者进行了尿液抗原检测</t>
        </r>
      </text>
    </comment>
    <comment ref="AP68" authorId="0" shapeId="0">
      <text>
        <r>
          <rPr>
            <b/>
            <sz val="11"/>
            <color theme="1"/>
            <rFont val="等线"/>
            <family val="2"/>
            <scheme val="minor"/>
          </rPr>
          <t>作者:</t>
        </r>
        <r>
          <rPr>
            <sz val="11"/>
            <color theme="1"/>
            <rFont val="等线"/>
            <family val="2"/>
            <scheme val="minor"/>
          </rPr>
          <t xml:space="preserve">
仅仅只有用尿检测细菌</t>
        </r>
      </text>
    </comment>
    <comment ref="V71" authorId="0"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Table 4, we extract the data on pneumonia, NOT bacteraemia/sepsis.</t>
        </r>
      </text>
    </comment>
    <comment ref="AO101" authorId="0" shapeId="0">
      <text>
        <r>
          <rPr>
            <b/>
            <sz val="11"/>
            <color theme="1"/>
            <rFont val="等线"/>
            <family val="2"/>
            <scheme val="minor"/>
          </rPr>
          <t>作者:</t>
        </r>
        <r>
          <rPr>
            <sz val="11"/>
            <color theme="1"/>
            <rFont val="等线"/>
            <family val="2"/>
            <scheme val="minor"/>
          </rPr>
          <t xml:space="preserve">
zhu住院患者都进行了细菌学检测，但是只有84名住院患者</t>
        </r>
      </text>
    </comment>
    <comment ref="AM104" authorId="0" shapeId="0">
      <text>
        <r>
          <rPr>
            <b/>
            <sz val="11"/>
            <color theme="1"/>
            <rFont val="等线"/>
            <family val="2"/>
            <scheme val="minor"/>
          </rPr>
          <t>作者:</t>
        </r>
        <r>
          <rPr>
            <sz val="11"/>
            <color theme="1"/>
            <rFont val="等线"/>
            <family val="2"/>
            <scheme val="minor"/>
          </rPr>
          <t xml:space="preserve">
排除了7个患有慢性化脓性肺病的患者</t>
        </r>
      </text>
    </comment>
    <comment ref="AP104" authorId="0" shapeId="0">
      <text>
        <r>
          <rPr>
            <b/>
            <sz val="11"/>
            <color theme="1"/>
            <rFont val="等线"/>
            <family val="2"/>
            <scheme val="minor"/>
          </rPr>
          <t>作者:</t>
        </r>
        <r>
          <rPr>
            <sz val="11"/>
            <color theme="1"/>
            <rFont val="等线"/>
            <family val="2"/>
            <scheme val="minor"/>
          </rPr>
          <t xml:space="preserve">
不清楚是上呼吸道还是下呼吸道样本以及所占比例</t>
        </r>
      </text>
    </comment>
    <comment ref="AM105" authorId="0" shapeId="0">
      <text>
        <r>
          <rPr>
            <b/>
            <sz val="11"/>
            <color theme="1"/>
            <rFont val="等线"/>
            <family val="2"/>
            <scheme val="minor"/>
          </rPr>
          <t>作者:</t>
        </r>
        <r>
          <rPr>
            <sz val="11"/>
            <color theme="1"/>
            <rFont val="等线"/>
            <family val="2"/>
            <scheme val="minor"/>
          </rPr>
          <t xml:space="preserve">
该研究的纳入标准排除了一些轻症流感患者</t>
        </r>
      </text>
    </comment>
    <comment ref="W106" authorId="0" shapeId="0">
      <text>
        <r>
          <rPr>
            <b/>
            <sz val="11"/>
            <color theme="1"/>
            <rFont val="等线"/>
            <family val="2"/>
            <scheme val="minor"/>
          </rPr>
          <t>作者:</t>
        </r>
        <r>
          <rPr>
            <sz val="11"/>
            <color theme="1"/>
            <rFont val="等线"/>
            <family val="2"/>
            <scheme val="minor"/>
          </rPr>
          <t xml:space="preserve">
军队男性</t>
        </r>
      </text>
    </comment>
    <comment ref="AM106" authorId="0" shapeId="0">
      <text>
        <r>
          <rPr>
            <b/>
            <sz val="11"/>
            <color theme="1"/>
            <rFont val="等线"/>
            <family val="2"/>
            <scheme val="minor"/>
          </rPr>
          <t>作者:</t>
        </r>
        <r>
          <rPr>
            <sz val="11"/>
            <color theme="1"/>
            <rFont val="等线"/>
            <family val="2"/>
            <scheme val="minor"/>
          </rPr>
          <t xml:space="preserve">
纳入的是军人，仅有男性</t>
        </r>
      </text>
    </comment>
    <comment ref="Z107" authorId="0" shapeId="0">
      <text>
        <r>
          <rPr>
            <b/>
            <sz val="9"/>
            <color indexed="81"/>
            <rFont val="宋体"/>
            <family val="3"/>
            <charset val="134"/>
          </rPr>
          <t>作者</t>
        </r>
        <r>
          <rPr>
            <b/>
            <sz val="9"/>
            <color indexed="81"/>
            <rFont val="Tahoma"/>
            <family val="2"/>
          </rPr>
          <t>:</t>
        </r>
        <r>
          <rPr>
            <sz val="9"/>
            <color indexed="81"/>
            <rFont val="Tahoma"/>
            <family val="2"/>
          </rPr>
          <t xml:space="preserve">
Better to copy and paste the orignal texts for definition in a seperate collumn with the headrow named orginical_case_definition or someting similar: 
Pneumonia was defined as the presence of a new infiltrate on a chest radiograph plus fever (temperature </t>
        </r>
        <r>
          <rPr>
            <sz val="9"/>
            <color indexed="81"/>
            <rFont val="宋体"/>
            <family val="3"/>
            <charset val="134"/>
          </rPr>
          <t>≥</t>
        </r>
        <r>
          <rPr>
            <sz val="9"/>
            <color indexed="81"/>
            <rFont val="Tahoma"/>
            <family val="2"/>
          </rPr>
          <t>38°C) and/or respiratory symptoms including dyspnea, chest pain, and productive cough.</t>
        </r>
      </text>
    </comment>
    <comment ref="AM110" authorId="0" shapeId="0">
      <text>
        <r>
          <rPr>
            <b/>
            <sz val="11"/>
            <color theme="1"/>
            <rFont val="等线"/>
            <family val="2"/>
            <scheme val="minor"/>
          </rPr>
          <t>作者:</t>
        </r>
        <r>
          <rPr>
            <sz val="11"/>
            <color theme="1"/>
            <rFont val="等线"/>
            <family val="2"/>
            <scheme val="minor"/>
          </rPr>
          <t xml:space="preserve">
纳入流感和副流感患者，并且样本量较少</t>
        </r>
      </text>
    </comment>
    <comment ref="AO120" authorId="0" shapeId="0">
      <text>
        <r>
          <rPr>
            <b/>
            <sz val="11"/>
            <color theme="1"/>
            <rFont val="等线"/>
            <family val="2"/>
            <scheme val="minor"/>
          </rPr>
          <t>作者:</t>
        </r>
        <r>
          <rPr>
            <sz val="11"/>
            <color theme="1"/>
            <rFont val="等线"/>
            <family val="2"/>
            <scheme val="minor"/>
          </rPr>
          <t xml:space="preserve">
个人判断</t>
        </r>
      </text>
    </comment>
    <comment ref="T121" authorId="0" shapeId="0">
      <text>
        <r>
          <rPr>
            <b/>
            <sz val="11"/>
            <color theme="1"/>
            <rFont val="等线"/>
            <family val="2"/>
            <scheme val="minor"/>
          </rPr>
          <t>作者:</t>
        </r>
        <r>
          <rPr>
            <sz val="11"/>
            <color theme="1"/>
            <rFont val="等线"/>
            <family val="2"/>
            <scheme val="minor"/>
          </rPr>
          <t xml:space="preserve">
standardized  case reports</t>
        </r>
      </text>
    </comment>
    <comment ref="U121" authorId="0" shapeId="0">
      <text>
        <r>
          <rPr>
            <b/>
            <sz val="11"/>
            <color theme="1"/>
            <rFont val="等线"/>
            <family val="2"/>
            <scheme val="minor"/>
          </rPr>
          <t>作者:</t>
        </r>
        <r>
          <rPr>
            <sz val="11"/>
            <color theme="1"/>
            <rFont val="等线"/>
            <family val="2"/>
            <scheme val="minor"/>
          </rPr>
          <t xml:space="preserve">
fatal cases选取住院患者死亡病例</t>
        </r>
      </text>
    </comment>
    <comment ref="AM121" authorId="0" shapeId="0">
      <text>
        <r>
          <rPr>
            <b/>
            <sz val="11"/>
            <color theme="1"/>
            <rFont val="等线"/>
            <family val="2"/>
            <scheme val="minor"/>
          </rPr>
          <t>作者:</t>
        </r>
        <r>
          <rPr>
            <sz val="11"/>
            <color theme="1"/>
            <rFont val="等线"/>
            <family val="2"/>
            <scheme val="minor"/>
          </rPr>
          <t xml:space="preserve">
纳入对象为死亡病例</t>
        </r>
      </text>
    </comment>
    <comment ref="AM126" authorId="0" shapeId="0">
      <text>
        <r>
          <rPr>
            <b/>
            <sz val="11"/>
            <color theme="1"/>
            <rFont val="等线"/>
            <family val="2"/>
            <scheme val="minor"/>
          </rPr>
          <t>作者:</t>
        </r>
        <r>
          <rPr>
            <sz val="11"/>
            <color theme="1"/>
            <rFont val="等线"/>
            <family val="2"/>
            <scheme val="minor"/>
          </rPr>
          <t xml:space="preserve">
Excluding patients with certain pathogens</t>
        </r>
      </text>
    </comment>
    <comment ref="AO128" authorId="0" shapeId="0">
      <text>
        <r>
          <rPr>
            <b/>
            <sz val="11"/>
            <color theme="1"/>
            <rFont val="等线"/>
            <family val="2"/>
            <scheme val="minor"/>
          </rPr>
          <t>作者:</t>
        </r>
        <r>
          <rPr>
            <sz val="11"/>
            <color theme="1"/>
            <rFont val="等线"/>
            <family val="2"/>
            <scheme val="minor"/>
          </rPr>
          <t xml:space="preserve">
52名患者进行了血培养，其他未知，也没有提及都做了细菌培养</t>
        </r>
      </text>
    </comment>
    <comment ref="D131" authorId="0" shapeId="0">
      <text>
        <r>
          <rPr>
            <b/>
            <sz val="9"/>
            <color indexed="81"/>
            <rFont val="Tahoma"/>
            <family val="2"/>
          </rPr>
          <t>作者:</t>
        </r>
        <r>
          <rPr>
            <sz val="9"/>
            <color indexed="81"/>
            <rFont val="Tahoma"/>
            <family val="2"/>
          </rPr>
          <t xml:space="preserve">
blood culture is acceptable to test bacteria</t>
        </r>
      </text>
    </comment>
    <comment ref="AO131" authorId="0" shapeId="0">
      <text>
        <r>
          <rPr>
            <b/>
            <sz val="11"/>
            <color theme="1"/>
            <rFont val="等线"/>
            <family val="2"/>
            <scheme val="minor"/>
          </rPr>
          <t>作者:</t>
        </r>
        <r>
          <rPr>
            <sz val="11"/>
            <color theme="1"/>
            <rFont val="等线"/>
            <family val="2"/>
            <scheme val="minor"/>
          </rPr>
          <t xml:space="preserve">
有具体进行细菌检测人数的数据</t>
        </r>
      </text>
    </comment>
    <comment ref="AP131" authorId="0" shapeId="0">
      <text>
        <r>
          <rPr>
            <b/>
            <sz val="11"/>
            <color theme="1"/>
            <rFont val="等线"/>
            <family val="2"/>
            <scheme val="minor"/>
          </rPr>
          <t>作者:</t>
        </r>
        <r>
          <rPr>
            <sz val="11"/>
            <color theme="1"/>
            <rFont val="等线"/>
            <family val="2"/>
            <scheme val="minor"/>
          </rPr>
          <t xml:space="preserve">
有具体的各个检测方式的抽样人数数据</t>
        </r>
      </text>
    </comment>
    <comment ref="AM133" authorId="0" shapeId="0">
      <text>
        <r>
          <rPr>
            <b/>
            <sz val="11"/>
            <color theme="1"/>
            <rFont val="等线"/>
            <family val="2"/>
            <scheme val="minor"/>
          </rPr>
          <t>作者:</t>
        </r>
        <r>
          <rPr>
            <sz val="11"/>
            <color theme="1"/>
            <rFont val="等线"/>
            <family val="2"/>
            <scheme val="minor"/>
          </rPr>
          <t xml:space="preserve">
采集的是发热呼吸综合症的患者的样本，来源不明（不清楚是IP还是ICU），但是都做了病毒检测</t>
        </r>
      </text>
    </comment>
    <comment ref="F136" authorId="0" shapeId="0">
      <text>
        <r>
          <rPr>
            <b/>
            <sz val="9"/>
            <color indexed="81"/>
            <rFont val="Tahoma"/>
            <family val="2"/>
          </rPr>
          <t>作者:</t>
        </r>
        <r>
          <rPr>
            <sz val="9"/>
            <color indexed="81"/>
            <rFont val="Tahoma"/>
            <family val="2"/>
          </rPr>
          <t xml:space="preserve">
Mycoplasma pneumoniae is also bacteria</t>
        </r>
      </text>
    </comment>
    <comment ref="AM138" authorId="0" shapeId="0">
      <text>
        <r>
          <rPr>
            <b/>
            <sz val="11"/>
            <color theme="1"/>
            <rFont val="等线"/>
            <family val="2"/>
            <scheme val="minor"/>
          </rPr>
          <t>作者:</t>
        </r>
        <r>
          <rPr>
            <sz val="11"/>
            <color theme="1"/>
            <rFont val="等线"/>
            <family val="2"/>
            <scheme val="minor"/>
          </rPr>
          <t xml:space="preserve">
排除特定病原体</t>
        </r>
      </text>
    </comment>
    <comment ref="AO138" authorId="0" shapeId="0">
      <text>
        <r>
          <rPr>
            <b/>
            <sz val="11"/>
            <color theme="1"/>
            <rFont val="等线"/>
            <family val="2"/>
            <scheme val="minor"/>
          </rPr>
          <t>作者:</t>
        </r>
        <r>
          <rPr>
            <sz val="11"/>
            <color theme="1"/>
            <rFont val="等线"/>
            <family val="2"/>
            <scheme val="minor"/>
          </rPr>
          <t xml:space="preserve">
paichu排除了患有特定病原体的患者</t>
        </r>
      </text>
    </comment>
    <comment ref="AI152" authorId="0" shapeId="0">
      <text>
        <r>
          <rPr>
            <b/>
            <sz val="11"/>
            <color theme="1"/>
            <rFont val="等线"/>
            <family val="2"/>
            <scheme val="minor"/>
          </rPr>
          <t>作者:</t>
        </r>
        <r>
          <rPr>
            <sz val="11"/>
            <color theme="1"/>
            <rFont val="等线"/>
            <family val="2"/>
            <scheme val="minor"/>
          </rPr>
          <t xml:space="preserve">
C: Bacteria diagnosed within 2 days of admission</t>
        </r>
      </text>
    </comment>
    <comment ref="AH153" authorId="0" shapeId="0">
      <text>
        <r>
          <rPr>
            <b/>
            <sz val="11"/>
            <color theme="1"/>
            <rFont val="等线"/>
            <family val="2"/>
            <scheme val="minor"/>
          </rPr>
          <t>作者:</t>
        </r>
        <r>
          <rPr>
            <sz val="11"/>
            <color theme="1"/>
            <rFont val="等线"/>
            <family val="2"/>
            <scheme val="minor"/>
          </rPr>
          <t xml:space="preserve">
Bacterial and fungal co-infections were diagnosed after culture and/or serology.</t>
        </r>
      </text>
    </comment>
    <comment ref="AB160" authorId="0" shapeId="0">
      <text>
        <r>
          <rPr>
            <b/>
            <sz val="11"/>
            <color theme="1"/>
            <rFont val="等线"/>
            <family val="2"/>
            <scheme val="minor"/>
          </rPr>
          <t>作者:</t>
        </r>
        <r>
          <rPr>
            <sz val="11"/>
            <color theme="1"/>
            <rFont val="等线"/>
            <family val="2"/>
            <scheme val="minor"/>
          </rPr>
          <t xml:space="preserve">
culture taken _x0002_ 72 h after ICU admission. maybe HA</t>
        </r>
      </text>
    </comment>
    <comment ref="AO163" authorId="0" shapeId="0">
      <text>
        <r>
          <rPr>
            <b/>
            <sz val="11"/>
            <color theme="1"/>
            <rFont val="等线"/>
            <family val="2"/>
            <scheme val="minor"/>
          </rPr>
          <t>作者:</t>
        </r>
        <r>
          <rPr>
            <sz val="11"/>
            <color theme="1"/>
            <rFont val="等线"/>
            <family val="2"/>
            <scheme val="minor"/>
          </rPr>
          <t xml:space="preserve">
meiyoubao没有报比例</t>
        </r>
      </text>
    </comment>
    <comment ref="AJ164" authorId="0" shapeId="0">
      <text>
        <r>
          <rPr>
            <b/>
            <sz val="11"/>
            <color theme="1"/>
            <rFont val="等线"/>
            <family val="2"/>
            <scheme val="minor"/>
          </rPr>
          <t>作者:</t>
        </r>
        <r>
          <rPr>
            <sz val="11"/>
            <color theme="1"/>
            <rFont val="等线"/>
            <family val="2"/>
            <scheme val="minor"/>
          </rPr>
          <t xml:space="preserve">
有入院前抗生素使用情况，但比较具体，可能需要计算</t>
        </r>
      </text>
    </comment>
    <comment ref="AN170" authorId="0" shapeId="0">
      <text>
        <r>
          <rPr>
            <b/>
            <sz val="11"/>
            <color theme="1"/>
            <rFont val="等线"/>
            <family val="2"/>
            <scheme val="minor"/>
          </rPr>
          <t>作者:</t>
        </r>
        <r>
          <rPr>
            <sz val="11"/>
            <color theme="1"/>
            <rFont val="等线"/>
            <family val="2"/>
            <scheme val="minor"/>
          </rPr>
          <t xml:space="preserve">
you有34%患者未经过PCR或培养就诊断为甲型流感感染</t>
        </r>
      </text>
    </comment>
    <comment ref="AE171" authorId="0" shapeId="0">
      <text>
        <r>
          <rPr>
            <b/>
            <sz val="11"/>
            <color theme="1"/>
            <rFont val="等线"/>
            <family val="2"/>
            <scheme val="minor"/>
          </rPr>
          <t>作者:</t>
        </r>
        <r>
          <rPr>
            <sz val="11"/>
            <color theme="1"/>
            <rFont val="等线"/>
            <family val="2"/>
            <scheme val="minor"/>
          </rPr>
          <t xml:space="preserve">
根据一个标准纳入的The clinical manifestations, signs, laboratory findings and imaging findings were in line with the diagnostic criteria for severe influenza in the influenza diagnosis and treatment programme (2018 Edition).</t>
        </r>
      </text>
    </comment>
    <comment ref="AF171" authorId="0" shapeId="0">
      <text>
        <r>
          <rPr>
            <b/>
            <sz val="11"/>
            <color theme="1"/>
            <rFont val="等线"/>
            <family val="2"/>
            <scheme val="minor"/>
          </rPr>
          <t>作者:</t>
        </r>
        <r>
          <rPr>
            <sz val="11"/>
            <color theme="1"/>
            <rFont val="等线"/>
            <family val="2"/>
            <scheme val="minor"/>
          </rPr>
          <t xml:space="preserve">
根据一个标准纳入的The clinical manifestations, signs, laboratory findings and imaging findings were in line with the diagnostic criteria for severe influenza in the influenza diagnosis and treatment programme (2018 Edition).</t>
        </r>
      </text>
    </comment>
    <comment ref="AP172" authorId="0" shapeId="0">
      <text>
        <r>
          <rPr>
            <b/>
            <sz val="11"/>
            <color theme="1"/>
            <rFont val="等线"/>
            <family val="2"/>
            <scheme val="minor"/>
          </rPr>
          <t>作者:</t>
        </r>
        <r>
          <rPr>
            <sz val="11"/>
            <color theme="1"/>
            <rFont val="等线"/>
            <family val="2"/>
            <scheme val="minor"/>
          </rPr>
          <t xml:space="preserve">
采集的样本同时有上呼吸道或下呼吸道，不清楚比例情况</t>
        </r>
      </text>
    </comment>
    <comment ref="AC176" authorId="0" shapeId="0">
      <text>
        <r>
          <rPr>
            <b/>
            <sz val="11"/>
            <color theme="1"/>
            <rFont val="等线"/>
            <family val="2"/>
            <scheme val="minor"/>
          </rPr>
          <t>作者:</t>
        </r>
        <r>
          <rPr>
            <sz val="11"/>
            <color theme="1"/>
            <rFont val="等线"/>
            <family val="2"/>
            <scheme val="minor"/>
          </rPr>
          <t xml:space="preserve">
A confirmed case of influenza A (H1N1) 2009 was defined as an acute respiratory illness with laboratory-confirmed influenza A (H1N1) virus infection by use of real-time RT-PCR</t>
        </r>
      </text>
    </comment>
    <comment ref="AO176" authorId="0" shapeId="0">
      <text>
        <r>
          <rPr>
            <b/>
            <sz val="11"/>
            <color theme="1"/>
            <rFont val="等线"/>
            <family val="2"/>
            <scheme val="minor"/>
          </rPr>
          <t>作者:</t>
        </r>
        <r>
          <rPr>
            <sz val="11"/>
            <color theme="1"/>
            <rFont val="等线"/>
            <family val="2"/>
            <scheme val="minor"/>
          </rPr>
          <t xml:space="preserve">
继发性细菌性肺炎在确认流感病毒感染的患者出现发烧复发、咳嗽增加和脓痰产生以及细菌或血培养阳性或军团菌属尿抗原检测阳性的患者。或肺炎链球菌。</t>
        </r>
      </text>
    </comment>
    <comment ref="T179" authorId="0" shapeId="0">
      <text>
        <r>
          <rPr>
            <b/>
            <sz val="11"/>
            <color theme="1"/>
            <rFont val="等线"/>
            <family val="2"/>
            <scheme val="minor"/>
          </rPr>
          <t>作者:</t>
        </r>
        <r>
          <rPr>
            <sz val="11"/>
            <color theme="1"/>
            <rFont val="等线"/>
            <family val="2"/>
            <scheme val="minor"/>
          </rPr>
          <t xml:space="preserve">
case-control study</t>
        </r>
      </text>
    </comment>
    <comment ref="B181" authorId="0" shapeId="0">
      <text>
        <r>
          <rPr>
            <b/>
            <sz val="11"/>
            <color theme="1"/>
            <rFont val="等线"/>
            <family val="2"/>
            <scheme val="minor"/>
          </rPr>
          <t>作者:</t>
        </r>
        <r>
          <rPr>
            <sz val="11"/>
            <color theme="1"/>
            <rFont val="等线"/>
            <family val="2"/>
            <scheme val="minor"/>
          </rPr>
          <t xml:space="preserve">
需要supplement material</t>
        </r>
      </text>
    </comment>
    <comment ref="H181" authorId="0" shapeId="0">
      <text>
        <r>
          <rPr>
            <b/>
            <sz val="11"/>
            <color theme="1"/>
            <rFont val="等线"/>
            <family val="2"/>
            <scheme val="minor"/>
          </rPr>
          <t>作者:</t>
        </r>
        <r>
          <rPr>
            <sz val="11"/>
            <color theme="1"/>
            <rFont val="等线"/>
            <family val="2"/>
            <scheme val="minor"/>
          </rPr>
          <t xml:space="preserve">
 (some data are in suppl materials)</t>
        </r>
      </text>
    </comment>
    <comment ref="Y181" authorId="0" shapeId="0">
      <text>
        <r>
          <rPr>
            <b/>
            <sz val="11"/>
            <color theme="1"/>
            <rFont val="等线"/>
            <family val="2"/>
            <scheme val="minor"/>
          </rPr>
          <t>作者:</t>
        </r>
        <r>
          <rPr>
            <sz val="11"/>
            <color theme="1"/>
            <rFont val="等线"/>
            <family val="2"/>
            <scheme val="minor"/>
          </rPr>
          <t xml:space="preserve">
排除了某些流感类型</t>
        </r>
      </text>
    </comment>
    <comment ref="AH181" authorId="0" shapeId="0">
      <text>
        <r>
          <rPr>
            <b/>
            <sz val="11"/>
            <color theme="1"/>
            <rFont val="等线"/>
            <family val="2"/>
            <scheme val="minor"/>
          </rPr>
          <t>作者:</t>
        </r>
        <r>
          <rPr>
            <sz val="11"/>
            <color theme="1"/>
            <rFont val="等线"/>
            <family val="2"/>
            <scheme val="minor"/>
          </rPr>
          <t xml:space="preserve">
respiratory secretions</t>
        </r>
      </text>
    </comment>
    <comment ref="C185" authorId="0" shapeId="0">
      <text>
        <r>
          <rPr>
            <b/>
            <sz val="11"/>
            <color theme="1"/>
            <rFont val="等线"/>
            <family val="2"/>
            <scheme val="minor"/>
          </rPr>
          <t>作者:</t>
        </r>
        <r>
          <rPr>
            <sz val="11"/>
            <color theme="1"/>
            <rFont val="等线"/>
            <family val="2"/>
            <scheme val="minor"/>
          </rPr>
          <t xml:space="preserve">
部分确诊为流感，有部分不是</t>
        </r>
      </text>
    </comment>
    <comment ref="H187" authorId="0" shapeId="0">
      <text>
        <r>
          <rPr>
            <b/>
            <sz val="11"/>
            <color theme="1"/>
            <rFont val="等线"/>
            <family val="2"/>
            <scheme val="minor"/>
          </rPr>
          <t>作者:</t>
        </r>
        <r>
          <rPr>
            <sz val="11"/>
            <color theme="1"/>
            <rFont val="等线"/>
            <family val="2"/>
            <scheme val="minor"/>
          </rPr>
          <t xml:space="preserve">
抠图</t>
        </r>
      </text>
    </comment>
    <comment ref="J193" authorId="0" shapeId="0">
      <text>
        <r>
          <rPr>
            <b/>
            <sz val="11"/>
            <color theme="1"/>
            <rFont val="等线"/>
            <family val="2"/>
            <scheme val="minor"/>
          </rPr>
          <t>作者:</t>
        </r>
        <r>
          <rPr>
            <sz val="11"/>
            <color theme="1"/>
            <rFont val="等线"/>
            <family val="2"/>
            <scheme val="minor"/>
          </rPr>
          <t xml:space="preserve">
In addition to influenza, laboratory-confirmed co-infections  were reported for 16 children (34.0 % out of 47).</t>
        </r>
      </text>
    </comment>
    <comment ref="AB193" authorId="0" shapeId="0">
      <text>
        <r>
          <rPr>
            <b/>
            <sz val="11"/>
            <color theme="1"/>
            <rFont val="等线"/>
            <family val="2"/>
            <scheme val="minor"/>
          </rPr>
          <t>作者:</t>
        </r>
        <r>
          <rPr>
            <sz val="11"/>
            <color theme="1"/>
            <rFont val="等线"/>
            <family val="2"/>
            <scheme val="minor"/>
          </rPr>
          <t xml:space="preserve">
Secondary bacterial pneumonia; n (%)maybe HA</t>
        </r>
      </text>
    </comment>
    <comment ref="B203" authorId="0" shapeId="0">
      <text>
        <r>
          <rPr>
            <b/>
            <sz val="11"/>
            <color theme="1"/>
            <rFont val="等线"/>
            <family val="2"/>
            <scheme val="minor"/>
          </rPr>
          <t>作者:</t>
        </r>
        <r>
          <rPr>
            <sz val="11"/>
            <color theme="1"/>
            <rFont val="等线"/>
            <family val="2"/>
            <scheme val="minor"/>
          </rPr>
          <t xml:space="preserve">
与paper200有交叉或选取相似数据进行分析</t>
        </r>
      </text>
    </comment>
    <comment ref="AF203" authorId="0" shapeId="0">
      <text>
        <r>
          <rPr>
            <b/>
            <sz val="11"/>
            <color theme="1"/>
            <rFont val="等线"/>
            <family val="2"/>
            <scheme val="minor"/>
          </rPr>
          <t>作者:</t>
        </r>
        <r>
          <rPr>
            <sz val="11"/>
            <color theme="1"/>
            <rFont val="等线"/>
            <family val="2"/>
            <scheme val="minor"/>
          </rPr>
          <t xml:space="preserve">
该文献中引用自另一篇文献</t>
        </r>
      </text>
    </comment>
    <comment ref="AO204" authorId="0" shapeId="0">
      <text>
        <r>
          <rPr>
            <b/>
            <sz val="11"/>
            <color theme="1"/>
            <rFont val="等线"/>
            <family val="2"/>
            <scheme val="minor"/>
          </rPr>
          <t>作者:</t>
        </r>
        <r>
          <rPr>
            <sz val="11"/>
            <color theme="1"/>
            <rFont val="等线"/>
            <family val="2"/>
            <scheme val="minor"/>
          </rPr>
          <t xml:space="preserve">
入院后48h内就对样本进行检测，个人认为都进行了采样</t>
        </r>
      </text>
    </comment>
    <comment ref="AJ211" authorId="0" shapeId="0">
      <text>
        <r>
          <rPr>
            <b/>
            <sz val="11"/>
            <color theme="1"/>
            <rFont val="等线"/>
            <family val="2"/>
            <scheme val="minor"/>
          </rPr>
          <t>作者:</t>
        </r>
        <r>
          <rPr>
            <sz val="11"/>
            <color theme="1"/>
            <rFont val="等线"/>
            <family val="2"/>
            <scheme val="minor"/>
          </rPr>
          <t xml:space="preserve">
Of the 821 cases, 113 (14%) were on antibiotics before
 admission</t>
        </r>
      </text>
    </comment>
    <comment ref="AM211" authorId="0" shapeId="0">
      <text>
        <r>
          <rPr>
            <b/>
            <sz val="11"/>
            <color theme="1"/>
            <rFont val="等线"/>
            <family val="2"/>
            <scheme val="minor"/>
          </rPr>
          <t>作者:</t>
        </r>
        <r>
          <rPr>
            <sz val="11"/>
            <color theme="1"/>
            <rFont val="等线"/>
            <family val="2"/>
            <scheme val="minor"/>
          </rPr>
          <t xml:space="preserve">
从肺炎患者中筛选出患有流感病毒的患者</t>
        </r>
      </text>
    </comment>
    <comment ref="AQ211" authorId="0" shapeId="0">
      <text>
        <r>
          <rPr>
            <b/>
            <sz val="11"/>
            <color theme="1"/>
            <rFont val="等线"/>
            <family val="2"/>
            <scheme val="minor"/>
          </rPr>
          <t>作者:</t>
        </r>
        <r>
          <rPr>
            <sz val="11"/>
            <color theme="1"/>
            <rFont val="等线"/>
            <family val="2"/>
            <scheme val="minor"/>
          </rPr>
          <t xml:space="preserve">
两组间年龄p值为0.052，合并症统计学分析无意义</t>
        </r>
      </text>
    </comment>
    <comment ref="AO217" authorId="0" shapeId="0">
      <text>
        <r>
          <rPr>
            <b/>
            <sz val="11"/>
            <color theme="1"/>
            <rFont val="等线"/>
            <family val="2"/>
            <scheme val="minor"/>
          </rPr>
          <t>作者:</t>
        </r>
        <r>
          <rPr>
            <sz val="11"/>
            <color theme="1"/>
            <rFont val="等线"/>
            <family val="2"/>
            <scheme val="minor"/>
          </rPr>
          <t xml:space="preserve">
检测包括入院和出院后1个月的病毒和细菌血清学分析</t>
        </r>
      </text>
    </comment>
    <comment ref="H218" authorId="0" shapeId="0">
      <text>
        <r>
          <rPr>
            <b/>
            <sz val="11"/>
            <color theme="1"/>
            <rFont val="等线"/>
            <family val="2"/>
            <scheme val="minor"/>
          </rPr>
          <t>作者:</t>
        </r>
        <r>
          <rPr>
            <sz val="11"/>
            <color theme="1"/>
            <rFont val="等线"/>
            <family val="2"/>
            <scheme val="minor"/>
          </rPr>
          <t xml:space="preserve">
初筛--标题和摘要筛选时就被排除</t>
        </r>
      </text>
    </comment>
  </commentList>
</comments>
</file>

<file path=xl/comments2.xml><?xml version="1.0" encoding="utf-8"?>
<comments xmlns="http://schemas.openxmlformats.org/spreadsheetml/2006/main">
  <authors>
    <author>作者</author>
  </authors>
  <commentList>
    <comment ref="S8" authorId="0" shapeId="0">
      <text>
        <r>
          <rPr>
            <b/>
            <sz val="11"/>
            <color theme="1"/>
            <rFont val="等线"/>
            <family val="2"/>
            <scheme val="minor"/>
          </rPr>
          <t>作者:</t>
        </r>
        <r>
          <rPr>
            <sz val="11"/>
            <color theme="1"/>
            <rFont val="等线"/>
            <family val="2"/>
            <scheme val="minor"/>
          </rPr>
          <t xml:space="preserve">
serious bacterial infection
此数据为严重细菌合并感染，数据较为局限，合适否？</t>
        </r>
      </text>
    </comment>
    <comment ref="A16" authorId="0" shapeId="0">
      <text>
        <r>
          <rPr>
            <b/>
            <sz val="11"/>
            <color theme="1"/>
            <rFont val="等线"/>
            <family val="2"/>
            <scheme val="minor"/>
          </rPr>
          <t>作者:</t>
        </r>
        <r>
          <rPr>
            <sz val="11"/>
            <color theme="1"/>
            <rFont val="等线"/>
            <family val="2"/>
            <scheme val="minor"/>
          </rPr>
          <t xml:space="preserve">
分组为：acute respiratory infection的数据
分组为：influenza like illness的数据
回复：不考虑ILI数据</t>
        </r>
      </text>
    </comment>
    <comment ref="R23" authorId="0" shapeId="0">
      <text>
        <r>
          <rPr>
            <b/>
            <sz val="11"/>
            <color theme="1"/>
            <rFont val="等线"/>
            <family val="2"/>
            <scheme val="minor"/>
          </rPr>
          <t>作者:</t>
        </r>
        <r>
          <rPr>
            <sz val="11"/>
            <color theme="1"/>
            <rFont val="等线"/>
            <family val="2"/>
            <scheme val="minor"/>
          </rPr>
          <t xml:space="preserve">
可能要更多点，文中提到62 (36%) were diagnosed with CRVs, 9% of which were seasonal FLUA.</t>
        </r>
      </text>
    </comment>
    <comment ref="S24" authorId="0" shapeId="0">
      <text>
        <r>
          <rPr>
            <b/>
            <sz val="11"/>
            <color theme="1"/>
            <rFont val="等线"/>
            <family val="2"/>
            <scheme val="minor"/>
          </rPr>
          <t>作者:</t>
        </r>
        <r>
          <rPr>
            <sz val="11"/>
            <color theme="1"/>
            <rFont val="等线"/>
            <family val="2"/>
            <scheme val="minor"/>
          </rPr>
          <t xml:space="preserve">
痰和气管内吸出物培养物仅包含在 2006 年至 2008 年的数据中。整体纳入了2003-2008各个季度的数据</t>
        </r>
      </text>
    </comment>
    <comment ref="S34" authorId="0" shapeId="0">
      <text>
        <r>
          <rPr>
            <b/>
            <sz val="11"/>
            <color theme="1"/>
            <rFont val="等线"/>
            <family val="2"/>
            <scheme val="minor"/>
          </rPr>
          <t>作者:</t>
        </r>
        <r>
          <rPr>
            <sz val="11"/>
            <color theme="1"/>
            <rFont val="等线"/>
            <family val="2"/>
            <scheme val="minor"/>
          </rPr>
          <t xml:space="preserve">
142名疑似合并感染，其中36名确诊，占326的11%，而严重细菌感染有12个，占4%</t>
        </r>
      </text>
    </comment>
    <comment ref="G71" authorId="0" shapeId="0">
      <text>
        <r>
          <rPr>
            <b/>
            <sz val="11"/>
            <color theme="1"/>
            <rFont val="等线"/>
            <family val="2"/>
            <scheme val="minor"/>
          </rPr>
          <t>作者:</t>
        </r>
        <r>
          <rPr>
            <sz val="11"/>
            <color theme="1"/>
            <rFont val="等线"/>
            <family val="2"/>
            <scheme val="minor"/>
          </rPr>
          <t xml:space="preserve">
word补充文件中有52名患者的详细年龄信息</t>
        </r>
      </text>
    </comment>
    <comment ref="R90" authorId="0" shapeId="0">
      <text>
        <r>
          <rPr>
            <b/>
            <sz val="11"/>
            <color theme="1"/>
            <rFont val="等线"/>
            <family val="2"/>
            <scheme val="minor"/>
          </rPr>
          <t>作者:</t>
        </r>
        <r>
          <rPr>
            <sz val="11"/>
            <color theme="1"/>
            <rFont val="等线"/>
            <family val="2"/>
            <scheme val="minor"/>
          </rPr>
          <t xml:space="preserve">
160*58%</t>
        </r>
      </text>
    </comment>
    <comment ref="S90" authorId="0" shapeId="0">
      <text>
        <r>
          <rPr>
            <b/>
            <sz val="11"/>
            <color theme="1"/>
            <rFont val="等线"/>
            <family val="2"/>
            <scheme val="minor"/>
          </rPr>
          <t>作者:</t>
        </r>
        <r>
          <rPr>
            <sz val="11"/>
            <color theme="1"/>
            <rFont val="等线"/>
            <family val="2"/>
            <scheme val="minor"/>
          </rPr>
          <t xml:space="preserve">
34*44%</t>
        </r>
      </text>
    </comment>
  </commentList>
</comments>
</file>

<file path=xl/comments3.xml><?xml version="1.0" encoding="utf-8"?>
<comments xmlns="http://schemas.openxmlformats.org/spreadsheetml/2006/main">
  <authors>
    <author>作者</author>
  </authors>
  <commentList>
    <comment ref="R2" authorId="0" shapeId="0">
      <text>
        <r>
          <rPr>
            <b/>
            <sz val="9"/>
            <color indexed="81"/>
            <rFont val="宋体"/>
            <family val="3"/>
            <charset val="134"/>
          </rPr>
          <t>作者:</t>
        </r>
        <r>
          <rPr>
            <sz val="9"/>
            <color indexed="81"/>
            <rFont val="宋体"/>
            <family val="3"/>
            <charset val="134"/>
          </rPr>
          <t xml:space="preserve">
有两例呼吸道合胞病毒。所以57-2.因为合胞病毒例数较少，对结果影响比较小，所以暂时不考虑对严重性结局的影响</t>
        </r>
      </text>
    </comment>
    <comment ref="S2" authorId="0" shapeId="0">
      <text>
        <r>
          <rPr>
            <b/>
            <sz val="9"/>
            <color indexed="81"/>
            <rFont val="宋体"/>
            <family val="3"/>
            <charset val="134"/>
          </rPr>
          <t>作者:</t>
        </r>
        <r>
          <rPr>
            <sz val="9"/>
            <color indexed="81"/>
            <rFont val="宋体"/>
            <family val="3"/>
            <charset val="134"/>
          </rPr>
          <t xml:space="preserve">
QML：不确定两例合胞病毒严重性情况，暂时录入此数据</t>
        </r>
      </text>
    </comment>
    <comment ref="O5" authorId="0" shapeId="0">
      <text>
        <r>
          <rPr>
            <b/>
            <sz val="11"/>
            <color theme="1"/>
            <rFont val="等线"/>
            <family val="2"/>
            <scheme val="minor"/>
          </rPr>
          <t>作者:</t>
        </r>
        <r>
          <rPr>
            <sz val="11"/>
            <color theme="1"/>
            <rFont val="等线"/>
            <family val="2"/>
            <scheme val="minor"/>
          </rPr>
          <t xml:space="preserve">
4.2-11d</t>
        </r>
      </text>
    </comment>
    <comment ref="S5" authorId="0" shapeId="0">
      <text>
        <r>
          <rPr>
            <b/>
            <sz val="11"/>
            <color theme="1"/>
            <rFont val="等线"/>
            <family val="2"/>
            <scheme val="minor"/>
          </rPr>
          <t>作者:</t>
        </r>
        <r>
          <rPr>
            <sz val="11"/>
            <color theme="1"/>
            <rFont val="等线"/>
            <family val="2"/>
            <scheme val="minor"/>
          </rPr>
          <t xml:space="preserve">
4.9-18.0d</t>
        </r>
      </text>
    </comment>
    <comment ref="L10" authorId="0" shapeId="0">
      <text>
        <r>
          <rPr>
            <b/>
            <sz val="11"/>
            <color theme="1"/>
            <rFont val="等线"/>
            <family val="2"/>
            <scheme val="minor"/>
          </rPr>
          <t>作者:</t>
        </r>
        <r>
          <rPr>
            <sz val="11"/>
            <color theme="1"/>
            <rFont val="等线"/>
            <family val="2"/>
            <scheme val="minor"/>
          </rPr>
          <t xml:space="preserve">
median (IQR)</t>
        </r>
      </text>
    </comment>
    <comment ref="O10" authorId="0" shapeId="0">
      <text>
        <r>
          <rPr>
            <b/>
            <sz val="11"/>
            <color theme="1"/>
            <rFont val="等线"/>
            <family val="2"/>
            <scheme val="minor"/>
          </rPr>
          <t>作者:</t>
        </r>
        <r>
          <rPr>
            <sz val="11"/>
            <color theme="1"/>
            <rFont val="等线"/>
            <family val="2"/>
            <scheme val="minor"/>
          </rPr>
          <t xml:space="preserve">
5(3-9)</t>
        </r>
      </text>
    </comment>
    <comment ref="S10" authorId="0" shapeId="0">
      <text>
        <r>
          <rPr>
            <b/>
            <sz val="11"/>
            <color theme="1"/>
            <rFont val="等线"/>
            <family val="2"/>
            <scheme val="minor"/>
          </rPr>
          <t>作者:</t>
        </r>
        <r>
          <rPr>
            <sz val="11"/>
            <color theme="1"/>
            <rFont val="等线"/>
            <family val="2"/>
            <scheme val="minor"/>
          </rPr>
          <t xml:space="preserve">
4-9d</t>
        </r>
      </text>
    </comment>
    <comment ref="L13" authorId="0" shapeId="0">
      <text>
        <r>
          <rPr>
            <b/>
            <sz val="11"/>
            <color theme="1"/>
            <rFont val="等线"/>
            <family val="2"/>
            <scheme val="minor"/>
          </rPr>
          <t>作者:</t>
        </r>
        <r>
          <rPr>
            <sz val="11"/>
            <color theme="1"/>
            <rFont val="等线"/>
            <family val="2"/>
            <scheme val="minor"/>
          </rPr>
          <t xml:space="preserve">
median, interquartile</t>
        </r>
      </text>
    </comment>
    <comment ref="O13" authorId="0" shapeId="0">
      <text>
        <r>
          <rPr>
            <b/>
            <sz val="11"/>
            <color theme="1"/>
            <rFont val="等线"/>
            <family val="2"/>
            <scheme val="minor"/>
          </rPr>
          <t>作者:</t>
        </r>
        <r>
          <rPr>
            <sz val="11"/>
            <color theme="1"/>
            <rFont val="等线"/>
            <family val="2"/>
            <scheme val="minor"/>
          </rPr>
          <t xml:space="preserve">
3-16d</t>
        </r>
      </text>
    </comment>
    <comment ref="S13" authorId="0" shapeId="0">
      <text>
        <r>
          <rPr>
            <b/>
            <sz val="11"/>
            <color theme="1"/>
            <rFont val="等线"/>
            <family val="2"/>
            <scheme val="minor"/>
          </rPr>
          <t>作者:</t>
        </r>
        <r>
          <rPr>
            <sz val="11"/>
            <color theme="1"/>
            <rFont val="等线"/>
            <family val="2"/>
            <scheme val="minor"/>
          </rPr>
          <t xml:space="preserve">
4.5-29d</t>
        </r>
      </text>
    </comment>
    <comment ref="L17" authorId="0" shapeId="0">
      <text>
        <r>
          <rPr>
            <b/>
            <sz val="11"/>
            <color theme="1"/>
            <rFont val="等线"/>
            <family val="2"/>
            <scheme val="minor"/>
          </rPr>
          <t>作者:</t>
        </r>
        <r>
          <rPr>
            <sz val="11"/>
            <color theme="1"/>
            <rFont val="等线"/>
            <family val="2"/>
            <scheme val="minor"/>
          </rPr>
          <t xml:space="preserve">
(Median,IQR)</t>
        </r>
      </text>
    </comment>
    <comment ref="O17" authorId="0" shapeId="0">
      <text>
        <r>
          <rPr>
            <b/>
            <sz val="11"/>
            <color theme="1"/>
            <rFont val="等线"/>
            <family val="2"/>
            <scheme val="minor"/>
          </rPr>
          <t>作者:</t>
        </r>
        <r>
          <rPr>
            <sz val="11"/>
            <color theme="1"/>
            <rFont val="等线"/>
            <family val="2"/>
            <scheme val="minor"/>
          </rPr>
          <t xml:space="preserve">
2-11.5d</t>
        </r>
      </text>
    </comment>
    <comment ref="S17" authorId="0" shapeId="0">
      <text>
        <r>
          <rPr>
            <b/>
            <sz val="11"/>
            <color theme="1"/>
            <rFont val="等线"/>
            <family val="2"/>
            <scheme val="minor"/>
          </rPr>
          <t>作者:</t>
        </r>
        <r>
          <rPr>
            <sz val="11"/>
            <color theme="1"/>
            <rFont val="等线"/>
            <family val="2"/>
            <scheme val="minor"/>
          </rPr>
          <t xml:space="preserve">
2-6.5d</t>
        </r>
      </text>
    </comment>
    <comment ref="O18" authorId="0" shapeId="0">
      <text>
        <r>
          <rPr>
            <b/>
            <sz val="11"/>
            <color theme="1"/>
            <rFont val="等线"/>
            <family val="2"/>
            <scheme val="minor"/>
          </rPr>
          <t>作者:</t>
        </r>
        <r>
          <rPr>
            <sz val="11"/>
            <color theme="1"/>
            <rFont val="等线"/>
            <family val="2"/>
            <scheme val="minor"/>
          </rPr>
          <t xml:space="preserve">
没毛病</t>
        </r>
      </text>
    </comment>
    <comment ref="L21" authorId="0" shapeId="0">
      <text>
        <r>
          <rPr>
            <b/>
            <sz val="11"/>
            <color theme="1"/>
            <rFont val="等线"/>
            <family val="2"/>
            <scheme val="minor"/>
          </rPr>
          <t>作者:</t>
        </r>
        <r>
          <rPr>
            <sz val="11"/>
            <color theme="1"/>
            <rFont val="等线"/>
            <family val="2"/>
            <scheme val="minor"/>
          </rPr>
          <t xml:space="preserve">
( median (± IQR))</t>
        </r>
      </text>
    </comment>
    <comment ref="O21" authorId="0" shapeId="0">
      <text>
        <r>
          <rPr>
            <b/>
            <sz val="9"/>
            <color indexed="81"/>
            <rFont val="宋体"/>
            <family val="3"/>
            <charset val="134"/>
          </rPr>
          <t>作者:</t>
        </r>
        <r>
          <rPr>
            <sz val="9"/>
            <color indexed="81"/>
            <rFont val="宋体"/>
            <family val="3"/>
            <charset val="134"/>
          </rPr>
          <t xml:space="preserve">
3.5</t>
        </r>
      </text>
    </comment>
    <comment ref="S21" authorId="0" shapeId="0">
      <text>
        <r>
          <rPr>
            <b/>
            <sz val="9"/>
            <color indexed="81"/>
            <rFont val="宋体"/>
            <family val="3"/>
            <charset val="134"/>
          </rPr>
          <t>作者:</t>
        </r>
        <r>
          <rPr>
            <sz val="9"/>
            <color indexed="81"/>
            <rFont val="宋体"/>
            <family val="3"/>
            <charset val="134"/>
          </rPr>
          <t xml:space="preserve">
3.25</t>
        </r>
      </text>
    </comment>
    <comment ref="I24" authorId="0" shapeId="0">
      <text>
        <r>
          <rPr>
            <b/>
            <sz val="11"/>
            <color theme="1"/>
            <rFont val="等线"/>
            <family val="2"/>
            <scheme val="minor"/>
          </rPr>
          <t>作者:</t>
        </r>
        <r>
          <rPr>
            <sz val="11"/>
            <color theme="1"/>
            <rFont val="等线"/>
            <family val="2"/>
            <scheme val="minor"/>
          </rPr>
          <t xml:space="preserve">
支原体肺炎</t>
        </r>
      </text>
    </comment>
    <comment ref="O26" authorId="0" shapeId="0">
      <text>
        <r>
          <rPr>
            <b/>
            <sz val="11"/>
            <color theme="1"/>
            <rFont val="等线"/>
            <family val="2"/>
            <scheme val="minor"/>
          </rPr>
          <t>作者:</t>
        </r>
        <r>
          <rPr>
            <sz val="11"/>
            <color theme="1"/>
            <rFont val="等线"/>
            <family val="2"/>
            <scheme val="minor"/>
          </rPr>
          <t xml:space="preserve">
3-11</t>
        </r>
      </text>
    </comment>
    <comment ref="S26" authorId="0" shapeId="0">
      <text>
        <r>
          <rPr>
            <b/>
            <sz val="11"/>
            <color theme="1"/>
            <rFont val="等线"/>
            <family val="2"/>
            <scheme val="minor"/>
          </rPr>
          <t>作者:</t>
        </r>
        <r>
          <rPr>
            <sz val="11"/>
            <color theme="1"/>
            <rFont val="等线"/>
            <family val="2"/>
            <scheme val="minor"/>
          </rPr>
          <t xml:space="preserve">
3-7</t>
        </r>
      </text>
    </comment>
    <comment ref="O28" authorId="0" shapeId="0">
      <text>
        <r>
          <rPr>
            <b/>
            <sz val="11"/>
            <color theme="1"/>
            <rFont val="等线"/>
            <family val="2"/>
            <scheme val="minor"/>
          </rPr>
          <t>作者:</t>
        </r>
        <r>
          <rPr>
            <sz val="11"/>
            <color theme="1"/>
            <rFont val="等线"/>
            <family val="2"/>
            <scheme val="minor"/>
          </rPr>
          <t xml:space="preserve">
2-6.5</t>
        </r>
      </text>
    </comment>
    <comment ref="S28" authorId="0" shapeId="0">
      <text>
        <r>
          <rPr>
            <b/>
            <sz val="11"/>
            <color theme="1"/>
            <rFont val="等线"/>
            <family val="2"/>
            <scheme val="minor"/>
          </rPr>
          <t>作者:</t>
        </r>
        <r>
          <rPr>
            <sz val="11"/>
            <color theme="1"/>
            <rFont val="等线"/>
            <family val="2"/>
            <scheme val="minor"/>
          </rPr>
          <t xml:space="preserve">
1.3-6</t>
        </r>
      </text>
    </comment>
    <comment ref="B31" authorId="0" shapeId="0">
      <text>
        <r>
          <rPr>
            <b/>
            <sz val="11"/>
            <color theme="1"/>
            <rFont val="等线"/>
            <family val="2"/>
            <scheme val="minor"/>
          </rPr>
          <t>作者:</t>
        </r>
        <r>
          <rPr>
            <sz val="11"/>
            <color theme="1"/>
            <rFont val="等线"/>
            <family val="2"/>
            <scheme val="minor"/>
          </rPr>
          <t xml:space="preserve">
patients admitted with severe H1N1 influenza respiratory failure纳入严重呼吸衰竭的流感患者，合适否？</t>
        </r>
      </text>
    </comment>
    <comment ref="L33" authorId="0" shapeId="0">
      <text>
        <r>
          <rPr>
            <b/>
            <sz val="11"/>
            <color theme="1"/>
            <rFont val="等线"/>
            <family val="2"/>
            <scheme val="minor"/>
          </rPr>
          <t>作者:</t>
        </r>
        <r>
          <rPr>
            <sz val="11"/>
            <color theme="1"/>
            <rFont val="等线"/>
            <family val="2"/>
            <scheme val="minor"/>
          </rPr>
          <t xml:space="preserve">
ICU mortality</t>
        </r>
      </text>
    </comment>
    <comment ref="W39" authorId="0" shapeId="0">
      <text>
        <r>
          <rPr>
            <b/>
            <sz val="11"/>
            <color theme="1"/>
            <rFont val="等线"/>
            <family val="2"/>
            <scheme val="minor"/>
          </rPr>
          <t>作者:</t>
        </r>
        <r>
          <rPr>
            <sz val="11"/>
            <color theme="1"/>
            <rFont val="等线"/>
            <family val="2"/>
            <scheme val="minor"/>
          </rPr>
          <t xml:space="preserve">
p=0.001,有合并的更容易死亡</t>
        </r>
      </text>
    </comment>
    <comment ref="L43" authorId="0" shapeId="0">
      <text>
        <r>
          <rPr>
            <b/>
            <sz val="11"/>
            <color theme="1"/>
            <rFont val="等线"/>
            <family val="2"/>
            <scheme val="minor"/>
          </rPr>
          <t>作者:</t>
        </r>
        <r>
          <rPr>
            <sz val="11"/>
            <color theme="1"/>
            <rFont val="等线"/>
            <family val="2"/>
            <scheme val="minor"/>
          </rPr>
          <t xml:space="preserve">
1-33d内死亡情况</t>
        </r>
      </text>
    </comment>
    <comment ref="X46" authorId="0" shapeId="0">
      <text>
        <r>
          <rPr>
            <b/>
            <sz val="9"/>
            <color indexed="81"/>
            <rFont val="宋体"/>
            <family val="3"/>
            <charset val="134"/>
          </rPr>
          <t>作者:
QML:用软件算吗？还是常规计算？</t>
        </r>
      </text>
    </comment>
  </commentList>
</comments>
</file>

<file path=xl/comments4.xml><?xml version="1.0" encoding="utf-8"?>
<comments xmlns="http://schemas.openxmlformats.org/spreadsheetml/2006/main">
  <authors>
    <author>作者</author>
  </authors>
  <commentList>
    <comment ref="D2" authorId="0" shapeId="0">
      <text>
        <r>
          <rPr>
            <b/>
            <sz val="11"/>
            <color theme="1"/>
            <rFont val="等线"/>
            <family val="2"/>
            <scheme val="minor"/>
          </rPr>
          <t>作者:</t>
        </r>
        <r>
          <rPr>
            <sz val="11"/>
            <color theme="1"/>
            <rFont val="等线"/>
            <family val="2"/>
            <scheme val="minor"/>
          </rPr>
          <t xml:space="preserve">
4.2-11d</t>
        </r>
      </text>
    </comment>
    <comment ref="L2" authorId="0" shapeId="0">
      <text>
        <r>
          <rPr>
            <b/>
            <sz val="11"/>
            <color theme="1"/>
            <rFont val="等线"/>
            <family val="2"/>
            <scheme val="minor"/>
          </rPr>
          <t>作者:</t>
        </r>
        <r>
          <rPr>
            <sz val="11"/>
            <color theme="1"/>
            <rFont val="等线"/>
            <family val="2"/>
            <scheme val="minor"/>
          </rPr>
          <t xml:space="preserve">
4.9-18.0d</t>
        </r>
      </text>
    </comment>
    <comment ref="D3" authorId="0" shapeId="0">
      <text>
        <r>
          <rPr>
            <b/>
            <sz val="11"/>
            <color theme="1"/>
            <rFont val="等线"/>
            <family val="2"/>
            <scheme val="minor"/>
          </rPr>
          <t>作者:</t>
        </r>
        <r>
          <rPr>
            <sz val="11"/>
            <color theme="1"/>
            <rFont val="等线"/>
            <family val="2"/>
            <scheme val="minor"/>
          </rPr>
          <t xml:space="preserve">
5(3-9)</t>
        </r>
      </text>
    </comment>
    <comment ref="L3" authorId="0" shapeId="0">
      <text>
        <r>
          <rPr>
            <b/>
            <sz val="11"/>
            <color theme="1"/>
            <rFont val="等线"/>
            <family val="2"/>
            <scheme val="minor"/>
          </rPr>
          <t>作者:</t>
        </r>
        <r>
          <rPr>
            <sz val="11"/>
            <color theme="1"/>
            <rFont val="等线"/>
            <family val="2"/>
            <scheme val="minor"/>
          </rPr>
          <t xml:space="preserve">
4-9d</t>
        </r>
      </text>
    </comment>
    <comment ref="D4" authorId="0" shapeId="0">
      <text>
        <r>
          <rPr>
            <b/>
            <sz val="11"/>
            <color theme="1"/>
            <rFont val="等线"/>
            <family val="2"/>
            <scheme val="minor"/>
          </rPr>
          <t>作者:</t>
        </r>
        <r>
          <rPr>
            <sz val="11"/>
            <color theme="1"/>
            <rFont val="等线"/>
            <family val="2"/>
            <scheme val="minor"/>
          </rPr>
          <t xml:space="preserve">
3-16d</t>
        </r>
      </text>
    </comment>
    <comment ref="K4" authorId="0" shapeId="0">
      <text>
        <r>
          <rPr>
            <b/>
            <sz val="11"/>
            <color theme="1"/>
            <rFont val="等线"/>
            <family val="2"/>
            <scheme val="minor"/>
          </rPr>
          <t>作者:</t>
        </r>
        <r>
          <rPr>
            <sz val="11"/>
            <color theme="1"/>
            <rFont val="等线"/>
            <family val="2"/>
            <scheme val="minor"/>
          </rPr>
          <t xml:space="preserve">
median, interquartile</t>
        </r>
      </text>
    </comment>
    <comment ref="L4" authorId="0" shapeId="0">
      <text>
        <r>
          <rPr>
            <b/>
            <sz val="11"/>
            <color theme="1"/>
            <rFont val="等线"/>
            <family val="2"/>
            <scheme val="minor"/>
          </rPr>
          <t>作者:</t>
        </r>
        <r>
          <rPr>
            <sz val="11"/>
            <color theme="1"/>
            <rFont val="等线"/>
            <family val="2"/>
            <scheme val="minor"/>
          </rPr>
          <t xml:space="preserve">
4.5-29d</t>
        </r>
      </text>
    </comment>
    <comment ref="R4" authorId="0" shapeId="0">
      <text>
        <r>
          <rPr>
            <b/>
            <sz val="11"/>
            <color theme="1"/>
            <rFont val="等线"/>
            <family val="2"/>
            <scheme val="minor"/>
          </rPr>
          <t>作者:</t>
        </r>
        <r>
          <rPr>
            <sz val="11"/>
            <color theme="1"/>
            <rFont val="等线"/>
            <family val="2"/>
            <scheme val="minor"/>
          </rPr>
          <t xml:space="preserve">
4.5-29d</t>
        </r>
      </text>
    </comment>
    <comment ref="D5" authorId="0" shapeId="0">
      <text>
        <r>
          <rPr>
            <b/>
            <sz val="11"/>
            <color theme="1"/>
            <rFont val="等线"/>
            <family val="2"/>
            <scheme val="minor"/>
          </rPr>
          <t>作者:</t>
        </r>
        <r>
          <rPr>
            <sz val="11"/>
            <color theme="1"/>
            <rFont val="等线"/>
            <family val="2"/>
            <scheme val="minor"/>
          </rPr>
          <t xml:space="preserve">
2-11.5d</t>
        </r>
      </text>
    </comment>
    <comment ref="L5" authorId="0" shapeId="0">
      <text>
        <r>
          <rPr>
            <b/>
            <sz val="11"/>
            <color theme="1"/>
            <rFont val="等线"/>
            <family val="2"/>
            <scheme val="minor"/>
          </rPr>
          <t>作者:</t>
        </r>
        <r>
          <rPr>
            <sz val="11"/>
            <color theme="1"/>
            <rFont val="等线"/>
            <family val="2"/>
            <scheme val="minor"/>
          </rPr>
          <t xml:space="preserve">
2-6.5d</t>
        </r>
      </text>
    </comment>
    <comment ref="D6" authorId="0" shapeId="0">
      <text>
        <r>
          <rPr>
            <b/>
            <sz val="9"/>
            <color indexed="81"/>
            <rFont val="宋体"/>
            <family val="3"/>
            <charset val="134"/>
          </rPr>
          <t>作者:</t>
        </r>
        <r>
          <rPr>
            <sz val="9"/>
            <color indexed="81"/>
            <rFont val="宋体"/>
            <family val="3"/>
            <charset val="134"/>
          </rPr>
          <t xml:space="preserve">
3.5</t>
        </r>
      </text>
    </comment>
    <comment ref="L6" authorId="0" shapeId="0">
      <text>
        <r>
          <rPr>
            <b/>
            <sz val="9"/>
            <color indexed="81"/>
            <rFont val="宋体"/>
            <family val="3"/>
            <charset val="134"/>
          </rPr>
          <t>作者:</t>
        </r>
        <r>
          <rPr>
            <sz val="9"/>
            <color indexed="81"/>
            <rFont val="宋体"/>
            <family val="3"/>
            <charset val="134"/>
          </rPr>
          <t xml:space="preserve">
3.25</t>
        </r>
      </text>
    </comment>
    <comment ref="D7" authorId="0" shapeId="0">
      <text>
        <r>
          <rPr>
            <b/>
            <sz val="11"/>
            <color theme="1"/>
            <rFont val="等线"/>
            <family val="2"/>
            <scheme val="minor"/>
          </rPr>
          <t>作者:</t>
        </r>
        <r>
          <rPr>
            <sz val="11"/>
            <color theme="1"/>
            <rFont val="等线"/>
            <family val="2"/>
            <scheme val="minor"/>
          </rPr>
          <t xml:space="preserve">
3-11</t>
        </r>
      </text>
    </comment>
    <comment ref="L7" authorId="0" shapeId="0">
      <text>
        <r>
          <rPr>
            <b/>
            <sz val="11"/>
            <color theme="1"/>
            <rFont val="等线"/>
            <family val="2"/>
            <scheme val="minor"/>
          </rPr>
          <t>作者:</t>
        </r>
        <r>
          <rPr>
            <sz val="11"/>
            <color theme="1"/>
            <rFont val="等线"/>
            <family val="2"/>
            <scheme val="minor"/>
          </rPr>
          <t xml:space="preserve">
3-7</t>
        </r>
      </text>
    </comment>
    <comment ref="D8" authorId="0" shapeId="0">
      <text>
        <r>
          <rPr>
            <b/>
            <sz val="11"/>
            <color theme="1"/>
            <rFont val="等线"/>
            <family val="2"/>
            <scheme val="minor"/>
          </rPr>
          <t>作者:</t>
        </r>
        <r>
          <rPr>
            <sz val="11"/>
            <color theme="1"/>
            <rFont val="等线"/>
            <family val="2"/>
            <scheme val="minor"/>
          </rPr>
          <t xml:space="preserve">
2-6.5</t>
        </r>
      </text>
    </comment>
    <comment ref="L8" authorId="0" shapeId="0">
      <text>
        <r>
          <rPr>
            <b/>
            <sz val="11"/>
            <color theme="1"/>
            <rFont val="等线"/>
            <family val="2"/>
            <scheme val="minor"/>
          </rPr>
          <t>作者:</t>
        </r>
        <r>
          <rPr>
            <sz val="11"/>
            <color theme="1"/>
            <rFont val="等线"/>
            <family val="2"/>
            <scheme val="minor"/>
          </rPr>
          <t xml:space="preserve">
1.3-6</t>
        </r>
      </text>
    </comment>
  </commentList>
</comments>
</file>

<file path=xl/comments5.xml><?xml version="1.0" encoding="utf-8"?>
<comments xmlns="http://schemas.openxmlformats.org/spreadsheetml/2006/main">
  <authors>
    <author>作者</author>
  </authors>
  <commentList>
    <comment ref="D13" authorId="0" shapeId="0">
      <text>
        <r>
          <rPr>
            <b/>
            <sz val="11"/>
            <color theme="1"/>
            <rFont val="等线"/>
            <family val="2"/>
            <scheme val="minor"/>
          </rPr>
          <t>作者:</t>
        </r>
        <r>
          <rPr>
            <sz val="11"/>
            <color theme="1"/>
            <rFont val="等线"/>
            <family val="2"/>
            <scheme val="minor"/>
          </rPr>
          <t xml:space="preserve">
cross-sectional study </t>
        </r>
      </text>
    </comment>
    <comment ref="F19" authorId="0" shapeId="0">
      <text>
        <r>
          <rPr>
            <b/>
            <sz val="11"/>
            <color theme="1"/>
            <rFont val="等线"/>
            <family val="2"/>
            <scheme val="minor"/>
          </rPr>
          <t>作者:</t>
        </r>
        <r>
          <rPr>
            <sz val="11"/>
            <color theme="1"/>
            <rFont val="等线"/>
            <family val="2"/>
            <scheme val="minor"/>
          </rPr>
          <t xml:space="preserve">
可能要更多点，文中提到62 (36%) were diagnosed with CRVs, 9% of which were seasonal FLUA.</t>
        </r>
      </text>
    </comment>
    <comment ref="D37" authorId="0" shapeId="0">
      <text>
        <r>
          <rPr>
            <b/>
            <sz val="11"/>
            <color theme="1"/>
            <rFont val="等线"/>
            <family val="2"/>
            <scheme val="minor"/>
          </rPr>
          <t>作者:</t>
        </r>
        <r>
          <rPr>
            <sz val="11"/>
            <color theme="1"/>
            <rFont val="等线"/>
            <family val="2"/>
            <scheme val="minor"/>
          </rPr>
          <t xml:space="preserve">
standardized  case reports</t>
        </r>
      </text>
    </comment>
    <comment ref="E37" authorId="0" shapeId="0">
      <text>
        <r>
          <rPr>
            <b/>
            <sz val="11"/>
            <color theme="1"/>
            <rFont val="等线"/>
            <family val="2"/>
            <scheme val="minor"/>
          </rPr>
          <t>作者:</t>
        </r>
        <r>
          <rPr>
            <sz val="11"/>
            <color theme="1"/>
            <rFont val="等线"/>
            <family val="2"/>
            <scheme val="minor"/>
          </rPr>
          <t xml:space="preserve">
fatal cases选取住院患者死亡病例</t>
        </r>
      </text>
    </comment>
    <comment ref="A41" authorId="0" shapeId="0">
      <text>
        <r>
          <rPr>
            <b/>
            <sz val="9"/>
            <color indexed="81"/>
            <rFont val="Tahoma"/>
            <family val="2"/>
          </rPr>
          <t>作者:</t>
        </r>
        <r>
          <rPr>
            <sz val="9"/>
            <color indexed="81"/>
            <rFont val="Tahoma"/>
            <family val="2"/>
          </rPr>
          <t xml:space="preserve">
blood culture is acceptable to test bacteria</t>
        </r>
      </text>
    </comment>
    <comment ref="D54" authorId="0" shapeId="0">
      <text>
        <r>
          <rPr>
            <b/>
            <sz val="11"/>
            <color theme="1"/>
            <rFont val="等线"/>
            <family val="2"/>
            <scheme val="minor"/>
          </rPr>
          <t>作者:</t>
        </r>
        <r>
          <rPr>
            <sz val="11"/>
            <color theme="1"/>
            <rFont val="等线"/>
            <family val="2"/>
            <scheme val="minor"/>
          </rPr>
          <t xml:space="preserve">
case-control study</t>
        </r>
      </text>
    </comment>
    <comment ref="O68" authorId="0" shapeId="0">
      <text>
        <r>
          <rPr>
            <b/>
            <sz val="9"/>
            <color indexed="81"/>
            <rFont val="宋体"/>
            <family val="3"/>
            <charset val="134"/>
          </rPr>
          <t>作者:</t>
        </r>
        <r>
          <rPr>
            <sz val="9"/>
            <color indexed="81"/>
            <rFont val="宋体"/>
            <family val="3"/>
            <charset val="134"/>
          </rPr>
          <t xml:space="preserve">
1: before
2: during
3: after
4: mixed</t>
        </r>
      </text>
    </comment>
    <comment ref="AD68" authorId="0" shapeId="0">
      <text>
        <r>
          <rPr>
            <b/>
            <sz val="9"/>
            <color indexed="81"/>
            <rFont val="Tahoma"/>
            <family val="2"/>
          </rPr>
          <t>作者:</t>
        </r>
        <r>
          <rPr>
            <sz val="9"/>
            <color indexed="81"/>
            <rFont val="Tahoma"/>
            <family val="2"/>
          </rPr>
          <t xml:space="preserve">
Flu subtype?</t>
        </r>
      </text>
    </comment>
    <comment ref="AM68" authorId="0" shapeId="0">
      <text>
        <r>
          <rPr>
            <b/>
            <sz val="11"/>
            <color theme="1"/>
            <rFont val="等线"/>
            <family val="2"/>
            <scheme val="minor"/>
          </rPr>
          <t>作者:</t>
        </r>
        <r>
          <rPr>
            <sz val="11"/>
            <color theme="1"/>
            <rFont val="等线"/>
            <family val="2"/>
            <scheme val="minor"/>
          </rPr>
          <t xml:space="preserve">
是否有排除一些特殊情况的患者，比如排除了免疫力低下的患者</t>
        </r>
      </text>
    </comment>
    <comment ref="AO68" authorId="0" shapeId="0">
      <text>
        <r>
          <rPr>
            <b/>
            <sz val="11"/>
            <color theme="1"/>
            <rFont val="等线"/>
            <family val="2"/>
            <scheme val="minor"/>
          </rPr>
          <t>作者:</t>
        </r>
        <r>
          <rPr>
            <sz val="11"/>
            <color theme="1"/>
            <rFont val="等线"/>
            <family val="2"/>
            <scheme val="minor"/>
          </rPr>
          <t xml:space="preserve">
Bacterial testing level
bacterial confirmation in influenza-confirmed cases</t>
        </r>
      </text>
    </comment>
    <comment ref="AQ68" authorId="0" shapeId="0">
      <text>
        <r>
          <rPr>
            <b/>
            <sz val="11"/>
            <color theme="1"/>
            <rFont val="等线"/>
            <family val="2"/>
            <scheme val="minor"/>
          </rPr>
          <t>作者:</t>
        </r>
        <r>
          <rPr>
            <sz val="11"/>
            <color theme="1"/>
            <rFont val="等线"/>
            <family val="2"/>
            <scheme val="minor"/>
          </rPr>
          <t xml:space="preserve">
基线资料、合并症统计学意义。没有则为low</t>
        </r>
      </text>
    </comment>
    <comment ref="AM69" authorId="0" shapeId="0">
      <text>
        <r>
          <rPr>
            <b/>
            <sz val="11"/>
            <color theme="1"/>
            <rFont val="等线"/>
            <family val="2"/>
            <scheme val="minor"/>
          </rPr>
          <t>作者:</t>
        </r>
        <r>
          <rPr>
            <sz val="11"/>
            <color theme="1"/>
            <rFont val="等线"/>
            <family val="2"/>
            <scheme val="minor"/>
          </rPr>
          <t xml:space="preserve">
采集的是发热呼吸综合症的患者的样本，来源不明（不清楚是IP还是ICU），但是都做了病毒检测</t>
        </r>
      </text>
    </comment>
    <comment ref="B78" authorId="0" shapeId="0">
      <text>
        <r>
          <rPr>
            <b/>
            <sz val="11"/>
            <color theme="1"/>
            <rFont val="等线"/>
            <family val="2"/>
            <scheme val="minor"/>
          </rPr>
          <t>作者:</t>
        </r>
        <r>
          <rPr>
            <sz val="11"/>
            <color theme="1"/>
            <rFont val="等线"/>
            <family val="2"/>
            <scheme val="minor"/>
          </rPr>
          <t xml:space="preserve">
分组为：acute respiratory infection的数据
分组为：influenza like illness的数据
回复：不考虑ILI数据</t>
        </r>
      </text>
    </comment>
  </commentList>
</comments>
</file>

<file path=xl/comments6.xml><?xml version="1.0" encoding="utf-8"?>
<comments xmlns="http://schemas.openxmlformats.org/spreadsheetml/2006/main">
  <authors>
    <author>作者</author>
  </authors>
  <commentList>
    <comment ref="L3" authorId="0" shapeId="0">
      <text>
        <r>
          <rPr>
            <b/>
            <sz val="9"/>
            <color indexed="81"/>
            <rFont val="宋体"/>
            <family val="3"/>
            <charset val="134"/>
          </rPr>
          <t>作者:</t>
        </r>
        <r>
          <rPr>
            <sz val="9"/>
            <color indexed="81"/>
            <rFont val="宋体"/>
            <family val="3"/>
            <charset val="134"/>
          </rPr>
          <t xml:space="preserve">
有两例呼吸道合胞病毒。所以57-2.因为合胞病毒例数较少，对结果影响比较小，所以暂时不考虑对严重性结局的影响</t>
        </r>
      </text>
    </comment>
    <comment ref="M3" authorId="0" shapeId="0">
      <text>
        <r>
          <rPr>
            <b/>
            <sz val="11"/>
            <color theme="1"/>
            <rFont val="等线"/>
            <family val="2"/>
            <scheme val="minor"/>
          </rPr>
          <t>作者:</t>
        </r>
        <r>
          <rPr>
            <sz val="11"/>
            <color theme="1"/>
            <rFont val="等线"/>
            <family val="2"/>
            <scheme val="minor"/>
          </rPr>
          <t xml:space="preserve">
不确定两例合胞病毒合并症情况，暂时录入此数据</t>
        </r>
      </text>
    </comment>
    <comment ref="J4" authorId="0" shapeId="0">
      <text>
        <r>
          <rPr>
            <b/>
            <sz val="11"/>
            <color theme="1"/>
            <rFont val="等线"/>
            <family val="2"/>
            <scheme val="minor"/>
          </rPr>
          <t>作者:</t>
        </r>
        <r>
          <rPr>
            <sz val="11"/>
            <color theme="1"/>
            <rFont val="等线"/>
            <family val="2"/>
            <scheme val="minor"/>
          </rPr>
          <t xml:space="preserve">
44*64.7%</t>
        </r>
      </text>
    </comment>
    <comment ref="M4" authorId="0" shapeId="0">
      <text>
        <r>
          <rPr>
            <b/>
            <sz val="11"/>
            <color theme="1"/>
            <rFont val="等线"/>
            <family val="2"/>
            <scheme val="minor"/>
          </rPr>
          <t>作者:</t>
        </r>
        <r>
          <rPr>
            <sz val="11"/>
            <color theme="1"/>
            <rFont val="等线"/>
            <family val="2"/>
            <scheme val="minor"/>
          </rPr>
          <t xml:space="preserve">
16*77.4%</t>
        </r>
      </text>
    </comment>
    <comment ref="O4" authorId="0" shapeId="0">
      <text>
        <r>
          <rPr>
            <b/>
            <sz val="11"/>
            <color theme="1"/>
            <rFont val="等线"/>
            <family val="2"/>
            <scheme val="minor"/>
          </rPr>
          <t>作者:</t>
        </r>
        <r>
          <rPr>
            <sz val="11"/>
            <color theme="1"/>
            <rFont val="等线"/>
            <family val="2"/>
            <scheme val="minor"/>
          </rPr>
          <t xml:space="preserve">
p=0.180</t>
        </r>
      </text>
    </comment>
    <comment ref="O5" authorId="0" shapeId="0">
      <text>
        <r>
          <rPr>
            <b/>
            <sz val="11"/>
            <color theme="1"/>
            <rFont val="等线"/>
            <family val="2"/>
            <scheme val="minor"/>
          </rPr>
          <t>作者:</t>
        </r>
        <r>
          <rPr>
            <sz val="11"/>
            <color theme="1"/>
            <rFont val="等线"/>
            <family val="2"/>
            <scheme val="minor"/>
          </rPr>
          <t xml:space="preserve">
p=0.02&lt;0.05</t>
        </r>
      </text>
    </comment>
    <comment ref="O7" authorId="0" shapeId="0">
      <text>
        <r>
          <rPr>
            <b/>
            <sz val="11"/>
            <color theme="1"/>
            <rFont val="等线"/>
            <family val="2"/>
            <scheme val="minor"/>
          </rPr>
          <t>作者:</t>
        </r>
        <r>
          <rPr>
            <sz val="11"/>
            <color theme="1"/>
            <rFont val="等线"/>
            <family val="2"/>
            <scheme val="minor"/>
          </rPr>
          <t xml:space="preserve">
没有总的合并症的情况，各个合并症单感染与合并感染相比分别都没有统计学差异</t>
        </r>
      </text>
    </comment>
    <comment ref="H13" authorId="0" shapeId="0">
      <text>
        <r>
          <rPr>
            <b/>
            <sz val="11"/>
            <color theme="1"/>
            <rFont val="等线"/>
            <family val="2"/>
            <scheme val="minor"/>
          </rPr>
          <t>作者:</t>
        </r>
        <r>
          <rPr>
            <sz val="11"/>
            <color theme="1"/>
            <rFont val="等线"/>
            <family val="2"/>
            <scheme val="minor"/>
          </rPr>
          <t xml:space="preserve">
支原体肺炎</t>
        </r>
      </text>
    </comment>
    <comment ref="O13" authorId="0" shapeId="0">
      <text>
        <r>
          <rPr>
            <b/>
            <sz val="11"/>
            <color theme="1"/>
            <rFont val="等线"/>
            <family val="2"/>
            <scheme val="minor"/>
          </rPr>
          <t>作者:</t>
        </r>
        <r>
          <rPr>
            <sz val="11"/>
            <color theme="1"/>
            <rFont val="等线"/>
            <family val="2"/>
            <scheme val="minor"/>
          </rPr>
          <t xml:space="preserve">
p=0.002</t>
        </r>
      </text>
    </comment>
    <comment ref="O16" authorId="0"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主要看是否有统计意义
Reply:
    对讨论有益</t>
        </r>
      </text>
    </comment>
    <comment ref="O17" authorId="0" shapeId="0">
      <text>
        <r>
          <rPr>
            <b/>
            <sz val="11"/>
            <color theme="1"/>
            <rFont val="等线"/>
            <family val="2"/>
            <scheme val="minor"/>
          </rPr>
          <t>作者:</t>
        </r>
        <r>
          <rPr>
            <sz val="11"/>
            <color theme="1"/>
            <rFont val="等线"/>
            <family val="2"/>
            <scheme val="minor"/>
          </rPr>
          <t xml:space="preserve">
有各个合并症的p值，大多数大于0.05</t>
        </r>
      </text>
    </comment>
    <comment ref="O20" authorId="0" shapeId="0">
      <text>
        <r>
          <rPr>
            <b/>
            <sz val="11"/>
            <color theme="1"/>
            <rFont val="等线"/>
            <family val="2"/>
            <scheme val="minor"/>
          </rPr>
          <t>作者:</t>
        </r>
        <r>
          <rPr>
            <sz val="11"/>
            <color theme="1"/>
            <rFont val="等线"/>
            <family val="2"/>
            <scheme val="minor"/>
          </rPr>
          <t xml:space="preserve">
p=0.86</t>
        </r>
      </text>
    </comment>
    <comment ref="O22" authorId="0" shapeId="0">
      <text>
        <r>
          <rPr>
            <b/>
            <sz val="11"/>
            <color theme="1"/>
            <rFont val="等线"/>
            <family val="2"/>
            <scheme val="minor"/>
          </rPr>
          <t>作者:</t>
        </r>
        <r>
          <rPr>
            <sz val="11"/>
            <color theme="1"/>
            <rFont val="等线"/>
            <family val="2"/>
            <scheme val="minor"/>
          </rPr>
          <t xml:space="preserve">
A higher proportion of CVD was in single-infected cases versus co-infected cases (31% vs 19%). No significant differences in other comorbidities were found between single- and co-infection group.</t>
        </r>
      </text>
    </comment>
    <comment ref="O23" authorId="0" shapeId="0">
      <text>
        <r>
          <rPr>
            <b/>
            <sz val="11"/>
            <color theme="1"/>
            <rFont val="等线"/>
            <family val="2"/>
            <scheme val="minor"/>
          </rPr>
          <t>作者:</t>
        </r>
        <r>
          <rPr>
            <sz val="11"/>
            <color theme="1"/>
            <rFont val="等线"/>
            <family val="2"/>
            <scheme val="minor"/>
          </rPr>
          <t xml:space="preserve">
各个合并症分别都没有统计学意义</t>
        </r>
      </text>
    </comment>
    <comment ref="O24" authorId="0" shapeId="0">
      <text>
        <r>
          <rPr>
            <b/>
            <sz val="11"/>
            <color theme="1"/>
            <rFont val="等线"/>
            <family val="2"/>
            <scheme val="minor"/>
          </rPr>
          <t>作者:</t>
        </r>
        <r>
          <rPr>
            <sz val="11"/>
            <color theme="1"/>
            <rFont val="等线"/>
            <family val="2"/>
            <scheme val="minor"/>
          </rPr>
          <t xml:space="preserve">
但是在有无严重性疾病组之间合并症的影响具有统计学意义</t>
        </r>
      </text>
    </comment>
  </commentList>
</comments>
</file>

<file path=xl/sharedStrings.xml><?xml version="1.0" encoding="utf-8"?>
<sst xmlns="http://schemas.openxmlformats.org/spreadsheetml/2006/main" count="5599" uniqueCount="1911">
  <si>
    <t>发病率</t>
    <phoneticPr fontId="1" type="noConversion"/>
  </si>
  <si>
    <t>流感病毒和，与 ICU 入住、肺部合并感染和 ICU 死亡率相关的因素</t>
    <phoneticPr fontId="1" type="noConversion"/>
  </si>
  <si>
    <t>study研究信息</t>
    <phoneticPr fontId="1" type="noConversion"/>
  </si>
  <si>
    <t>country研究地点</t>
    <phoneticPr fontId="1" type="noConversion"/>
  </si>
  <si>
    <t>enrollmengt year纳入研究的时间</t>
    <phoneticPr fontId="1" type="noConversion"/>
  </si>
  <si>
    <t>study design研究类型</t>
    <phoneticPr fontId="1" type="noConversion"/>
  </si>
  <si>
    <t>setting环境</t>
    <phoneticPr fontId="1" type="noConversion"/>
  </si>
  <si>
    <t>Participant Age Class参与者年龄分类</t>
    <phoneticPr fontId="1" type="noConversion"/>
  </si>
  <si>
    <t>sample size</t>
    <phoneticPr fontId="1" type="noConversion"/>
  </si>
  <si>
    <t xml:space="preserve">Bacterial coinfection(%) </t>
    <phoneticPr fontId="1" type="noConversion"/>
  </si>
  <si>
    <t>细菌收集方法（痰、血液、支气管肺泡灌洗 [BAL]）</t>
    <phoneticPr fontId="1" type="noConversion"/>
  </si>
  <si>
    <t>细菌检测方法（染色、培养、聚合酶链反应 [PCR]、抗体）</t>
    <phoneticPr fontId="1" type="noConversion"/>
  </si>
  <si>
    <t>细菌种类</t>
  </si>
  <si>
    <t>人口统计学特征，如BMI，是否饮酒、吸烟</t>
    <phoneticPr fontId="1" type="noConversion"/>
  </si>
  <si>
    <t>合并症，如睡眠呼吸暂停综合症、哮喘、慢阻肺等等</t>
    <phoneticPr fontId="1" type="noConversion"/>
  </si>
  <si>
    <t>住院或化疗前免疫抑制药物的使用</t>
    <phoneticPr fontId="1" type="noConversion"/>
  </si>
  <si>
    <t>自我报告的发病日期</t>
  </si>
  <si>
    <t>就诊时的临床体征和症状</t>
  </si>
  <si>
    <t>需要在 ICU 治疗</t>
  </si>
  <si>
    <t>器官衰竭的发生</t>
  </si>
  <si>
    <t>发展为 细菌、真菌或病毒合并感染</t>
  </si>
  <si>
    <t>是否采取抗菌治疗</t>
    <phoneticPr fontId="1" type="noConversion"/>
  </si>
  <si>
    <t>最终结果</t>
  </si>
  <si>
    <t xml:space="preserve">主要结局-住院时间	</t>
    <phoneticPr fontId="1" type="noConversion"/>
  </si>
  <si>
    <t>按年龄分组</t>
    <phoneticPr fontId="1" type="noConversion"/>
  </si>
  <si>
    <t>次要结局-重症监护、机械通气要求、氧气需求量、死亡率</t>
    <phoneticPr fontId="1" type="noConversion"/>
  </si>
  <si>
    <t>Ahn S, et al., 201128</t>
    <phoneticPr fontId="1" type="noConversion"/>
  </si>
  <si>
    <t>South Korea</t>
    <phoneticPr fontId="1" type="noConversion"/>
  </si>
  <si>
    <t>Retrospective (cohort)</t>
    <phoneticPr fontId="1" type="noConversion"/>
  </si>
  <si>
    <r>
      <t>ED</t>
    </r>
    <r>
      <rPr>
        <sz val="7.45"/>
        <color rgb="FF231F20"/>
        <rFont val="宋体"/>
        <family val="3"/>
        <charset val="134"/>
      </rPr>
      <t>急诊</t>
    </r>
    <phoneticPr fontId="1" type="noConversion"/>
  </si>
  <si>
    <t>Adult</t>
    <phoneticPr fontId="1" type="noConversion"/>
  </si>
  <si>
    <t>Double_check</t>
    <phoneticPr fontId="1" type="noConversion"/>
  </si>
  <si>
    <t>Extract</t>
  </si>
  <si>
    <t>StudyID</t>
    <phoneticPr fontId="1" type="noConversion"/>
  </si>
  <si>
    <t>First_author</t>
  </si>
  <si>
    <t>Publish_year</t>
  </si>
  <si>
    <t>Title</t>
  </si>
  <si>
    <t>language</t>
    <phoneticPr fontId="1" type="noConversion"/>
  </si>
  <si>
    <t>Whether_included</t>
  </si>
  <si>
    <t>reason</t>
    <phoneticPr fontId="1" type="noConversion"/>
  </si>
  <si>
    <t>Study_location</t>
  </si>
  <si>
    <t>Country</t>
    <phoneticPr fontId="1" type="noConversion"/>
  </si>
  <si>
    <t>Study_period</t>
    <phoneticPr fontId="1" type="noConversion"/>
  </si>
  <si>
    <t xml:space="preserve">before </t>
  </si>
  <si>
    <t>during</t>
  </si>
  <si>
    <t>after</t>
  </si>
  <si>
    <t>studydesign</t>
  </si>
  <si>
    <t>Study_design</t>
  </si>
  <si>
    <t>Setting</t>
  </si>
  <si>
    <t>Age</t>
  </si>
  <si>
    <t>Inclusion_criteria</t>
  </si>
  <si>
    <t>Exclusion_criteria</t>
  </si>
  <si>
    <t>Case_definition</t>
  </si>
  <si>
    <t>CAP/HAP/Both/NA</t>
  </si>
  <si>
    <t>Original_case_definintion</t>
  </si>
  <si>
    <t>Type_flu</t>
  </si>
  <si>
    <t>Test_for_flu</t>
  </si>
  <si>
    <t>Specimen_for_flu</t>
  </si>
  <si>
    <t>Test_for_bacteria</t>
  </si>
  <si>
    <t>Specimen_for_bacteria</t>
  </si>
  <si>
    <t>Co-infection/SecondaryInfection/Both/NA</t>
  </si>
  <si>
    <t xml:space="preserve">Antibiotic use before the bacterial confirmation (%). </t>
  </si>
  <si>
    <t>comment</t>
    <phoneticPr fontId="1" type="noConversion"/>
  </si>
  <si>
    <t>Study design</t>
  </si>
  <si>
    <t>Representativeness  of the study population</t>
  </si>
  <si>
    <t>Influenza test method</t>
  </si>
  <si>
    <t>Sampling strategy</t>
  </si>
  <si>
    <t>Bacterial confirmation</t>
  </si>
  <si>
    <t>Accounting for confounders</t>
  </si>
  <si>
    <t xml:space="preserve">Assessment of the length of hospital stay (LOS) </t>
  </si>
  <si>
    <t>notes</t>
  </si>
  <si>
    <t>If one study has been extracted, please fill in your name (ie QML, ZFY in this collumn). If one study has not been extracted, please leave the cell empty.</t>
  </si>
  <si>
    <t>yes/no</t>
    <phoneticPr fontId="1" type="noConversion"/>
  </si>
  <si>
    <t>2009pandemic: 20090401-20100401</t>
  </si>
  <si>
    <t xml:space="preserve">  co-cohort, ca-case control, cr-cross sectional</t>
  </si>
  <si>
    <t>general wards/intensive care units(ICU)/community/primary care setting/emergency department/clinic门诊</t>
  </si>
  <si>
    <t>Proportion/Severity/Prop &amp; severity</t>
    <phoneticPr fontId="1" type="noConversion"/>
  </si>
  <si>
    <t>是否有特指</t>
    <phoneticPr fontId="1" type="noConversion"/>
  </si>
  <si>
    <t>eg, pneumonia…</t>
    <phoneticPr fontId="1" type="noConversion"/>
  </si>
  <si>
    <t xml:space="preserve">CA: community-acquired, OR samples are collected within 48/72h of the hospitalisation. HA: hospital-acquired. Both: including CA and HA. NA: not available in the study. </t>
  </si>
  <si>
    <t>细节</t>
    <phoneticPr fontId="1" type="noConversion"/>
  </si>
  <si>
    <t>PCR</t>
    <phoneticPr fontId="1" type="noConversion"/>
  </si>
  <si>
    <t>采取什么样本，如鼻咽拭子，口咽拭子</t>
    <phoneticPr fontId="1" type="noConversion"/>
  </si>
  <si>
    <t xml:space="preserve">cell culture and microscopy, ELISAs , agglutination assays, PCR, PCRs , RT-PCR </t>
    <phoneticPr fontId="1" type="noConversion"/>
  </si>
  <si>
    <t>采取什么样本，如痰、血</t>
    <phoneticPr fontId="1" type="noConversion"/>
  </si>
  <si>
    <t>Co-infection: bacteria are tested at presentation. 
Secondary infection: bacteria are tested during hospitalisation (eg &gt;=48 or 72 hours after hospitalisation). 
Both: including coinfection and secondary infection. 
NA: not mentioned in the study.</t>
  </si>
  <si>
    <t>XW</t>
  </si>
  <si>
    <t>QML</t>
  </si>
  <si>
    <t>paper1</t>
    <phoneticPr fontId="1" type="noConversion"/>
  </si>
  <si>
    <t>Abelenda-Alonso, G., et al.</t>
  </si>
  <si>
    <t>Influenza and Bacterial Coinfection in Adults With Community-Acquired Pneumonia Admitted to Conventional Wards: Risk Factors, Clinical Features, and Outcomes</t>
  </si>
  <si>
    <t>English</t>
    <phoneticPr fontId="1" type="noConversion"/>
  </si>
  <si>
    <t>y</t>
    <phoneticPr fontId="1" type="noConversion"/>
  </si>
  <si>
    <t>Death data not included cos cannot be sure of the deaths are flu-coinfected or RSV co-infected</t>
  </si>
  <si>
    <t>Barcelona, Spain</t>
    <phoneticPr fontId="1" type="noConversion"/>
  </si>
  <si>
    <t>Spain</t>
  </si>
  <si>
    <t>200901-201612</t>
    <phoneticPr fontId="1" type="noConversion"/>
  </si>
  <si>
    <t>co</t>
  </si>
  <si>
    <t>prospective</t>
  </si>
  <si>
    <t>IP</t>
  </si>
  <si>
    <t>Prop&amp;severity</t>
  </si>
  <si>
    <t>&gt;18y</t>
    <phoneticPr fontId="1" type="noConversion"/>
  </si>
  <si>
    <t>immunocompetent adults</t>
    <phoneticPr fontId="1" type="noConversion"/>
  </si>
  <si>
    <t>immunocompromised  patients were excluded</t>
  </si>
  <si>
    <t>community-acquired pneumonia (CAP)</t>
  </si>
  <si>
    <t>CAP</t>
  </si>
  <si>
    <t>CAP was defined as the presence of a new infiltrate on a chest radiograph plus fever (temperature ≥38°C) and/or respiratory symptoms including dyspnea, chest pain, and productive cough.</t>
  </si>
  <si>
    <t>influenza A H1N1; influenza A H3N2; influenza B</t>
  </si>
  <si>
    <t>PCR</t>
  </si>
  <si>
    <t>NPS</t>
  </si>
  <si>
    <t>cell culture and microscopy; ELISA; rapid immunochromatographic assay, standard serologic methods</t>
  </si>
  <si>
    <t>blood; sputum; urine</t>
  </si>
  <si>
    <t>NA</t>
  </si>
  <si>
    <t>3.5-29.6%</t>
  </si>
  <si>
    <t>l</t>
  </si>
  <si>
    <t>h</t>
  </si>
  <si>
    <t>paper2</t>
  </si>
  <si>
    <t>Ahn, S., et al.</t>
  </si>
  <si>
    <t>Role of procalcitonin and C-reactive protein in differentiation of mixed bacterial infection from 2009 H1N1 viral pneumonia</t>
  </si>
  <si>
    <t>Seoul, Korea</t>
    <phoneticPr fontId="1" type="noConversion"/>
  </si>
  <si>
    <t>Korea</t>
  </si>
  <si>
    <t>200908-201002</t>
    <phoneticPr fontId="1" type="noConversion"/>
  </si>
  <si>
    <t>retrospective</t>
  </si>
  <si>
    <t>ED</t>
  </si>
  <si>
    <t>Prop&amp;severity</t>
    <phoneticPr fontId="1" type="noConversion"/>
  </si>
  <si>
    <t>&gt;17y</t>
  </si>
  <si>
    <t>Patients were eligible if they were diagnosed as having community-acquired pneumonia caused by 2009 H1N1 influenza infection.</t>
  </si>
  <si>
    <t>Patients transferred from other institutions with prior antibiotic administration were excluded</t>
  </si>
  <si>
    <t>Community-acquired pneumonia was diagnosed when the patient had respiratory symptoms with lung infiltration on chest X-ray and rales on auscultation.</t>
  </si>
  <si>
    <t>influenza A H1N1</t>
  </si>
  <si>
    <t>culture; serum enzyme immunoassay; cold agglutinin test; UAT</t>
  </si>
  <si>
    <t>bronchial aspirates; blood; serum; urine; sputum</t>
  </si>
  <si>
    <t>测量 Serum procalcitonin (PCT)通过 enzyme-linked fluorescence assay技术；测量C-reactive protein (CRP)通过automated multichannel analyzer技术</t>
    <phoneticPr fontId="1" type="noConversion"/>
  </si>
  <si>
    <t>paper3</t>
  </si>
  <si>
    <t>Akers, I. E., et al.</t>
  </si>
  <si>
    <t>Influence of time to diagnosis of severe influenza on antibiotic use, length of stay, isolation precautions, and mortality: a retrospective study</t>
  </si>
  <si>
    <t>n7</t>
  </si>
  <si>
    <t>no data about coinfection</t>
  </si>
  <si>
    <t>paper4</t>
  </si>
  <si>
    <t>Al-Ayed, M. S., et al.</t>
  </si>
  <si>
    <t>Viral etiology of respiratory infections in children in southwestern Saudi Arabia using multiplex reverse-transcriptase polymerase chain reaction</t>
  </si>
  <si>
    <t>n6</t>
  </si>
  <si>
    <t>sample of flu less than 10</t>
    <phoneticPr fontId="1" type="noConversion"/>
  </si>
  <si>
    <t>paper5</t>
  </si>
  <si>
    <t>Alonso, R., et al.</t>
  </si>
  <si>
    <t>Community acquired pneumonia in patients requiring hospitalization</t>
    <phoneticPr fontId="1" type="noConversion"/>
  </si>
  <si>
    <t>Spanish</t>
    <phoneticPr fontId="1" type="noConversion"/>
  </si>
  <si>
    <t>paper6</t>
  </si>
  <si>
    <t>Ampofo, K., et al.</t>
  </si>
  <si>
    <t>Association of 2009 Pandemic Influenza A (H1N1) Infection and Increased Hospitalization With Parapneumonic Empyema in Children in Utah</t>
    <phoneticPr fontId="1" type="noConversion"/>
  </si>
  <si>
    <t>select special population</t>
  </si>
  <si>
    <t>paper7</t>
  </si>
  <si>
    <t>Anania, V. G., et al.</t>
  </si>
  <si>
    <t>Early Amplified Respiratory Bioactive Lipid Response Is Associated With Worse Outcomes in Pediatric Influenza-Related Respiratory Failure</t>
  </si>
  <si>
    <t>US</t>
    <phoneticPr fontId="1" type="noConversion"/>
  </si>
  <si>
    <t>USA</t>
  </si>
  <si>
    <t>200902-201605</t>
    <phoneticPr fontId="1" type="noConversion"/>
  </si>
  <si>
    <t>ICU</t>
  </si>
  <si>
    <t>&lt;19y</t>
  </si>
  <si>
    <t>Children with underlying heart, lung, immune, or other medical conditions predisposing to severe influenza infection were excluded.</t>
  </si>
  <si>
    <t>very severe flu infection requring ICU admission</t>
  </si>
  <si>
    <t>Likely CAP</t>
  </si>
  <si>
    <t>Influenza A H1N1; Influenza A H3N2; Influenza A seasonal H1; Influenza A other; Influenza B</t>
  </si>
  <si>
    <t>NPS; ETA</t>
  </si>
  <si>
    <t>culture</t>
  </si>
  <si>
    <t>ETA; blood; pleural fluid</t>
  </si>
  <si>
    <t>混杂confounder评价低偏倚是因为剔除了有基础疾病的患者，控制了bias；比较组间年龄相近</t>
  </si>
  <si>
    <t>paper8</t>
  </si>
  <si>
    <t>Anjorin, A. A. A., et al.</t>
  </si>
  <si>
    <t>Seroepidemiology of seasonal influenza virus among unvaccinated pregnant women in Lagos, Nigeria</t>
  </si>
  <si>
    <t>paper9</t>
  </si>
  <si>
    <t>Aquino-Esperanza, J., et al.</t>
  </si>
  <si>
    <t>Severe respiratory disease in an intensive care unit during influenza A(H1N1) 2009 pandemia</t>
  </si>
  <si>
    <t>n1</t>
  </si>
  <si>
    <t>no full-text</t>
  </si>
  <si>
    <t>paper10</t>
  </si>
  <si>
    <t>Arias-Fernández, L., et al.</t>
  </si>
  <si>
    <t>Burden of pneumonia in patients with viral and bacterial coinfection in Spain during six consecutive influenza seasons, from 2009-10 to 2014-15</t>
  </si>
  <si>
    <t>lack of detail data of flu and coinfection</t>
    <phoneticPr fontId="1" type="noConversion"/>
  </si>
  <si>
    <t>paper11</t>
  </si>
  <si>
    <t>Arnold, F. W., et al.</t>
  </si>
  <si>
    <t>Mortality differences among hospitalized patients with community-acquired pneumonia in three world regions: results from the Community-Acquired Pneumonia Organization (CAPO) International Cohort Study</t>
  </si>
  <si>
    <t>lack of detail data of coinfection</t>
    <phoneticPr fontId="1" type="noConversion"/>
  </si>
  <si>
    <t>paper12</t>
  </si>
  <si>
    <t>Aston, S. J., et al.</t>
  </si>
  <si>
    <t>Etiology and Risk Factors for Mortality in an Adult Community-acquired Pneumonia Cohort in Malawi</t>
  </si>
  <si>
    <t>Blantyre, Malawi</t>
    <phoneticPr fontId="1" type="noConversion"/>
  </si>
  <si>
    <t>Malawi</t>
  </si>
  <si>
    <t>201305-201501</t>
  </si>
  <si>
    <t>Prop</t>
    <phoneticPr fontId="1" type="noConversion"/>
  </si>
  <si>
    <t>&gt;=18y</t>
    <phoneticPr fontId="1" type="noConversion"/>
  </si>
  <si>
    <t>adults hospitalized with CAP at Queen Elizabeth Central Hospital</t>
    <phoneticPr fontId="1" type="noConversion"/>
  </si>
  <si>
    <t>Patients with symptoms for more than 14 days, current antituberculous treatment, or prior admission within the last month were excluded.</t>
  </si>
  <si>
    <t>community-acquired pneumonia (CAP)</t>
    <phoneticPr fontId="1" type="noConversion"/>
  </si>
  <si>
    <t>CA</t>
  </si>
  <si>
    <t>reported or recorded fever (&gt;=38℃), at least one relevant symptom (cough, chest pain, breathlessness, hemoptysis), and at least one focal chest sign (crepitations, pleural rub, bronchial breathing, percussive dullness, or diminished breath sounds) (adapted from Reference 23)</t>
  </si>
  <si>
    <t>influenza A; influenza B</t>
  </si>
  <si>
    <t>bacterial culture; UAT; Xpert MTB/RIF assay (Cepheid)</t>
  </si>
  <si>
    <t>blood; sputum; urine; pleural fluid</t>
  </si>
  <si>
    <t>paper13</t>
  </si>
  <si>
    <t>Aung, A. M., et al.</t>
  </si>
  <si>
    <t>Fibroemphysematous Disease with Bacterial Influenza Co-Infection</t>
  </si>
  <si>
    <t xml:space="preserve">select special population-suffer from Fibroemphysematous Disease; no full-text; meeting summary; </t>
  </si>
  <si>
    <t>paper14</t>
  </si>
  <si>
    <t>Aydemir, Y., et al.</t>
  </si>
  <si>
    <t>Value of multiplex PCR to determine the bacterial and viral aetiology of pneumonia in school-age children</t>
  </si>
  <si>
    <t>paper15</t>
  </si>
  <si>
    <t>Bakaletz, L. O.</t>
  </si>
  <si>
    <t>Viral-bacterial co-infections in the respiratory tract</t>
  </si>
  <si>
    <t>no data about flu or coinfection; study mechanism; a review(?)</t>
  </si>
  <si>
    <t>ZFY; QML</t>
  </si>
  <si>
    <t>paper16</t>
  </si>
  <si>
    <t>Bal, A., et al.</t>
  </si>
  <si>
    <t>Influenza-induced acute respiratory distress syndrome during the 2010-2016 seasons: bacterial co-infections and outcomes by virus type and subtype</t>
  </si>
  <si>
    <t>Marseille, France</t>
  </si>
  <si>
    <t>France</t>
  </si>
  <si>
    <t>2012-2016</t>
  </si>
  <si>
    <t>Prop</t>
  </si>
  <si>
    <t>&gt;18y</t>
  </si>
  <si>
    <t>Inclusion criteria were the association of an ARDS with a positive influenza polymerase chain reaction (PCR) test performed on the bronchoalveloar lavage (BAL) collected at admission</t>
  </si>
  <si>
    <t>Exposure variables were the influenza type/ subtype.</t>
  </si>
  <si>
    <t>Respiratory bacterial coinfections were defined as procalcitonin level _x0001_0.25 mg/L associated with molecular and/or culture detection of respiratory pathogen, and/or urinary detection ofpneumococcal antigen</t>
  </si>
  <si>
    <t>BAL</t>
  </si>
  <si>
    <t>PCR; bacterial culture; UAT</t>
  </si>
  <si>
    <t>BAL; urine</t>
  </si>
  <si>
    <t>paper17</t>
  </si>
  <si>
    <t>Barnes, C. E., et al.</t>
  </si>
  <si>
    <t>Risk modelling the mortality impact of antimicrobial resistance in secondary pneumococcal pneumonia infections during the 2009 influenza pandemic</t>
  </si>
  <si>
    <t>no data about flu or coinfection</t>
    <phoneticPr fontId="1" type="noConversion"/>
  </si>
  <si>
    <t>paper18</t>
  </si>
  <si>
    <t>Bellinghausen, C., et al.</t>
  </si>
  <si>
    <t>Viral-bacterial interactions in the respiratory tract</t>
  </si>
  <si>
    <t>English</t>
  </si>
  <si>
    <t>no data about flu or coinfection; study mechanism</t>
  </si>
  <si>
    <t>paper19</t>
  </si>
  <si>
    <t>Bello, S., et al.</t>
  </si>
  <si>
    <t>Inflammatory response in mixed viral-bacterial community-acquired pneumonia</t>
  </si>
  <si>
    <t>Zaragoza, Spain(提及数据来自某附属医院，未找到具体地点，作者简介来自附属医院，写了简介里地址)</t>
  </si>
  <si>
    <t>200902-201012</t>
  </si>
  <si>
    <t>prop</t>
    <phoneticPr fontId="1" type="noConversion"/>
  </si>
  <si>
    <t>Exclusion criteria were severe immunodepression (HIV infection, severe hematological disease); immunosuppressive therapy (prednisone or equivalent daily dose of &gt;20 mg for &gt;2 weeks), or any immunosuppressive regimen (azathioprine, cyclosporine, cyclophosphamide and/or other immunosuppressant drugs); leucopenia &lt; 1000/mm3 or neutropenia &lt;500/mm3 and/or chemotherapy in the previous year; pulmonary abscess (x-ray cavitation), aspiration pneumonia and obstructive pneumonia; possible nosocomial origin (less than 30 days after hospital discharge); and known active neoplasia.</t>
  </si>
  <si>
    <t xml:space="preserve">community-acquired pneumonia (CAP) </t>
  </si>
  <si>
    <t xml:space="preserve">CAP was defined as an acute disease with a new radiologic infiltrate not due to another known cause, in association with symptoms of lower respiratory-tract infection. </t>
  </si>
  <si>
    <t>influenza virus A;influenza H1N1 ;influenza virus B</t>
  </si>
  <si>
    <t xml:space="preserve">CRP; PCT; bacterial culture;Gram staining and culture;sandwich immunoassays and time-resolved amplified cryptate emission (TRACE) measurement </t>
  </si>
  <si>
    <t>blood;sputum</t>
  </si>
  <si>
    <t>ZFY</t>
  </si>
  <si>
    <t>paper20</t>
  </si>
  <si>
    <t>Bender, J. M., et al.</t>
  </si>
  <si>
    <t>Influenza Virus Infection in Infants Less Than Three Months of Age</t>
  </si>
  <si>
    <t>Salt Lake City, Utah</t>
  </si>
  <si>
    <t>200410-200812</t>
  </si>
  <si>
    <t>&lt;24m</t>
  </si>
  <si>
    <t>We excluded children with influenza  who had a concomitant infection with one of the other respiratory  viruses.the influenza type/ subtype. Primary outcome was mortality at day 90.</t>
  </si>
  <si>
    <t>both</t>
  </si>
  <si>
    <t>DFA</t>
  </si>
  <si>
    <t>Bacterial culture</t>
  </si>
  <si>
    <t>blood;pleural fluid;cerebrospinal fluid</t>
  </si>
  <si>
    <t>paper21</t>
  </si>
  <si>
    <t>Berrajah, L. F., et al.</t>
  </si>
  <si>
    <t>Virus and Atypical Pathogens Detected in Community-Acquired Lower Respiratory Tract Infection in Infants and Children of Sfax Region, Tunisia</t>
    <phoneticPr fontId="1" type="noConversion"/>
  </si>
  <si>
    <t>French</t>
  </si>
  <si>
    <t>paper22</t>
  </si>
  <si>
    <t>Beshara, R., et al.</t>
  </si>
  <si>
    <t>Alteration of Flt3-Ligand-dependent de novo generation of conventional dendritic cells during influenza infection contributes to respiratory bacterial superinfection</t>
  </si>
  <si>
    <t>paper23</t>
  </si>
  <si>
    <t>Beumer, M. C., et al.</t>
  </si>
  <si>
    <t>Influenza virus and factors that are associated with ICU admission, pulmonary co-infections and ICU mortality</t>
  </si>
  <si>
    <t>multicenter, Netherlands</t>
  </si>
  <si>
    <t>Netherlands</t>
  </si>
  <si>
    <t>201510-201603</t>
  </si>
  <si>
    <t>&gt;0y</t>
  </si>
  <si>
    <t>Patients who were admitted to the hospital with clinical symptoms due to an acute infection with Influenza A or B were in cluded</t>
  </si>
  <si>
    <t>Patients with a positive influenza PCR who were already admitted to the hospital were excluded from the study if the sample was collected as part of a routine screening and no prior symptoms of infection were observed.</t>
  </si>
  <si>
    <t>ARI with flu (most patients have fever and dyspnea)</t>
  </si>
  <si>
    <t xml:space="preserve"> influenza A (H1N1 / H2N3); influenza B</t>
  </si>
  <si>
    <t>nose/throat swabs, sputum; BAL</t>
  </si>
  <si>
    <t>bacterial culture; UAT</t>
  </si>
  <si>
    <t>endotracheal or endobronchial secretions; urine</t>
  </si>
  <si>
    <t>27%  received antibiotic before admission; 45% received antibiotic upon admission</t>
  </si>
  <si>
    <t>paper24</t>
  </si>
  <si>
    <t>Bjarnason, A., et al.</t>
  </si>
  <si>
    <t>Severity of influenza A 2009 (H1N1) pneumonia is underestimated by routine prediction rules. Results from a prospective, population-based study</t>
  </si>
  <si>
    <t>y</t>
  </si>
  <si>
    <t>Iceland</t>
  </si>
  <si>
    <t>200811-200911</t>
  </si>
  <si>
    <t>population-based</t>
  </si>
  <si>
    <t>prop</t>
  </si>
  <si>
    <t>&gt;=18y</t>
  </si>
  <si>
    <t>if they had a new infiltrate on a chest-X ray confirmed by a physician and fulfilled at least two of the following criteria: temperature ,36uC or .38.3uC, diaphoresis, chills, chest pain, or new onset of cough or dyspnea.</t>
  </si>
  <si>
    <t>Exclusion criteria were hospitalization within the preceding 14 days or significant immunosuppression (HIV infection, corticosteroid use exceeding 10 mg prednisolone daily, other immunosuppressive treatment or active cancer treatment).</t>
  </si>
  <si>
    <t xml:space="preserve"> a new infiltrate on a chest-X ray confirmed by a physician and fulfilled at least two of the following criteria: temperature ,36uC or .38.3uC, diaphoresis, chills, chest pain, or new onset of cough or dyspnea</t>
  </si>
  <si>
    <t>influenza A 2009 (H1N1)</t>
  </si>
  <si>
    <t>throat swab</t>
  </si>
  <si>
    <t>Gram-stain  and bacterial culture; UAT</t>
  </si>
  <si>
    <t>Sputum; blood; urine</t>
  </si>
  <si>
    <t>C</t>
  </si>
  <si>
    <t>paper25</t>
  </si>
  <si>
    <t>Blyth, C. C., et al.</t>
  </si>
  <si>
    <t>The impact of bacterial and viral co-infection in severe influenza</t>
  </si>
  <si>
    <t>n10</t>
  </si>
  <si>
    <t>case definition is unclear</t>
  </si>
  <si>
    <t>Australian</t>
    <phoneticPr fontId="1" type="noConversion"/>
  </si>
  <si>
    <t>New South Wales; Western Australia</t>
    <phoneticPr fontId="1" type="noConversion"/>
  </si>
  <si>
    <t>200906-200909</t>
  </si>
  <si>
    <t>nested co</t>
  </si>
  <si>
    <t>ICU</t>
    <phoneticPr fontId="1" type="noConversion"/>
  </si>
  <si>
    <t>0-84y</t>
    <phoneticPr fontId="1" type="noConversion"/>
  </si>
  <si>
    <t>Clinical data were available for 198/202 patients admitted to ICU with PCR-proven influenza A infection</t>
    <phoneticPr fontId="1" type="noConversion"/>
  </si>
  <si>
    <t>HA，CA</t>
  </si>
  <si>
    <t>Pandemic A/H1N109; Seasonal A/H3N2; Seasonal A/H1N1</t>
    <phoneticPr fontId="1" type="noConversion"/>
  </si>
  <si>
    <t>Respiratory tract samples</t>
    <phoneticPr fontId="1" type="noConversion"/>
  </si>
  <si>
    <t>bacterial culture; UAT; PCR;culture of lower respiratory tract specimen</t>
  </si>
  <si>
    <t>blood; urine; BAL or washing;  ETA; sputum;lower respiratory tract specimen</t>
  </si>
  <si>
    <t>ICU admission criteria, diagnostic
 sampling, antibiotic/antiviral therapy and laboratory processing of respiratory specimens were not standardised across all ICUs or laboratories.</t>
    <phoneticPr fontId="1" type="noConversion"/>
  </si>
  <si>
    <t>paper26</t>
  </si>
  <si>
    <t>Boianelli, A., et al.</t>
  </si>
  <si>
    <t>Modeling Influenza Virus Infection: A Roadmap for Influenza Research</t>
  </si>
  <si>
    <t>paper27</t>
  </si>
  <si>
    <t>Oseltamivir PK/PD Modeling and Simulation to Evaluate Treatment Strategies against Influenza-Pneumococcus Coinfection</t>
  </si>
  <si>
    <t>no data about flu and coinfection</t>
  </si>
  <si>
    <t>paper28</t>
  </si>
  <si>
    <t>Bourgoin, P., et al.</t>
  </si>
  <si>
    <t>CD169 and CD64 could help differentiate bacterial from CoVID-19 or other viral infections in the Emergency Department</t>
  </si>
  <si>
    <t>paper29</t>
  </si>
  <si>
    <t>Brotons, P., et al.</t>
  </si>
  <si>
    <t>Comparison of NxTAG Respiratory Pathogen Panel and Anyplex II RV16 Tests for Multiplex Detection of Respiratory Pathogens in Hospitalized Children</t>
  </si>
  <si>
    <t>paper30</t>
  </si>
  <si>
    <t>Brydak, L. B.</t>
  </si>
  <si>
    <t>Infections caused by respiratory viruses and the possibility of controlling them</t>
  </si>
  <si>
    <t>no full-text</t>
    <phoneticPr fontId="1" type="noConversion"/>
  </si>
  <si>
    <t>paper31</t>
  </si>
  <si>
    <t>Busquets, N. P., et al.</t>
  </si>
  <si>
    <t>Bacterial isolates from respiratory samples of pediatric patients with cystic fibrosis and their distribution by ages</t>
  </si>
  <si>
    <t>paper32</t>
  </si>
  <si>
    <t>Cai, X., et al.</t>
  </si>
  <si>
    <t>Rapid Detection of Acute Respiratory Virus and Atypical Bacteria Infections in Children</t>
  </si>
  <si>
    <t>paper33</t>
  </si>
  <si>
    <t>Calbo, E., et al.</t>
  </si>
  <si>
    <t>H1N1 influenza pneumonia and bacterial coinfection</t>
    <phoneticPr fontId="1" type="noConversion"/>
  </si>
  <si>
    <t>paper34</t>
  </si>
  <si>
    <t>Caldwell, R., et al.</t>
  </si>
  <si>
    <t>The health and economic impact of vaccination with 7-valent pneumococcal vaccine (PCV7) during an annual influenza epidemic and influenza pandemic in China</t>
  </si>
  <si>
    <t>paper35</t>
  </si>
  <si>
    <t>Campigotto, A., et al.</t>
  </si>
  <si>
    <t>Nasal colonization with Streptococcus pneumoniae and Staphylococcus aureus among hospitalized patients with laboratory-confirmed influenza</t>
  </si>
  <si>
    <t>Canada</t>
  </si>
  <si>
    <t>Toronto, ON, area</t>
  </si>
  <si>
    <t>2012-2013 influenza season</t>
  </si>
  <si>
    <t>median (IQR)</t>
  </si>
  <si>
    <t>Cases are from the Toronto Invasive Bacterial Diseases Network, a collaboration of 11 health care institutions performing population-based surveillance in the Toronto, ON, area.</t>
  </si>
  <si>
    <t>influenza A:pH1N1*16, H3N3*123, indeterminate*9</t>
    <phoneticPr fontId="1" type="noConversion"/>
  </si>
  <si>
    <t>NPS; sputum; BAL; blood; lower respiratory tract cultures</t>
  </si>
  <si>
    <t>paper36</t>
  </si>
  <si>
    <t>Cantais, A., et al.</t>
  </si>
  <si>
    <t>Epidemiology and microbiological investigations of community-acquired pneumonia in children admitted at the emergency department of a university hospital</t>
  </si>
  <si>
    <t>Saint-Etienne, France</t>
  </si>
  <si>
    <t>201212-201304</t>
  </si>
  <si>
    <t>a control visit</t>
  </si>
  <si>
    <t>1m-16.5y</t>
  </si>
  <si>
    <t>Children of all ages consulting at the Emergency Department of the University hospital of Saint-Etienne, France, during the 2012–2013 winter period were included</t>
  </si>
  <si>
    <t>A few subjects were excluded after this second reading, notably in the case of associated bronchiolitis.</t>
  </si>
  <si>
    <t>A CAP case was defined as a subject with fever of at least 38.5 ◦C, an age-corrected polypnea and a chest radiograph showing images of acute  pneumonia confirmed by a second examiner (a pediatric radiologist for ambulatory children or a pediatrician for hospitalized patients)</t>
  </si>
  <si>
    <t>influenza A and B</t>
  </si>
  <si>
    <t>PCR; IFA</t>
  </si>
  <si>
    <t>PCR; bacterial culture;pneumococcal antigenuria</t>
  </si>
  <si>
    <t>blood;aspirate; sputum</t>
  </si>
  <si>
    <t>paper37</t>
  </si>
  <si>
    <t>Chang, Y. C., et al.</t>
  </si>
  <si>
    <t>Additive benefits of pneumococcal and influenza vaccines among elderly persons aged 75 years or older in Taiwan--a representative population-based comparative study</t>
  </si>
  <si>
    <t>paper38</t>
  </si>
  <si>
    <t>Chauhan, J. C., et al.</t>
  </si>
  <si>
    <t>The Impact of Multiple Viral Respiratory Infections on Outcomes for Critically Ill Children</t>
  </si>
  <si>
    <t>paper39</t>
  </si>
  <si>
    <t>Chavan, R. D., et al.</t>
  </si>
  <si>
    <t>Surveillance of acute respiratory infections in Mumbai during 2011-12</t>
  </si>
  <si>
    <t xml:space="preserve">Mumbai,India </t>
  </si>
  <si>
    <t xml:space="preserve"> India </t>
  </si>
  <si>
    <t>201107-201207</t>
  </si>
  <si>
    <t>&lt;=75y</t>
  </si>
  <si>
    <t>Patients presenting with ARI having the following case
definition were included in the study:Influenza-like Illness (ILI): • Inclusion Criteria: A person with sudden onset of fever &gt;38°C and cough or sore throat
Acute Respiratory Infection: • Inclusion Criteria: Cough, sore throat, shortness of
breath; coryza, and a clinical judgment that illness is due to an infection.</t>
  </si>
  <si>
    <t>Influenza-like Illness (ILI): Exclusion Criteria: Absence of any other clinical diagnosis.</t>
  </si>
  <si>
    <t>Acute respiratory infection (ARI)</t>
  </si>
  <si>
    <t>The ILI case definition is generally intended for use in outpatient treatment centres and the ARI definitions are for inpatient hospital settings. 
Influenza-like Illness (ILI): • Inclusion Criteria: A person with sudden onset of fever &gt;38°C and cough or sore throat
Acute Respiratory Infection: • Inclusion Criteria: Cough, sore throat, shortness of
breath; coryza, and a clinical judgment that illness is due to an infection.</t>
  </si>
  <si>
    <t>influenza A H1N1, seasonal influenza A and influenza Type B</t>
  </si>
  <si>
    <t>nasal swabs;throat swabs</t>
  </si>
  <si>
    <t>clinical samples</t>
  </si>
  <si>
    <t>paper40</t>
  </si>
  <si>
    <t>Chen, H. J., et al.</t>
  </si>
  <si>
    <t>Comparative epidemiology of influenza B by lineage in intensive care unit-admitted patients with complications: A nationwide study in Taiwan, 2013-2017</t>
  </si>
  <si>
    <t>lack of detail data of flu and coinfection</t>
  </si>
  <si>
    <t>paper41</t>
  </si>
  <si>
    <t>Chen, H. Z., et al.</t>
  </si>
  <si>
    <t>The Clinical Significance of FilmArray Respiratory Panel in Diagnosing Community-Acquired Pneumonia</t>
  </si>
  <si>
    <t>lack of detail data of coinfection; sample of flu is 10</t>
  </si>
  <si>
    <t>paper43</t>
  </si>
  <si>
    <t>Chen, J. Y., et al.</t>
  </si>
  <si>
    <t>Epidemiology and clinical characteristics of acute respiratory tract infections among hospitalized infants and young children in Chengdu, West China, 2009-2014</t>
  </si>
  <si>
    <t>Chengdu,West China</t>
  </si>
  <si>
    <t>China</t>
  </si>
  <si>
    <t>200912-201402</t>
  </si>
  <si>
    <t>cr</t>
  </si>
  <si>
    <t>&lt;6y</t>
  </si>
  <si>
    <t>Inclusion criteria for cases were (i) acute infection, for example fever, WBC anomaly, shivering; (ii) respiratory symptoms such as cough, rhinorrhea, pharyngalgia, expectoration, nose/throat congestion, shortness of breath, abnormal breathing sounds or dyspnea.</t>
  </si>
  <si>
    <t>IFV(未提AorB）</t>
  </si>
  <si>
    <t>NPS;throat swabs;sputum; BAL</t>
  </si>
  <si>
    <t>NPAs;sputum; blood;BALF</t>
  </si>
  <si>
    <t>paper42</t>
  </si>
  <si>
    <t>Chen, J., et al.</t>
  </si>
  <si>
    <t>The prevalence of respiratory pathogens in adults with community-acquired pneumonia in an outpatient cohort</t>
  </si>
  <si>
    <t>n9</t>
  </si>
  <si>
    <t>门诊患者</t>
  </si>
  <si>
    <t>Beijing ,China</t>
  </si>
  <si>
    <t>201707-201902</t>
  </si>
  <si>
    <t>OP</t>
  </si>
  <si>
    <t>CAP can be established when excluding tuberculosis, pulmonary tumor, noninfectious pulmonary interstitial disease, pulmonary edema, pulmonary atelectasis, pulmonary embolism, pulmonary eosinophil infiltration and pulmonary vasculitis.</t>
  </si>
  <si>
    <t xml:space="preserve">CAP was diagnosed according to the diagnostic criteria of Chinese adult community-acquired pneumonia (2016 edition), developed by the Chinese Society of Respiratory Medicine: (1) fever (a body temperature &gt;38.0 °C) or hypothermia (a body temperature &lt;35.5 °C); (2) leukocytosis (a white blood cell count &gt;10,000/ml) or leukopenia (a white blood cell count &lt;4000/ml); (3) signs/symptoms of cough, sputum, respiratory symptom aggravation (with or without purulent sputum), chest pain, dyspnea and hemoptysis; (4) chest radiological imaging features such as patchy infiltration, leaf segment consolidation shadow, and interstitial inflammation change (with or without pleural effusion); and (5) signs of lung consolidation or rales on lung auscultation. </t>
  </si>
  <si>
    <t>influenza A virus (IFA), influenza B virus (IFB)</t>
  </si>
  <si>
    <t xml:space="preserve">putum;throat swabs </t>
  </si>
  <si>
    <t xml:space="preserve">PCR </t>
  </si>
  <si>
    <t xml:space="preserve">sputum; throat swabs </t>
  </si>
  <si>
    <t>为门诊患者</t>
  </si>
  <si>
    <t>H</t>
  </si>
  <si>
    <t>paper44</t>
  </si>
  <si>
    <t>Chen, L. L., et al.</t>
  </si>
  <si>
    <t>Mixed infections in children with Mycoplasma pneumoniae pneumonia</t>
    <phoneticPr fontId="1" type="noConversion"/>
  </si>
  <si>
    <t>Chinese</t>
    <phoneticPr fontId="1" type="noConversion"/>
  </si>
  <si>
    <t>paper45</t>
  </si>
  <si>
    <t>Chen, W. C., et al.</t>
  </si>
  <si>
    <t>Bacterial Coinfection In Pandemic 2016 Severe Complicated Influenza In Taiwan</t>
  </si>
  <si>
    <t>a meeting abstract</t>
    <phoneticPr fontId="1" type="noConversion"/>
  </si>
  <si>
    <t>paper46</t>
  </si>
  <si>
    <t>Chen, Y. F., et al.</t>
  </si>
  <si>
    <t>Risk factors and outcomes of severe influenza pneumonia with bacterial co-infection in critically ill patients</t>
  </si>
  <si>
    <t>paper47</t>
  </si>
  <si>
    <t>Chen, Y. S., et al.</t>
  </si>
  <si>
    <t>Etiological analysis and establishment of a discriminant model for lower respiratory tract infections in hospitalized patients</t>
  </si>
  <si>
    <t>lack of detail data of coinfection</t>
  </si>
  <si>
    <t>paper48</t>
  </si>
  <si>
    <t>Comparison of diagnostic tools with multiplex polymerase chain reaction for pediatric lower respiratory tract infection: a single center study</t>
  </si>
  <si>
    <t>paper49</t>
  </si>
  <si>
    <t>Chertow, D. S.</t>
  </si>
  <si>
    <t>Contribution of bacterial coinfection to severe influenza infection</t>
  </si>
  <si>
    <t>a review</t>
    <phoneticPr fontId="1" type="noConversion"/>
  </si>
  <si>
    <t>paper50</t>
  </si>
  <si>
    <t>Choe, Y. J., et al.</t>
  </si>
  <si>
    <t>Co-seasonality and co-detection of respiratory viruses and bacteraemia in children: a retrospective analysis</t>
  </si>
  <si>
    <t>lack of detail on flu</t>
  </si>
  <si>
    <t>southern New England ,United States.</t>
  </si>
  <si>
    <t>US</t>
  </si>
  <si>
    <t>201006-201805</t>
  </si>
  <si>
    <t>IP; ED; OP</t>
  </si>
  <si>
    <t>&lt;18y</t>
  </si>
  <si>
    <t xml:space="preserve">Children &lt;18 years presenting with respiratory infections were enrolled if they underwent testing for respiratory viruses and bacteraemia in the Emergency Department, Pediatric Primary ,Care Clinic or during hospitalisation from June 2010 to May 2018. </t>
  </si>
  <si>
    <t>co-seasonality and co-detection of respiratory viral infections and bacteraemia</t>
  </si>
  <si>
    <t xml:space="preserve">bacterial culture </t>
  </si>
  <si>
    <t>blood</t>
  </si>
  <si>
    <t>纳入OP患者</t>
  </si>
  <si>
    <t>paper51</t>
  </si>
  <si>
    <t>Choi, J., et al.</t>
  </si>
  <si>
    <t>Bacterial and Viral Identification Rate in Acute Exacerbation of Chronic Obstructive Pulmonary Disease in Korea</t>
  </si>
  <si>
    <t>n2</t>
  </si>
  <si>
    <t>paper52</t>
  </si>
  <si>
    <t>Choi, S. H., et al.</t>
  </si>
  <si>
    <t>paper53</t>
  </si>
  <si>
    <t>Clinical characteristics and outcomes of severe rhinovirus-associated pneumonia identified by bronchoscopic bronchoalveolar lavage in adults: comparison with severe influenza virus-associated pneumonia</t>
  </si>
  <si>
    <t>Seoul, Korea</t>
  </si>
  <si>
    <t xml:space="preserve"> Korea</t>
  </si>
  <si>
    <t>201003-201402</t>
  </si>
  <si>
    <t>&gt;=16y</t>
  </si>
  <si>
    <t xml:space="preserve">For the RV group, only BAL fluid RV polymerase chain reaction (PCR)-positive cases were included. The IFV group included both BAL fluid and nasopharyngeal specimen IFV PCR-positive cases. </t>
  </si>
  <si>
    <t>Cases of mixed RV and IFV infection were excluded from the analysis</t>
  </si>
  <si>
    <t>IFV A and B</t>
  </si>
  <si>
    <t>BALF;NPS;sputum;ETA;blood</t>
  </si>
  <si>
    <t>paper54</t>
  </si>
  <si>
    <t>Chong, L. L., et al.</t>
  </si>
  <si>
    <t>INFLUENZA AND BACTERIAL CO-INFECTIONS: THE GOLD COAST HOSPITAL AND HEALTH SERVICE (GCHHS) EXPERIENCE</t>
  </si>
  <si>
    <t>paper55</t>
  </si>
  <si>
    <t>Cillóniz, C., et al.</t>
  </si>
  <si>
    <t>Bacterial co-infection with H1N1 infection in patients admitted with community acquired pneumonia</t>
  </si>
  <si>
    <t>Spanish</t>
  </si>
  <si>
    <t>200905-201002</t>
  </si>
  <si>
    <t>prop&amp;severity</t>
    <phoneticPr fontId="1" type="noConversion"/>
  </si>
  <si>
    <t>18-90y</t>
  </si>
  <si>
    <t>adult patients hospitalized with diagnosis of influenza A (H1N1) and community-acquired pneumonia (CAP)</t>
  </si>
  <si>
    <t>exclude patients with immunosuppression (e.g., patients with neutropenia after chemotherapy or bone marrow transplantation, patients with drug-induced immunosuppression as a result of solid-organ transplantation or corticosteroid or cytotoxic therapy, and patients with HIV-related disorders) and health care associated pneumonia (HCAP) patients</t>
  </si>
  <si>
    <t>Definition of CAP was based on current Infectious Disease Society of America (IDSA)/American Thoracic Society (ATS) guidelines. Severe CAP was defifined as the presence of either one of two major criteria, or at least three of nine minor criteria.</t>
  </si>
  <si>
    <t>influenza A (H1N1)</t>
  </si>
  <si>
    <t>ELISA; immunoenzymatic comercial method; rapid immunochromatographic assay</t>
  </si>
  <si>
    <t>sputum; blood; urine</t>
  </si>
  <si>
    <t>paper56</t>
  </si>
  <si>
    <t>Cipolla, E. M., et al.</t>
  </si>
  <si>
    <t>Influenza sequelae: from immune modulation to persistent alveolitis</t>
  </si>
  <si>
    <t>paper57</t>
  </si>
  <si>
    <t>Ciszewski, M., et al.</t>
  </si>
  <si>
    <t>Outpatient Antibiotic Consumption Fluctuations in a View of Unreasonable Antibacterial Therapy</t>
  </si>
  <si>
    <t>paper58</t>
  </si>
  <si>
    <t>Clark, T. W., et al.</t>
  </si>
  <si>
    <t>Viral load is strongly associated with length of stay in adults hospitalised with viral acute respiratory illness</t>
  </si>
  <si>
    <t>paper59</t>
  </si>
  <si>
    <t>Cohen, C., et al.</t>
  </si>
  <si>
    <t>Epidemiology of viral-associated acute lower respiratory tract infection among children &lt;5 years of age in a high HIV prevalence setting, South Africa, 2009-2012</t>
  </si>
  <si>
    <t>paper60</t>
  </si>
  <si>
    <t>Cordero, E., et al.</t>
  </si>
  <si>
    <t>Immunosuppressed patients with pandemic influenza A 2009 (H1N1) virus infection</t>
  </si>
  <si>
    <t>paper61</t>
  </si>
  <si>
    <t>Crotty, M. P., et al.</t>
  </si>
  <si>
    <t>Impact of antibacterials on subsequent resistance and clinical outcomes in adult patients with viral pneumonia: an opportunity for stewardship</t>
  </si>
  <si>
    <t xml:space="preserve">no data about coinfection </t>
  </si>
  <si>
    <t>paper62</t>
  </si>
  <si>
    <t>Epidemiology, Co-Infections, and Outcomes of Viral Pneumonia in Adults An Observational Cohort Study</t>
  </si>
  <si>
    <t>a single center, St. Louis, MO</t>
  </si>
  <si>
    <t>201303-201411</t>
  </si>
  <si>
    <t>&gt;=19y</t>
  </si>
  <si>
    <t>Adult patients (&gt;=19 years of age) admitted to the hospital for &gt;24 h were identified through a query of an internal database, which tracks respiratory viruses and evaluated for study inclusion.</t>
  </si>
  <si>
    <t>Patients were excluded if no virus was identified by RVP, rhinovirus or enterovirus was identified by nasopharyngeal (NP) swab only, or if a respiratory virus had been identified within the 90 days before the index RVP.</t>
  </si>
  <si>
    <t>Viral pneumonia;  Respiratory co-infection (RCI)</t>
  </si>
  <si>
    <t>no detail</t>
  </si>
  <si>
    <t>respiratory panel assay</t>
  </si>
  <si>
    <t>respiratory panel assay; bacterial culture; UAT; direct-fluorescent</t>
  </si>
  <si>
    <t>urine; NPS</t>
  </si>
  <si>
    <t>paper63</t>
  </si>
  <si>
    <t>Cunha, B. A., et al.</t>
  </si>
  <si>
    <t>Swine influenza (H1N1) pneumonia in hospitalized adults: chest film findings</t>
  </si>
  <si>
    <t>no data about flu or coinfection; context about chest film</t>
    <phoneticPr fontId="1" type="noConversion"/>
  </si>
  <si>
    <t>paper64</t>
  </si>
  <si>
    <t>Cuquemelle, E., et al.</t>
  </si>
  <si>
    <t>Can procalcitonin help identify associated bacterial infection in patients with severe influenza pneumonia? A multicentre study</t>
  </si>
  <si>
    <t>23 French ICUs</t>
  </si>
  <si>
    <t>200911-201004</t>
  </si>
  <si>
    <t>43 (27–56)</t>
  </si>
  <si>
    <t>Patients with a confirmed diagnosis of H1N1 influenza infection, associated with a clinical pattern of community-acquired pneumonia as defined by the association of the acute onset of clinical symptoms (cough, fever, dyspnoea), and compatible infiltrates on the chest radiograph, in the absence of an alternative diagnosis, were eligible for this study.</t>
  </si>
  <si>
    <t>We excluded patients with suspected hospital-acquired influenza infection, a documented non-pulmonary bacterial infection, and severely immunocompromised patients.</t>
  </si>
  <si>
    <t>community-acquired pneumonia is defined by the association of the acute onset of clinical symptoms (cough, fever, dyspnoea), and compatible infiltrates on the chest radiograph, in the absence of an alternative diagnosis</t>
  </si>
  <si>
    <t>NPS; BAL</t>
  </si>
  <si>
    <t>bacterial culture; UAT; culture of a respiratory tract secretions sample</t>
  </si>
  <si>
    <t>blood; urine; respiratory tract secretions</t>
  </si>
  <si>
    <t>paper65</t>
  </si>
  <si>
    <t>Dai, M. Y., et al.</t>
  </si>
  <si>
    <t>Respiratory infectious phenotypes in acute exacerbation of COPD: an aid to length of stay and COPD Assessment Test</t>
    <phoneticPr fontId="1" type="noConversion"/>
  </si>
  <si>
    <t>paper77</t>
  </si>
  <si>
    <t>D Onofrio, V., et al.</t>
  </si>
  <si>
    <t>Differentiating influenza from COVID-19 in patients presenting with suspected sepsis</t>
  </si>
  <si>
    <t>Hasselt,Belgium</t>
  </si>
  <si>
    <t>Belgium</t>
  </si>
  <si>
    <t>201902-202004</t>
  </si>
  <si>
    <t>prospective and retrospective</t>
  </si>
  <si>
    <t xml:space="preserve">Adult patients presenting at the ED with suspected sepsis, defined as patients with symptoms of systemic infection for whom blood cultures were drawn, were asked to participate in the study. </t>
  </si>
  <si>
    <t>excluded bacteriaemia</t>
  </si>
  <si>
    <t>influenza and COVID-19</t>
  </si>
  <si>
    <t>Co-infections were defined according to the ECDC definitions on the surveillance of health care associated infections</t>
  </si>
  <si>
    <t xml:space="preserve">Influenza A ;Influenza B </t>
  </si>
  <si>
    <t>chest X-ray abnormalities; UAT</t>
  </si>
  <si>
    <t>urine</t>
  </si>
  <si>
    <t>推测质量不高</t>
  </si>
  <si>
    <t>paper67</t>
  </si>
  <si>
    <t>Dashti-Khavidaki, S., et al.</t>
  </si>
  <si>
    <t>Approach to Pandemic 2009 influenza: first report from a main referral hospital for Pandemic H1N1 influenza care in Iran</t>
  </si>
  <si>
    <t>no data about flu or coinfection; study the chief complaint, sign and/or symptom, comorbidities and Adverse Drug Reaction of patients</t>
    <phoneticPr fontId="1" type="noConversion"/>
  </si>
  <si>
    <t>paper68</t>
  </si>
  <si>
    <t>Davis, B. M., et al.</t>
  </si>
  <si>
    <t>Influenza and community-acquired pneumonia interactions: the impact of order and time of infection on population patterns</t>
  </si>
  <si>
    <t>paper69</t>
  </si>
  <si>
    <t>Dawood, F. S., et al.</t>
  </si>
  <si>
    <t>Complications and associated bacterial coinfections among children hospitalized with seasonal or pandemic influenza, United States, 2003-2010</t>
  </si>
  <si>
    <t>n3</t>
  </si>
  <si>
    <t>paper66</t>
  </si>
  <si>
    <t>Damasio, G. A., et al.</t>
  </si>
  <si>
    <t>Does virus-bacteria coinfection increase the clinical severity of acute respiratory infection?</t>
  </si>
  <si>
    <t>Brazil</t>
  </si>
  <si>
    <t>200904-200912</t>
  </si>
  <si>
    <t>&gt;1y</t>
  </si>
  <si>
    <t>patients with acute respiratory infections were included</t>
  </si>
  <si>
    <t>acute respiratory infections</t>
  </si>
  <si>
    <t>seasonal influenza A and H1N1pdm</t>
  </si>
  <si>
    <t>Seeplex PneumoBacter ACE Detection kit</t>
  </si>
  <si>
    <t>NPAs; BAL</t>
  </si>
  <si>
    <t>paper71</t>
  </si>
  <si>
    <t>Dayan, N., et al.</t>
  </si>
  <si>
    <t>Penicillin-resistant Neisseria meningitidis and pandemic 2009 H1N1 influenza coinfection in a child</t>
  </si>
  <si>
    <t>case report</t>
    <phoneticPr fontId="1" type="noConversion"/>
  </si>
  <si>
    <t>paper70</t>
  </si>
  <si>
    <t>Burden of seasonal influenza hospitalization in children, United States, 2003 to 2008</t>
  </si>
  <si>
    <t>10states(Colorado;Connecticut;Georgia;Maryland;Minnesota;New York;Oregon;Tennessee;New Mexico;New Haven)</t>
  </si>
  <si>
    <t>2003-2008</t>
  </si>
  <si>
    <t>Children were included when they had evidence of pneumonia on a chest radiograph obtained during the current admission or hospitalization, but did not have an earlier chest radiograph for comparison.</t>
  </si>
  <si>
    <t xml:space="preserve">seasonal influenza </t>
  </si>
  <si>
    <t>A case was defined as a child aged &lt;18 years residing in the
surveillance area who was hospitalized in a surveillance area hospital with laboratory confirmation of influenza virus infection within 14 days of hospitalization from the 2003 to 2004 through 2007 to 2008 influenza seasons.</t>
  </si>
  <si>
    <t>Influenza A(H1N1),B</t>
  </si>
  <si>
    <t>cerebrospinal fluid culture</t>
  </si>
  <si>
    <t>blood;cerebrospinal fluid; pleural fluid; tissue specimen; ETA; sputum</t>
  </si>
  <si>
    <t>paper73</t>
  </si>
  <si>
    <t>Del Valle-Mendoza, J., et al.</t>
  </si>
  <si>
    <t>Molecular etiological profile of atypical bacterial pathogens, viruses and coinfections among infants and children with community acquired pneumonia admitted to a national hospital in Lima, Peru</t>
  </si>
  <si>
    <t>sample of flu less than 10</t>
  </si>
  <si>
    <t>paper74</t>
  </si>
  <si>
    <t>Dembele, B. P. P., et al.</t>
  </si>
  <si>
    <t>Aetiology and risks factors associated with the fatal outcomes of childhood pneumonia among hospitalised children in the Philippines from 2008 to 2016: a case series study</t>
  </si>
  <si>
    <t>paper72</t>
  </si>
  <si>
    <t>De Lastours, V., et al.</t>
  </si>
  <si>
    <t>Co-colonization by Streptococcus pneumoniae and Staphylococcus aureus in the throat during acute respiratory illnesses</t>
  </si>
  <si>
    <t>southeastern Michigan ,US</t>
  </si>
  <si>
    <t>201310-201405</t>
  </si>
  <si>
    <t>&gt;=2y</t>
  </si>
  <si>
    <t>acute respiratory illness (ARI)</t>
  </si>
  <si>
    <t xml:space="preserve">Households were contacted weekly to identify members with ARI defined by the presence of an illness of &lt;7 days duration with 52 of the following symptoms: cough, fever or feverishness, nasal congestion, chills, headache, body aches, or sore throat. </t>
  </si>
  <si>
    <t>throat swab;nasal swab</t>
  </si>
  <si>
    <t xml:space="preserve">throat swab </t>
  </si>
  <si>
    <t>paper76</t>
  </si>
  <si>
    <t>Dimopoulos, G., et al.</t>
  </si>
  <si>
    <t>Viral epidemiology of acute exacerbations of chronic obstructive pulmonary disease</t>
  </si>
  <si>
    <t>select special population--patients who suffer from Acute Exacerbations of Chronic Obstructive Pulmonary Disease</t>
  </si>
  <si>
    <t>paper75</t>
  </si>
  <si>
    <t>Dhanoa, A., et al.</t>
  </si>
  <si>
    <t>Epidemiology and clinical characteristics of hospitalized patients with pandemic influenza A (H1N1) 2009 infections: the effects of bacterial coinfection</t>
  </si>
  <si>
    <t>Johor State, Malaysia</t>
  </si>
  <si>
    <t>Malaysia</t>
  </si>
  <si>
    <t>200909-201005</t>
  </si>
  <si>
    <t>prop&amp;severity</t>
  </si>
  <si>
    <t>7m-82y</t>
  </si>
  <si>
    <t>excluding patients incompleting data and present of nosocomial pneumonia</t>
  </si>
  <si>
    <t>influenza-like illness (ILI)</t>
  </si>
  <si>
    <t>NA(Relevant clinical data was retrieved from patients’ medical records.)</t>
  </si>
  <si>
    <t>particle agglutination  test; bacterial culture</t>
  </si>
  <si>
    <t>sputum; tracheal/nasopharyngeal; blood; pleural fluid aspirate; BAL</t>
  </si>
  <si>
    <t>paper78</t>
  </si>
  <si>
    <t>Dube, F. S., et al.</t>
  </si>
  <si>
    <t>Respiratory microbes present in the nasopharynx of children hospitalised with suspected pulmonary tuberculosis in Cape Town, South Africa</t>
  </si>
  <si>
    <t>select special population--patients who suffer from pulmonary tuberculosis(PTB)</t>
    <phoneticPr fontId="1" type="noConversion"/>
  </si>
  <si>
    <t>paper79</t>
  </si>
  <si>
    <t>Echenique, I. A., et al.</t>
  </si>
  <si>
    <t>Clinical characteristics and outcomes in hospitalized patients with respiratory viral co-infection during the 2009 H1N1 influenza pandemic</t>
  </si>
  <si>
    <t>no data obout flu-bacterial coinfection</t>
    <phoneticPr fontId="1" type="noConversion"/>
  </si>
  <si>
    <t>paper80</t>
  </si>
  <si>
    <t>Efendiyeva, E., et al.</t>
  </si>
  <si>
    <t>The incidence and clinical effects of Bordetella pertussis in children hospitalized with acute bronchiolitis</t>
  </si>
  <si>
    <t>paper81</t>
  </si>
  <si>
    <t>Eisenhut, M.</t>
  </si>
  <si>
    <t>A novel hypothesis for the etiology of pneumococcal co-infection in influenza</t>
  </si>
  <si>
    <t>no data about flu or coinfection</t>
  </si>
  <si>
    <t>paper82</t>
  </si>
  <si>
    <t>Use of procalcitonin measurement to identify bacterial co-infection in patients with H1N1 influenza</t>
  </si>
  <si>
    <t>paper83</t>
  </si>
  <si>
    <t>El Basha, N. R., et al.</t>
  </si>
  <si>
    <t>Prematurity, a significant predictor for worse outcome in viral bronchiolitis: a comparative study in infancy</t>
  </si>
  <si>
    <t>lack of detail data of flu-bacterial coinfection</t>
    <phoneticPr fontId="1" type="noConversion"/>
  </si>
  <si>
    <t>paper84</t>
  </si>
  <si>
    <t>Esen, F. H., et al.</t>
  </si>
  <si>
    <t>Influenza A as a Common Viral Cause of Complex Febrile Seizures</t>
  </si>
  <si>
    <t>paper85</t>
  </si>
  <si>
    <t>Eşki, A., et al.</t>
  </si>
  <si>
    <t>Risk Factors for Influenza Virus Related Severe Lower Respiratory Tract Infection in Children</t>
  </si>
  <si>
    <t>no data about flu-bacterial coinfection</t>
    <phoneticPr fontId="1" type="noConversion"/>
  </si>
  <si>
    <t>paper86</t>
  </si>
  <si>
    <t>Estenssoro, E., et al.</t>
  </si>
  <si>
    <t>Pandemic 2009 influenza A in Argentina: a study of 337 patients on mechanical ventilation</t>
  </si>
  <si>
    <t>no flu-confirmed data</t>
  </si>
  <si>
    <t>paper87</t>
  </si>
  <si>
    <t>Esterman, E. E., et al.</t>
  </si>
  <si>
    <t>Influenza infection in infants aged &lt; 6 months during the H1N1-09 pandemic: A hospital-based case series</t>
  </si>
  <si>
    <t>New South Wales;Victoria,Australia</t>
  </si>
  <si>
    <t>Australia</t>
  </si>
  <si>
    <t>200906-200910</t>
  </si>
  <si>
    <t>&lt;6m</t>
  </si>
  <si>
    <t>influenza infection</t>
  </si>
  <si>
    <t xml:space="preserve">Influenza was confirmed on polymerase chain reaction or direct immunofluorescence (DIF) </t>
  </si>
  <si>
    <t>Influenza A(H1N1-09;H3N2,H1)</t>
  </si>
  <si>
    <t>DIFT;  bacterial culture</t>
  </si>
  <si>
    <t>pleural fluid;blood</t>
  </si>
  <si>
    <t>paper88</t>
  </si>
  <si>
    <t>Falsey, A. R., et al.</t>
  </si>
  <si>
    <t>Bacterial Complications of Respiratory Tract Viral Illness: A Comprehensive Evaluation</t>
  </si>
  <si>
    <t>New York,USA</t>
  </si>
  <si>
    <t>2008-2011,1101-0330</t>
  </si>
  <si>
    <t>&gt;=21y</t>
  </si>
  <si>
    <t xml:space="preserve">Adults aged ≥21 years admitted through the emergency department with diagnoses compatible with acute respiratory tract infection were recruited from 1 November through 30 May during 3 winters (2008–2011). </t>
  </si>
  <si>
    <t>excluding those given antibiotics prior to admission or with immunosuppression, cavitary lung disease, or witnessed aspiration.</t>
  </si>
  <si>
    <t>Mixed viral-bacterial infection was defined as a positive viral test result plus a positive bacterial assay result or a serum PCT level of≥ 0.25 ng/mL on admission or day 2 of hospitalization.</t>
  </si>
  <si>
    <t>influenza A and B viruses</t>
  </si>
  <si>
    <t>nose swab ;throat swab</t>
  </si>
  <si>
    <t>bacterial culture;sputum culture and Gram stain; UAT; pneumococcal serologic testing; PCR</t>
  </si>
  <si>
    <t>nose swab;throat swab;blood; sputum;urine</t>
  </si>
  <si>
    <t>paper89</t>
  </si>
  <si>
    <t>Farooq, H. Z., et al.</t>
  </si>
  <si>
    <t>Middle East respiratory syndrome coronavirus (MERS-CoV) - Surveillance and testing in North England from 2012 to 2019</t>
  </si>
  <si>
    <t>paper90</t>
  </si>
  <si>
    <t>Fatima, A.</t>
  </si>
  <si>
    <t>NH1N1 INFLUENZA AND RISK OF BACTERIAL CO INFECTIONS AMONG ACUTELY ILL CHILDREN</t>
  </si>
  <si>
    <t>a meeting abstract</t>
  </si>
  <si>
    <t>paper91</t>
  </si>
  <si>
    <t>Gao, Y. H., et al.</t>
  </si>
  <si>
    <t>Respiratory pathogen spectrum in pulmonary exacerbation of bronchiectasis in adults and its association with disease severity</t>
  </si>
  <si>
    <t>select special population--patients who suffer from Adult Bronchiectasis</t>
    <phoneticPr fontId="1" type="noConversion"/>
  </si>
  <si>
    <t>paper92</t>
  </si>
  <si>
    <t>Gao, Z. C.</t>
  </si>
  <si>
    <t>Identification of pathogen in community-acquired pneumonia and its beyond</t>
  </si>
  <si>
    <t>letter to the editor</t>
    <phoneticPr fontId="1" type="noConversion"/>
  </si>
  <si>
    <t>paper93</t>
  </si>
  <si>
    <t>Gautam, S., et al.</t>
  </si>
  <si>
    <t>Severe respiratory viral infection induces procalcitonin in the absence of bacterial pneumonia</t>
  </si>
  <si>
    <t>lack of detail data of flu and flu-bacterial coinfection</t>
    <phoneticPr fontId="1" type="noConversion"/>
  </si>
  <si>
    <t>paper94</t>
  </si>
  <si>
    <t>Ghani, A. S., et al.</t>
  </si>
  <si>
    <t>An investigation into the prevalence and outcome of patients admitted to a pediatric intensive care unit with viral respiratory tract infections in Cape Town, South Africa</t>
  </si>
  <si>
    <t>paper95</t>
  </si>
  <si>
    <t>Giannattasio, A., et al.</t>
  </si>
  <si>
    <t>Coinfections with influenza virus and atypical bacteria: Implications for severe outcomes?</t>
  </si>
  <si>
    <t>paper96</t>
  </si>
  <si>
    <t>Grijalva, C. G., et al.</t>
  </si>
  <si>
    <t>Cohort Profile: The Study of Respiratory Pathogens in Andean Children</t>
  </si>
  <si>
    <t>paperB2</t>
  </si>
  <si>
    <t>Garg, S., et al.</t>
  </si>
  <si>
    <t>Pneumonia among adults hospitalized with laboratory-confirmed seasonal influenza virus infection-United States, 2005-2008</t>
  </si>
  <si>
    <t>multicenter, USA</t>
  </si>
  <si>
    <t>2005-2008 three influenza seasons</t>
  </si>
  <si>
    <t>Patients were excluded if the first positive influenza specimen was obtained &gt;3 days after hospital admission because these patients might have had healthcare-associated influenza infection.</t>
  </si>
  <si>
    <t>laboratory-confirmed influenza; influenza-associated pneumonia</t>
  </si>
  <si>
    <t>influenza A and B; unknown</t>
  </si>
  <si>
    <t>PCR; a rapid antigen test; viral culture; DFA; IFA</t>
  </si>
  <si>
    <t>bacterial culture</t>
  </si>
  <si>
    <t>blood, pleural and cerebrospinal fluid, BAL, deep tissue biopsy; sputum, ETA</t>
  </si>
  <si>
    <t>paper97</t>
  </si>
  <si>
    <t>Guo, L. X., et al.</t>
  </si>
  <si>
    <t>Clinical Features Predicting Mortality Risk in Patients With Viral Pneumonia: The MuLBSTA Score</t>
  </si>
  <si>
    <t>Shanghai, China</t>
  </si>
  <si>
    <t>201505-201905</t>
  </si>
  <si>
    <t>63.56 ± 19.08y</t>
  </si>
  <si>
    <t>Patients who were diagnosed pneumonia according to the 2009 Infectious Diseases Society of American (IDSA)/American Thoracic Society (ATS) guidelines.
 were enrolled in this study.</t>
  </si>
  <si>
    <t>Patients were excluded if: 1) age &lt;18 years; 2) had a clear alternative final diagnosis as lung cancer or other non-pneumonia illness; 3) long hospitalization &gt;3 months before death.</t>
  </si>
  <si>
    <t>viral pneumonia</t>
  </si>
  <si>
    <t>nasal wash products</t>
  </si>
  <si>
    <t>blood; sputum</t>
  </si>
  <si>
    <t>c</t>
  </si>
  <si>
    <t>paper98</t>
  </si>
  <si>
    <t>Gutiérrez-Pizarraya, A., et al.</t>
  </si>
  <si>
    <t>Unexpected severity of cases of influenza B infection in patients that required hospitalization during the first postpandemic wave</t>
  </si>
  <si>
    <t>University  Hospital Virgen del Rocı´o, in Seville, Spain</t>
  </si>
  <si>
    <t>201012-201104</t>
  </si>
  <si>
    <t>&gt;14y</t>
  </si>
  <si>
    <t>All patients,  older than 14 years with confirmed influenza infection were  included, if admitted because of influenza severe disease  or attended as outpatient if pregnancy or solid organ  transplantation.</t>
  </si>
  <si>
    <t>respiratory symptoms (influenza-like syndrome, dyspnea, pneumonia, acute exacerbation of chronic obstructive pulmonary disease) and/or fever with unknown cause</t>
  </si>
  <si>
    <t>influenza A/H1N1 2009;  influenzaB</t>
  </si>
  <si>
    <t>bacterial cultures; UAT</t>
  </si>
  <si>
    <t>blood; urine; bronchial aspirates; BAL; sputum</t>
  </si>
  <si>
    <t>paper100</t>
  </si>
  <si>
    <t>Harvala, H., et al.</t>
  </si>
  <si>
    <t>Epidemiology and clinical characteristics of parainfluenza virus 3 outbreak in a Haemato-oncology unit</t>
  </si>
  <si>
    <t>select special population-high-risk people</t>
  </si>
  <si>
    <t>paper99</t>
  </si>
  <si>
    <t>Hagerman, A., et al.</t>
  </si>
  <si>
    <t>Clinical characteristics and outcomes in children hospitalised with pandemic influenza A/H1N1/09 virus infection - a nationwide survey by the Pediatric Infectious Diseases Group of Switzerland</t>
  </si>
  <si>
    <t>multicenter, Switzerland</t>
  </si>
  <si>
    <t>Switzerland</t>
  </si>
  <si>
    <t>200906-201001</t>
  </si>
  <si>
    <t>&lt;=18y</t>
  </si>
  <si>
    <t>All patients ≤18-years-old hospitalised in eleven children’s hospitals in Switzerland between June 2009 and January 2010 with a positive influenza A/H1N1/09 reverse transcriptase polymerase chain reaction (RT-PCR) from a nasopharyngeal specimen were included</t>
  </si>
  <si>
    <t>excluding 15 patients with  nosocomial influenza</t>
  </si>
  <si>
    <t xml:space="preserve">influenza A/H1N1/09 </t>
  </si>
  <si>
    <t>包括09，同时比照了0708年的数据</t>
  </si>
  <si>
    <t>paper101</t>
  </si>
  <si>
    <t>Hayashi, Y., et al.</t>
  </si>
  <si>
    <t>Influenza-associated bacterial pathogens in patients with 2009 influenza A (H1N1) infection: impact of community-associated methicillin-resistant Staphylococcus aureus in Queensland, Australia</t>
  </si>
  <si>
    <t>Queensland, Australia</t>
  </si>
  <si>
    <t>200905-200910</t>
  </si>
  <si>
    <t>Respiratory tract specimens with greater than 25 squamous epithelial cells per high-powered field were not cultured.Seven of these people had known chronic
suppurative lung disease (cystic fibrosis, bronchiectasis,etc.), and these patients were excluded from further analysis</t>
  </si>
  <si>
    <t>blood;urine; respiratory tract</t>
  </si>
  <si>
    <t>paper102</t>
  </si>
  <si>
    <t>Hernández-Bou, S., et al.</t>
  </si>
  <si>
    <t>Hospitalized children with influenza A H1N1 (2009) infection: a Spanish multicenter study</t>
  </si>
  <si>
    <t>multicenter, Spain</t>
  </si>
  <si>
    <t>200908-200912</t>
  </si>
  <si>
    <t>&lt;14y</t>
  </si>
  <si>
    <t>PCR; pneumococcal antigen detection; bacterial culture</t>
  </si>
  <si>
    <t>sterile fluid;pleural fluid;blood</t>
  </si>
  <si>
    <t>paper103</t>
  </si>
  <si>
    <t>Ho, Z. J., et al.</t>
  </si>
  <si>
    <t>Clinical differences between respiratory viral and bacterial mono- and dual pathogen detected among Singapore military servicemen with febrile respiratory illness</t>
  </si>
  <si>
    <t>Singapore military</t>
  </si>
  <si>
    <t>Singapore</t>
  </si>
  <si>
    <t>200905-201210</t>
  </si>
  <si>
    <t>All Singaporean males enter national service for 2 years after  high school or equivalent.
 high school or equivalent.</t>
  </si>
  <si>
    <t>The FRI inclusion criterion was having a  body temperature of 37.5° C and above with cough or sore  throat.</t>
  </si>
  <si>
    <t>Nasal wash samples</t>
  </si>
  <si>
    <t>paper104</t>
  </si>
  <si>
    <t>Holter, J. C., et al.</t>
  </si>
  <si>
    <t>Etiology of community-acquired pneumonia and diagnostic yields of microbiological methods: a 3-year prospective study in Norway</t>
  </si>
  <si>
    <t>South-Eastern Norway</t>
  </si>
  <si>
    <t xml:space="preserve"> Norway</t>
  </si>
  <si>
    <t>200802-201101</t>
  </si>
  <si>
    <t xml:space="preserve">Patients were excluded from the study when the chest radiographic examination showed noninfectious causes such as pulmonary infarction, tumor or bronchiectasis, or if the patient was discharged from the hospital within the 2 weeks prior to admission. </t>
  </si>
  <si>
    <t>CAP was defined as (i) presence of a new pulmonary infiltrate on chest radiograph, (ii) rectal temperature &gt;38.0°C, and (iii) at least 1 of the following symptoms or signs: cough (productive or nonproductive), dyspnea, respiratory chest pain, crackles or reduced respiratory sounds.</t>
  </si>
  <si>
    <t>influenza A ;influenza A H1N1; influenza B viruses</t>
  </si>
  <si>
    <t>NPS; OPS</t>
  </si>
  <si>
    <t>bacterial culture;Loeffler stain; Gram stain (optional) and culture; specific antigen detection; PCR</t>
  </si>
  <si>
    <t>blood;sputum;Urine; BAL; NPS; OPs</t>
  </si>
  <si>
    <t>paper106</t>
  </si>
  <si>
    <t>Hong, H. L., et al.</t>
  </si>
  <si>
    <t>Viral infection is not uncommon in adult patients with severe hospital-acquired pneumonia</t>
  </si>
  <si>
    <t>paper107</t>
  </si>
  <si>
    <t>Hou, K., et al.</t>
  </si>
  <si>
    <t>Bacterial Pneumonia With Influenza Coinfection Complicated By Aspergillosis, Ards, And Septic Shock In A Cirrhotic</t>
  </si>
  <si>
    <t>paper105</t>
  </si>
  <si>
    <t>Hon, K. L., et al.</t>
  </si>
  <si>
    <t>Influenza and parainfluenza associated pediatric ICU morbidity</t>
  </si>
  <si>
    <t>New Territories,Hong Kong</t>
  </si>
  <si>
    <t>200301-200912</t>
  </si>
  <si>
    <t>&lt;12y</t>
  </si>
  <si>
    <t>Every child in PICU with a proven influenza and parainfluenza virus infection from January 2003 through December 2009 was recruited.</t>
  </si>
  <si>
    <t>influenza A;influenza B</t>
  </si>
  <si>
    <t>DIFT</t>
  </si>
  <si>
    <t>NPAs; BAL; TAs;oral swabs</t>
  </si>
  <si>
    <t>sputum; blood</t>
  </si>
  <si>
    <t>paper109</t>
  </si>
  <si>
    <t>Igarashi, A., et al.</t>
  </si>
  <si>
    <t>Two cases of mixed infection following 2009 H1N1 influenza pneumonia</t>
  </si>
  <si>
    <t>case report</t>
  </si>
  <si>
    <t>paper108</t>
  </si>
  <si>
    <t>Huijskens, E. G. W., et al.</t>
  </si>
  <si>
    <t>The value of signs and symptoms in differentiating between bacterial, viral and mixed aetiology in patients with community-acquired pneumonia</t>
  </si>
  <si>
    <t>Tilburg,Netherlands</t>
  </si>
  <si>
    <t>200804-200904</t>
  </si>
  <si>
    <t>During April 2008 through April 2009, all patients aged 18 years and older attending the emergency wards of two teaching hospitals in Tilburg, the Netherlands, with a suspected diagnosis of CAP were analysed.</t>
  </si>
  <si>
    <t>Exclusion criteria included: (1) recent hospitalization (,2 weeks) or residence in a long-term care facility; (2) known bronchial obstruction or a history of post-obstructive pneumonia [with the exception of chronic obstructive pulmonary disease (COPD)]; (3) primary lung cancer or another malignancy metastatic to the lungs; (4) AIDS, or known or suspected Pneumocystis jirovecii pneumonia; and (5) known or suspected active tuberculosis.</t>
  </si>
  <si>
    <t>CAP was defined as the presence of a new or progressive infiltrate on a chest radiograph with clinical symptoms suggestive of a lower respiratory tract infection [i.e. fever (temperature ¢38.0 uC) or hypothermia (temperature ,35 uC), new cough with or without sputum production, abnormal percussion and altered breath sounds on auscultation, dyspnoea, tachypnoea or hypoxia, and leukocytosis or leukopenia].</t>
  </si>
  <si>
    <t>InfA and influenza B</t>
  </si>
  <si>
    <t>throat swab;sputum</t>
  </si>
  <si>
    <t xml:space="preserve">throat swab; sputum; urine; serum; blood </t>
  </si>
  <si>
    <t>存在不同方法检测出不同细菌的情况</t>
  </si>
  <si>
    <t>paper111</t>
  </si>
  <si>
    <t>Joob, B., et al.</t>
  </si>
  <si>
    <t>Co-infection of influenza B and Streptococcus</t>
  </si>
  <si>
    <t>letter to the editor</t>
  </si>
  <si>
    <t>paper112</t>
  </si>
  <si>
    <t>Karhu, J., et al.</t>
  </si>
  <si>
    <t>Lower Respiratory Tract Virus Findings in Mechanically Ventilated Patients With Severe Community-Acquired Pneumonia</t>
  </si>
  <si>
    <t>paper113</t>
  </si>
  <si>
    <t>Kawamatawong, T., et al.</t>
  </si>
  <si>
    <t>Serum inflammatory biomarkers and clinical outcomes of COPD exacerbation caused by different pathogens</t>
  </si>
  <si>
    <t>Xin - okay</t>
  </si>
  <si>
    <t>paper110</t>
  </si>
  <si>
    <t>Ishiguro, T., et al.</t>
  </si>
  <si>
    <t>Etiology and factors contributing to the severity and mortality of community-acquired pneumonia</t>
  </si>
  <si>
    <t>Saitama, Japan</t>
  </si>
  <si>
    <t>Japan</t>
  </si>
  <si>
    <t>200201-201111</t>
  </si>
  <si>
    <t>63.9±18.3</t>
  </si>
  <si>
    <t>all patients hospitalized with CAP  from January 2002 through November 2011 at institution in Saitama, Japan.</t>
  </si>
  <si>
    <t>The excluded patients comprised those  with healthcare- associated  pneumonia  or  hospital-acquired  pneumonia,  as defined in the ATS/IDSA guidelines, those showing immunosuppression (AIDS or receiving chemotherapy), those residing in a nursing home and those with tuberculosis, nonresected  lung  cancer  or  a  confirmed  alternative  diagnosis lasting until the end of the follow-up.</t>
  </si>
  <si>
    <t xml:space="preserve">Community-acquired pneumonia (CAP) </t>
  </si>
  <si>
    <t>CAP was diagnosed on the basis of symptoms suggestive of lower respiratory tract infections and the development of infiltrations on chest X-ray.</t>
  </si>
  <si>
    <t>Paired sera; RIDT</t>
  </si>
  <si>
    <t>UAT; ELISA; bacterial culture</t>
  </si>
  <si>
    <t xml:space="preserve">Sputum; Transbronchial aspirate; PSB; Bronchial washing; BAL; Transthoracic aspiration; Blood; Pleural fluid </t>
  </si>
  <si>
    <t>严重性提不出来，见表3</t>
  </si>
  <si>
    <t>paper115</t>
  </si>
  <si>
    <t>Kim, E. S., et al.</t>
  </si>
  <si>
    <t>Comparison of viral infection in healthcare-associated pneumonia (HCAP) and community-acquired pneumonia (CAP)</t>
  </si>
  <si>
    <t>paper116</t>
  </si>
  <si>
    <t>Kim, H. C., et al.</t>
  </si>
  <si>
    <t>Different pattern of viral infections and clinical outcomes in patient with acute exacerbation of chronic obstructive pulmonary disease and chronic obstructive pulmonary disease with pneumonia</t>
  </si>
  <si>
    <t>paper114</t>
  </si>
  <si>
    <t>Khandaker, G., et al.</t>
  </si>
  <si>
    <t>Clinical epidemiology and predictors of outcome in children hospitalised with influenza A(H1N1)pdm09 in 2009: a prospective national study</t>
  </si>
  <si>
    <t>six tertiary paediatric in Australia
 referral centres</t>
  </si>
  <si>
    <t>&lt;15y</t>
  </si>
  <si>
    <t>All children aged &lt;15 years admitted with laboratory-confirmed influenza A(H1N1)pdm09 were studied.</t>
  </si>
  <si>
    <t>laboratory-confirmed influenza A(H1N1)pdm09</t>
  </si>
  <si>
    <t>influenza A(H1N1)pdm09</t>
  </si>
  <si>
    <t>PCR; IFA; viral culture; rapid antigen testing</t>
  </si>
  <si>
    <t>NPAs; nose and throat swab</t>
  </si>
  <si>
    <t>blood; sterile site; respiratory specimens</t>
  </si>
  <si>
    <t>paper117</t>
  </si>
  <si>
    <t>Kim, H. J., et al.</t>
  </si>
  <si>
    <t>Respiratory virus of severe pneumonia in South Korea: Prevalence and clinical implications</t>
  </si>
  <si>
    <t>Seoul, South Korea</t>
  </si>
  <si>
    <t>200801-201601</t>
  </si>
  <si>
    <t>56-73y</t>
  </si>
  <si>
    <t>Pneumonia</t>
  </si>
  <si>
    <t>CA;HA</t>
  </si>
  <si>
    <t xml:space="preserve">Pneumonia was diagnosed by the attending physician with the combination ofa new lung infiltrate and clinical evidence including new onset fever, purulent sputum, leukocytosis, and a decline in oxygenation </t>
  </si>
  <si>
    <t>influenza virus types A and B</t>
  </si>
  <si>
    <t>bacterial culture;respiratory tract specimen cultures; UAT</t>
  </si>
  <si>
    <t>sputum;blood;urine; ETA; BAL</t>
  </si>
  <si>
    <t>paper118</t>
  </si>
  <si>
    <t>Kim, H. S., et al.</t>
  </si>
  <si>
    <t>Fatal cases of 2009 pandemic influenza A (H1N1) in Korea</t>
  </si>
  <si>
    <t>200908-200911</t>
  </si>
  <si>
    <t>0.2-97y</t>
  </si>
  <si>
    <t>fatal cases due to 2009 pandemic influenza  A (H1N1) virus</t>
  </si>
  <si>
    <t>A fatal case was defined as a  person with a confirmed H1N1 influenza 2009 infection based  on ante- or post-mortem specimens who died from a clinically  compatible illness or complications attributable to that infection.</t>
  </si>
  <si>
    <t>sputum; blood; urine; BAL; ascites</t>
  </si>
  <si>
    <t>选取死亡病例</t>
  </si>
  <si>
    <t>paper120</t>
  </si>
  <si>
    <t>Kim, Y. J., et al.</t>
  </si>
  <si>
    <t>High mortality from viral pneumonia in patients with cancer</t>
  </si>
  <si>
    <t>select special population--patients with cancer</t>
    <phoneticPr fontId="1" type="noConversion"/>
  </si>
  <si>
    <t>paper121</t>
  </si>
  <si>
    <t>Klein, A., et al.</t>
  </si>
  <si>
    <t>A HOST-RESPONSE ASSAY DISTINGUISHES BETWEEN SIMPLE INFLUENZA PATIENTS AND INFLUENZA PATIENTS WITH BACTERIAL COINFECTION</t>
  </si>
  <si>
    <t>abstract only</t>
  </si>
  <si>
    <t>paper122</t>
  </si>
  <si>
    <t>Kocik, J., et al.</t>
  </si>
  <si>
    <t>Diversity of influenza-like illness etiology in Polish Armed Forces in influenza epidemic season</t>
  </si>
  <si>
    <t>paper123</t>
  </si>
  <si>
    <t>Kong, D. C., et al.</t>
  </si>
  <si>
    <t>Etiologic and epidemiologic features of acute respiratory infections in adults from Shanghai, during 2015-2017</t>
  </si>
  <si>
    <t>lack of detail data on coinfection</t>
    <phoneticPr fontId="1" type="noConversion"/>
  </si>
  <si>
    <t>paper119</t>
  </si>
  <si>
    <t>Kim, J. H., et al.</t>
  </si>
  <si>
    <t>Clinical features of Mycoplasma pneumoniae coinfection and need for its testing in influenza pneumonia patients</t>
  </si>
  <si>
    <t>a tertiary care hospital emergency  department in Seoul (Korea)</t>
  </si>
  <si>
    <t>201001-201612</t>
  </si>
  <si>
    <t>Patients with viral coinfection were included due to the   little impact on outcome among critically ill patients with   influenza A.</t>
  </si>
  <si>
    <t>We excluded patients with healthcare associated pneumonia (confirmed &gt;48 h after ED   presentation or &lt;2 weeks after discharge from a hospital),   and those with non-mycoplasma bacterial coinfection.</t>
  </si>
  <si>
    <t>Influenza pneumonia</t>
  </si>
  <si>
    <t>Influenza pneumonia was defined as laboratory-confirmed influenza plus radiographic pneumonia  (peribronchial infiltration, consolidation or pleural effusion)  reported by an attending radiologist. M. pneumoniae coinfection was defined as a case having positive results of  M. pneumoniae testing including immunoglobulin M (IgM)  serology and polymerase chain reaction (PCR).</t>
  </si>
  <si>
    <t>influenza A</t>
  </si>
  <si>
    <t>PCR; IFT</t>
  </si>
  <si>
    <t>blood; sputum; pleural fluid; ETA</t>
  </si>
  <si>
    <t>paper125</t>
  </si>
  <si>
    <t>Kuster, S. P., et al.</t>
  </si>
  <si>
    <t>Evaluation of Coseasonality of Influenza and Invasive Pneumococcal Disease: Results from Prospective Surveillance</t>
  </si>
  <si>
    <t>paper124</t>
  </si>
  <si>
    <t>Kumar, S., et al.</t>
  </si>
  <si>
    <t>Clinical and epidemiologic characteristics of children hospitalized with 2009 pandemic H1N1 influenza A infection</t>
  </si>
  <si>
    <t>Wisconsin (CHW, Milwaukee, WI)</t>
  </si>
  <si>
    <t>200904-200909</t>
  </si>
  <si>
    <t>2m-19.2y</t>
  </si>
  <si>
    <t xml:space="preserve">Children and adolescents with laboratory-confirmed 2009 H1N1 virus infections were admitted to the in-patient service for at least 24 hours at the Children’s Hospital of Wisconsin (CHW, Milwaukee, WI), between April 28, 2009 and August 31, 2009, were included in this analysis. </t>
  </si>
  <si>
    <t xml:space="preserve">Of these 81 children, 6 children in whom influenza was not the primary reason for hospitalization were excluded from further analyses. </t>
  </si>
  <si>
    <t>influenza A(H1N1), influenza B</t>
  </si>
  <si>
    <t>bacterial cultures</t>
  </si>
  <si>
    <t>blood;  cerebrospinal fluid; ETA</t>
  </si>
  <si>
    <t>Xin - revise</t>
  </si>
  <si>
    <t>paper126</t>
  </si>
  <si>
    <t>Lee, E. H., et al.</t>
  </si>
  <si>
    <t>Fatalities associated with the 2009 H1N1 influenza A virus in New York city</t>
  </si>
  <si>
    <t>New York,US</t>
  </si>
  <si>
    <t>200904-200907</t>
  </si>
  <si>
    <t>PCR; enzyme immunoassay; direct fluorescent antibody</t>
  </si>
  <si>
    <t>lung and bronchial tissue</t>
  </si>
  <si>
    <t>paper127</t>
  </si>
  <si>
    <t>Li, Z., et al.</t>
  </si>
  <si>
    <t>Combination of procalcitonin and C-reactive protein levels in the early diagnosis of bacterial co-infections in children with H1N1 influenza</t>
  </si>
  <si>
    <t>a tertiary-care hospital in Canton, China</t>
  </si>
  <si>
    <t>201201-201709</t>
  </si>
  <si>
    <t>&lt;5y</t>
  </si>
  <si>
    <t>Consecutive patients (children aged &lt; 5 years) with laboratory-confirmed  H1N1 influenza who were hospitalized or received outpatient care from a tertiary-care hospital in Canton, China, between January 1, 2012, and September 1, 2017,  were included in the present study.</t>
  </si>
  <si>
    <t>Excluding patients who received   antibiotics prior to hospitalization or who lacked bacterial cultures.</t>
  </si>
  <si>
    <t>bacterial  culture</t>
  </si>
  <si>
    <t>blood; valid sputum; BAL</t>
  </si>
  <si>
    <t>S</t>
  </si>
  <si>
    <t>paper128</t>
  </si>
  <si>
    <t>Liderot, K., et al.</t>
  </si>
  <si>
    <t>Secondary bacterial infections in patients with seasonal influenza A and pandemic H1N1</t>
  </si>
  <si>
    <t>Stockholm, Sweden</t>
  </si>
  <si>
    <t xml:space="preserve"> Sweden</t>
  </si>
  <si>
    <t>2005-2009</t>
  </si>
  <si>
    <t>17-74y</t>
  </si>
  <si>
    <t xml:space="preserve">All patients diagnosed with seasonal influenza A and influenza A(H1N1) pdm09 between 2005 and 2009 were enrolled in the study. </t>
  </si>
  <si>
    <t>A positive bacteriological finding was defined as any growth in blood cultures or growth ofrelevant pathogenic airway bacteria in airway samples. secondary bacterial infections with seasonal influenza A and influenza A(H1N1) pdm09</t>
  </si>
  <si>
    <t>influenza A ;influenza A (H1N1) pdm09</t>
  </si>
  <si>
    <t>IFT; PCR</t>
  </si>
  <si>
    <t>Flocked swabs; NPAs</t>
  </si>
  <si>
    <t>bacterial culture; airway cultures</t>
  </si>
  <si>
    <t>airways(nasopharynx,throat) ; blood;sputum;BAL</t>
  </si>
  <si>
    <t>paper129</t>
  </si>
  <si>
    <t>Lin, C., et al.</t>
  </si>
  <si>
    <t>Etiology and characteristics of community-acquired pneumonia in an influenza epidemic period</t>
  </si>
  <si>
    <t>Guangdong province,China</t>
  </si>
  <si>
    <t>201601-201608</t>
  </si>
  <si>
    <t>patients who were admitted to the First Affiliated Hospital of Shantou University Medical College, Shantou city, Guangdong province in China from January to August 2016</t>
  </si>
  <si>
    <t>Patients with cystic fibrosis or HIV infection were excluded from our study.</t>
  </si>
  <si>
    <t>Pneumonia was diagnosed as an acute illness with fever, cough, or dyspnea / tachypnea, and at least one new focal chest sign, which was confirmed by finding lung shadowing on the chest radiographs that were likely to be new and without other obvious causes</t>
  </si>
  <si>
    <t>influenza A, influenza B</t>
  </si>
  <si>
    <t>sputum</t>
  </si>
  <si>
    <t>paper130</t>
  </si>
  <si>
    <t>Liu, G. S., et al.</t>
  </si>
  <si>
    <t>Viral and Bacterial Etiology of Acute Febrile Respiratory Syndrome among Patients in Qinghai, China</t>
  </si>
  <si>
    <t xml:space="preserve"> Qinghai, China</t>
  </si>
  <si>
    <t>201205-201505</t>
  </si>
  <si>
    <t>Inclusion criteria were fever, chills, elevated, reduced, or abnormal white blood cells of acute onset, and one or more of the following clinical manifestations of the respiratory tract: sore throat, throat discomfort, nasal congestion, runny nose, nasopharyngeal hyperemia, nasopharyngeal edema, cough, shortness of breath, abnormal auscultation breath sounds, chest pain, and inflammatory changes in the lungs observed upon imaging analysis[9]. Patients provided clinical information by completing a standard questionnaire under the guidance of the trained clinician.</t>
  </si>
  <si>
    <t>Acute Febrile Respiratory Syndrome</t>
  </si>
  <si>
    <t>influenza A (IFV-A), influenza A (H1N1) pdm09 virus [IFV-A (H1N1) pdm09], influenza B (IFV-B)</t>
  </si>
  <si>
    <t>paper132</t>
  </si>
  <si>
    <t>Liu, P., et al.</t>
  </si>
  <si>
    <t>Epidemiology of Respiratory Pathogens in Children with Lower Respiratory Tract Infections in Shanghai, China, from 2013 to 2015</t>
  </si>
  <si>
    <t>paper133</t>
  </si>
  <si>
    <t>Liu, Y. F., et al.</t>
  </si>
  <si>
    <t>Etiological analysis and predictive diagnostic model building of community-acquired pneumonia in adult outpatients in Beijing, China</t>
  </si>
  <si>
    <t>no data about flu or flu-bacterial coinfection</t>
    <phoneticPr fontId="1" type="noConversion"/>
  </si>
  <si>
    <t>paper131</t>
  </si>
  <si>
    <t>Liu, J., et al.</t>
  </si>
  <si>
    <t>Viral and bacterial coinfection among hospitalized children with respiratory tract infections</t>
  </si>
  <si>
    <t>Luoyang ,Henan,China</t>
  </si>
  <si>
    <t>201407-201906</t>
  </si>
  <si>
    <t>ca</t>
  </si>
  <si>
    <t>&lt;=14y</t>
  </si>
  <si>
    <t>The inclusion criteria were as follows: cough, hoarseness of voice, a sore throat, and a body temperature above 38° C.</t>
  </si>
  <si>
    <t>respiratory tract infections (RTIs)</t>
  </si>
  <si>
    <t>IFA</t>
  </si>
  <si>
    <t>paper135</t>
  </si>
  <si>
    <t>Loubet, P., et al.</t>
  </si>
  <si>
    <t>Impact of respiratory viruses in hospital-acquired pneumonia in the intensive care unit: A single-center retrospective study</t>
  </si>
  <si>
    <t>paperA2</t>
  </si>
  <si>
    <t>Liu, Y., et al.</t>
  </si>
  <si>
    <t>Outcomes of respiratory viral-bacterial co-infection in adult hospitalized patients</t>
  </si>
  <si>
    <t>Hong Kong, China</t>
  </si>
  <si>
    <t>201301-201801</t>
  </si>
  <si>
    <t>All samples were collected within 48 h of hospital admission and have at least one upper respiratory infection symptoms.</t>
  </si>
  <si>
    <t>Excluding cases with multiple organisms in the viral tests or  bacterial cultures to avoid cases with commensal contamination.Patients were also excluded if they were managed as out-patient, had incomplete clinical records, or had multiple viral or bacterial infections. Patients who  were tested positive for adenovirus, enterovirus, rhinovirus, or  human metapneumovirus were not included in the study.</t>
  </si>
  <si>
    <t>Influenza A; Influenza B</t>
  </si>
  <si>
    <t>nasal flock swab; NPAs; tracheal aspirate; bronchial aspirate; BAL</t>
  </si>
  <si>
    <t>bacterial culture;  Matrix-assisted laser desorption/ionization-time of flight mass spectrometry</t>
  </si>
  <si>
    <t>sputum; tracheal aspirates; BAL; bronchial washing; pleural biopsy; blood</t>
  </si>
  <si>
    <t>paper134</t>
  </si>
  <si>
    <t>Lopez-Delgado, J. C., et al.</t>
  </si>
  <si>
    <t>Thrombocytopenia as a mortality risk factor in acute respiratory failure in H1N1 influenza</t>
  </si>
  <si>
    <t>Barcelona, Spain</t>
  </si>
  <si>
    <t>200908-201103</t>
  </si>
  <si>
    <t>Inclusion criteria were: febrile (&gt;38 ºC) acute illness; respiratory symptoms consistent with cough, sore throat, myalgia or influenza-like illness; acute respiratory failure requiring ICU admission; and microbiological confirmation of H1N1 influenza.</t>
  </si>
  <si>
    <t>Children and pregnant women were not  included because they were not admitted to both hospitals  during the study period.</t>
  </si>
  <si>
    <t>The definition of community-acquired pneumonia was based on current American Thoracic Society and Infectious Disease Society of America guidelines</t>
  </si>
  <si>
    <t>blood; respiratory specimens</t>
  </si>
  <si>
    <t>21.8-20.2%</t>
  </si>
  <si>
    <t>paper138</t>
  </si>
  <si>
    <t>Lucker, L. M., et al.</t>
  </si>
  <si>
    <t>Clinical features and outcomes of hospitalised adults and children with the 2009 influenza A H1N1 infection at Geneva's University Hospital</t>
  </si>
  <si>
    <t>paper139</t>
  </si>
  <si>
    <t>Luvira, V., et al.</t>
  </si>
  <si>
    <t>Etiologies of Acute Undifferentiated Febrile Illness in Bangkok, Thailand</t>
  </si>
  <si>
    <t>paper140</t>
  </si>
  <si>
    <t>Luyt, C. E., et al.</t>
  </si>
  <si>
    <t>Co-infection in severe influenza: a new epidemiology?</t>
  </si>
  <si>
    <t>paper141</t>
  </si>
  <si>
    <t>Ma, H. M., et al.</t>
  </si>
  <si>
    <t>Predictors of viral pneumonia: the need for viral testing in all patients hospitalized for nursing home-acquired pneumonia</t>
  </si>
  <si>
    <t>paper142</t>
  </si>
  <si>
    <t>MacIntyre, C. R., et al.</t>
  </si>
  <si>
    <t>Viral and bacterial upper respiratory tract infection in hospital health care workers over time and association with symptoms</t>
  </si>
  <si>
    <t>paper143</t>
  </si>
  <si>
    <t>Magira, E. E., et al.</t>
  </si>
  <si>
    <t>Legionnaire's Disease and Influenza</t>
  </si>
  <si>
    <t>paper144</t>
  </si>
  <si>
    <t>Mahajan, P., et al.</t>
  </si>
  <si>
    <t>Risk of Bacterial Coinfections in Febrile Infants 60 Days Old and Younger with Documented Viral Infections</t>
  </si>
  <si>
    <t>paper145</t>
  </si>
  <si>
    <t>Mahmoudi, S., et al.</t>
  </si>
  <si>
    <t>Identification of Etiologic Agents of the Pertussis-like Syndrome in Children by Real-time PCR Method</t>
  </si>
  <si>
    <t>paper136</t>
  </si>
  <si>
    <t>Lu, Y. Q., et al.</t>
  </si>
  <si>
    <t>Epidemiology of Human Respiratory Viruses in Children with Acute Respiratory Tract Infections in Jinan, China</t>
  </si>
  <si>
    <t>Shandong, China</t>
  </si>
  <si>
    <t>200907-201006</t>
  </si>
  <si>
    <t xml:space="preserve">Respiratory secretions were obtained from patients aged less than 14 years old with acute respiratory tract infections at Qilu Children’s Hospital of Shandong University, China, between July 2009 and June 2010. </t>
  </si>
  <si>
    <t>Acute Respiratory Tract Infections . In addition to the symptoms of URTIs, patients with radiological pulmonary abnormalities, such as evidence of pneumonia, bronchopneumonia, increased lung markings, dyspnea, or abnormal pulmonary breath sounds, were diagnosed with a LRTI</t>
  </si>
  <si>
    <t>IFVs A, B, and C</t>
  </si>
  <si>
    <t>Nasalswabs; throat swabs;BAL</t>
  </si>
  <si>
    <t>sputum; blood; NPS</t>
  </si>
  <si>
    <t>paper147</t>
  </si>
  <si>
    <t>Mari, Y. A., et al.</t>
  </si>
  <si>
    <t>Co-infection of influenza A with Staphylococcus aureus causing bacterial arthritis in a child</t>
  </si>
  <si>
    <t>paper148</t>
  </si>
  <si>
    <t>Martin-Loeches, I., et al.</t>
  </si>
  <si>
    <t>Influenza and associated co-infections in critically ill immunosuppressed patients</t>
  </si>
  <si>
    <t>select special population--immunocompromised patients</t>
    <phoneticPr fontId="1" type="noConversion"/>
  </si>
  <si>
    <t>paper149</t>
  </si>
  <si>
    <t>BACTERIAL CO-INFECTION IN CRITICALLY ILL PATIENTS INFECTED WITH PANDEMIC (H1N1)V INFLUENZA A INFECTION</t>
  </si>
  <si>
    <t>paper137</t>
  </si>
  <si>
    <t>Luchsinger, V., et al.</t>
  </si>
  <si>
    <t>Community-acquired pneumonia in Chile: the clinical relevance in the detection of viruses and atypical bacteria</t>
  </si>
  <si>
    <t>Santiago, Chile</t>
  </si>
  <si>
    <t>Chile</t>
  </si>
  <si>
    <t>200502-200712</t>
  </si>
  <si>
    <t>We used sputum and blood cultures, IgG/IgM serology and molecular diagnostic techniques (PCR, reverse transcriptase PCR) for detection of classical and atypical bacteria (Mycoplasma pneumoniae, Chlamydia pneumoniae, Legionella pneumoniae) and respiratory viruses (adenovirus, respiratory syncytial virus (RSV), human metapneumovirus, influenza virus, parainfluenzavirus, rhinovirus, coronavirus) in adults &gt;18 years old presenting with CAP in Santiago from February 2005 to September 2007.</t>
  </si>
  <si>
    <t>Exclusion criteria included immunocompromising conditions (ie, HIV, active treatment for cancer, organ transplant, immunosuppressive therapy) and hospitalisations within 30 days preceding enrolment.</t>
  </si>
  <si>
    <t>sputum; NPAs</t>
  </si>
  <si>
    <t>bacterial culture; UAT; PCR</t>
  </si>
  <si>
    <t>urine; blood; urine</t>
  </si>
  <si>
    <t>C: Bacteria diagnosed within 2 days of admission</t>
  </si>
  <si>
    <t>paper146</t>
  </si>
  <si>
    <t>Malato, L., et al.</t>
  </si>
  <si>
    <t>Pandemic influenza A(H1N1) 2009: molecular characterisation and duration of viral shedding in intensive care patients in Bordeaux, south-west France, May 2009 to January 2010</t>
  </si>
  <si>
    <t>Bordeaux, south-west France</t>
  </si>
  <si>
    <t>200905-201001</t>
  </si>
  <si>
    <t>2-85y</t>
  </si>
  <si>
    <t>Patients with confirmed influenza A(H1N1)2009 were  selected retrospectively for this study after their admission to the ICU for influenza complications, for example respiratory failure or exacerbation of an underlying  chronic condition requiring surveillance or assistance.</t>
  </si>
  <si>
    <t>influenza A(H1N1)2009</t>
  </si>
  <si>
    <t>PCR; Roche detection  kit</t>
  </si>
  <si>
    <t>nasal swabs; BAL; respiratory secretions</t>
  </si>
  <si>
    <t>bacterial culture; serology</t>
  </si>
  <si>
    <t>paper152</t>
  </si>
  <si>
    <t>McCullers, J.</t>
  </si>
  <si>
    <t>Secondary bacterial infections - The other side of influenza pathogenesis</t>
  </si>
  <si>
    <t>paper153</t>
  </si>
  <si>
    <t>Melamed, K. H., et al.</t>
  </si>
  <si>
    <t>Development of secondary bacterial pneumonia in adults presenting with influenza versus noninfluenza viral respiratory infection</t>
  </si>
  <si>
    <t>n8</t>
  </si>
  <si>
    <t>including fungal infections, excluding Candida species.</t>
  </si>
  <si>
    <t>Los Angeles, CA, USA</t>
  </si>
  <si>
    <t>200801-201101</t>
  </si>
  <si>
    <t>A total of 3316 patients’medical records, which  were selected by the ICD-9 codes listed above,  were reviewed. From this group, patients were ultimately included for study if upon manual chart  review they were found to have respiratory symptoms upon admission and positive results from  viral studies within the first 10days of admission.</t>
  </si>
  <si>
    <t>Patients under  18years of age or whose hospital stay extended  beyond the designated period were excluded.Patients with onset of secondary pneumonia late into the admission (defined as more  than 2 weeks) or who had documented bacterial or  fungal pneumonia or colonization prior to the  admission were also excluded</t>
  </si>
  <si>
    <t>Respiratory infection</t>
  </si>
  <si>
    <t>Respiratory symptoms included cough, rhinorrhea, shortness of breath, or hypoxia.</t>
  </si>
  <si>
    <t>sputum; bronchoscopy</t>
  </si>
  <si>
    <t>paper150</t>
  </si>
  <si>
    <t>Community-Acquired Respiratory Coinfection in Critically III Patients With Pandemic 2009 Influenza A(H1N1) Virus</t>
  </si>
  <si>
    <t>&gt;15y</t>
  </si>
  <si>
    <t>Inclusion criteria were fever   (&gt; 38°C); respiratory symptoms consistent with cough, sore throat,   myalgia, or influenza-like illness; acute respiratory failure requiring ICU admission; and microbiologic confifi rmation of A(H1N1).</t>
  </si>
  <si>
    <t>Children under 15 years old were not enrolled in the study.Patients who   presented health-care-associated pneumonia were excluded from   the study.</t>
  </si>
  <si>
    <t>Primary viral pneumonia was defined in patients presenting   illness with acute respiratory distress and unequivocal alveolar   opacities involving two or more lobes with negative respiratory   and blood bacterial cultures during the acute phase of the influenza virus.</t>
  </si>
  <si>
    <t>NPS; lower respiratory secretions</t>
  </si>
  <si>
    <t>ELISA; immunochromatographic test; bacterial culture</t>
  </si>
  <si>
    <t>Blood; urine; BAL; pleural effusion</t>
  </si>
  <si>
    <t>paper155</t>
  </si>
  <si>
    <t>Metzger, D. W., et al.</t>
  </si>
  <si>
    <t>Immune dysfunction and bacterial coinfections following influenza</t>
  </si>
  <si>
    <t>no data about flu and coinfection; study mechnism</t>
  </si>
  <si>
    <t>paper156</t>
  </si>
  <si>
    <t>Moesker, F. M., et al.</t>
  </si>
  <si>
    <t>Viruses as Sole Causative Agents of Severe Acute Respiratory Tract Infections in Children</t>
  </si>
  <si>
    <t>sample of flu less than 10(4+1)</t>
    <phoneticPr fontId="1" type="noConversion"/>
  </si>
  <si>
    <t>paper157</t>
  </si>
  <si>
    <t>Morris, D. E., et al.</t>
  </si>
  <si>
    <t>Secondary Bacterial Infections Associated with Influenza Pandemics</t>
  </si>
  <si>
    <t>paper158</t>
  </si>
  <si>
    <t>Muscedere, J., et al.</t>
  </si>
  <si>
    <t>The occurrence and impact of bacterial organisms complicating critical care illness associated with 2009 influenza A(H1N1) infection</t>
  </si>
  <si>
    <t>lack of detail on flu; 14% flu not lab confirmed</t>
  </si>
  <si>
    <t>multicenter, Canadian ICUs</t>
  </si>
  <si>
    <t>Canadian</t>
  </si>
  <si>
    <t>200904-201004</t>
  </si>
  <si>
    <t>Fungal organisms were excluded from the analysis.</t>
  </si>
  <si>
    <t>influenza A(H1N1) infection; Critically ill patients</t>
  </si>
  <si>
    <t xml:space="preserve"> Case definitions for confirmed or probable A(H1N1) infection were those of  the World Health Organization and the Canadian National Microbiology Laboratory.Critically ill patients were defined  as those admitted to an adult or pediatric ICU requiring: MV  (invasive or noninvasive), an F io2 &gt;=60%, or IV infusion of inotropic  or vasopressor medications.</t>
  </si>
  <si>
    <t>blood; ETA; bronchoscopical specimen; sputum</t>
  </si>
  <si>
    <t>paper159</t>
  </si>
  <si>
    <t>Musher, D. M.</t>
  </si>
  <si>
    <t>Bacterial Coinfection in COVID-19 and Influenza Pneumonia</t>
  </si>
  <si>
    <t>paper160</t>
  </si>
  <si>
    <t>Nascimento-Carvalho, C. M., et al.</t>
  </si>
  <si>
    <t>Respiratory viral infections among children with community-acquired pneumonia and pleural effusion</t>
    <phoneticPr fontId="1" type="noConversion"/>
  </si>
  <si>
    <t>select special population--children with community-acquired pneumonia and pleural effusion</t>
    <phoneticPr fontId="1" type="noConversion"/>
  </si>
  <si>
    <t>paper151</t>
  </si>
  <si>
    <t>Increased incidence of co-infection in critically ill patients with influenza</t>
  </si>
  <si>
    <t>2009-2015winter seasons</t>
  </si>
  <si>
    <t>patients under the age of 16 years and patients   admitted from nursing homes or other healthcare facilities were excluded.</t>
  </si>
  <si>
    <t>community-acquired co-infection</t>
  </si>
  <si>
    <t>If the co-infection was diagnosed within 2  days of hospital admission,   it was considered a community-acquired co-infection.</t>
  </si>
  <si>
    <t xml:space="preserve">influenza A/H1N1 09 </t>
  </si>
  <si>
    <t>pleural  effusions; ETA; blood; BAL</t>
  </si>
  <si>
    <t>选择危重病儿</t>
  </si>
  <si>
    <t>paper154</t>
  </si>
  <si>
    <t>Mermond, S., et al.</t>
  </si>
  <si>
    <t>Aetiology of community-acquired pneumonia in hospitalized adult patients in New Caledonia</t>
  </si>
  <si>
    <t>New Caledonia, French</t>
  </si>
  <si>
    <t>200612-200711</t>
  </si>
  <si>
    <t>We  used the following criteria for confirmation of CAP: presence of lower respiratory tract  infection symptoms at initial presentation or within 48 hours of being hospitalized associated  with infiltrates on chest X-ray.</t>
  </si>
  <si>
    <t>Patients with HIV related immunosuppression, tuberculosis or  any other illness causing radiographic abnormalities (lung cancer, for example) were  excluded.Patients  lacking respiratory specimens for microbiological investigations were also excluded.</t>
  </si>
  <si>
    <t>bacterial culture; PCR; immunochromatographic assay; UAT</t>
  </si>
  <si>
    <t>Sputum; TBA; BAL;  PSB; pleural fluid; urine; blood</t>
  </si>
  <si>
    <t>16-39%</t>
  </si>
  <si>
    <t>paper163</t>
  </si>
  <si>
    <t>Papanicolaou, G. A.</t>
  </si>
  <si>
    <t>Severe influenza and S. aureus pneumonia: for whom the bell tolls?</t>
  </si>
  <si>
    <t>paper164</t>
  </si>
  <si>
    <t>Peebles, P. J., et al.</t>
  </si>
  <si>
    <t>Influenza-associated mortality among children - United States: 2007-2008</t>
  </si>
  <si>
    <t>select special population--pediatric deaths</t>
    <phoneticPr fontId="1" type="noConversion"/>
  </si>
  <si>
    <t>paper165</t>
  </si>
  <si>
    <t>Penafiel, F. S., et al.</t>
  </si>
  <si>
    <t>Importance of respiratory virus in immunocompetent adult patients hospitalized with community-acquired pneumonia</t>
  </si>
  <si>
    <t>lack of data on coinfection</t>
    <phoneticPr fontId="1" type="noConversion"/>
  </si>
  <si>
    <t>paper166</t>
  </si>
  <si>
    <t>Perales, J. G., et al.</t>
  </si>
  <si>
    <t>Diagnosis of Community-acquired Pneumonia in Hospitalized Children: A Multicenter Experience in Bolivia</t>
  </si>
  <si>
    <t>paper167</t>
  </si>
  <si>
    <t>Pereiro, T., et al.</t>
  </si>
  <si>
    <t>Influenza Virus, Herpes Simplex Virus and Methicillin-Resistant Staphylococcus aureus Coinfection in an Immunocompetent Patient</t>
  </si>
  <si>
    <t>paper161</t>
  </si>
  <si>
    <t>Nguyen, T., et al.</t>
  </si>
  <si>
    <t>Coinfection with Staphylococcus aureus increases risk of severe coagulopathy in critically ill children with influenza A (H1N1) virus infection</t>
  </si>
  <si>
    <t>Texas, USA</t>
  </si>
  <si>
    <t>0.5-11.3y</t>
  </si>
  <si>
    <t>1) Confirmed (defined as a person with an acute illness admitted to an ICU with laboratory confirmed influenza A or B virus infection) or suspected influenza infection (defined as a person admitted to the ICU without a positive influenza test but where the clinical team’s suspicion for influenza was enough to treat empirically with anti-virals for influenza for the lesser of 5 days or until death). If another diagnosis was found to explain the patient’s acute illness (e.g. RSV) then the person was NOT considered a suspected case for this registry); 2) Only patients with community-acquired infections, documented by positive viral or bacterial cultures sampled ≤ 72 hours of admission from a sterile site (respiratory secretions or blood) were eligible for inclusion in the study; 3) Admission to an ICU at a participating site.</t>
  </si>
  <si>
    <t>Influenza-like illness due to non-influenza disease and negative testing for influenza.</t>
  </si>
  <si>
    <t>A clinically relevant bacterial coinfection was defined as 1) a clinical diagnosis of bacterial pneumonia for which antibiotics were started, 2) evidence of bacterial superinfection within 72 hours of the initial PICU admission from a sterile site (respiratory secretions or blood), and 3) a bacterial pathogen identified in their respiratory secretions.A confirmed case of 2009 H1N1 was defined as a respiratory specimen that tested positive for 2009 H1N1 virus infection by real-time polymerase chain reaction (RT-PCR) testing using primers specific for 2009 H1N1 virus or viral culture. A patient with influenza A was defined as a PICU patient with a respiratory specimen that tested positive for influenza A virus infection by any influenza testing without further identification of subtype. These patients were possibly also H1N1, as early testing by PCR was found to be inaccurate as the primers used were not specific for H1N1.</t>
  </si>
  <si>
    <t>sterile site; respiratory secretions; blood</t>
  </si>
  <si>
    <t>paper169</t>
  </si>
  <si>
    <t>Qin, H., et al.</t>
  </si>
  <si>
    <t>Clinical characteristics and prognosis analysis of 37 patients with severe influenza</t>
  </si>
  <si>
    <t>Chinese</t>
  </si>
  <si>
    <t>lack of deatail data on coinfection; no infor on bacterial test</t>
  </si>
  <si>
    <t>Anhui, China</t>
  </si>
  <si>
    <t>201403-201906</t>
  </si>
  <si>
    <t>25-86y</t>
  </si>
  <si>
    <t>The clinical manifestations, signs, laboratory findings and imaging findings were in line with the diagnostic criteria for severe influenza in the influenza diagnosis and treatment programme (2018 Edition).</t>
  </si>
  <si>
    <t>Death or automatic discharge within 24h of hospitalization or incompleted clinical data.</t>
  </si>
  <si>
    <t>Very severe PNE with flu</t>
  </si>
  <si>
    <t>One of the following cases is a severe case: ①continuous high fever&gt;3d, accompanied by severe cough, expectoration of purulent sputum, blood sputum, or chest pain; ②breathing rate faster, dyspnea, cyanosis of lips; ③change of consciousness: slow response, drowsiness, restlessness, convulsion, etc; ④severe vomiting, diarrhea and dehydration; ⑤complicated with pneumonia; ⑥the original basic diseases were significantly aggravated.</t>
  </si>
  <si>
    <t>influenza A H1N1, H7N9, H3N2; influenza B</t>
  </si>
  <si>
    <t>paper162</t>
  </si>
  <si>
    <t>Nolan, V. G., et al.</t>
  </si>
  <si>
    <t>Etiology and Impact of Coinfections in Children Hospitalized With Community-Acquired Pneumonia</t>
  </si>
  <si>
    <t>multicenter, USA. Memphis, Tennessee, Nashville,   Tennessee, and Salt Lake City, Utah</t>
  </si>
  <si>
    <t>201001-201206</t>
  </si>
  <si>
    <t>Children had specimens tested for both viruses and bacteria and   were included in the current analyses.</t>
  </si>
  <si>
    <t>Children  with recent hospitalization, tracheostomy, cystic fibrosis, or  severe immunosuppressive conditions were excluded.</t>
  </si>
  <si>
    <t>bacterial culture; PCR</t>
  </si>
  <si>
    <t>blood; pleural fluid; BAL; NPS; OPS</t>
  </si>
  <si>
    <t>paper171</t>
  </si>
  <si>
    <t>Qu, J. J., et al.</t>
  </si>
  <si>
    <t>Clinical characteristics of COVID-19 and its comparison with influenza pneumonia</t>
  </si>
  <si>
    <t>paper172</t>
  </si>
  <si>
    <t>Quah, J., et al.</t>
  </si>
  <si>
    <t>Impact of microbial Aetiology on mortality in severe community-acquired pneumonia</t>
  </si>
  <si>
    <t>paper173</t>
  </si>
  <si>
    <t>Raffetin, A., et al.</t>
  </si>
  <si>
    <t>Molecular testing for respiratory pathogens in sickle cell disease adult patients presenting with febrile acute chest syndrome</t>
  </si>
  <si>
    <t>sample of flu less than 10(4)</t>
    <phoneticPr fontId="1" type="noConversion"/>
  </si>
  <si>
    <t>paper168</t>
  </si>
  <si>
    <t>Poulakou, G., et al.</t>
  </si>
  <si>
    <t>First influenza season after the 2009 pandemic influenza: characteristics of intensive care unit admissions in adults and children in Vall d'Hebron Hospital</t>
  </si>
  <si>
    <t>200909-201001, 201009-201101</t>
  </si>
  <si>
    <t>Only confirmed influenza A (H1N1) 2009 and influenza B cases were included in the analysis.</t>
  </si>
  <si>
    <t>Bronchoalveolar lavage was not routinely performed because of the high risk of generating aerosols.</t>
  </si>
  <si>
    <t>influenza A(H1N1)2009; influenza B</t>
  </si>
  <si>
    <t>paper175</t>
  </si>
  <si>
    <t>Reinton, N., et al.</t>
  </si>
  <si>
    <t>Respiratory tract infections during the 2011 Mycoplasma pneumoniae epidemic</t>
  </si>
  <si>
    <t>lack of data on single flu, study Mycoplasma pneumoniae</t>
    <phoneticPr fontId="1" type="noConversion"/>
  </si>
  <si>
    <t>paper176</t>
  </si>
  <si>
    <t>Reyes, L. F., et al.</t>
  </si>
  <si>
    <t>Bacterial Co-Infection in Patients Admitted to the ICU Due to Severe Influenza Is Not Related with Previous Influenza Vaccination</t>
  </si>
  <si>
    <t>paper170</t>
  </si>
  <si>
    <t>Qin, T., et al.</t>
  </si>
  <si>
    <t>Super-dominant pathobiontic bacteria in the nasopharyngeal microbiota as causative agents of secondary bacterial infection in influenza patients</t>
  </si>
  <si>
    <t>Beijing, China</t>
  </si>
  <si>
    <t>201712-201803</t>
  </si>
  <si>
    <t>56 ± 19y</t>
  </si>
  <si>
    <t>virologically confirmed influenza</t>
  </si>
  <si>
    <t>secondary bacterial infection</t>
  </si>
  <si>
    <t>A subsequent bacterial infection was diagnosed in patients who had elevated levels of procalcitonin (PCT) or an isolated pathogenic bacterial species in the blood, alveolar lavage fluid, air intubation, or sputum samples.</t>
  </si>
  <si>
    <t>NPS; blood; alveolar lavage fluid; air intubation; sputum</t>
  </si>
  <si>
    <t>选择危重成人病例</t>
  </si>
  <si>
    <t>paper178</t>
  </si>
  <si>
    <t>Rice, T. W., et al.</t>
  </si>
  <si>
    <t>Role Of Bacterial Co-Infection On Illness Severity And Outcomes In ICU Patients With 2009 Pandemic Influenza A (H1N1) Infection</t>
  </si>
  <si>
    <t>paper174</t>
  </si>
  <si>
    <t>Randolph, A. G., et al.</t>
  </si>
  <si>
    <t>Critically ill children during the 2009-2010 influenza pandemic in the United States</t>
  </si>
  <si>
    <t>case definition is unclear, including clinical diagnosis of bacterial coinfection</t>
  </si>
  <si>
    <t>0-20y</t>
  </si>
  <si>
    <t>We excluded patients without laboratory confirmation of influenza and those with evidence of seasonal influenza A (H1N1 or H3N2) or B virus infections.</t>
  </si>
  <si>
    <t>PCR; viral culture</t>
  </si>
  <si>
    <t>paper180</t>
  </si>
  <si>
    <t>Rudge, J. W., et al.</t>
  </si>
  <si>
    <t>Epidemiology and aetiology of influenza-like illness among households in metropolitan Vientiane, Lao PDR: A prospective, community-based cohort study</t>
  </si>
  <si>
    <t>lack of detail data of flu-bacterial coinfection</t>
  </si>
  <si>
    <t>paper181</t>
  </si>
  <si>
    <t>Scotta, M. C., et al.</t>
  </si>
  <si>
    <t>Risk factors for need of mechanical ventilation in children with Influenza A(H1N1)pdm09</t>
  </si>
  <si>
    <t>paper182</t>
  </si>
  <si>
    <t>Sha, L., et al.</t>
  </si>
  <si>
    <t>Analysis of clinical manifestations of 159 hospitalized children infected with 2009 novel influenza A (H1N1) virus</t>
  </si>
  <si>
    <t>paper177</t>
  </si>
  <si>
    <t>Critical illness from 2009 pandemic influenza A virus and bacterial coinfection in the United States</t>
  </si>
  <si>
    <t>29-61y</t>
  </si>
  <si>
    <t>influenza-like  illness (ILI)</t>
  </si>
  <si>
    <t>A confirmed or probable case was defined as a positive pH1N1 test result or positive test for influenza A that was otherwise not subtyped. Bacterial co-infection was defined as documented bacteremia or any presumed bacterial pneumonia with or without positive respiratory tract culture within 72 hours of ICU admission.</t>
  </si>
  <si>
    <t>PCR; viral culture; RIDT; IFT</t>
  </si>
  <si>
    <t>lower and respiratory tract specimens</t>
  </si>
  <si>
    <t>blood; sputum; ETL; BAL</t>
  </si>
  <si>
    <t>部分确诊为流感，有部分不是。确诊为(H1N1)pdm的为424例占到确诊或可能病例的62.1%，而确诊病例合并感染情况不清楚</t>
  </si>
  <si>
    <t>paper179</t>
  </si>
  <si>
    <t>Rodríguez, A. H., et al.</t>
  </si>
  <si>
    <t>Procalcitonin (PCT) levels for ruling-out bacterial coinfection in ICU patients with influenza: A CHAID decision-tree analysis</t>
  </si>
  <si>
    <t>200906-201404</t>
  </si>
  <si>
    <t>all patients admitted to the ICU with influenza symptoms  were systematically tested to confirm influenza A(H1N1)  pdm09</t>
  </si>
  <si>
    <t>Hospital-acquired pneumonia (HAP) was defined  based on current guidelines and excluded for this study.</t>
  </si>
  <si>
    <t>Community-acquired respiratory coinfection</t>
  </si>
  <si>
    <t>The presence of CARC was defined as a  bacterial respiratory microbiologically-confirmed infection  diagnosed within the first two days of hospitalisation.</t>
  </si>
  <si>
    <t>UAT; bacterial culture; Serology tests</t>
  </si>
  <si>
    <t>blood; pleural fluid; ETA; BAL; PSB; urine</t>
  </si>
  <si>
    <t>co-infection diagnosed within &amp; greater than 48h after admission</t>
  </si>
  <si>
    <t>paper183</t>
  </si>
  <si>
    <t>Shafran, N., et al.</t>
  </si>
  <si>
    <t>Secondary bacterial infection in COVID-19 patients is a stronger predictor for death compared to influenza patients</t>
  </si>
  <si>
    <t>a large tertiary center, Israel</t>
  </si>
  <si>
    <t>Israel</t>
  </si>
  <si>
    <t>201810-202102</t>
  </si>
  <si>
    <t>67y (43–78)</t>
  </si>
  <si>
    <t>excluding the  patients for which no culture was taken</t>
  </si>
  <si>
    <t>bacterial coinfections and secondary infection</t>
  </si>
  <si>
    <t>bacterial culture; GeneXpert assay</t>
  </si>
  <si>
    <t>blood; sputum; BAL</t>
  </si>
  <si>
    <t>paper186</t>
  </si>
  <si>
    <t>Shih, H. I., et al.</t>
  </si>
  <si>
    <t>Viral Respiratory Tract Infections in Adult Patients Attending Outpatient and Emergency Departments, Taiwan, 2012-2013: A PCR/Electrospray Ionization Mass Spectrometry Study</t>
  </si>
  <si>
    <t>no data about  coinfection</t>
  </si>
  <si>
    <t>paper187</t>
  </si>
  <si>
    <t>Simusika, P., et al.</t>
  </si>
  <si>
    <t>Identification of viral and bacterial pathogens from hospitalized children with severe acute respiratory illness in Lusaka, Zambia, 2011-2012: a cross-sectional study</t>
  </si>
  <si>
    <t>no data about  flu</t>
  </si>
  <si>
    <t>paper188</t>
  </si>
  <si>
    <t>Siow, W. T., et al.</t>
  </si>
  <si>
    <t>The Use of Polymerase Chain Reaction Amplification for the Detection of Viruses and Bacteria in Severe Community-Acquired Pneumonia</t>
  </si>
  <si>
    <t>paper189</t>
  </si>
  <si>
    <t>Skevaki, C. L., et al.</t>
  </si>
  <si>
    <t>Associations Between Viral and Bacterial Potential Pathogens in the Nasopharynx of Children With and Without Respiratory Symptoms</t>
  </si>
  <si>
    <t>paper190</t>
  </si>
  <si>
    <t>Song, Q., et al.</t>
  </si>
  <si>
    <t>Effects of bacterial and viral co-infections of mycoplasma pneumoniae pneumonia in children: analysis report from Beijing Children's Hospital between 2010 and 2014</t>
  </si>
  <si>
    <t>select special population--patients with mycoplasma pneumoniae pneumonia(MPP)</t>
    <phoneticPr fontId="1" type="noConversion"/>
  </si>
  <si>
    <t>paper191</t>
  </si>
  <si>
    <t>Streng, A., et al.</t>
  </si>
  <si>
    <t>Continued high incidence of children with severe influenza A(H1N1)pdm09 admitted to paediatric intensive care units in Germany during the first three post-pandemic influenza seasons, 2010/11-2012/13</t>
  </si>
  <si>
    <t>lack of detail data; including clinical diagnosis of bacterial coinfection (suspected, not lab-confirmed); high proportion of underlying conditions</t>
  </si>
  <si>
    <t>Bavaria, Germany</t>
  </si>
  <si>
    <t>Germany</t>
  </si>
  <si>
    <t>201010-201309</t>
  </si>
  <si>
    <t>1m-16y</t>
  </si>
  <si>
    <t>all patients who fulfilled the following inclusion criteria were enrolled: i) admission to a participating PICU with suspected acute respiratory infection (ARI) of the upper or lower respiratory tract, with ARI-related symptoms (for example, coryza, cough, or sore throat); ii) age at PICU admission due to ARI at least 1 month and below 17 years of age; iii) parental written informed consent.</t>
  </si>
  <si>
    <t>acute respiratory infection</t>
  </si>
  <si>
    <t>Enrolled children with PCR-confirmed  influenza were classed as influenza-associated ARI.</t>
  </si>
  <si>
    <t>influenza A; A(H1N1)pdm09; A(H3N2); A (subtype n.a.); B</t>
  </si>
  <si>
    <t>pharyngeal swab; flocked nasopharyngeal</t>
  </si>
  <si>
    <t>Microbiological test</t>
  </si>
  <si>
    <t>sterile sites; tracheal aspirates</t>
  </si>
  <si>
    <t>paper192</t>
  </si>
  <si>
    <t>Tang, J. L., et al.</t>
  </si>
  <si>
    <t>Diversity of upper respiratory tract infections and prevalence of Streptococcus pneumoniae colonization among patients with fever and flu-like symptoms</t>
  </si>
  <si>
    <t>paper184</t>
  </si>
  <si>
    <t>Shah, N. S., et al.</t>
  </si>
  <si>
    <t>Bacterial and viral co-infections complicating severe influenza: Incidence and impact among 507 U.S. patients, 2013-14</t>
  </si>
  <si>
    <t>LOS: not extracted as no 95%CI</t>
  </si>
  <si>
    <t>201309-201404</t>
  </si>
  <si>
    <t>all patients with  laboratory confirmed influenza A and/or influenza B infection who  were diagnosed with influenza during an ICU stay or within 30 days  prior to an ICU admission</t>
  </si>
  <si>
    <t>Bacterial coinfections</t>
  </si>
  <si>
    <t>Bacterial coinfections cultured within 48 h of hospital admission were defined as community-acquired; those cultured after 48 h were considered to be hospital-acquired.</t>
  </si>
  <si>
    <t>influenza A-HIN1 pdm2009;  A-subtype not specified;  A-H1 subtype not pdm2009;  A-H3;  B</t>
  </si>
  <si>
    <t xml:space="preserve">PCR; a rapid test; viral culture </t>
  </si>
  <si>
    <t>pleural fluid; sputum; tracheal or bronchoscopic sample</t>
  </si>
  <si>
    <t>paper194</t>
  </si>
  <si>
    <t>Thelen, J. M., et al.</t>
  </si>
  <si>
    <t>Community-acquired bacteraemia in COVID-19 in comparison to influenza A and influenza B: a retrospective cohort study</t>
  </si>
  <si>
    <t>season 2015-2016/2016-2017/2017-2018/20200228-20200602</t>
  </si>
  <si>
    <t>ED; IP; ICU</t>
  </si>
  <si>
    <t>Included into our analysis were patients attending the emergency department, patients diagnosed with influenza or COVID-19 at outpatients clinics who were subsequently hospitalized and patients who developed fever or flu-like symptoms during early hospitalization for other medical reasons. Patients who were discharged from the emergency department were analysed as well.</t>
  </si>
  <si>
    <t>Patients  who had stated an objection to utilization of their medical data for scientific research in their electronic medical record were excluded from this study.</t>
  </si>
  <si>
    <t>Community-acquired bacteraemia</t>
  </si>
  <si>
    <t>influenza A; Influenza B</t>
  </si>
  <si>
    <t>paper195</t>
  </si>
  <si>
    <t>Tief, F., et al.</t>
  </si>
  <si>
    <t>An inception cohort study assessing the role of pneumococcal and other bacterial pathogens in children with influenza and ILI and a clinical decision model for stringent antibiotic use</t>
  </si>
  <si>
    <t>y2</t>
  </si>
  <si>
    <t>Berlin</t>
  </si>
  <si>
    <t>201012-201304</t>
  </si>
  <si>
    <t>influenza like illness (ILI)</t>
  </si>
  <si>
    <t>ILI case criteria were defined as evidence of fever with a body temperature ≥38°C and ≥1 respiratory symptom (cough, rhinitis/coryza, red/sore throat, ear ache, dyspnea, tachypnea, laboured breathing, wheezing).</t>
  </si>
  <si>
    <t xml:space="preserve">NPS; OPS; </t>
  </si>
  <si>
    <t>Brushings of the posterior pharyngeal wall</t>
  </si>
  <si>
    <t>paper196</t>
  </si>
  <si>
    <t>Uyeki, T. M., et al.</t>
  </si>
  <si>
    <t>Influenza Activity in the US During the 2020-2021 Season</t>
  </si>
  <si>
    <t>no data about  flu or coinfection</t>
  </si>
  <si>
    <t>paper197</t>
  </si>
  <si>
    <t>Vandroux, D., et al.</t>
  </si>
  <si>
    <t>Mortality of critically ill patients with severe influenza starting four years after the 2009 pandemic</t>
  </si>
  <si>
    <t>paper198</t>
  </si>
  <si>
    <t>Venkatram, S., et al.</t>
  </si>
  <si>
    <t>Change in patterns of hospitalization for influenza during COVID19 surges</t>
    <phoneticPr fontId="1" type="noConversion"/>
  </si>
  <si>
    <t>paper185</t>
  </si>
  <si>
    <t>Shibli, F., et al.</t>
  </si>
  <si>
    <t>Etiology of community-acquired pneumonia in hospitalized patients in northern Israel</t>
  </si>
  <si>
    <t>200611-200708</t>
  </si>
  <si>
    <t>Patients hospitalized in an internal medicine department with a clinical  diagnosis of an acute respiratory infection (fever, cough, dyspnea, tachypnea, pleuritic chest pain) and a new chest infiltrate on X-ray at admission compatible with CAP.</t>
  </si>
  <si>
    <t xml:space="preserve"> Excluded  were immunocompromised patients (i.e., those with an active  malignancy or human immunodeficiency virus, or undergoing steroid or chemotherapy treatment), patients with aspiration pneumonia, nursing home residents, and pregnant  women.</t>
  </si>
  <si>
    <t xml:space="preserve"> CAP was defined as a diagnosis of pneumonia within  48 hours of admission in a patient who acquired the infection in the community.</t>
  </si>
  <si>
    <t xml:space="preserve">influenza A ;Influenza B </t>
  </si>
  <si>
    <t>blood; urine; sputum; NPS</t>
  </si>
  <si>
    <t>paper193</t>
  </si>
  <si>
    <t>Teng, F., et al.</t>
  </si>
  <si>
    <t>Community-acquired bacterial co-infection predicts severity and mortality in influenza-associated pneumonia admitted patients</t>
  </si>
  <si>
    <t>have unadjusted and adjusted OR</t>
  </si>
  <si>
    <t>2010-2018</t>
  </si>
  <si>
    <t>patients should be laboratory confirmed influenza A or/  and influenza B; outpatients and emergency patients from other  hospitals were included</t>
  </si>
  <si>
    <t>patients who developed fever or flu-like symptoms during their  hospitalization for treating other diseases and were diagnosed  with influenza were excluded排除院内感染; patients who didnot meet the  community-acquired pneumonia (CAP) criteria were  excluded; referrals from other wards to our hospital were  excluded</t>
  </si>
  <si>
    <t>Influenza-associated CAP</t>
  </si>
  <si>
    <t xml:space="preserve"> Influenza-associated CAP was defined in CAP patients with confirmed influenza infection.CAP was defined by acute symptoms and presence of signs of lower respiratory tract infection initiated in the community without other obvious cause, whereas new pulmonary infiltrate on chest radiograph.Community-acquired bacterial co-infection was diagnosed in patients whose sputum and blood (when indicated) samples were collected for bacterial culture preparation within 48 h of hospital admission.</t>
  </si>
  <si>
    <t>influenza A/H1N1;  A/unclassified;  B</t>
  </si>
  <si>
    <t>bacterial cultures; antibodies test</t>
  </si>
  <si>
    <t>pleural fluid; sputum; serum samples; blood;  BAL</t>
  </si>
  <si>
    <t>Concomitant &amp; secondary bacteria infection</t>
  </si>
  <si>
    <t>paper201</t>
  </si>
  <si>
    <t>Viasus, D., et al.</t>
  </si>
  <si>
    <t>Pneumonia Complicating Pandemic (H1N1) 2009 Risk Factors, Clinical Features, and Outcomes</t>
  </si>
  <si>
    <t>duplicate with 200</t>
  </si>
  <si>
    <t>20090612-20091110</t>
  </si>
  <si>
    <t>prospective cohort study</t>
  </si>
  <si>
    <t>16-87y</t>
  </si>
  <si>
    <t>All adult patients were admitted to the hospital for at least 24 h with confirmed influenza A (H1N1) virus infection.</t>
  </si>
  <si>
    <t>Patients in whom a chest X-ray examination was not performed  were excluded.</t>
  </si>
  <si>
    <t>Primary viral pneumonia; Concomitant/secondary bacterial pneumonia</t>
  </si>
  <si>
    <t>Primary viral pneumonia was diagnosed in patients presenting pneumonia with negative respiratory and blood bacterial cultures and negative urine antigen tests. Concomitant/secondary bacterial pneumonia was diagnosed in patients with 1 or more positive cultures obtained from blood, normally sterile fluids, or sputum and/or a positive urinary antigen test.</t>
  </si>
  <si>
    <t>rapid immunochromatographic assay; ELISA</t>
  </si>
  <si>
    <t>blood; sterile fluids; sputum; urine</t>
  </si>
  <si>
    <t>怀疑与paper200有交叉或选取相似数据进行分析</t>
  </si>
  <si>
    <t>paper199</t>
  </si>
  <si>
    <t>Viasus,  D., et al.</t>
  </si>
  <si>
    <t>Community-acquired pneumonia during the first post-pandemic influenza season: A prospective, multicentre cohort study</t>
  </si>
  <si>
    <t>201010-201104</t>
  </si>
  <si>
    <t>Twenty-one patients were excluded from this analysis because of missing  data.</t>
  </si>
  <si>
    <t>CAP;  Severe disease;  Inhospital mortality</t>
  </si>
  <si>
    <t>CAP was defined by the presence of a new infiltrate on chest X-rays, together with at least two symptoms of a lower respiratory tract infection (fever or hypothermia, new cough with or without sputum production, pleuritic chest pain, dyspnoea or altered breath sounds on auscultation) and no alternative diagnosis during follow-up. Severe disease was defined as the composite outcome of intensive care unit admission or in-hospital mortality. Inhospital mortality was defined as death from any cause during hospitalisation.</t>
  </si>
  <si>
    <t>influenza A (H1N1); influenza B</t>
  </si>
  <si>
    <t>blood; normally sterile fluids; sputum; urine</t>
  </si>
  <si>
    <t>17-27%</t>
  </si>
  <si>
    <t>paper200</t>
  </si>
  <si>
    <t>Factors associated with severe disease in hospitalized adults with pandemic (H1N1) 2009 in Spain</t>
  </si>
  <si>
    <t>200906-200911</t>
  </si>
  <si>
    <t>paper204</t>
  </si>
  <si>
    <t>Yang, M., et al.</t>
  </si>
  <si>
    <t>Bacterial coinfection is associated with severity of avian influenza A (H7N9), and procalcitonin is a useful marker for early diagnosis</t>
  </si>
  <si>
    <t>n4</t>
  </si>
  <si>
    <t>not dominant flu type (H7N9)</t>
  </si>
  <si>
    <t>paper205</t>
  </si>
  <si>
    <t>Yang, S., et al.</t>
  </si>
  <si>
    <t>Multiplex Tests for Respiratory Tract Infections: The Direct Utility of the FilmArray Respiratory Panel in Emergency Department</t>
  </si>
  <si>
    <t>paper206</t>
  </si>
  <si>
    <t>Yu, C. M., et al.</t>
  </si>
  <si>
    <t>Analysis of viral etiology of severe pneumonia in infants and young children in Chongqing area</t>
  </si>
  <si>
    <t>sample of flu less than 10(5+2)</t>
    <phoneticPr fontId="1" type="noConversion"/>
  </si>
  <si>
    <t>paper207</t>
  </si>
  <si>
    <t>Zakharenkov, I. A., et al.</t>
  </si>
  <si>
    <t>Etiology of severe community - acquired pneumonia in adults: results of the first Russian multicenter study</t>
  </si>
  <si>
    <t>Russion</t>
    <phoneticPr fontId="1" type="noConversion"/>
  </si>
  <si>
    <t>sample of flu less than 10(8)</t>
    <phoneticPr fontId="1" type="noConversion"/>
  </si>
  <si>
    <t>paper208</t>
  </si>
  <si>
    <t>Zhang, Q. L., et al.</t>
  </si>
  <si>
    <t>A 4 year prospective study to determine risk factors for severe community acquired pneumonia in children in southern China</t>
  </si>
  <si>
    <t>paper202</t>
  </si>
  <si>
    <t>von Baum, H., et al.</t>
  </si>
  <si>
    <t>How deadly is seasonal influenza-associated pneumonia? The German Competence Network for Community-Acquired Pneumonia</t>
  </si>
  <si>
    <t>multicenter, Germany</t>
  </si>
  <si>
    <t>200206-200705</t>
  </si>
  <si>
    <t>42-78y</t>
  </si>
  <si>
    <t>patients with community-acquired pneumonia (CAP) were  included in the study</t>
  </si>
  <si>
    <t xml:space="preserve"> Data concerning intensive care unit (ICU) admission of the patients were scarce and thus not included in the analysis.</t>
  </si>
  <si>
    <t>We defined patients with PCR-positive influenza respiratory samples as ''influenza-associated pneumonia'' as we ignore the exact contribution of influenza virus infection as an aetiological pathogen in CAP.</t>
  </si>
  <si>
    <t>throat washings</t>
  </si>
  <si>
    <t>bacterial culture; Gram-staining and culture</t>
  </si>
  <si>
    <t>Urine; blood; sputum; pleural fluid; tracheobronchial aspirates; PBS; BALF</t>
  </si>
  <si>
    <t>paper210</t>
  </si>
  <si>
    <t>Zheng, S. F., et al.</t>
  </si>
  <si>
    <t>Factors Associated With Fatality Due to Avian Influenza A(H7N9) Infection in China</t>
  </si>
  <si>
    <t>paper211</t>
  </si>
  <si>
    <t>Zheng, Y. X., et al.</t>
  </si>
  <si>
    <t>Pathogenic characteristics of hospitalized severe acute respiratory infections in Shanghai, China, 2015-2017</t>
    <phoneticPr fontId="1" type="noConversion"/>
  </si>
  <si>
    <t>paperA1</t>
  </si>
  <si>
    <t>Benet, T., et al.</t>
  </si>
  <si>
    <t>Microorganisms Associated With Pneumonia in Children &lt;5 Years of Age in Developing and Emerging Countries: The GABRIEL Pneumonia Multicenter, Prospective, Case-Control Study</t>
  </si>
  <si>
    <t>lack of data on flu-bacterial coinfection</t>
  </si>
  <si>
    <t>paper203</t>
  </si>
  <si>
    <t>Wei, L., et al.</t>
  </si>
  <si>
    <t>Detection of viral and bacterial pathogens in hospitalized children with acute respiratory illnesses, Chongqing, 2009-2013</t>
  </si>
  <si>
    <t>Chongqing, China</t>
  </si>
  <si>
    <t>200906-201310</t>
  </si>
  <si>
    <t>&lt;=16y</t>
  </si>
  <si>
    <t>We enrolled hospitalized children aged&lt;=16 years with ARI admitted from June 2009 through October 2013 to the Children's Hospital of Chongqing Medical University, Chongqing, China.</t>
  </si>
  <si>
    <t>Fever caused by known  chronic medical conditions was excluded.</t>
  </si>
  <si>
    <t>ARI is determined based on syndromes of cough, rhinorrhea, and/or dyspnea, and/or fever of &gt;37.5℃. Pneumonia was defined by the presence of patchy alveolar opacities on chest radiographs, in addition to symptoms of cough, dyspnea (lower chest wall indrawing), or tachypnea (in infants, &gt;50–60 breaths/ min; in older children, &gt;40 breaths/min). Severe pneumonia was defined as pneumonia with hypoxemia (maintained SaO2&lt; 92% in air) or rising respiratory and pulse rates with clinical evidence of respiratory distress and exhaustion with or without raised PaCO2.</t>
  </si>
  <si>
    <t>NPAs</t>
  </si>
  <si>
    <t>paperA3</t>
  </si>
  <si>
    <t>O'Brien, Katherine L., et al.</t>
  </si>
  <si>
    <t>Causes of severe pneumonia requiring hospital admission in children without HIV infection from Africa and Asia: the PERCH multi-country case-control study</t>
  </si>
  <si>
    <t>paper209</t>
  </si>
  <si>
    <t>Vaccine Preventable Community-acquired Pneumonia in Hospitalized Children in Northwest China</t>
  </si>
  <si>
    <t>Lanzhou, China</t>
  </si>
  <si>
    <t>200410-200510</t>
  </si>
  <si>
    <t>2m-14y</t>
  </si>
  <si>
    <t>CAP cases in children who were 2 months to 14 years of age admitted to the Second Hospital of Lanzhou University, China.</t>
  </si>
  <si>
    <t>Children who were diagnosed with tuberculosis were not eligible for the study.</t>
  </si>
  <si>
    <t>Community with CAP defined as the simultaneous finding of fever (37.5°C) and/or respiratory symptoms (cough, expectoration) and infiltrates compatible with pneumonia on the chest radiograph.</t>
  </si>
  <si>
    <t>virus-specific serum antibody titers; a chest  radiograph</t>
  </si>
  <si>
    <t>NPS; blood</t>
  </si>
  <si>
    <t>ELISA; bacterial serologic analyses; bacterial culture</t>
  </si>
  <si>
    <t>paperB3</t>
  </si>
  <si>
    <t>McDanel, J. S., et al.</t>
  </si>
  <si>
    <t>Increased Mortality Rates Associated with Staphylococcus aureus and Influenza Co-infection, Maryland and Iowa, USA</t>
  </si>
  <si>
    <t>no data</t>
  </si>
  <si>
    <t>2003-2009</t>
  </si>
  <si>
    <t>&gt;=0y</t>
  </si>
  <si>
    <t>Patients were included in the study if they had respiratory cultures (sputum, bronchial specimen, or tracheal aspirate) that grew S.aureus and were tested for influenza before or during their  admissions</t>
  </si>
  <si>
    <t>sputum; bronchial washes; blood</t>
  </si>
  <si>
    <t>FirstAuthor</t>
  </si>
  <si>
    <t>PublishYear</t>
  </si>
  <si>
    <t>setting</t>
  </si>
  <si>
    <t>age (for each row)</t>
  </si>
  <si>
    <t>Overall_age</t>
  </si>
  <si>
    <t>Under18y</t>
  </si>
  <si>
    <t>above18y</t>
  </si>
  <si>
    <t>Age18y65y</t>
  </si>
  <si>
    <t>Above65y</t>
  </si>
  <si>
    <t>age_num</t>
  </si>
  <si>
    <t>age</t>
  </si>
  <si>
    <t>HaveSpecie</t>
  </si>
  <si>
    <t>Specie</t>
    <phoneticPr fontId="1" type="noConversion"/>
  </si>
  <si>
    <t>NumFlu</t>
  </si>
  <si>
    <t>NumCo</t>
  </si>
  <si>
    <t>bacterial coinfection (%)</t>
  </si>
  <si>
    <t>Comment</t>
    <phoneticPr fontId="1" type="noConversion"/>
  </si>
  <si>
    <t>paper7</t>
    <phoneticPr fontId="1" type="noConversion"/>
  </si>
  <si>
    <t>&lt;=18y</t>
    <phoneticPr fontId="1" type="noConversion"/>
  </si>
  <si>
    <t>under18y</t>
  </si>
  <si>
    <t>methicillin-resistant Staphylococcus aureus (n = 16), methicillin-susceptible Staphylococcus aureus (n = 21), group A strep (n = 3), Pneumococcus (n = 7), Haemophilus influenzae type b (n = 4), Haemophilus influenzae nontypeable (n = 3), gram-negative rods–unspecified (n = 3), gram-positive cocci–unspecified (n = 2), Moraxella catarrhalis (n = 1), Mycoplasma pneumoniae (n = 1).</t>
  </si>
  <si>
    <t>Etiology and Risk Factors for Mortality in an Adult Community-acquired Pneumonia Cohort in Malawi</t>
    <phoneticPr fontId="1" type="noConversion"/>
  </si>
  <si>
    <t>数据见文献附件</t>
    <phoneticPr fontId="1" type="noConversion"/>
  </si>
  <si>
    <t>S. aureus; S. pneumoniae; S. pyogenes; H. influenzae</t>
  </si>
  <si>
    <t>S pneumoniae; Legionella pneumophila; Moraxella catarrhalis; P aeruginosa; E coli</t>
  </si>
  <si>
    <t>有更具体的数据</t>
    <phoneticPr fontId="1" type="noConversion"/>
  </si>
  <si>
    <t>Escherichia coli; Salmonella enteritidis</t>
    <phoneticPr fontId="1" type="noConversion"/>
  </si>
  <si>
    <t>按年龄组分组,具体表格只给了链接:http://links.lww.com/INF/A182</t>
  </si>
  <si>
    <t>&lt;3months</t>
  </si>
  <si>
    <t>3-6months</t>
  </si>
  <si>
    <t>6-12months</t>
  </si>
  <si>
    <t>Escherichia coli; Salmonella enteritidis</t>
  </si>
  <si>
    <t>12-24months</t>
  </si>
  <si>
    <t>0-84y</t>
  </si>
  <si>
    <t>Staphylococcus aureus; Streptococcus pneumoniae; Haemophilus influenzae; Haemolytic streptococcus group A; Bordetella bronchoseptica; Enterobacter cloacae; Escherichia coli; Haemophilus + Enterobacter spp; Moraxella catarrhalis; Pseudomonas spp; Stenotrophomonas spp; Unknown pathogen</t>
  </si>
  <si>
    <t xml:space="preserve">UAT S. pneumoniae; UAT L. pneumophila; S. aureus; [urine antigen test(UAT)] </t>
  </si>
  <si>
    <t>Moraxella catarrhalis (Mc);Streptococcus pneumonia (Spn);Streptococcus pyogenes (Spy);Moraxella nonliquefaciens (Mn)</t>
  </si>
  <si>
    <t>Staphylococcu aureus;Klebsiella pneumoniae;S. aureus ;S. pneumoniae;H. influenzae;K. pneumonia</t>
  </si>
  <si>
    <t>分组为：acute respiratory infection的数据single flu: Seasonal influenza A(3+4); Influenza type B(6+5); Pandemic influenza A H1N1(10+6);  Viral bacterial co-infections: Pandemic influenza A H1N1+Haemophilus influenzae(1+0); Influenza type B+Haemophilus influenzae(0+1); Seasonal inflfl uenza+Haemophilus influenzae(0+1); Seasonal influenza A+Streptococcus pneumoniae(1+0)</t>
  </si>
  <si>
    <t xml:space="preserve"> S. pneumoniae;Group A streptococcus;P. aeruginosa;K. pneumoniae;H. influenzae,;S. aureus </t>
  </si>
  <si>
    <t>S. aureus*7; A. baumannii*3; S. pneumoniae*3; P. aeruginosa*2; K. pneumoniae*2; S. pyogenes*1; C. striatum*1; C. freundii*1 (In one patient, P. aeruginosa and A. baumannii were co-identified.)</t>
  </si>
  <si>
    <t>S. pneumoniae*26; S. pyogenes*1; S. aureus*2; M. catarrhalis*1; C. burnetti*1; E. coli*1; P. aeruginosa*6; Fusobacterium sp.*1; M. pneumoniae*3</t>
  </si>
  <si>
    <t>Staphylococcus aureus;  MRSA;  Streptococci;  Pseudomonas aeruginosa;  Enterobacteriaceae;  Enterobacter spp.;  Haemophilus influenzae;  Multiple bacteria;  S. aureus;  P. aeruginosa;  Streptococci</t>
  </si>
  <si>
    <t>43 (27–56)y</t>
  </si>
  <si>
    <t>Streptococcus pneu moniae; Staphylococcus aureus; group A Streptococcus; other  microorganisms</t>
  </si>
  <si>
    <t>Staphylococcus hominis;Corynebacterium aurimucosum;Streptococcus pyogenes;Escherichia coli;Streptococcus pneumoniae;Escherichia coli</t>
  </si>
  <si>
    <t>Streptococcus pneumoniae, Haemophilus influenzae, Chlamydophila pneumoniae, Mycoplasma pneumoniae, Legionella pneumophila,  and Bordetella pertussis</t>
  </si>
  <si>
    <t>seasonal flu is earlier than H1N1p</t>
    <phoneticPr fontId="1" type="noConversion"/>
  </si>
  <si>
    <t>Staphylococcus epidermidis; Propioni bacterium;Group A Streptococcus;Haemophilus influenzae;Streptococcus pneumoniae</t>
  </si>
  <si>
    <t>Mycoplasma pneumoniae (n = 5), Staphylococcus aureus (n = 3), Klebsiella pneumoniae (n = 2), Streptococcus pneumoniae (n = 2), Moraxella catarrhalis (n = 1), Pseudomonas aeruginosa (n = 1), Streptococcus pyogenes (n = 1) and Streptococcus agalactiae (n = 1)</t>
  </si>
  <si>
    <t>7m-15y</t>
  </si>
  <si>
    <t>15-50y</t>
  </si>
  <si>
    <t>50-82y</t>
  </si>
  <si>
    <t>&gt;=6months</t>
  </si>
  <si>
    <t>Streptococcus pneumoniae;Propionibacterium acnes;coagulase-negative staphylococcus;corynebacterium;α hemolytic streptococci;legionella</t>
  </si>
  <si>
    <t>&gt;=18</t>
  </si>
  <si>
    <t>Streptococcus pneumoniae;  Group A streptococcus;  Haemophilus influenzae;  Neisseria meningitidis;  Staphylococcus aureus;  Gram negative rods; agalactiae, group G streptococcus, oralis, mitis, parasanguinis, salivarus, viridians group streptococci; Aerococcus viridans, Enterococcus faecium, Propionibacterium acnes, Clostridium perfringens, Corynebacterium striatum, Staphylococcus hominis</t>
  </si>
  <si>
    <t>Staphylococcus haemolyticus;  Pseudomonas aeruginosa;  Escherichia coli;  Staphylococcus aureus;  Stenotrophomonas maltophilia;  Klebsiella pneumoniae;  Acinetobacter baumanii</t>
  </si>
  <si>
    <t>n</t>
  </si>
  <si>
    <t>&lt;=18</t>
  </si>
  <si>
    <t>S. pneumoniae; S. aureus; other bacteria</t>
  </si>
  <si>
    <t>Staphylococcus aureus ;MSSA;MRSA ;Streptococcus pneumoniae;Streptococcus pyogenes; Haemophilus influenzae; Pseudomonas aeruginosa ; Moraxella catarrhalis; E. coli;Stenotrophomonas maltophilia; K. pneumoniae;P. mirabilis; S. marcescens</t>
  </si>
  <si>
    <t>S. pneumoniae ;Streptococcus pyogenes</t>
  </si>
  <si>
    <t>为什么有308个患者却只纳入了297个患者的信息</t>
  </si>
  <si>
    <t>S. pneumoniae; N. meningitidis; H. influenzae; M. pneumoniae; C. pneumoniae</t>
  </si>
  <si>
    <t>Streptococcus pneumoniae; Bordetella pertussis;Haemophilus influenzae; Legionella pneumophila;Enterobacteriaceaed ;Moraxella catarrhalis; Miscellaneouse;Haemophilus parainfluenzae; Mycoplasma pneumoniae</t>
  </si>
  <si>
    <t>Streptococcus pyogenes; other bacteria</t>
  </si>
  <si>
    <t xml:space="preserve">Streptococcus pneumoniae;Coxiella burnetii;Haemophilus influenzae; Gram-negative bacilli;Legionella pneumophila ;Staphylococcus aureus ;Chlamydophila psittaci ;Pseudomonas aeruginosa;Escherichia coli;Moraxella catarrhalis </t>
  </si>
  <si>
    <t>Streptococcus pneumoniae; Legionella  spp; H. influenzae; GNEB; K. pneumoniae; Escherichia coli; S. pneumoniae; M. pneumoniae</t>
  </si>
  <si>
    <t>Pseudomonas aeruginosa (n = 5), Streptococcus pneumoniae (n = 5), Proteus sp. (n = 3), non-type b Haeomophilus influenzae (n = 3), Coagulase-negative staphylococci (n = 3), Staphylococcus aureus (n = 2), Neisseria meningitidis (n = 2), Escherichia coli (n = 2), Enterobacter (n = 2), Moraxella catarrhalis (n = 1) and Micrococcus (n = 1).</t>
  </si>
  <si>
    <t>Staphylococcus aureus; Enterococcus faecium;Staphylococcus epidermidis; Streptococcus viridans;Corynebacterium striatum;Klebsiella pneumoniae; Acinetobacter baumannii;Pseudomonas aeruginosa; Klebsiella oxytoca;Escherichia coli; Moraxella catarrhalis; Stenotrophomonas maltophilia</t>
  </si>
  <si>
    <t>Fatal cases of 2009 pandemic influenza A (H1N1) in Korea</t>
    <phoneticPr fontId="1" type="noConversion"/>
  </si>
  <si>
    <t>Staphylococcus aureus; Klebsiella pneumoniae.;  Acinetobacter baumannii;  Candida albicans;  Streptococcus;  Pseudomonas aeruginosa;  Aspergillus fumigatus;  Escherichia coli;  Pneumocystis jiroveci</t>
  </si>
  <si>
    <t>Mycoplasma pneumoniae</t>
  </si>
  <si>
    <t>　</t>
  </si>
  <si>
    <t>coagulase-negative staphylococcus;Pseudomonas aeruginosa</t>
  </si>
  <si>
    <t>Streptococcus pneumoniae ;Streptococcus pyogenes</t>
  </si>
  <si>
    <t>S.pneumoniae ;H. influenzae;M. catarrhalis; S. aureus;S. pyogenes (group A streptococci);S. dysgalactiae (group G streptococci) ;Enterobacteriaceae;Viridans streptococci;Coagulase-negative staphylococci</t>
  </si>
  <si>
    <t>细菌类型不是共感染涉及</t>
  </si>
  <si>
    <t>B. catarrhalis; S. aureus;K. pneumoniae;Yeast</t>
  </si>
  <si>
    <t>LP, Legionella pneumophila</t>
  </si>
  <si>
    <t>&gt;18</t>
  </si>
  <si>
    <t>Non-pneumococcal streptococci species; methicillin-resistant  S. aureus; Klebsiella species; H. influenza; P. aeruginosa; S. pneumoniae; Escherichia coli; Klebsiella</t>
  </si>
  <si>
    <t>存在临床上怀疑的合并感染，是否纳入？</t>
  </si>
  <si>
    <t>Streptococcus  pneumoniae; Staphyloccocus aureus; Klebsiella pneumoniae; Pseudomonas aeruginosa</t>
  </si>
  <si>
    <t>K. pneumonia;S. viridans;Group D streptococci;S. mitis</t>
  </si>
  <si>
    <t>存在其它病毒合并感染/经商讨可以纳入</t>
  </si>
  <si>
    <t>Haemophilus influenzae; Streptococcus agalactiae; Staphylococcus aureus; Enterobacter cloacae; Branhamella catarrhalis</t>
  </si>
  <si>
    <t>0-14y</t>
  </si>
  <si>
    <t>15-44y</t>
  </si>
  <si>
    <t>45-64y</t>
  </si>
  <si>
    <t>&gt;=65y</t>
  </si>
  <si>
    <t>&gt;=45y</t>
  </si>
  <si>
    <t>Streptococcus pneumoniae; Aspergillus  sp; Pseudomonas aeruginosa; Staphylococcus aureus; Streptococcus pyogenes; Acinetobacter baumannii; Klebsiella pneumoniae; Haemophilus influenza/Moraxella catarrhalis; Legionella pneumophila; Enterococcus faecium; Escherichia coli</t>
  </si>
  <si>
    <t>有支原体、衣原体，共两例/经商讨不算细菌</t>
  </si>
  <si>
    <t>S. pneumoniae;P. aeruginosa;MSSA;Aspergillus spp.;H. influenza;A. baumannii;MRSA;K. pneumoniae;E. coli;L. pneumophila;S. marcescens;S. hominis;E. cloacae;P jrovecii;M. pneumoniae;C. pneumoniae;M. tuberculosis;S. maltophila;K. oxytoca;M. morganii;Shewanella spp.;B. fragilis;Nocardia spp.</t>
  </si>
  <si>
    <t>Methicillin-resistant;  Methicillin-sensitive;  Moraxella catarrhalis.;  Pseudomonas aeruginosa;  Haemophilus influenza (non-typable);  Streptococcus pneumonia;  Group A Streptococcus;  Serratia marcescens</t>
  </si>
  <si>
    <t>Mycoplasma pneumoniae; Streptococcus pneumoniae; Chlamydophila pneumoniae; Staphylococcus aureus; Streptococcus pyogenes</t>
  </si>
  <si>
    <t>Streptococcus pneumoniae; Pseudomonas aeruginosa; Serratia marcescens</t>
  </si>
  <si>
    <t>15-104y</t>
  </si>
  <si>
    <t>Acinetobacter; Lactococcus; Streptococcus; Corynebacterium; unidentified_Corynebacteriaceae; Staphylococcus; Klebsiella; unidentified_Prevotellaceae; Pseudomonas</t>
  </si>
  <si>
    <t>15-18y</t>
  </si>
  <si>
    <t>18-64y</t>
  </si>
  <si>
    <t>Streptococcus pneumoniae;  Pseudomonas aeruginosa;  methicillin-sensitive Staphylococcus aureus(MSSA);  Streptococcus pyogenes;  Aspergillus sp.;  Acinetobacter baumannii;  Escherichia coli;  Klebsiella pneumoniae;  Haemophilus influenza;  Staphylococcus hominis;  Chlamydia sp.;  Moraxella catarrhalis;  Enterococcus faecium;  Serratia sp.;  methicillin-resistant Staphylococcus aureus(MRSA);  Mycobacterium tuberculosis;  Others</t>
  </si>
  <si>
    <t>存在可能而未确诊细菌感染的情况</t>
    <phoneticPr fontId="1" type="noConversion"/>
  </si>
  <si>
    <t>67 (43–78)</t>
  </si>
  <si>
    <t>Gram positive;  Pseud. aeruginosa;  E. coli;  Enterobacter;  Acinetobacter;  Staph. aureus;   Corvneb. striatum;  K. Pneumoniae;  S. marcescens;  Strep. Pneumonia;  H. influenza;  Stenotr. Maltophilia; Actinomyces</t>
  </si>
  <si>
    <t>Methicillin resistant Staphylococcus aureus; Methicillin susceptible Staphylococcus aureus; Enterobacteriaceae; Pseudomonas sp.; Streptococcus pneumoniae; Enterococcus sp.; Acinetobacter baumannii; Moraxella catarrhalis; Viridans streptococci; Haemophilus influenzae; Coagulase-negative staphylococci; Stenotrophomonas maltophilia; B-hemolytic streptococci (Not Group A or B); Burkholderia sp.; Corynebacterium sp.; Streptococcus pyogenes; Bordetella bronchiseptica; Sphingomonas paucimobilis; Streptococcus agalactiae</t>
  </si>
  <si>
    <t>0-17y</t>
  </si>
  <si>
    <t>18-49y</t>
  </si>
  <si>
    <t>50-64y</t>
  </si>
  <si>
    <t>&gt;=64y</t>
  </si>
  <si>
    <t>C. pneumoniae; S. pneumoniae; M. pneumoniae</t>
  </si>
  <si>
    <t>Staphylococcus aureus;  Streptococcus pneumoniae;  Haemophilus influenza;  Klebsiella pneumoniae;  Escherichia coli;  Pseudomonas aeruginosa;  Mycoplasma pneumoniae</t>
  </si>
  <si>
    <t>&lt;45y</t>
  </si>
  <si>
    <t>45-65y</t>
  </si>
  <si>
    <t>Group A streptococci; S. pneumoniae; Enterobactericeae; S. aureus; H. influenzae</t>
  </si>
  <si>
    <t>S. Pneumoniae</t>
  </si>
  <si>
    <t>存在其它(others)合并感染的情况，不能判断其中是否包含flu与其它细菌合并的情况</t>
    <phoneticPr fontId="1" type="noConversion"/>
  </si>
  <si>
    <t>Streptococcus pneumoniae (28); methicillin-susceptible Staphylococcus aureus (4), Pseudomonas aeruginosa (4) and Haemophilus influenzae (3). ; Haemophilus parainfluenzae, Moraxella catharralis, Streptococcus pyogenes, Escherichia coli, Acinetobacter baumannii and Streptococcus sanguis.</t>
  </si>
  <si>
    <t>Streptococcus pneumoniae;  Haemophilus influenzae;  Mycoplasma pneumoniae;  Staphylococcus aureus;  Legionella spp.;  Klebsiella oxytoca;  Serratia marcescens</t>
  </si>
  <si>
    <t>0-65y</t>
  </si>
  <si>
    <t>&gt;65y</t>
  </si>
  <si>
    <t>Haemophilus influenzae; Haemophilus parainfluenzae; Klebsiella pneumoniae; Streptococcus pneumoniae</t>
  </si>
  <si>
    <t>S. pneumoniae; H. influenzae b; M. catarrhalis</t>
  </si>
  <si>
    <t>Is there information on different bacterial species?yes/no</t>
  </si>
  <si>
    <t>The name of the species for this row</t>
  </si>
  <si>
    <t>No. of flu patients (including single and coinfection)</t>
  </si>
  <si>
    <t>No. of bacterial coinfection(flu and bacteria)</t>
    <phoneticPr fontId="1" type="noConversion"/>
  </si>
  <si>
    <t>collumn K*100/J</t>
    <phoneticPr fontId="1" type="noConversion"/>
  </si>
  <si>
    <t>questions/issues unsure...</t>
  </si>
  <si>
    <t>selection</t>
  </si>
  <si>
    <t>First author</t>
  </si>
  <si>
    <t>Publish year</t>
  </si>
  <si>
    <t>Specie</t>
  </si>
  <si>
    <t>typeoutcome</t>
  </si>
  <si>
    <t>TypeOutcome</t>
  </si>
  <si>
    <t>SNumTotal</t>
  </si>
  <si>
    <t>SNumOutcome</t>
  </si>
  <si>
    <t>SNoOutcome</t>
  </si>
  <si>
    <t>SPropOutcome (%)</t>
  </si>
  <si>
    <t>CNumTotal</t>
  </si>
  <si>
    <t>CNumOutcome</t>
  </si>
  <si>
    <t>CNoOutcome</t>
  </si>
  <si>
    <t>CPropOutcome (%)</t>
  </si>
  <si>
    <t>Significant differences in underlying diseases (yes/no)</t>
  </si>
  <si>
    <t>Unadjusted odds ratio (OR)</t>
    <phoneticPr fontId="1" type="noConversion"/>
  </si>
  <si>
    <t>LOR</t>
  </si>
  <si>
    <t>UOR</t>
  </si>
  <si>
    <t>Adjusted odds ratio (aOR)</t>
    <phoneticPr fontId="1" type="noConversion"/>
  </si>
  <si>
    <t>aLOR</t>
  </si>
  <si>
    <t>aUOR</t>
  </si>
  <si>
    <t>Covariates</t>
  </si>
  <si>
    <t>Completeness of outcome</t>
  </si>
  <si>
    <t>Streptococcus pneumoniae; Haemophilus influenzae; Staphylococcus aureus; Chlamydophila pneumoniae; Moraxella catarrhalis; Aspiration CAP</t>
    <phoneticPr fontId="1" type="noConversion"/>
  </si>
  <si>
    <t>ICU/n</t>
  </si>
  <si>
    <t>No</t>
  </si>
  <si>
    <t>MV</t>
  </si>
  <si>
    <t>MV/n</t>
  </si>
  <si>
    <t>Streptococcus pneumoniae*6; Staphylococcus aureus*4; Pseudomonas aeruginosa*3; Haemophilus influenzae*2; Klebsiella pneumoniae*1</t>
    <phoneticPr fontId="1" type="noConversion"/>
  </si>
  <si>
    <t>death</t>
  </si>
  <si>
    <t>Death/n</t>
  </si>
  <si>
    <t>No (P=0.18)</t>
  </si>
  <si>
    <t>methicillin-resistant Staphylococcus aureus (n = 16), methicillin-susceptible Staphylococcus aureus (n = 21), group A strep (n = 3), Pneumococcus (n = 7), Haemophilus influenzae type b (n = 4), Haemophilus influenzae nontypeable (n = 3), gram-negative rods–unspecified (n = 3), gram-positive cocci–unspecified (n = 2), Moraxella catarrhalis (n = 1), Mycoplasma pneumoniae (n = 1).</t>
  </si>
  <si>
    <t>LOS</t>
  </si>
  <si>
    <t>Duration of PICU stay/h</t>
  </si>
  <si>
    <t>7.25d</t>
  </si>
  <si>
    <t>10d</t>
  </si>
  <si>
    <t>Yes; higher proportion of patients in flu single infection group had underlying conditions</t>
  </si>
  <si>
    <t>6-84y</t>
  </si>
  <si>
    <t>S. pneumoniae*26; S. pyogenes*1; S. aureus*2; M. pneumoniae*3; M. catarrhalis*1; C. burnetti*1; E. coli*1; P. aeruginosa*6; Fusobacterium sp.*1</t>
    <phoneticPr fontId="1" type="noConversion"/>
  </si>
  <si>
    <t>IP; ED</t>
  </si>
  <si>
    <t>LOS/d</t>
  </si>
  <si>
    <t>5d</t>
  </si>
  <si>
    <t>7d</t>
  </si>
  <si>
    <t>Death(30d)/n</t>
  </si>
  <si>
    <t>Streptococcus pneu_x0002_ moniae; Staphylococcus aureus; group A Streptococcus; other  microorganisms</t>
  </si>
  <si>
    <t>y, single is higher</t>
  </si>
  <si>
    <t>ICU LOS/d</t>
  </si>
  <si>
    <t>12.5d</t>
  </si>
  <si>
    <t>IP; ED; ICU</t>
  </si>
  <si>
    <t>6d</t>
  </si>
  <si>
    <t>4d</t>
  </si>
  <si>
    <t>y, co is higher</t>
  </si>
  <si>
    <t>IP; ICU</t>
  </si>
  <si>
    <t>IMV/n</t>
  </si>
  <si>
    <t>Including two non-bacterial coinfected cases</t>
  </si>
  <si>
    <t>严重性与频率相比少了一部分样本</t>
  </si>
  <si>
    <t>只有成人的数据，且没有死亡率</t>
    <phoneticPr fontId="1" type="noConversion"/>
  </si>
  <si>
    <t>59 (47,73)</t>
  </si>
  <si>
    <t>Staphylococcus aureus;  Streptococcus pneumoniae;  Haemophilus influenza;  Klebsiella pneumoniae;  Escherichia coli;  Pseudomonas aeruginosa</t>
  </si>
  <si>
    <t>合并症有单独各自的数据，没有总的</t>
  </si>
  <si>
    <t>sepsis shock, invasive mechanical ventilation, ICU requirement, APACHE II score and SOFA score</t>
  </si>
  <si>
    <t>Streptococcus pneumoniae;  Haemophilus influenzae;  Staphylococcus aureus;  Legionella spp.;  Klebsiella oxytoca;  Serratia marcescens</t>
  </si>
  <si>
    <t>Is there information on different bacterial species?</t>
  </si>
  <si>
    <t>LOS, ICU admission, MV, mortality…(每个结局一行)</t>
    <phoneticPr fontId="1" type="noConversion"/>
  </si>
  <si>
    <t>No. of flu patients (single alone)</t>
  </si>
  <si>
    <t>No. of flu patients with the outcome</t>
    <phoneticPr fontId="1" type="noConversion"/>
  </si>
  <si>
    <t>No. of bacterial coinfection</t>
  </si>
  <si>
    <t>No. of bacterial coinfection with the outcome</t>
    <phoneticPr fontId="1" type="noConversion"/>
  </si>
  <si>
    <t>crude/unadjusted OR for the outcome (flu single VS coinfection)</t>
  </si>
  <si>
    <t>95%CI lower bound</t>
  </si>
  <si>
    <t>95%CI higher bound</t>
  </si>
  <si>
    <t>Adjusted OR for the outcome (flu single VS coinfection)</t>
  </si>
  <si>
    <t>The factors that are adusted for in the model</t>
  </si>
  <si>
    <t>only limited to the studies providing data on LOS</t>
  </si>
  <si>
    <t xml:space="preserve">SNumCo-morbidity </t>
  </si>
  <si>
    <t>SCo-morbidity (%)</t>
  </si>
  <si>
    <t>CNumComorbidity</t>
  </si>
  <si>
    <t>CCo-morbidity (%)</t>
  </si>
  <si>
    <t>Csignification</t>
  </si>
  <si>
    <t>No. of flu patients with co-morbidity  合并症，不是并发症</t>
  </si>
  <si>
    <t>No. of bacterial coinfection with co-morbidity</t>
    <phoneticPr fontId="1" type="noConversion"/>
  </si>
  <si>
    <t>y/n (No significant differences in comorbidities were found between single- and co-infection group)</t>
  </si>
  <si>
    <t>comment</t>
  </si>
  <si>
    <t>direct fluorescent antibody(DFA)</t>
  </si>
  <si>
    <t>bronchoalveolar lavage (BAL)</t>
  </si>
  <si>
    <t>rapid immunochromatographic assay (NOW)</t>
  </si>
  <si>
    <t>direct immunofluorescence testing (DIFT)</t>
  </si>
  <si>
    <t>nasopharyngeal swab(NPS)</t>
  </si>
  <si>
    <t>urine antigen test(UAT)</t>
  </si>
  <si>
    <t>Indirect immunofluorescence assays (IFA)</t>
  </si>
  <si>
    <t xml:space="preserve">oropharyngeal swab(OPS) </t>
  </si>
  <si>
    <t>immunofluorescence testing (IFT)</t>
  </si>
  <si>
    <t>tracheal aspirates (TAs)</t>
  </si>
  <si>
    <t>tracheobronchial aspirate--TBA</t>
  </si>
  <si>
    <t>Rapid influenza diagnostic test(RIDT)</t>
  </si>
  <si>
    <t>nasopharyngeal aspirates NPAs</t>
  </si>
  <si>
    <t>protected specimen brush--PSB</t>
  </si>
  <si>
    <t>adolescence group (6-20 years)</t>
  </si>
  <si>
    <t>lower respiratory tract (endotracheal or bronchoalveolar lavage)</t>
  </si>
  <si>
    <t>endotracheal lavage(ETL)</t>
  </si>
  <si>
    <t>endotracheal aspirate (ETA)</t>
  </si>
  <si>
    <t>bronchoalveolar lavage fluid (BALF)</t>
  </si>
  <si>
    <t>Mechanical ventilation(MV)</t>
  </si>
  <si>
    <t>Invasive mechanical ventilation(IMV)</t>
  </si>
  <si>
    <t>prosperoID</t>
  </si>
  <si>
    <t>CRD42022314436</t>
  </si>
  <si>
    <t>ICU</t>
    <phoneticPr fontId="1" type="noConversion"/>
  </si>
  <si>
    <t>h</t>
    <phoneticPr fontId="1" type="noConversion"/>
  </si>
  <si>
    <t>DataType</t>
    <phoneticPr fontId="1" type="noConversion"/>
  </si>
  <si>
    <t>age (for each row)</t>
    <phoneticPr fontId="1" type="noConversion"/>
  </si>
  <si>
    <t>SNumTotal</t>
    <phoneticPr fontId="1" type="noConversion"/>
  </si>
  <si>
    <t>StudyID</t>
  </si>
  <si>
    <r>
      <t>paper119</t>
    </r>
    <r>
      <rPr>
        <sz val="10"/>
        <color rgb="FF000000"/>
        <rFont val="等线"/>
        <family val="3"/>
        <charset val="134"/>
      </rPr>
      <t>_2</t>
    </r>
    <phoneticPr fontId="1" type="noConversion"/>
  </si>
  <si>
    <t>Dhanoa, A., et al.</t>
    <phoneticPr fontId="1" type="noConversion"/>
  </si>
  <si>
    <t>Epidemiology and clinical characteristics of hospitalized patients with pandemic influenza A (H1N1) 2009 infections: the effects of bacterial coinfection</t>
    <phoneticPr fontId="1" type="noConversion"/>
  </si>
  <si>
    <t>Does virus-bacteria coinfection increase the clinical severity of acute respiratory infection?</t>
    <phoneticPr fontId="1" type="noConversion"/>
  </si>
  <si>
    <t>s_mean</t>
  </si>
  <si>
    <t>s_mean</t>
    <phoneticPr fontId="1" type="noConversion"/>
  </si>
  <si>
    <t>s_SD</t>
  </si>
  <si>
    <t>s_SD</t>
    <phoneticPr fontId="1" type="noConversion"/>
  </si>
  <si>
    <t>c_mean</t>
  </si>
  <si>
    <t>c_mean</t>
    <phoneticPr fontId="1" type="noConversion"/>
  </si>
  <si>
    <t>c_SD</t>
  </si>
  <si>
    <t>c_SD</t>
    <phoneticPr fontId="1" type="noConversion"/>
  </si>
  <si>
    <t>low</t>
    <phoneticPr fontId="1" type="noConversion"/>
  </si>
  <si>
    <t>high</t>
    <phoneticPr fontId="1" type="noConversion"/>
  </si>
  <si>
    <t>low</t>
    <phoneticPr fontId="1" type="noConversion"/>
  </si>
  <si>
    <t>high</t>
    <phoneticPr fontId="1" type="noConversion"/>
  </si>
  <si>
    <t>paper119_2</t>
  </si>
  <si>
    <t>Ahn, S., et al.</t>
    <phoneticPr fontId="1" type="noConversion"/>
  </si>
  <si>
    <t>Abelenda-Alonso, G., et al.</t>
    <phoneticPr fontId="1" type="noConversion"/>
  </si>
  <si>
    <t>Can procalcitonin help identify associated bacterial infection in patients with severe influenza pneumonia? A multicentre study</t>
    <phoneticPr fontId="1" type="noConversion"/>
  </si>
  <si>
    <t>paper119_2</t>
    <phoneticPr fontId="1" type="noConversion"/>
  </si>
  <si>
    <t>Study</t>
  </si>
  <si>
    <t>Country (study)</t>
  </si>
  <si>
    <t>Sample size</t>
  </si>
  <si>
    <t>Bacterial co-infection (%)</t>
  </si>
  <si>
    <t>Setting</t>
    <phoneticPr fontId="1" type="noConversion"/>
  </si>
  <si>
    <t>Publication year</t>
    <phoneticPr fontId="1" type="noConversion"/>
  </si>
  <si>
    <t>Clinical features of Mycoplasma pneumoniae coinfection and need for its testing in influenza pneumonia patients</t>
    <phoneticPr fontId="1" type="noConversion"/>
  </si>
  <si>
    <t>All patients regardless of whether they were hospitalized or not, who presented with an influenza-like illness (ILI) were included and tested for H1N1.</t>
    <phoneticPr fontId="1" type="noConversion"/>
  </si>
  <si>
    <t>All patients presenting with ILI on screening days (that is, once-weekly  in the emergency room (ER) in addition to all inpatients  any day including holidays and weekends) became part  of the QM programme as described previously.</t>
    <phoneticPr fontId="1" type="noConversion"/>
  </si>
  <si>
    <t>An inception cohort study assessing the role of pneumococcal and other bacterial pathogens in children with influenza and ILI and a clinical decision model for stringent antibiotic use</t>
    <phoneticPr fontId="1" type="noConversion"/>
  </si>
  <si>
    <t>Patients who were admitted because of influenza A infection were categorized into clinical outcome categories of (1) mild-moderate illness defined as presence oflower respiratory disease (tachypnea, use of accessory muscles of respiration, hypoxia, or new infiltrates on chest x-ray) requiring no or minimal respiratory support by nasal cannula and (2) severe illness defined as need for respiratory support beyond nasal cannula, including mechanical ventilation, development of complications such as acute respiratory distress syndrome (ARDS), disseminated intravascular coagulation, renal or hepatic failure, bacterial sepsis, encephalitis, or death.</t>
    <phoneticPr fontId="1" type="noConversion"/>
  </si>
  <si>
    <t>Severe disease was defined as the composite outcome of intensive-care unit (ICU) admission or in-hospital mortality.A confirmed case was defined as a person with an influenza-like illness with laboratory-confirmed pandemic influenza A (H1N1) virus infection.   Pneumonia was defined as the presence of a new infiltrate on a chest radiograph plus fever (temperature&gt;=38.0) and respiratory symptoms.</t>
    <phoneticPr fontId="1" type="noConversion"/>
  </si>
  <si>
    <t xml:space="preserve">A fatal case was defined as death in a New York City resident with a clinically compatible illness and confirmed 2009 H1N1 influenza A virus infection; there could be no period of recovery to baseline health status before death and no other recognized alternate cause of death. Laboratory confirmation required testing by real-time reverse-transcriptase polymerase chain reaction </t>
    <phoneticPr fontId="1" type="noConversion"/>
  </si>
  <si>
    <t xml:space="preserve">We collected basic demographic and clinical information for all patients who died </t>
    <phoneticPr fontId="1" type="noConversion"/>
  </si>
  <si>
    <t>Fatalities associated with the 2009 H1N1 influenza A virus in New York city</t>
    <phoneticPr fontId="1" type="noConversion"/>
  </si>
  <si>
    <t>influenza fatal cases</t>
    <phoneticPr fontId="1" type="noConversion"/>
  </si>
  <si>
    <t>Every child in PICU with a proven influenza and parainfluenza virus infection from January 2003 through December 2009 was recruited.</t>
    <phoneticPr fontId="1" type="noConversion"/>
  </si>
  <si>
    <t xml:space="preserve"> This was a multicenter descriptive study including patients younger than 14 years attending 15 emergency departments and hospitalized with laboratory-confirmed influenza A H1N1 (2009) infection from August to December 2009</t>
    <phoneticPr fontId="1" type="noConversion"/>
  </si>
  <si>
    <t>Bacterial coinfection was defined as isolation by culture of bacterial pathogens and/or DNA detection of Streptococcus pneumoniae by real-time RT-PCR in any sterile fluid and/or pneumococcal antigen detection in pleural fluid samples.
During the study period, nasopharyngeal samples were performed in the ED of all participating hospitals to those patients with influenza-like illness (sudden onset of fever of at least 38-C and cough or sore throat or respiratory distress in the absence of other diagnoses) who where hospitalized, according to the Health Spanish Authorities recommendations.6 The results of the RT -PCR arrived at the ED before admission or during the first 24 hours of the patient’ s hospitalization.</t>
    <phoneticPr fontId="1" type="noConversion"/>
  </si>
  <si>
    <t>Patients who did not meet any of the admission criteria recommended by the Health Spanish Authorities were excluded.Patients with suspected nosocomial influenza infection (defined as the onset of influenza-like illness in the next 72 hours after a previous hospitalization) were also excluded.</t>
    <phoneticPr fontId="1" type="noConversion"/>
  </si>
  <si>
    <t>both</t>
    <phoneticPr fontId="1" type="noConversion"/>
  </si>
  <si>
    <t xml:space="preserve">Patients who had positive respiratory tract cultures, blood cultures or urinary pneumococcal antigen results within 48 h of admission to hospital, and who had a positive result for 2009 pandemic influenza A (H1N1) virus in the prior six weeks were included in this analysis. </t>
    <phoneticPr fontId="1" type="noConversion"/>
  </si>
  <si>
    <t>Influenza infection in infants aged &lt; 6 months during the H1N1-09 pandemic: A hospital-based case series</t>
    <phoneticPr fontId="1" type="noConversion"/>
  </si>
  <si>
    <t>Clinical characteristics and outcomes in children hospitalised with pandemic influenza A/H1N1/09 virus infection - a nationwide survey by the Pediatric Infectious Diseases Group of Switzerland</t>
    <phoneticPr fontId="1" type="noConversion"/>
  </si>
  <si>
    <t>Influenza-associated bacterial pathogens in patients with 2009 influenza A (H1N1) infection: impact of community-associated methicillin-resistant Staphylococcus aureus in Queensland, Australia</t>
    <phoneticPr fontId="1" type="noConversion"/>
  </si>
  <si>
    <t>Hospitalized children with influenza A H1N1 (2009) infection: a Spanish multicenter study</t>
    <phoneticPr fontId="1" type="noConversion"/>
  </si>
  <si>
    <t>Influenza and parainfluenza associated pediatric ICU morbidity</t>
    <phoneticPr fontId="1" type="noConversion"/>
  </si>
  <si>
    <t>Clinical and epidemiologic characteristics of children hospitalized with 2009 pandemic H1N1 influenza A infection</t>
    <phoneticPr fontId="1" type="noConversion"/>
  </si>
  <si>
    <t>Factors associated with severe disease in hospitalized adults with pandemic (H1N1) 2009 in Spain</t>
    <phoneticPr fontId="1" type="noConversion"/>
  </si>
  <si>
    <t>a review</t>
    <phoneticPr fontId="1" type="noConversion"/>
  </si>
  <si>
    <t>a review</t>
    <phoneticPr fontId="1" type="noConversion"/>
  </si>
  <si>
    <t>Reason</t>
    <phoneticPr fontId="1" type="noConversion"/>
  </si>
  <si>
    <t>review</t>
    <phoneticPr fontId="1" type="noConversion"/>
  </si>
  <si>
    <t>meeting abstract or no full-text</t>
    <phoneticPr fontId="1" type="noConversion"/>
  </si>
  <si>
    <t>case definition not eligible (acute exacerbation of chronic obstructive pulmonary disease)</t>
    <phoneticPr fontId="1" type="noConversion"/>
  </si>
  <si>
    <t>duplicate with paper70; paper69 combines H1N1 and H1N1pdm09 (2003-09 + 2009/10); paper70 only 2003-08</t>
    <phoneticPr fontId="1" type="noConversion"/>
  </si>
  <si>
    <t>duplicate</t>
    <phoneticPr fontId="1" type="noConversion"/>
  </si>
  <si>
    <t>select special population</t>
    <phoneticPr fontId="1" type="noConversion"/>
  </si>
  <si>
    <t>Viral infection in patients with severe pneumonia requiring intensive care unit admission</t>
    <phoneticPr fontId="1" type="noConversion"/>
  </si>
  <si>
    <t>QML</t>
    <phoneticPr fontId="1" type="noConversion"/>
  </si>
  <si>
    <t>Seoul, Republic of Korea</t>
    <phoneticPr fontId="1" type="noConversion"/>
  </si>
  <si>
    <t>Korea</t>
    <phoneticPr fontId="1" type="noConversion"/>
  </si>
  <si>
    <t>201003-201103</t>
    <phoneticPr fontId="1" type="noConversion"/>
  </si>
  <si>
    <t>co</t>
    <phoneticPr fontId="1" type="noConversion"/>
  </si>
  <si>
    <t>ICU</t>
    <phoneticPr fontId="1" type="noConversion"/>
  </si>
  <si>
    <t>prop</t>
    <phoneticPr fontId="1" type="noConversion"/>
  </si>
  <si>
    <t>sample of flu less than 10; lack of detail data of coinfection</t>
    <phoneticPr fontId="1" type="noConversion"/>
  </si>
  <si>
    <t>sample of flu less than 10</t>
    <phoneticPr fontId="1" type="noConversion"/>
  </si>
  <si>
    <t>All patients admitted to our medical ICU with the diagnosis of pneumonia were prospectively identified and monitored until discharge. All patients 18 years of age or older with severe CAP and severe HCAP were included in the current study.</t>
    <phoneticPr fontId="1" type="noConversion"/>
  </si>
  <si>
    <t>18-92y</t>
    <phoneticPr fontId="1" type="noConversion"/>
  </si>
  <si>
    <t>Definitions of pneumonia (13), adequate antimicrobial treatment, and the responses to initial antimicrobial treatment are summarized in online data supplement. CAP and HCAP were defined according to American Thoracic Society/Infectious Disease Society of America guidelines (11). Severe pneumonia was diagnosed if there was a requirement for invasive mechanical ventilation or septic shock with the need for a vasopressor (12).</t>
    <phoneticPr fontId="1" type="noConversion"/>
  </si>
  <si>
    <t>pneumonia</t>
    <phoneticPr fontId="1" type="noConversion"/>
  </si>
  <si>
    <t>those (n = 31) for whom multiplex RT-PCR for respiratory viruses was not performed were excluded</t>
    <phoneticPr fontId="1" type="noConversion"/>
  </si>
  <si>
    <t>both</t>
    <phoneticPr fontId="1" type="noConversion"/>
  </si>
  <si>
    <t>influenza A; B</t>
    <phoneticPr fontId="1" type="noConversion"/>
  </si>
  <si>
    <t>PCR</t>
    <phoneticPr fontId="1" type="noConversion"/>
  </si>
  <si>
    <t>bacterial culture; antigen test</t>
    <phoneticPr fontId="1" type="noConversion"/>
  </si>
  <si>
    <t>NA</t>
    <phoneticPr fontId="1" type="noConversion"/>
  </si>
  <si>
    <t>l</t>
    <phoneticPr fontId="1" type="noConversion"/>
  </si>
  <si>
    <t>no relevant data</t>
    <phoneticPr fontId="1" type="noConversion"/>
  </si>
  <si>
    <t>outpatient data</t>
    <phoneticPr fontId="1" type="noConversion"/>
  </si>
  <si>
    <t>case definition is not eligible</t>
    <phoneticPr fontId="1" type="noConversion"/>
  </si>
  <si>
    <t>case definition is not eligible</t>
    <phoneticPr fontId="1" type="noConversion"/>
  </si>
  <si>
    <t>NPS; BAL</t>
    <phoneticPr fontId="1" type="noConversion"/>
  </si>
  <si>
    <t>blood; sputum; ETA; urine</t>
    <phoneticPr fontId="1" type="noConversion"/>
  </si>
  <si>
    <t>c</t>
    <phoneticPr fontId="1" type="noConversion"/>
  </si>
  <si>
    <t>prospective</t>
    <phoneticPr fontId="1" type="noConversion"/>
  </si>
  <si>
    <t>income_level</t>
    <phoneticPr fontId="1" type="noConversion"/>
  </si>
  <si>
    <t>h</t>
    <phoneticPr fontId="1" type="noConversion"/>
  </si>
  <si>
    <t>Korea</t>
    <phoneticPr fontId="1" type="noConversion"/>
  </si>
  <si>
    <t>h</t>
    <phoneticPr fontId="1" type="noConversion"/>
  </si>
  <si>
    <t>h</t>
    <phoneticPr fontId="1" type="noConversion"/>
  </si>
  <si>
    <t>h</t>
    <phoneticPr fontId="1" type="noConversion"/>
  </si>
  <si>
    <t>um</t>
    <phoneticPr fontId="1" type="noConversion"/>
  </si>
  <si>
    <t>h</t>
    <phoneticPr fontId="1" type="noConversion"/>
  </si>
  <si>
    <t>um</t>
    <phoneticPr fontId="1" type="noConversion"/>
  </si>
  <si>
    <t>h</t>
    <phoneticPr fontId="1" type="noConversion"/>
  </si>
  <si>
    <t>India</t>
    <phoneticPr fontId="1" type="noConversion"/>
  </si>
  <si>
    <t>lm</t>
    <phoneticPr fontId="1" type="noConversion"/>
  </si>
  <si>
    <t>l</t>
    <phoneticPr fontId="1" type="noConversion"/>
  </si>
  <si>
    <t>um</t>
    <phoneticPr fontId="1" type="noConversion"/>
  </si>
  <si>
    <t>h</t>
    <phoneticPr fontId="1" type="noConversion"/>
  </si>
  <si>
    <t>Sweden</t>
    <phoneticPr fontId="1" type="noConversion"/>
  </si>
  <si>
    <t>h</t>
    <phoneticPr fontId="1" type="noConversion"/>
  </si>
  <si>
    <t>children with severe influenza infection who were  intubated and received invasive mechanical ventilator support  at 26 pediatric intensive care units (PICUs); All PICFLU patients who were intubated at an enrolling center where endotracheal samples could be rapidly processed to ob tain supernatant for analysis and whose samples were collected within 72 hours of PICU admission were included in this study.</t>
    <phoneticPr fontId="1" type="noConversion"/>
  </si>
  <si>
    <t>n</t>
    <phoneticPr fontId="1" type="noConversion"/>
  </si>
  <si>
    <t>duplicate</t>
    <phoneticPr fontId="1" type="noConversion"/>
  </si>
  <si>
    <t>duplicate with paper53</t>
    <phoneticPr fontId="1" type="noConversion"/>
  </si>
  <si>
    <t>period</t>
    <phoneticPr fontId="1" type="noConversion"/>
  </si>
  <si>
    <t>influenza infection</t>
    <phoneticPr fontId="1" type="noConversion"/>
  </si>
  <si>
    <t>CAP</t>
    <phoneticPr fontId="1" type="noConversion"/>
  </si>
  <si>
    <t>ARDS</t>
  </si>
  <si>
    <t>ARDS</t>
    <phoneticPr fontId="1" type="noConversion"/>
  </si>
  <si>
    <t xml:space="preserve">community-acquired pneumonia (CAP) </t>
    <phoneticPr fontId="1" type="noConversion"/>
  </si>
  <si>
    <t>Influenza Virus Infection in Infants Less Than Three Months of Age</t>
    <phoneticPr fontId="1" type="noConversion"/>
  </si>
  <si>
    <t>influenza infection</t>
    <phoneticPr fontId="1" type="noConversion"/>
  </si>
  <si>
    <t>Acute respiratory infection (ARI)  with flu (most patients have fever and dyspnea)</t>
    <phoneticPr fontId="1" type="noConversion"/>
  </si>
  <si>
    <t>ARI</t>
  </si>
  <si>
    <t>severe RV- and influenza virus (IFV)-associated pneumonia</t>
    <phoneticPr fontId="1" type="noConversion"/>
  </si>
  <si>
    <t>pneumonia</t>
  </si>
  <si>
    <t>ILI</t>
    <phoneticPr fontId="1" type="noConversion"/>
  </si>
  <si>
    <t>RTI</t>
  </si>
  <si>
    <t>RTI</t>
    <phoneticPr fontId="1" type="noConversion"/>
  </si>
  <si>
    <t>Patients were included in this analysis if they were ≥ 18 years of age, were hospitalized with laboratory-confirmed influenza during the 2005–2006 through 2007–2008 influenza seasons, and had a chest radiograph (CXR) performed during hospitalization.</t>
    <phoneticPr fontId="1" type="noConversion"/>
  </si>
  <si>
    <t>FRI</t>
  </si>
  <si>
    <t>influenza-like illness (ILI) fatal cases</t>
    <phoneticPr fontId="1" type="noConversion"/>
  </si>
  <si>
    <t>sim_defini</t>
    <phoneticPr fontId="1" type="noConversion"/>
  </si>
  <si>
    <t>IBC</t>
    <phoneticPr fontId="1" type="noConversion"/>
  </si>
  <si>
    <t>AFRS</t>
    <phoneticPr fontId="1" type="noConversion"/>
  </si>
  <si>
    <t>RTI</t>
    <phoneticPr fontId="1" type="noConversion"/>
  </si>
  <si>
    <t>CARC</t>
  </si>
  <si>
    <t>CARC</t>
    <phoneticPr fontId="1" type="noConversion"/>
  </si>
  <si>
    <t>acute respiratory illness (ARI)</t>
    <phoneticPr fontId="1" type="noConversion"/>
  </si>
  <si>
    <t>IBC</t>
    <phoneticPr fontId="1" type="noConversion"/>
  </si>
  <si>
    <t>Bacterial growth during the frst 48 h from admission was regarded as early or coinfection, and bacterial  growth up to 2 weeks from admission was defined as a late infection.</t>
    <phoneticPr fontId="1" type="noConversion"/>
  </si>
  <si>
    <t>Only patients for whom blood and/or sputum/bronchoalveolar lavage (BAL)  cultures were taken upon admission or during hospitalization were included in the study.</t>
    <phoneticPr fontId="1" type="noConversion"/>
  </si>
  <si>
    <t>ILI</t>
    <phoneticPr fontId="1" type="noConversion"/>
  </si>
  <si>
    <t>All adults admitted to hospital for at least 24 h with CAP from December 01, 2010 to March 31, 2011 were prospectively recruited and followed up.</t>
    <phoneticPr fontId="1" type="noConversion"/>
  </si>
  <si>
    <t>Community-acquired pneumonia during the first post-pandemic influenza season: A prospective, multicentre cohort study</t>
    <phoneticPr fontId="1" type="noConversion"/>
  </si>
  <si>
    <t>influenza-associated pneumonia</t>
    <phoneticPr fontId="1" type="noConversion"/>
  </si>
  <si>
    <t xml:space="preserve">Community-acquired pneumonia (CAP) </t>
    <phoneticPr fontId="1" type="noConversion"/>
  </si>
  <si>
    <t>Acute respiratory infections (ARIs); Pneumonia; severe Pneumonia</t>
    <phoneticPr fontId="1" type="noConversion"/>
  </si>
  <si>
    <t>ARI; pneumonia</t>
    <phoneticPr fontId="1" type="noConversion"/>
  </si>
  <si>
    <t>ILI; influenza infection; bacterial coinfection</t>
    <phoneticPr fontId="1" type="noConversion"/>
  </si>
  <si>
    <t>ILI; IBC</t>
    <phoneticPr fontId="1" type="noConversion"/>
  </si>
  <si>
    <t>influenza infection</t>
    <phoneticPr fontId="1" type="noConversion"/>
  </si>
  <si>
    <t>influenza infection; pneumonia</t>
    <phoneticPr fontId="1" type="noConversion"/>
  </si>
  <si>
    <t>Viral pneumonia was defined as identification of a respiratory virus by RVP and a new or progressive radiographic infiltrate within 48 h. Respiratory co-infection (RCI) was defined as identification of a respiratory pathogen from a specimen obtained within 72 h of the index RVP.</t>
    <phoneticPr fontId="1" type="noConversion"/>
  </si>
  <si>
    <t>influenza-induced acute respiratory distress(ARDS)</t>
    <phoneticPr fontId="1" type="noConversion"/>
  </si>
  <si>
    <t>acute respiratory distress syndrome (ARDS)</t>
    <phoneticPr fontId="1" type="noConversion"/>
  </si>
  <si>
    <t>community-acquired pneumonia (CAP)</t>
    <phoneticPr fontId="1" type="noConversion"/>
  </si>
  <si>
    <t>influenza bacterial coinfection</t>
    <phoneticPr fontId="1" type="noConversion"/>
  </si>
  <si>
    <t>community-acquired respiratory coinfection (CARC)</t>
    <phoneticPr fontId="1" type="noConversion"/>
  </si>
  <si>
    <t>febrile respiratory illnesses  (FRI)</t>
    <phoneticPr fontId="1" type="noConversion"/>
  </si>
  <si>
    <t>respiratory tract infection</t>
    <phoneticPr fontId="1" type="noConversion"/>
  </si>
  <si>
    <t>pathogens</t>
    <phoneticPr fontId="1" type="noConversion"/>
  </si>
  <si>
    <t>Streptococcus pneumoniae; Haemophilus influenzae; Staphylococcus aureus; Moraxella catarrhalis; Aspiration CAP</t>
    <phoneticPr fontId="1" type="noConversion"/>
  </si>
  <si>
    <t>Streptococcus pneumoniae*6; Staphylococcus aureus*4; Pseudomonas aeruginosa*3; Haemophilus influenzae*2; Klebsiella pneumoniae*1</t>
    <phoneticPr fontId="1" type="noConversion"/>
  </si>
  <si>
    <t>Staphylococcus aureus</t>
    <phoneticPr fontId="1" type="noConversion"/>
  </si>
  <si>
    <t>Mycoplasma pneumoniae</t>
    <phoneticPr fontId="1" type="noConversion"/>
  </si>
  <si>
    <t>MP</t>
    <phoneticPr fontId="1" type="noConversion"/>
  </si>
  <si>
    <t>unstratified</t>
    <phoneticPr fontId="1" type="noConversion"/>
  </si>
  <si>
    <t>influenza A (H1N1)</t>
    <phoneticPr fontId="1" type="noConversion"/>
  </si>
  <si>
    <t>S. pneumoniae*6; S. aureus*1; M. tuberculosis*2</t>
    <phoneticPr fontId="1" type="noConversion"/>
  </si>
  <si>
    <t>Influenza and Bacterial Coinfection in Adults With Community-Acquired Pneumonia Admitted to Conventional Wards: Risk Factors, Clinical Features, and Outcomes</t>
    <phoneticPr fontId="1" type="noConversion"/>
  </si>
  <si>
    <t>Early Amplified Respiratory Bioactive Lipid Response Is Associated With Worse Outcomes in Pediatric Influenza-Related Respiratory Failure</t>
    <phoneticPr fontId="1" type="noConversion"/>
  </si>
  <si>
    <t>Influenza and Bacterial Coinfection in Adults With Community-Acquired Pneumonia Admitted to Conventional Wards: Risk Factors, Clinical Features, and Outcomes</t>
    <phoneticPr fontId="1" type="noConversion"/>
  </si>
  <si>
    <t>n</t>
    <phoneticPr fontId="1" type="noConversion"/>
  </si>
  <si>
    <t>Case definition is not eligible</t>
    <phoneticPr fontId="1" type="noConversion"/>
  </si>
  <si>
    <t>no data about setting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</si>
</sst>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39">
    <font>
      <sz val="11"/>
      <color theme="1"/>
      <name val="等线"/>
      <family val="2"/>
      <scheme val="minor"/>
    </font>
    <font>
      <sz val="9"/>
      <name val="等线"/>
      <family val="3"/>
      <charset val="134"/>
      <scheme val="minor"/>
    </font>
    <font>
      <sz val="7.45"/>
      <color rgb="FF231F20"/>
      <name val="宋体"/>
      <family val="3"/>
      <charset val="134"/>
    </font>
    <font>
      <sz val="11"/>
      <color rgb="FFFF0000"/>
      <name val="等线"/>
      <family val="2"/>
      <scheme val="minor"/>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
      <sz val="11"/>
      <color rgb="FFFF0000"/>
      <name val="Calibri"/>
      <family val="2"/>
      <charset val="1"/>
    </font>
    <font>
      <sz val="11"/>
      <color rgb="FFC00000"/>
      <name val="等线"/>
      <family val="2"/>
      <scheme val="minor"/>
    </font>
    <font>
      <b/>
      <sz val="11"/>
      <color theme="1"/>
      <name val="等线"/>
      <family val="2"/>
      <scheme val="minor"/>
    </font>
    <font>
      <b/>
      <sz val="10"/>
      <color theme="1"/>
      <name val="Calibri"/>
      <family val="2"/>
    </font>
    <font>
      <b/>
      <sz val="10"/>
      <color rgb="FFFF0000"/>
      <name val="Calibri"/>
      <family val="2"/>
    </font>
    <font>
      <b/>
      <sz val="10"/>
      <name val="Calibri"/>
      <family val="2"/>
    </font>
    <font>
      <sz val="10"/>
      <color theme="1"/>
      <name val="Calibri"/>
      <family val="2"/>
    </font>
    <font>
      <sz val="10"/>
      <color rgb="FFFF0000"/>
      <name val="Calibri"/>
      <family val="2"/>
    </font>
    <font>
      <sz val="10"/>
      <color rgb="FF000000"/>
      <name val="Calibri"/>
      <family val="2"/>
    </font>
    <font>
      <sz val="10"/>
      <color rgb="FFC00000"/>
      <name val="Calibri"/>
      <family val="2"/>
    </font>
    <font>
      <sz val="10"/>
      <color theme="1"/>
      <name val="等线"/>
      <family val="2"/>
      <scheme val="minor"/>
    </font>
    <font>
      <sz val="10"/>
      <color rgb="FFFF0000"/>
      <name val="等线"/>
      <family val="2"/>
      <scheme val="minor"/>
    </font>
    <font>
      <b/>
      <sz val="10"/>
      <color theme="1"/>
      <name val="等线"/>
      <family val="2"/>
      <scheme val="minor"/>
    </font>
    <font>
      <b/>
      <sz val="10"/>
      <color rgb="FFFF0000"/>
      <name val="等线"/>
      <family val="2"/>
      <scheme val="minor"/>
    </font>
    <font>
      <b/>
      <sz val="10"/>
      <name val="等线"/>
      <family val="2"/>
      <scheme val="minor"/>
    </font>
    <font>
      <b/>
      <sz val="10"/>
      <name val="等线"/>
      <family val="3"/>
      <charset val="134"/>
      <scheme val="minor"/>
    </font>
    <font>
      <sz val="10"/>
      <color rgb="FF000000"/>
      <name val="Calibri"/>
      <family val="2"/>
    </font>
    <font>
      <sz val="11"/>
      <color rgb="FF444444"/>
      <name val="Calibri"/>
      <family val="2"/>
      <charset val="1"/>
    </font>
    <font>
      <sz val="11"/>
      <color rgb="FF000000"/>
      <name val="等线"/>
      <family val="3"/>
      <charset val="134"/>
    </font>
    <font>
      <sz val="11"/>
      <color rgb="FF000000"/>
      <name val="等线"/>
      <family val="2"/>
      <scheme val="minor"/>
    </font>
    <font>
      <sz val="10"/>
      <color rgb="FF000000"/>
      <name val="等线"/>
      <family val="3"/>
      <charset val="134"/>
    </font>
    <font>
      <sz val="10"/>
      <color rgb="FF000000"/>
      <name val="Calibri"/>
      <family val="2"/>
    </font>
    <font>
      <sz val="10"/>
      <color theme="1"/>
      <name val="Arial"/>
      <family val="2"/>
    </font>
    <font>
      <sz val="10"/>
      <color rgb="FFFF0000"/>
      <name val="Arial"/>
      <family val="2"/>
    </font>
    <font>
      <sz val="11"/>
      <color theme="1"/>
      <name val="Arial"/>
      <family val="2"/>
    </font>
    <font>
      <sz val="10"/>
      <color rgb="FF000000"/>
      <name val="等线"/>
      <family val="3"/>
      <charset val="134"/>
    </font>
    <font>
      <sz val="9.75"/>
      <color rgb="FF231F20"/>
      <name val="VmcvdvAdvTT86D47313"/>
      <charset val="1"/>
    </font>
    <font>
      <b/>
      <sz val="10"/>
      <color theme="1"/>
      <name val="Calibri"/>
      <family val="2"/>
    </font>
    <font>
      <sz val="10"/>
      <color rgb="FF000000"/>
      <name val="等线"/>
      <family val="3"/>
      <charset val="134"/>
    </font>
    <font>
      <sz val="12"/>
      <color theme="1"/>
      <name val="Times New Roman"/>
      <family val="1"/>
    </font>
    <font>
      <sz val="10"/>
      <color theme="1"/>
      <name val="Calibri"/>
      <family val="2"/>
    </font>
  </fonts>
  <fills count="33">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7"/>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rgb="FFD9E1F2"/>
        <bgColor indexed="64"/>
      </patternFill>
    </fill>
    <fill>
      <patternFill patternType="solid">
        <fgColor rgb="FFFFF2CC"/>
        <bgColor indexed="64"/>
      </patternFill>
    </fill>
    <fill>
      <patternFill patternType="solid">
        <fgColor rgb="FFE2EFDA"/>
        <bgColor indexed="64"/>
      </patternFill>
    </fill>
    <fill>
      <patternFill patternType="solid">
        <fgColor rgb="FFFFFFFF"/>
        <bgColor indexed="64"/>
      </patternFill>
    </fill>
    <fill>
      <patternFill patternType="solid">
        <fgColor rgb="FFFCE4D6"/>
        <bgColor indexed="64"/>
      </patternFill>
    </fill>
    <fill>
      <patternFill patternType="solid">
        <fgColor rgb="FFFFC000"/>
        <bgColor indexed="64"/>
      </patternFill>
    </fill>
    <fill>
      <patternFill patternType="solid">
        <fgColor rgb="FFED7D31"/>
        <bgColor indexed="64"/>
      </patternFill>
    </fill>
    <fill>
      <patternFill patternType="solid">
        <fgColor rgb="FFFFFFFF"/>
        <bgColor rgb="FF000000"/>
      </patternFill>
    </fill>
    <fill>
      <patternFill patternType="solid">
        <fgColor rgb="FFB4C6E7"/>
        <bgColor indexed="64"/>
      </patternFill>
    </fill>
    <fill>
      <patternFill patternType="solid">
        <fgColor rgb="FF8EA9DB"/>
        <bgColor indexed="64"/>
      </patternFill>
    </fill>
    <fill>
      <patternFill patternType="solid">
        <fgColor rgb="FFFFD966"/>
        <bgColor indexed="64"/>
      </patternFill>
    </fill>
    <fill>
      <patternFill patternType="solid">
        <fgColor rgb="FFF000D8"/>
        <bgColor indexed="64"/>
      </patternFill>
    </fill>
    <fill>
      <patternFill patternType="solid">
        <fgColor rgb="FFDDEBF7"/>
        <bgColor indexed="64"/>
      </patternFill>
    </fill>
  </fills>
  <borders count="29">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rgb="FF000000"/>
      </top>
      <bottom/>
      <diagonal/>
    </border>
    <border>
      <left style="thin">
        <color indexed="64"/>
      </left>
      <right/>
      <top style="thin">
        <color rgb="FF000000"/>
      </top>
      <bottom/>
      <diagonal/>
    </border>
    <border>
      <left/>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06">
    <xf numFmtId="0" fontId="0" fillId="0" borderId="0" xfId="0"/>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0" fontId="3" fillId="0" borderId="0" xfId="0" applyFont="1" applyAlignment="1">
      <alignment wrapText="1"/>
    </xf>
    <xf numFmtId="0" fontId="3" fillId="0" borderId="1" xfId="0" applyFont="1" applyBorder="1" applyAlignment="1">
      <alignment wrapText="1"/>
    </xf>
    <xf numFmtId="0" fontId="0" fillId="0" borderId="4" xfId="0" applyBorder="1" applyAlignment="1">
      <alignment wrapText="1"/>
    </xf>
    <xf numFmtId="49" fontId="0" fillId="0" borderId="0" xfId="0" applyNumberFormat="1" applyAlignment="1">
      <alignment vertical="center"/>
    </xf>
    <xf numFmtId="0" fontId="0" fillId="0" borderId="0" xfId="0" applyAlignment="1">
      <alignment vertical="center"/>
    </xf>
    <xf numFmtId="0" fontId="0" fillId="3" borderId="3" xfId="0" applyFill="1" applyBorder="1" applyAlignment="1">
      <alignment wrapText="1"/>
    </xf>
    <xf numFmtId="0" fontId="0" fillId="3" borderId="3" xfId="0" applyFill="1" applyBorder="1"/>
    <xf numFmtId="0" fontId="0" fillId="0" borderId="0" xfId="0" applyAlignment="1">
      <alignment horizontal="fill"/>
    </xf>
    <xf numFmtId="0" fontId="0" fillId="7" borderId="3" xfId="0" applyFill="1" applyBorder="1"/>
    <xf numFmtId="0" fontId="0" fillId="7" borderId="3" xfId="0" applyFill="1" applyBorder="1" applyAlignment="1">
      <alignment wrapText="1"/>
    </xf>
    <xf numFmtId="0" fontId="0" fillId="0" borderId="3" xfId="0" applyBorder="1" applyAlignment="1">
      <alignment horizontal="fill"/>
    </xf>
    <xf numFmtId="0" fontId="0" fillId="0" borderId="2" xfId="0" applyBorder="1"/>
    <xf numFmtId="0" fontId="0" fillId="0" borderId="8" xfId="0" applyBorder="1" applyAlignment="1">
      <alignment vertical="center"/>
    </xf>
    <xf numFmtId="0" fontId="0" fillId="0" borderId="9" xfId="0" applyBorder="1" applyAlignment="1">
      <alignment vertical="center"/>
    </xf>
    <xf numFmtId="0" fontId="0" fillId="0" borderId="2" xfId="0" applyBorder="1" applyAlignment="1">
      <alignment horizontal="fill" vertical="center"/>
    </xf>
    <xf numFmtId="0" fontId="0" fillId="0" borderId="2" xfId="0" applyBorder="1" applyAlignment="1">
      <alignment vertical="center"/>
    </xf>
    <xf numFmtId="0" fontId="0" fillId="0" borderId="2" xfId="0" applyBorder="1" applyAlignment="1">
      <alignment horizontal="fill"/>
    </xf>
    <xf numFmtId="0" fontId="0" fillId="0" borderId="2" xfId="0" applyBorder="1" applyAlignment="1">
      <alignment horizontal="fill" wrapText="1"/>
    </xf>
    <xf numFmtId="0" fontId="0" fillId="8" borderId="0" xfId="0" applyFill="1"/>
    <xf numFmtId="0" fontId="0" fillId="11" borderId="0" xfId="0" applyFill="1"/>
    <xf numFmtId="0" fontId="0" fillId="11" borderId="0" xfId="0" applyFill="1" applyAlignment="1">
      <alignment wrapText="1"/>
    </xf>
    <xf numFmtId="0" fontId="0" fillId="12" borderId="2" xfId="0" applyFill="1" applyBorder="1" applyAlignment="1">
      <alignment horizontal="fill"/>
    </xf>
    <xf numFmtId="0" fontId="0" fillId="13" borderId="0" xfId="0" applyFill="1"/>
    <xf numFmtId="0" fontId="0" fillId="0" borderId="3" xfId="0" applyBorder="1"/>
    <xf numFmtId="0" fontId="0" fillId="14" borderId="2" xfId="0" applyFill="1" applyBorder="1"/>
    <xf numFmtId="0" fontId="0" fillId="0" borderId="1" xfId="0" applyBorder="1" applyAlignment="1">
      <alignment vertical="center"/>
    </xf>
    <xf numFmtId="0" fontId="0" fillId="15" borderId="1" xfId="0" applyFill="1" applyBorder="1"/>
    <xf numFmtId="0" fontId="0" fillId="0" borderId="1" xfId="0" applyBorder="1" applyAlignment="1">
      <alignment horizontal="fill" vertical="center"/>
    </xf>
    <xf numFmtId="0" fontId="0" fillId="0" borderId="3" xfId="0" applyBorder="1" applyAlignment="1">
      <alignment wrapText="1"/>
    </xf>
    <xf numFmtId="0" fontId="8" fillId="0" borderId="0" xfId="0" applyFont="1"/>
    <xf numFmtId="0" fontId="3" fillId="0" borderId="0" xfId="0" applyFont="1"/>
    <xf numFmtId="0" fontId="3" fillId="0" borderId="2" xfId="0" applyFont="1" applyBorder="1" applyAlignment="1">
      <alignment horizontal="fill"/>
    </xf>
    <xf numFmtId="0" fontId="9" fillId="0" borderId="2" xfId="0" applyFont="1" applyBorder="1" applyAlignment="1">
      <alignment horizontal="fill"/>
    </xf>
    <xf numFmtId="0" fontId="10" fillId="0" borderId="4" xfId="0" applyFont="1" applyBorder="1" applyAlignment="1">
      <alignment wrapText="1"/>
    </xf>
    <xf numFmtId="0" fontId="11" fillId="0" borderId="4" xfId="0" applyFont="1" applyBorder="1" applyAlignment="1">
      <alignment wrapText="1"/>
    </xf>
    <xf numFmtId="0" fontId="12" fillId="0" borderId="4" xfId="0" applyFont="1" applyBorder="1" applyAlignment="1">
      <alignment wrapText="1"/>
    </xf>
    <xf numFmtId="0" fontId="12" fillId="0" borderId="7" xfId="0" applyFont="1" applyBorder="1"/>
    <xf numFmtId="0" fontId="12" fillId="0" borderId="7" xfId="0" applyFont="1" applyBorder="1" applyAlignment="1">
      <alignment wrapText="1"/>
    </xf>
    <xf numFmtId="0" fontId="12" fillId="9" borderId="6" xfId="0" applyFont="1" applyFill="1" applyBorder="1" applyAlignment="1">
      <alignment wrapText="1"/>
    </xf>
    <xf numFmtId="0" fontId="13" fillId="0" borderId="4" xfId="0" applyFont="1" applyBorder="1" applyAlignment="1">
      <alignment wrapText="1"/>
    </xf>
    <xf numFmtId="0" fontId="11" fillId="0" borderId="5" xfId="0" applyFont="1" applyBorder="1" applyAlignment="1">
      <alignment wrapText="1"/>
    </xf>
    <xf numFmtId="0" fontId="12" fillId="3" borderId="5" xfId="0" applyFont="1" applyFill="1" applyBorder="1" applyAlignment="1">
      <alignment wrapText="1"/>
    </xf>
    <xf numFmtId="0" fontId="12" fillId="7" borderId="5" xfId="0" applyFont="1" applyFill="1" applyBorder="1" applyAlignment="1">
      <alignment wrapText="1"/>
    </xf>
    <xf numFmtId="0" fontId="11" fillId="14" borderId="7" xfId="0" applyFont="1" applyFill="1" applyBorder="1"/>
    <xf numFmtId="0" fontId="14" fillId="0" borderId="4" xfId="0" applyFont="1" applyBorder="1" applyAlignment="1">
      <alignment wrapText="1"/>
    </xf>
    <xf numFmtId="0" fontId="14" fillId="0" borderId="7" xfId="0" applyFont="1" applyBorder="1"/>
    <xf numFmtId="0" fontId="14" fillId="0" borderId="7" xfId="0" applyFont="1" applyBorder="1" applyAlignment="1">
      <alignment wrapText="1"/>
    </xf>
    <xf numFmtId="0" fontId="14" fillId="9" borderId="7" xfId="0" applyFont="1" applyFill="1" applyBorder="1" applyAlignment="1">
      <alignment wrapText="1"/>
    </xf>
    <xf numFmtId="0" fontId="14" fillId="9" borderId="7" xfId="0" applyFont="1" applyFill="1" applyBorder="1" applyAlignment="1">
      <alignment horizontal="fill" wrapText="1"/>
    </xf>
    <xf numFmtId="0" fontId="14" fillId="11" borderId="4" xfId="0" applyFont="1" applyFill="1" applyBorder="1" applyAlignment="1">
      <alignment wrapText="1"/>
    </xf>
    <xf numFmtId="0" fontId="14" fillId="0" borderId="5" xfId="0" applyFont="1" applyBorder="1" applyAlignment="1">
      <alignment wrapText="1"/>
    </xf>
    <xf numFmtId="0" fontId="14" fillId="3" borderId="5" xfId="0" applyFont="1" applyFill="1" applyBorder="1" applyAlignment="1">
      <alignment wrapText="1"/>
    </xf>
    <xf numFmtId="0" fontId="14" fillId="7" borderId="5" xfId="0" applyFont="1" applyFill="1" applyBorder="1" applyAlignment="1">
      <alignment wrapText="1"/>
    </xf>
    <xf numFmtId="0" fontId="14" fillId="14" borderId="7" xfId="0" applyFont="1" applyFill="1" applyBorder="1"/>
    <xf numFmtId="0" fontId="14" fillId="0" borderId="0" xfId="0" applyFont="1"/>
    <xf numFmtId="0" fontId="14" fillId="12" borderId="0" xfId="0" applyFont="1" applyFill="1"/>
    <xf numFmtId="49" fontId="14" fillId="0" borderId="0" xfId="0" applyNumberFormat="1" applyFont="1" applyAlignment="1">
      <alignment vertical="center"/>
    </xf>
    <xf numFmtId="0" fontId="14" fillId="0" borderId="0" xfId="0" applyFont="1" applyAlignment="1">
      <alignment vertical="center"/>
    </xf>
    <xf numFmtId="0" fontId="14" fillId="0" borderId="2" xfId="0" applyFont="1" applyBorder="1" applyAlignment="1">
      <alignment vertical="center"/>
    </xf>
    <xf numFmtId="0" fontId="14" fillId="0" borderId="2" xfId="0" applyFont="1" applyBorder="1"/>
    <xf numFmtId="0" fontId="14" fillId="0" borderId="2" xfId="0" applyFont="1" applyBorder="1" applyAlignment="1">
      <alignment horizontal="fill"/>
    </xf>
    <xf numFmtId="0" fontId="14" fillId="8" borderId="0" xfId="0" applyFont="1" applyFill="1"/>
    <xf numFmtId="0" fontId="14" fillId="11" borderId="0" xfId="0" applyFont="1" applyFill="1"/>
    <xf numFmtId="0" fontId="14" fillId="0" borderId="3" xfId="0" applyFont="1" applyBorder="1"/>
    <xf numFmtId="0" fontId="14" fillId="3" borderId="3" xfId="0" applyFont="1" applyFill="1" applyBorder="1"/>
    <xf numFmtId="0" fontId="14" fillId="7" borderId="3" xfId="0" applyFont="1" applyFill="1" applyBorder="1"/>
    <xf numFmtId="0" fontId="14" fillId="14" borderId="2" xfId="0" applyFont="1" applyFill="1" applyBorder="1"/>
    <xf numFmtId="0" fontId="14" fillId="0" borderId="0" xfId="0" applyFont="1" applyAlignment="1">
      <alignment wrapText="1"/>
    </xf>
    <xf numFmtId="0" fontId="15" fillId="11" borderId="0" xfId="0" applyFont="1" applyFill="1"/>
    <xf numFmtId="0" fontId="14" fillId="12" borderId="2" xfId="0" applyFont="1" applyFill="1" applyBorder="1"/>
    <xf numFmtId="0" fontId="16" fillId="0" borderId="2" xfId="0" applyFont="1" applyBorder="1"/>
    <xf numFmtId="0" fontId="15" fillId="0" borderId="2" xfId="0" applyFont="1" applyBorder="1" applyAlignment="1">
      <alignment horizontal="fill"/>
    </xf>
    <xf numFmtId="0" fontId="17" fillId="11" borderId="0" xfId="0" applyFont="1" applyFill="1"/>
    <xf numFmtId="0" fontId="14" fillId="13" borderId="0" xfId="0" applyFont="1" applyFill="1"/>
    <xf numFmtId="49" fontId="14" fillId="13" borderId="0" xfId="0" applyNumberFormat="1" applyFont="1" applyFill="1" applyAlignment="1">
      <alignment vertical="center"/>
    </xf>
    <xf numFmtId="0" fontId="14" fillId="13" borderId="0" xfId="0" applyFont="1" applyFill="1" applyAlignment="1">
      <alignment vertical="center"/>
    </xf>
    <xf numFmtId="0" fontId="14" fillId="13" borderId="2" xfId="0" applyFont="1" applyFill="1" applyBorder="1" applyAlignment="1">
      <alignment vertical="center"/>
    </xf>
    <xf numFmtId="0" fontId="14" fillId="13" borderId="2" xfId="0" applyFont="1" applyFill="1" applyBorder="1"/>
    <xf numFmtId="0" fontId="14" fillId="13" borderId="2" xfId="0" applyFont="1" applyFill="1" applyBorder="1" applyAlignment="1">
      <alignment horizontal="fill"/>
    </xf>
    <xf numFmtId="0" fontId="14" fillId="13" borderId="3" xfId="0" applyFont="1" applyFill="1" applyBorder="1"/>
    <xf numFmtId="0" fontId="18" fillId="0" borderId="0" xfId="0" applyFont="1"/>
    <xf numFmtId="49" fontId="18" fillId="0" borderId="8" xfId="0" applyNumberFormat="1" applyFont="1" applyBorder="1" applyAlignment="1">
      <alignment vertical="center"/>
    </xf>
    <xf numFmtId="0" fontId="18" fillId="0" borderId="8" xfId="0" applyFont="1" applyBorder="1" applyAlignment="1">
      <alignment vertical="center"/>
    </xf>
    <xf numFmtId="0" fontId="18" fillId="0" borderId="8" xfId="0" applyFont="1" applyBorder="1" applyAlignment="1">
      <alignment horizontal="fill" vertical="center"/>
    </xf>
    <xf numFmtId="0" fontId="18" fillId="0" borderId="8" xfId="0" applyFont="1" applyBorder="1"/>
    <xf numFmtId="49" fontId="18" fillId="0" borderId="0" xfId="0" applyNumberFormat="1" applyFont="1" applyAlignment="1">
      <alignment vertical="center"/>
    </xf>
    <xf numFmtId="0" fontId="18" fillId="0" borderId="0" xfId="0" applyFont="1" applyAlignment="1">
      <alignment vertical="center"/>
    </xf>
    <xf numFmtId="0" fontId="18" fillId="15" borderId="1" xfId="0" applyFont="1" applyFill="1" applyBorder="1"/>
    <xf numFmtId="0" fontId="18" fillId="0" borderId="10" xfId="0" applyFont="1" applyBorder="1" applyAlignment="1">
      <alignment horizontal="fill" vertical="center"/>
    </xf>
    <xf numFmtId="0" fontId="18" fillId="0" borderId="2" xfId="0" applyFont="1" applyBorder="1" applyAlignment="1">
      <alignment horizontal="fill" vertical="center"/>
    </xf>
    <xf numFmtId="0" fontId="18" fillId="0" borderId="1" xfId="0" applyFont="1" applyBorder="1" applyAlignment="1">
      <alignment vertical="center"/>
    </xf>
    <xf numFmtId="0" fontId="21" fillId="0" borderId="0" xfId="0" applyFont="1" applyAlignment="1">
      <alignment wrapText="1"/>
    </xf>
    <xf numFmtId="0" fontId="21" fillId="0" borderId="4" xfId="0" applyFont="1" applyBorder="1" applyAlignment="1">
      <alignment wrapText="1"/>
    </xf>
    <xf numFmtId="0" fontId="21" fillId="4" borderId="0" xfId="0" applyFont="1" applyFill="1" applyAlignment="1">
      <alignment wrapText="1"/>
    </xf>
    <xf numFmtId="0" fontId="21" fillId="17" borderId="0" xfId="0" applyFont="1" applyFill="1" applyAlignment="1">
      <alignment wrapText="1"/>
    </xf>
    <xf numFmtId="0" fontId="21" fillId="18" borderId="0" xfId="0" applyFont="1" applyFill="1" applyAlignment="1">
      <alignment wrapText="1"/>
    </xf>
    <xf numFmtId="0" fontId="22" fillId="0" borderId="0" xfId="0" applyFont="1" applyAlignment="1">
      <alignment wrapText="1"/>
    </xf>
    <xf numFmtId="0" fontId="10" fillId="0" borderId="0" xfId="0" applyFont="1" applyAlignment="1">
      <alignment vertical="center"/>
    </xf>
    <xf numFmtId="0" fontId="21" fillId="0" borderId="12" xfId="0" applyFont="1" applyBorder="1" applyAlignment="1">
      <alignment vertical="center" wrapText="1"/>
    </xf>
    <xf numFmtId="0" fontId="20" fillId="0" borderId="12" xfId="0" applyFont="1" applyBorder="1" applyAlignment="1">
      <alignment vertical="center" wrapText="1"/>
    </xf>
    <xf numFmtId="0" fontId="21" fillId="6" borderId="12" xfId="0" applyFont="1" applyFill="1" applyBorder="1" applyAlignment="1">
      <alignment vertical="center" wrapText="1"/>
    </xf>
    <xf numFmtId="0" fontId="21" fillId="2" borderId="12" xfId="0" applyFont="1" applyFill="1" applyBorder="1" applyAlignment="1">
      <alignment vertical="center" wrapText="1"/>
    </xf>
    <xf numFmtId="0" fontId="21" fillId="10" borderId="12" xfId="0" applyFont="1" applyFill="1" applyBorder="1" applyAlignment="1">
      <alignment vertical="center" wrapText="1"/>
    </xf>
    <xf numFmtId="0" fontId="20" fillId="16" borderId="12" xfId="0" applyFont="1" applyFill="1" applyBorder="1" applyAlignment="1">
      <alignment vertical="center"/>
    </xf>
    <xf numFmtId="0" fontId="21" fillId="16" borderId="12" xfId="0" applyFont="1" applyFill="1" applyBorder="1" applyAlignment="1">
      <alignment vertical="center" wrapText="1"/>
    </xf>
    <xf numFmtId="0" fontId="21" fillId="4" borderId="12" xfId="0" applyFont="1" applyFill="1" applyBorder="1" applyAlignment="1">
      <alignment vertical="center" wrapText="1"/>
    </xf>
    <xf numFmtId="0" fontId="18" fillId="0" borderId="12" xfId="0" applyFont="1" applyBorder="1" applyAlignment="1">
      <alignment vertical="center"/>
    </xf>
    <xf numFmtId="0" fontId="19" fillId="0" borderId="12" xfId="0" applyFont="1" applyBorder="1" applyAlignment="1">
      <alignment vertical="center" wrapText="1"/>
    </xf>
    <xf numFmtId="0" fontId="18" fillId="0" borderId="12" xfId="0" applyFont="1" applyBorder="1" applyAlignment="1">
      <alignment vertical="center" wrapText="1"/>
    </xf>
    <xf numFmtId="0" fontId="18" fillId="0" borderId="12" xfId="0" applyFont="1" applyBorder="1" applyAlignment="1">
      <alignment horizontal="left" vertical="center"/>
    </xf>
    <xf numFmtId="49" fontId="18" fillId="0" borderId="12" xfId="0" applyNumberFormat="1" applyFont="1" applyBorder="1" applyAlignment="1">
      <alignment vertical="center"/>
    </xf>
    <xf numFmtId="0" fontId="18" fillId="0" borderId="12" xfId="0" applyFont="1" applyBorder="1"/>
    <xf numFmtId="0" fontId="15" fillId="0" borderId="2" xfId="0" applyFont="1" applyBorder="1"/>
    <xf numFmtId="0" fontId="15" fillId="0" borderId="0" xfId="0" applyFont="1"/>
    <xf numFmtId="0" fontId="0" fillId="7" borderId="0" xfId="0" applyFill="1"/>
    <xf numFmtId="0" fontId="14" fillId="7" borderId="0" xfId="0" applyFont="1" applyFill="1"/>
    <xf numFmtId="0" fontId="24" fillId="0" borderId="0" xfId="0" applyFont="1"/>
    <xf numFmtId="0" fontId="11" fillId="0" borderId="0" xfId="0" applyFont="1"/>
    <xf numFmtId="0" fontId="14" fillId="19" borderId="0" xfId="0" applyFont="1" applyFill="1"/>
    <xf numFmtId="0" fontId="14" fillId="3" borderId="3" xfId="0" applyFont="1" applyFill="1" applyBorder="1" applyAlignment="1">
      <alignment wrapText="1"/>
    </xf>
    <xf numFmtId="0" fontId="14" fillId="7" borderId="13" xfId="0" applyFont="1" applyFill="1" applyBorder="1"/>
    <xf numFmtId="0" fontId="14" fillId="7" borderId="14" xfId="0" applyFont="1" applyFill="1" applyBorder="1"/>
    <xf numFmtId="49" fontId="18" fillId="0" borderId="15" xfId="0" applyNumberFormat="1" applyFont="1" applyBorder="1" applyAlignment="1">
      <alignment vertical="center"/>
    </xf>
    <xf numFmtId="0" fontId="18" fillId="0" borderId="15" xfId="0" applyFont="1" applyBorder="1" applyAlignment="1">
      <alignment vertical="center"/>
    </xf>
    <xf numFmtId="0" fontId="18" fillId="0" borderId="16" xfId="0" applyFont="1" applyBorder="1" applyAlignment="1">
      <alignment horizontal="fill" vertical="center"/>
    </xf>
    <xf numFmtId="0" fontId="18" fillId="0" borderId="17" xfId="0" applyFont="1" applyBorder="1" applyAlignment="1">
      <alignment vertical="center"/>
    </xf>
    <xf numFmtId="0" fontId="18" fillId="0" borderId="15" xfId="0" applyFont="1" applyBorder="1"/>
    <xf numFmtId="0" fontId="14" fillId="20" borderId="3" xfId="0" applyFont="1" applyFill="1" applyBorder="1"/>
    <xf numFmtId="0" fontId="25" fillId="0" borderId="0" xfId="0" applyFont="1"/>
    <xf numFmtId="0" fontId="26" fillId="22" borderId="13" xfId="0" applyFont="1" applyFill="1" applyBorder="1"/>
    <xf numFmtId="0" fontId="26" fillId="22" borderId="12" xfId="0" applyFont="1" applyFill="1" applyBorder="1"/>
    <xf numFmtId="0" fontId="0" fillId="23" borderId="12" xfId="0" applyFill="1" applyBorder="1" applyAlignment="1">
      <alignment wrapText="1"/>
    </xf>
    <xf numFmtId="0" fontId="0" fillId="23" borderId="12" xfId="0" applyFill="1" applyBorder="1"/>
    <xf numFmtId="0" fontId="14" fillId="23" borderId="0" xfId="0" applyFont="1" applyFill="1"/>
    <xf numFmtId="0" fontId="18" fillId="21" borderId="1" xfId="0" applyFont="1" applyFill="1" applyBorder="1"/>
    <xf numFmtId="0" fontId="14" fillId="23" borderId="3" xfId="0" applyFont="1" applyFill="1" applyBorder="1"/>
    <xf numFmtId="0" fontId="14" fillId="13" borderId="12" xfId="0" applyFont="1" applyFill="1" applyBorder="1"/>
    <xf numFmtId="49" fontId="14" fillId="13" borderId="12" xfId="0" applyNumberFormat="1" applyFont="1" applyFill="1" applyBorder="1" applyAlignment="1">
      <alignment vertical="center"/>
    </xf>
    <xf numFmtId="0" fontId="14" fillId="13" borderId="12" xfId="0" applyFont="1" applyFill="1" applyBorder="1" applyAlignment="1">
      <alignment vertical="center"/>
    </xf>
    <xf numFmtId="0" fontId="14" fillId="13" borderId="12" xfId="0" applyFont="1" applyFill="1" applyBorder="1" applyAlignment="1">
      <alignment horizontal="fill"/>
    </xf>
    <xf numFmtId="0" fontId="15" fillId="13" borderId="12" xfId="0" applyFont="1" applyFill="1" applyBorder="1"/>
    <xf numFmtId="0" fontId="14" fillId="14" borderId="12" xfId="0" applyFont="1" applyFill="1" applyBorder="1"/>
    <xf numFmtId="0" fontId="0" fillId="13" borderId="12" xfId="0" applyFill="1" applyBorder="1"/>
    <xf numFmtId="0" fontId="14" fillId="24" borderId="3" xfId="0" applyFont="1" applyFill="1" applyBorder="1"/>
    <xf numFmtId="0" fontId="14" fillId="23" borderId="12" xfId="0" applyFont="1" applyFill="1" applyBorder="1"/>
    <xf numFmtId="0" fontId="14" fillId="0" borderId="12" xfId="0" applyFont="1" applyBorder="1"/>
    <xf numFmtId="0" fontId="0" fillId="0" borderId="12" xfId="0" applyBorder="1" applyAlignment="1">
      <alignment wrapText="1"/>
    </xf>
    <xf numFmtId="0" fontId="27" fillId="13" borderId="12" xfId="0" applyFont="1" applyFill="1" applyBorder="1"/>
    <xf numFmtId="0" fontId="16" fillId="25" borderId="12" xfId="0" applyFont="1" applyFill="1" applyBorder="1"/>
    <xf numFmtId="0" fontId="14" fillId="8" borderId="3" xfId="0" applyFont="1" applyFill="1" applyBorder="1"/>
    <xf numFmtId="0" fontId="18" fillId="23" borderId="0" xfId="0" applyFont="1" applyFill="1"/>
    <xf numFmtId="0" fontId="14" fillId="23" borderId="2" xfId="0" applyFont="1" applyFill="1" applyBorder="1"/>
    <xf numFmtId="0" fontId="20" fillId="0" borderId="12" xfId="0" applyFont="1" applyBorder="1" applyAlignment="1">
      <alignment horizontal="left" vertical="center"/>
    </xf>
    <xf numFmtId="0" fontId="0" fillId="0" borderId="0" xfId="0" applyAlignment="1">
      <alignment horizontal="left" vertical="center"/>
    </xf>
    <xf numFmtId="0" fontId="11" fillId="26" borderId="4" xfId="0" applyFont="1" applyFill="1" applyBorder="1" applyAlignment="1">
      <alignment wrapText="1"/>
    </xf>
    <xf numFmtId="0" fontId="14" fillId="26" borderId="4" xfId="0" applyFont="1" applyFill="1" applyBorder="1" applyAlignment="1">
      <alignment wrapText="1"/>
    </xf>
    <xf numFmtId="0" fontId="14" fillId="26" borderId="0" xfId="0" applyFont="1" applyFill="1"/>
    <xf numFmtId="0" fontId="0" fillId="26" borderId="0" xfId="0" applyFill="1"/>
    <xf numFmtId="0" fontId="14" fillId="26" borderId="12" xfId="0" applyFont="1" applyFill="1" applyBorder="1"/>
    <xf numFmtId="0" fontId="0" fillId="26" borderId="0" xfId="0" applyFill="1" applyAlignment="1">
      <alignment wrapText="1"/>
    </xf>
    <xf numFmtId="0" fontId="14" fillId="26" borderId="3" xfId="0" applyFont="1" applyFill="1" applyBorder="1"/>
    <xf numFmtId="0" fontId="12" fillId="26" borderId="5" xfId="0" applyFont="1" applyFill="1" applyBorder="1" applyAlignment="1">
      <alignment wrapText="1"/>
    </xf>
    <xf numFmtId="0" fontId="14" fillId="26" borderId="5" xfId="0" applyFont="1" applyFill="1" applyBorder="1" applyAlignment="1">
      <alignment wrapText="1"/>
    </xf>
    <xf numFmtId="0" fontId="0" fillId="26" borderId="3" xfId="0" applyFill="1" applyBorder="1" applyAlignment="1">
      <alignment wrapText="1"/>
    </xf>
    <xf numFmtId="0" fontId="15" fillId="7" borderId="3" xfId="0" applyFont="1" applyFill="1" applyBorder="1"/>
    <xf numFmtId="0" fontId="19" fillId="0" borderId="12" xfId="0" applyFont="1" applyBorder="1" applyAlignment="1">
      <alignment vertical="center"/>
    </xf>
    <xf numFmtId="0" fontId="16" fillId="23" borderId="0" xfId="0" applyFont="1" applyFill="1"/>
    <xf numFmtId="0" fontId="18" fillId="19" borderId="12" xfId="0" applyFont="1" applyFill="1" applyBorder="1" applyAlignment="1">
      <alignment vertical="center"/>
    </xf>
    <xf numFmtId="0" fontId="20" fillId="0" borderId="0" xfId="0" applyFont="1" applyAlignment="1">
      <alignment horizontal="left"/>
    </xf>
    <xf numFmtId="0" fontId="18" fillId="0" borderId="0" xfId="0" applyFont="1" applyAlignment="1">
      <alignment horizontal="left"/>
    </xf>
    <xf numFmtId="0" fontId="18" fillId="0" borderId="15" xfId="0" applyFont="1" applyBorder="1" applyAlignment="1">
      <alignment horizontal="left"/>
    </xf>
    <xf numFmtId="49" fontId="18" fillId="0" borderId="18" xfId="0" applyNumberFormat="1" applyFont="1" applyBorder="1" applyAlignment="1">
      <alignment vertical="center"/>
    </xf>
    <xf numFmtId="0" fontId="18" fillId="0" borderId="18" xfId="0" applyFont="1" applyBorder="1" applyAlignment="1">
      <alignment vertical="center"/>
    </xf>
    <xf numFmtId="0" fontId="18" fillId="0" borderId="18" xfId="0" applyFont="1" applyBorder="1"/>
    <xf numFmtId="0" fontId="0" fillId="23" borderId="19" xfId="0" applyFill="1" applyBorder="1"/>
    <xf numFmtId="0" fontId="0" fillId="23" borderId="20" xfId="0" applyFill="1" applyBorder="1"/>
    <xf numFmtId="49" fontId="18" fillId="0" borderId="23" xfId="0" applyNumberFormat="1" applyFont="1" applyBorder="1" applyAlignment="1">
      <alignment vertical="center"/>
    </xf>
    <xf numFmtId="0" fontId="18" fillId="0" borderId="23" xfId="0" applyFont="1" applyBorder="1" applyAlignment="1">
      <alignment vertical="center"/>
    </xf>
    <xf numFmtId="0" fontId="18" fillId="0" borderId="24" xfId="0" applyFont="1" applyBorder="1" applyAlignment="1">
      <alignment horizontal="fill" vertical="center"/>
    </xf>
    <xf numFmtId="0" fontId="18" fillId="0" borderId="25" xfId="0" applyFont="1" applyBorder="1" applyAlignment="1">
      <alignment vertical="center"/>
    </xf>
    <xf numFmtId="0" fontId="18" fillId="0" borderId="23" xfId="0" applyFont="1" applyBorder="1"/>
    <xf numFmtId="0" fontId="0" fillId="23" borderId="0" xfId="0" applyFill="1"/>
    <xf numFmtId="0" fontId="18" fillId="0" borderId="18" xfId="0" applyFont="1" applyBorder="1" applyAlignment="1">
      <alignment horizontal="fill" vertical="center"/>
    </xf>
    <xf numFmtId="0" fontId="0" fillId="23" borderId="18" xfId="0" applyFill="1" applyBorder="1"/>
    <xf numFmtId="0" fontId="18" fillId="0" borderId="15" xfId="0" applyFont="1" applyBorder="1" applyAlignment="1">
      <alignment horizontal="fill" vertical="center"/>
    </xf>
    <xf numFmtId="0" fontId="28" fillId="0" borderId="0" xfId="0" applyFont="1"/>
    <xf numFmtId="0" fontId="28" fillId="0" borderId="2" xfId="0" applyFont="1" applyBorder="1"/>
    <xf numFmtId="0" fontId="26" fillId="27" borderId="26" xfId="0" applyFont="1" applyFill="1" applyBorder="1"/>
    <xf numFmtId="0" fontId="18" fillId="28" borderId="0" xfId="0" applyFont="1" applyFill="1" applyAlignment="1">
      <alignment horizontal="left"/>
    </xf>
    <xf numFmtId="0" fontId="14" fillId="28" borderId="0" xfId="0" applyFont="1" applyFill="1" applyAlignment="1">
      <alignment horizontal="left"/>
    </xf>
    <xf numFmtId="0" fontId="20" fillId="21" borderId="1" xfId="0" applyFont="1" applyFill="1" applyBorder="1" applyAlignment="1">
      <alignment wrapText="1"/>
    </xf>
    <xf numFmtId="0" fontId="18" fillId="21" borderId="11" xfId="0" applyFont="1" applyFill="1" applyBorder="1"/>
    <xf numFmtId="0" fontId="18" fillId="21" borderId="18" xfId="0" applyFont="1" applyFill="1" applyBorder="1"/>
    <xf numFmtId="0" fontId="18" fillId="21" borderId="0" xfId="0" applyFont="1" applyFill="1"/>
    <xf numFmtId="0" fontId="18" fillId="21" borderId="25" xfId="0" applyFont="1" applyFill="1" applyBorder="1"/>
    <xf numFmtId="0" fontId="18" fillId="21" borderId="15" xfId="0" applyFont="1" applyFill="1" applyBorder="1"/>
    <xf numFmtId="0" fontId="14" fillId="21" borderId="0" xfId="0" applyFont="1" applyFill="1"/>
    <xf numFmtId="0" fontId="18" fillId="21" borderId="17" xfId="0" applyFont="1" applyFill="1" applyBorder="1"/>
    <xf numFmtId="0" fontId="0" fillId="21" borderId="1" xfId="0" applyFill="1" applyBorder="1"/>
    <xf numFmtId="0" fontId="29" fillId="21" borderId="0" xfId="0" applyFont="1" applyFill="1"/>
    <xf numFmtId="0" fontId="0" fillId="21" borderId="0" xfId="0" applyFill="1"/>
    <xf numFmtId="0" fontId="26" fillId="27" borderId="0" xfId="0" applyFont="1" applyFill="1"/>
    <xf numFmtId="0" fontId="15" fillId="23" borderId="0" xfId="0" applyFont="1" applyFill="1"/>
    <xf numFmtId="0" fontId="18" fillId="23" borderId="12" xfId="0" applyFont="1" applyFill="1" applyBorder="1" applyAlignment="1">
      <alignment vertical="center"/>
    </xf>
    <xf numFmtId="0" fontId="18" fillId="23" borderId="12" xfId="0" applyFont="1" applyFill="1" applyBorder="1"/>
    <xf numFmtId="0" fontId="18" fillId="23" borderId="12" xfId="0" applyFont="1" applyFill="1" applyBorder="1" applyAlignment="1">
      <alignment vertical="center" wrapText="1"/>
    </xf>
    <xf numFmtId="0" fontId="21" fillId="29" borderId="12" xfId="0" applyFont="1" applyFill="1" applyBorder="1" applyAlignment="1">
      <alignment vertical="center" wrapText="1"/>
    </xf>
    <xf numFmtId="0" fontId="23" fillId="28" borderId="12" xfId="0" applyFont="1" applyFill="1" applyBorder="1" applyAlignment="1">
      <alignment vertical="center" wrapText="1"/>
    </xf>
    <xf numFmtId="0" fontId="21" fillId="28" borderId="12" xfId="0" applyFont="1" applyFill="1" applyBorder="1" applyAlignment="1">
      <alignment vertical="center" wrapText="1"/>
    </xf>
    <xf numFmtId="0" fontId="18" fillId="22" borderId="12" xfId="0" applyFont="1" applyFill="1" applyBorder="1" applyAlignment="1">
      <alignment vertical="center"/>
    </xf>
    <xf numFmtId="0" fontId="18" fillId="20" borderId="12" xfId="0" applyFont="1" applyFill="1" applyBorder="1" applyAlignment="1">
      <alignment vertical="center"/>
    </xf>
    <xf numFmtId="0" fontId="18" fillId="20" borderId="12" xfId="0" applyFont="1" applyFill="1" applyBorder="1" applyAlignment="1">
      <alignment horizontal="left" vertical="center"/>
    </xf>
    <xf numFmtId="9" fontId="14" fillId="7" borderId="3" xfId="0" applyNumberFormat="1" applyFont="1" applyFill="1" applyBorder="1"/>
    <xf numFmtId="0" fontId="18" fillId="0" borderId="19" xfId="0" applyFont="1" applyBorder="1" applyAlignment="1">
      <alignment vertical="center"/>
    </xf>
    <xf numFmtId="0" fontId="18" fillId="20" borderId="19" xfId="0" applyFont="1" applyFill="1" applyBorder="1" applyAlignment="1">
      <alignment vertical="center"/>
    </xf>
    <xf numFmtId="0" fontId="18" fillId="23" borderId="19" xfId="0" applyFont="1" applyFill="1" applyBorder="1" applyAlignment="1">
      <alignment vertical="center"/>
    </xf>
    <xf numFmtId="0" fontId="18" fillId="21" borderId="0" xfId="0" applyFont="1" applyFill="1" applyAlignment="1">
      <alignment horizontal="left"/>
    </xf>
    <xf numFmtId="0" fontId="18" fillId="22" borderId="0" xfId="0" applyFont="1" applyFill="1" applyAlignment="1">
      <alignment horizontal="left"/>
    </xf>
    <xf numFmtId="0" fontId="0" fillId="0" borderId="15" xfId="0" applyBorder="1"/>
    <xf numFmtId="0" fontId="16" fillId="7" borderId="3" xfId="0" applyFont="1" applyFill="1" applyBorder="1"/>
    <xf numFmtId="0" fontId="32" fillId="0" borderId="0" xfId="0" applyFont="1" applyAlignment="1">
      <alignment vertical="center"/>
    </xf>
    <xf numFmtId="0" fontId="15" fillId="3" borderId="3" xfId="0" applyFont="1" applyFill="1" applyBorder="1"/>
    <xf numFmtId="0" fontId="18" fillId="28" borderId="0" xfId="0" applyFont="1" applyFill="1" applyAlignment="1">
      <alignment horizontal="left" vertical="center"/>
    </xf>
    <xf numFmtId="0" fontId="18" fillId="0" borderId="0" xfId="0" applyFont="1" applyAlignment="1">
      <alignment horizontal="fill" vertical="center"/>
    </xf>
    <xf numFmtId="0" fontId="0" fillId="28" borderId="0" xfId="0" applyFill="1" applyAlignment="1">
      <alignment horizontal="left"/>
    </xf>
    <xf numFmtId="16" fontId="18" fillId="21" borderId="0" xfId="0" applyNumberFormat="1" applyFont="1" applyFill="1"/>
    <xf numFmtId="0" fontId="0" fillId="26" borderId="3" xfId="0" applyFill="1" applyBorder="1"/>
    <xf numFmtId="0" fontId="18" fillId="8" borderId="18" xfId="0" applyFont="1" applyFill="1" applyBorder="1" applyAlignment="1">
      <alignment horizontal="left" vertical="center"/>
    </xf>
    <xf numFmtId="0" fontId="18" fillId="8" borderId="0" xfId="0" applyFont="1" applyFill="1" applyAlignment="1">
      <alignment horizontal="left" vertical="center"/>
    </xf>
    <xf numFmtId="0" fontId="14" fillId="23" borderId="19" xfId="0" applyFont="1" applyFill="1" applyBorder="1" applyAlignment="1">
      <alignment horizontal="left"/>
    </xf>
    <xf numFmtId="0" fontId="18" fillId="23" borderId="19" xfId="0" applyFont="1" applyFill="1" applyBorder="1" applyAlignment="1">
      <alignment horizontal="left" vertical="center"/>
    </xf>
    <xf numFmtId="0" fontId="0" fillId="0" borderId="12" xfId="0" applyBorder="1"/>
    <xf numFmtId="49" fontId="14" fillId="0" borderId="12" xfId="0" applyNumberFormat="1" applyFont="1" applyBorder="1" applyAlignment="1">
      <alignment vertical="center"/>
    </xf>
    <xf numFmtId="0" fontId="14" fillId="0" borderId="12" xfId="0" applyFont="1" applyBorder="1" applyAlignment="1">
      <alignment vertical="center"/>
    </xf>
    <xf numFmtId="0" fontId="18" fillId="0" borderId="2" xfId="0" applyFont="1" applyBorder="1" applyAlignment="1">
      <alignment vertical="center"/>
    </xf>
    <xf numFmtId="0" fontId="18" fillId="0" borderId="12" xfId="0" applyFont="1" applyBorder="1" applyAlignment="1">
      <alignment horizontal="fill" vertical="center"/>
    </xf>
    <xf numFmtId="0" fontId="14" fillId="0" borderId="1" xfId="0" applyFont="1" applyBorder="1"/>
    <xf numFmtId="0" fontId="0" fillId="0" borderId="12" xfId="0" applyBorder="1" applyAlignment="1">
      <alignment vertical="center"/>
    </xf>
    <xf numFmtId="0" fontId="0" fillId="23" borderId="12" xfId="0" applyFill="1" applyBorder="1" applyAlignment="1">
      <alignment vertical="center"/>
    </xf>
    <xf numFmtId="0" fontId="29" fillId="0" borderId="0" xfId="0" applyFont="1"/>
    <xf numFmtId="0" fontId="18" fillId="0" borderId="8" xfId="0" applyFont="1" applyBorder="1" applyAlignment="1">
      <alignment horizontal="left"/>
    </xf>
    <xf numFmtId="0" fontId="18" fillId="28" borderId="0" xfId="0" applyFont="1" applyFill="1" applyAlignment="1">
      <alignment vertical="center"/>
    </xf>
    <xf numFmtId="0" fontId="18" fillId="0" borderId="18" xfId="0" applyFont="1" applyBorder="1" applyAlignment="1">
      <alignment horizontal="left"/>
    </xf>
    <xf numFmtId="0" fontId="18" fillId="22" borderId="0" xfId="0" applyFont="1" applyFill="1" applyAlignment="1">
      <alignment vertical="center"/>
    </xf>
    <xf numFmtId="0" fontId="19" fillId="0" borderId="0" xfId="0" applyFont="1" applyAlignment="1">
      <alignment wrapText="1"/>
    </xf>
    <xf numFmtId="0" fontId="18" fillId="0" borderId="0" xfId="0" applyFont="1" applyAlignment="1">
      <alignment wrapText="1"/>
    </xf>
    <xf numFmtId="0" fontId="14" fillId="0" borderId="1" xfId="0" applyFont="1" applyBorder="1" applyAlignment="1">
      <alignment vertical="center"/>
    </xf>
    <xf numFmtId="0" fontId="18" fillId="0" borderId="1" xfId="0" applyFont="1" applyBorder="1"/>
    <xf numFmtId="0" fontId="14" fillId="21" borderId="18" xfId="0" applyFont="1" applyFill="1" applyBorder="1"/>
    <xf numFmtId="0" fontId="14" fillId="21" borderId="1" xfId="0" applyFont="1" applyFill="1" applyBorder="1"/>
    <xf numFmtId="0" fontId="18" fillId="21" borderId="0" xfId="0" applyFont="1" applyFill="1" applyAlignment="1">
      <alignment wrapText="1"/>
    </xf>
    <xf numFmtId="0" fontId="18" fillId="12" borderId="15" xfId="0" applyFont="1" applyFill="1" applyBorder="1"/>
    <xf numFmtId="0" fontId="18" fillId="8" borderId="0" xfId="0" applyFont="1" applyFill="1"/>
    <xf numFmtId="0" fontId="0" fillId="23" borderId="0" xfId="0" applyFill="1" applyAlignment="1">
      <alignment wrapText="1"/>
    </xf>
    <xf numFmtId="0" fontId="34" fillId="0" borderId="0" xfId="0" applyFont="1"/>
    <xf numFmtId="0" fontId="18" fillId="31" borderId="0" xfId="0" applyFont="1" applyFill="1" applyAlignment="1">
      <alignment horizontal="left"/>
    </xf>
    <xf numFmtId="0" fontId="18" fillId="31" borderId="12" xfId="0" applyFont="1" applyFill="1" applyBorder="1" applyAlignment="1">
      <alignment vertical="center"/>
    </xf>
    <xf numFmtId="0" fontId="18" fillId="31" borderId="19" xfId="0" applyFont="1" applyFill="1" applyBorder="1" applyAlignment="1">
      <alignment vertical="center"/>
    </xf>
    <xf numFmtId="0" fontId="14" fillId="0" borderId="12" xfId="0" applyFont="1" applyBorder="1" applyAlignment="1">
      <alignment horizontal="fill"/>
    </xf>
    <xf numFmtId="0" fontId="16" fillId="25" borderId="0" xfId="0" applyFont="1" applyFill="1"/>
    <xf numFmtId="0" fontId="14" fillId="8" borderId="12" xfId="0" applyFont="1" applyFill="1" applyBorder="1"/>
    <xf numFmtId="0" fontId="14" fillId="11" borderId="12" xfId="0" applyFont="1" applyFill="1" applyBorder="1"/>
    <xf numFmtId="0" fontId="14" fillId="3" borderId="12" xfId="0" applyFont="1" applyFill="1" applyBorder="1"/>
    <xf numFmtId="0" fontId="14" fillId="7" borderId="12" xfId="0" applyFont="1" applyFill="1" applyBorder="1"/>
    <xf numFmtId="0" fontId="0" fillId="13" borderId="3" xfId="0" applyFill="1" applyBorder="1"/>
    <xf numFmtId="0" fontId="26" fillId="32" borderId="13" xfId="0" applyFont="1" applyFill="1" applyBorder="1"/>
    <xf numFmtId="0" fontId="14" fillId="0" borderId="0" xfId="0" applyFont="1" applyAlignment="1">
      <alignment horizontal="fill"/>
    </xf>
    <xf numFmtId="0" fontId="24" fillId="20" borderId="0" xfId="0" applyFont="1" applyFill="1"/>
    <xf numFmtId="0" fontId="15" fillId="12" borderId="0" xfId="0" applyFont="1" applyFill="1"/>
    <xf numFmtId="0" fontId="15" fillId="13" borderId="0" xfId="0" applyFont="1" applyFill="1"/>
    <xf numFmtId="0" fontId="18" fillId="28" borderId="15" xfId="0" applyFont="1" applyFill="1" applyBorder="1" applyAlignment="1">
      <alignment horizontal="left" vertical="center"/>
    </xf>
    <xf numFmtId="0" fontId="18" fillId="0" borderId="0" xfId="0" applyFont="1" applyAlignment="1">
      <alignment horizontal="left" vertical="center"/>
    </xf>
    <xf numFmtId="0" fontId="18" fillId="28" borderId="8" xfId="0" applyFont="1" applyFill="1" applyBorder="1" applyAlignment="1">
      <alignment horizontal="left" vertical="center"/>
    </xf>
    <xf numFmtId="0" fontId="18" fillId="0" borderId="23" xfId="0" applyFont="1" applyBorder="1" applyAlignment="1">
      <alignment horizontal="left" vertical="center"/>
    </xf>
    <xf numFmtId="0" fontId="18" fillId="31" borderId="8" xfId="0" applyFont="1" applyFill="1" applyBorder="1" applyAlignment="1">
      <alignment horizontal="left" vertical="center"/>
    </xf>
    <xf numFmtId="0" fontId="18" fillId="23" borderId="0" xfId="0" applyFont="1" applyFill="1" applyAlignment="1">
      <alignment horizontal="left" vertical="center" wrapText="1"/>
    </xf>
    <xf numFmtId="0" fontId="0" fillId="0" borderId="18" xfId="0" applyBorder="1"/>
    <xf numFmtId="0" fontId="18" fillId="23" borderId="15" xfId="0" applyFont="1" applyFill="1" applyBorder="1" applyAlignment="1">
      <alignment horizontal="left"/>
    </xf>
    <xf numFmtId="0" fontId="18" fillId="0" borderId="11" xfId="0" applyFont="1" applyBorder="1" applyAlignment="1">
      <alignment vertical="center"/>
    </xf>
    <xf numFmtId="0" fontId="18" fillId="23" borderId="8" xfId="0" applyFont="1" applyFill="1" applyBorder="1"/>
    <xf numFmtId="0" fontId="18" fillId="12" borderId="8" xfId="0" applyFont="1" applyFill="1" applyBorder="1"/>
    <xf numFmtId="0" fontId="26" fillId="28" borderId="13" xfId="0" applyFont="1" applyFill="1" applyBorder="1"/>
    <xf numFmtId="0" fontId="20" fillId="21" borderId="0" xfId="0" applyFont="1" applyFill="1" applyAlignment="1">
      <alignment wrapText="1"/>
    </xf>
    <xf numFmtId="0" fontId="14" fillId="21" borderId="17" xfId="0" applyFont="1" applyFill="1" applyBorder="1"/>
    <xf numFmtId="0" fontId="35" fillId="11" borderId="4" xfId="0" applyFont="1" applyFill="1" applyBorder="1" applyAlignment="1">
      <alignment wrapText="1"/>
    </xf>
    <xf numFmtId="0" fontId="0" fillId="22" borderId="12" xfId="0" applyFill="1" applyBorder="1"/>
    <xf numFmtId="0" fontId="18" fillId="0" borderId="0" xfId="0" applyFont="1" applyBorder="1" applyAlignment="1">
      <alignment horizontal="left" vertical="center"/>
    </xf>
    <xf numFmtId="0" fontId="18" fillId="20" borderId="12" xfId="0" applyFont="1" applyFill="1" applyBorder="1" applyAlignment="1">
      <alignment horizontal="left"/>
    </xf>
    <xf numFmtId="0" fontId="18" fillId="20" borderId="0" xfId="0" applyFont="1" applyFill="1" applyBorder="1" applyAlignment="1">
      <alignment vertical="center"/>
    </xf>
    <xf numFmtId="0" fontId="18" fillId="20" borderId="19" xfId="0" applyFont="1" applyFill="1" applyBorder="1" applyAlignment="1">
      <alignment horizontal="left" vertical="center"/>
    </xf>
    <xf numFmtId="49" fontId="18" fillId="0" borderId="0" xfId="0" applyNumberFormat="1" applyFont="1" applyBorder="1" applyAlignment="1">
      <alignment vertical="center"/>
    </xf>
    <xf numFmtId="0" fontId="18" fillId="0" borderId="0" xfId="0" applyFont="1" applyBorder="1" applyAlignment="1">
      <alignment vertical="center"/>
    </xf>
    <xf numFmtId="0" fontId="0" fillId="15" borderId="0" xfId="0" applyFill="1" applyBorder="1"/>
    <xf numFmtId="0" fontId="18" fillId="23" borderId="0" xfId="0" applyFont="1" applyFill="1" applyBorder="1" applyAlignment="1">
      <alignment vertical="center"/>
    </xf>
    <xf numFmtId="0" fontId="19" fillId="23" borderId="0" xfId="0" applyFont="1" applyFill="1" applyBorder="1" applyAlignment="1">
      <alignment vertical="center"/>
    </xf>
    <xf numFmtId="0" fontId="36" fillId="0" borderId="0" xfId="0" applyFont="1"/>
    <xf numFmtId="0" fontId="37" fillId="0" borderId="27" xfId="0" applyFont="1" applyBorder="1" applyAlignment="1">
      <alignment horizontal="left" vertical="center" wrapText="1"/>
    </xf>
    <xf numFmtId="0" fontId="37" fillId="0" borderId="28" xfId="0" applyFont="1" applyBorder="1" applyAlignment="1">
      <alignment horizontal="left" vertical="center" wrapText="1"/>
    </xf>
    <xf numFmtId="176" fontId="0" fillId="0" borderId="0" xfId="0" applyNumberFormat="1"/>
    <xf numFmtId="0" fontId="18" fillId="0" borderId="20" xfId="0" applyFont="1" applyBorder="1" applyAlignment="1">
      <alignment vertical="center"/>
    </xf>
    <xf numFmtId="0" fontId="20" fillId="0" borderId="6" xfId="0" applyFont="1" applyBorder="1" applyAlignment="1">
      <alignment horizontal="left" vertical="center"/>
    </xf>
    <xf numFmtId="0" fontId="21" fillId="0" borderId="6" xfId="0" applyFont="1" applyBorder="1" applyAlignment="1">
      <alignment vertical="center" wrapText="1"/>
    </xf>
    <xf numFmtId="0" fontId="20" fillId="0" borderId="6" xfId="0" applyFont="1" applyBorder="1" applyAlignment="1">
      <alignment vertical="center" wrapText="1"/>
    </xf>
    <xf numFmtId="0" fontId="21" fillId="6" borderId="6" xfId="0" applyFont="1" applyFill="1" applyBorder="1" applyAlignment="1">
      <alignment vertical="center" wrapText="1"/>
    </xf>
    <xf numFmtId="0" fontId="10" fillId="0" borderId="6" xfId="0" applyFont="1" applyBorder="1" applyAlignment="1">
      <alignment vertical="center"/>
    </xf>
    <xf numFmtId="0" fontId="21" fillId="10" borderId="6" xfId="0" applyFont="1" applyFill="1" applyBorder="1" applyAlignment="1">
      <alignment vertical="center" wrapText="1"/>
    </xf>
    <xf numFmtId="0" fontId="21" fillId="2" borderId="6" xfId="0" applyFont="1" applyFill="1" applyBorder="1" applyAlignment="1">
      <alignment vertical="center" wrapText="1"/>
    </xf>
    <xf numFmtId="0" fontId="21" fillId="4" borderId="6" xfId="0" applyFont="1" applyFill="1" applyBorder="1" applyAlignment="1">
      <alignment vertical="center" wrapText="1"/>
    </xf>
    <xf numFmtId="0" fontId="21" fillId="29" borderId="6" xfId="0" applyFont="1" applyFill="1" applyBorder="1" applyAlignment="1">
      <alignment vertical="center" wrapText="1"/>
    </xf>
    <xf numFmtId="0" fontId="21" fillId="30" borderId="6" xfId="0" applyFont="1" applyFill="1" applyBorder="1" applyAlignment="1">
      <alignment vertical="center" wrapText="1"/>
    </xf>
    <xf numFmtId="0" fontId="21" fillId="3" borderId="6" xfId="0" applyFont="1" applyFill="1" applyBorder="1" applyAlignment="1">
      <alignment vertical="center" wrapText="1"/>
    </xf>
    <xf numFmtId="0" fontId="21" fillId="5" borderId="6" xfId="0" applyFont="1" applyFill="1" applyBorder="1" applyAlignment="1">
      <alignment vertical="center" wrapText="1"/>
    </xf>
    <xf numFmtId="0" fontId="22" fillId="0" borderId="6" xfId="0" applyFont="1" applyBorder="1" applyAlignment="1">
      <alignment vertical="center" wrapText="1"/>
    </xf>
    <xf numFmtId="0" fontId="26" fillId="22" borderId="6" xfId="0" applyFont="1" applyFill="1" applyBorder="1"/>
    <xf numFmtId="0" fontId="32" fillId="0" borderId="6" xfId="0" applyFont="1" applyBorder="1" applyAlignment="1">
      <alignment vertical="center"/>
    </xf>
    <xf numFmtId="0" fontId="18" fillId="22" borderId="6" xfId="0" applyFont="1" applyFill="1" applyBorder="1" applyAlignment="1">
      <alignment vertical="center"/>
    </xf>
    <xf numFmtId="49" fontId="18" fillId="0" borderId="6" xfId="0" applyNumberFormat="1" applyFont="1" applyBorder="1" applyAlignment="1">
      <alignment vertical="center"/>
    </xf>
    <xf numFmtId="0" fontId="18" fillId="0" borderId="6" xfId="0" applyFont="1" applyBorder="1" applyAlignment="1">
      <alignment vertical="center"/>
    </xf>
    <xf numFmtId="0" fontId="18" fillId="0" borderId="6" xfId="0" applyFont="1" applyBorder="1" applyAlignment="1">
      <alignment vertical="center" wrapText="1"/>
    </xf>
    <xf numFmtId="0" fontId="18" fillId="23" borderId="6" xfId="0" applyFont="1" applyFill="1" applyBorder="1" applyAlignment="1">
      <alignment vertical="center" wrapText="1"/>
    </xf>
    <xf numFmtId="0" fontId="18" fillId="12" borderId="6" xfId="0" applyFont="1" applyFill="1" applyBorder="1" applyAlignment="1">
      <alignment vertical="center" wrapText="1"/>
    </xf>
    <xf numFmtId="0" fontId="18" fillId="8" borderId="6" xfId="0" applyFont="1" applyFill="1" applyBorder="1" applyAlignment="1">
      <alignment vertical="center" wrapText="1"/>
    </xf>
    <xf numFmtId="0" fontId="0" fillId="0" borderId="6" xfId="0" applyBorder="1" applyAlignment="1">
      <alignment vertical="center"/>
    </xf>
    <xf numFmtId="0" fontId="18" fillId="12" borderId="6" xfId="0" applyFont="1" applyFill="1" applyBorder="1" applyAlignment="1">
      <alignment vertical="center"/>
    </xf>
    <xf numFmtId="0" fontId="18" fillId="20" borderId="6" xfId="0" applyFont="1" applyFill="1" applyBorder="1" applyAlignment="1">
      <alignment vertical="center"/>
    </xf>
    <xf numFmtId="0" fontId="18" fillId="0" borderId="6" xfId="0" applyFont="1" applyBorder="1"/>
    <xf numFmtId="0" fontId="29" fillId="0" borderId="6" xfId="0" applyFont="1" applyBorder="1"/>
    <xf numFmtId="0" fontId="0" fillId="0" borderId="6" xfId="0" applyBorder="1"/>
    <xf numFmtId="0" fontId="18" fillId="31" borderId="6" xfId="0" applyFont="1" applyFill="1" applyBorder="1" applyAlignment="1">
      <alignment vertical="center"/>
    </xf>
    <xf numFmtId="0" fontId="18" fillId="23" borderId="6" xfId="0" applyFont="1" applyFill="1" applyBorder="1"/>
    <xf numFmtId="0" fontId="18" fillId="19" borderId="6" xfId="0" applyFont="1" applyFill="1" applyBorder="1" applyAlignment="1">
      <alignment vertical="center"/>
    </xf>
    <xf numFmtId="0" fontId="18" fillId="31" borderId="6" xfId="0" applyFont="1" applyFill="1" applyBorder="1" applyAlignment="1">
      <alignment horizontal="left" vertical="center"/>
    </xf>
    <xf numFmtId="0" fontId="18" fillId="15" borderId="6" xfId="0" applyFont="1" applyFill="1" applyBorder="1"/>
    <xf numFmtId="0" fontId="26" fillId="0" borderId="6" xfId="0" applyFont="1" applyBorder="1"/>
    <xf numFmtId="0" fontId="0" fillId="15" borderId="6" xfId="0" applyFill="1" applyBorder="1"/>
    <xf numFmtId="0" fontId="18" fillId="23" borderId="6" xfId="0" applyFont="1" applyFill="1" applyBorder="1" applyAlignment="1">
      <alignment vertical="center"/>
    </xf>
    <xf numFmtId="0" fontId="28" fillId="0" borderId="6" xfId="0" applyFont="1" applyBorder="1"/>
    <xf numFmtId="0" fontId="29" fillId="21" borderId="6" xfId="0" applyFont="1" applyFill="1" applyBorder="1"/>
    <xf numFmtId="0" fontId="29" fillId="8" borderId="6" xfId="0" applyFont="1" applyFill="1" applyBorder="1"/>
    <xf numFmtId="0" fontId="33" fillId="0" borderId="6" xfId="0" applyFont="1" applyBorder="1"/>
    <xf numFmtId="0" fontId="36" fillId="0" borderId="6" xfId="0" applyFont="1" applyBorder="1"/>
    <xf numFmtId="0" fontId="0" fillId="22" borderId="6" xfId="0" applyFill="1" applyBorder="1"/>
    <xf numFmtId="0" fontId="14" fillId="0" borderId="6" xfId="0" applyFont="1" applyBorder="1" applyAlignment="1">
      <alignment vertical="center"/>
    </xf>
    <xf numFmtId="0" fontId="18" fillId="0" borderId="6" xfId="0" applyFont="1" applyBorder="1" applyAlignment="1">
      <alignment horizontal="left" vertical="center"/>
    </xf>
    <xf numFmtId="0" fontId="19" fillId="0" borderId="6" xfId="0" applyFont="1" applyBorder="1" applyAlignment="1">
      <alignment vertical="center"/>
    </xf>
    <xf numFmtId="0" fontId="18" fillId="20" borderId="6" xfId="0" applyFont="1" applyFill="1" applyBorder="1" applyAlignment="1">
      <alignment horizontal="left" vertical="center"/>
    </xf>
    <xf numFmtId="0" fontId="14" fillId="0" borderId="6" xfId="0" applyFont="1" applyBorder="1"/>
    <xf numFmtId="0" fontId="14" fillId="23" borderId="6" xfId="0" applyFont="1" applyFill="1" applyBorder="1" applyAlignment="1">
      <alignment horizontal="left"/>
    </xf>
    <xf numFmtId="49" fontId="14" fillId="0" borderId="6" xfId="0" applyNumberFormat="1" applyFont="1" applyBorder="1" applyAlignment="1">
      <alignment vertical="center"/>
    </xf>
    <xf numFmtId="0" fontId="0" fillId="23" borderId="6" xfId="0" applyFill="1" applyBorder="1" applyAlignment="1">
      <alignment vertical="center"/>
    </xf>
    <xf numFmtId="0" fontId="18" fillId="20" borderId="6" xfId="0" applyFont="1" applyFill="1" applyBorder="1" applyAlignment="1">
      <alignment horizontal="left"/>
    </xf>
    <xf numFmtId="0" fontId="18" fillId="0" borderId="6" xfId="0" applyFont="1" applyBorder="1" applyAlignment="1">
      <alignment horizontal="fill" vertical="center"/>
    </xf>
    <xf numFmtId="0" fontId="18" fillId="23" borderId="6" xfId="0" applyFont="1" applyFill="1" applyBorder="1" applyAlignment="1">
      <alignment horizontal="left" vertical="center"/>
    </xf>
    <xf numFmtId="0" fontId="18" fillId="8" borderId="6" xfId="0" applyFont="1" applyFill="1" applyBorder="1" applyAlignment="1">
      <alignment vertical="center"/>
    </xf>
    <xf numFmtId="0" fontId="30" fillId="0" borderId="6" xfId="0" applyFont="1" applyBorder="1" applyAlignment="1">
      <alignment horizontal="left" vertical="center"/>
    </xf>
    <xf numFmtId="0" fontId="30" fillId="0" borderId="6" xfId="0" applyFont="1" applyBorder="1" applyAlignment="1">
      <alignment vertical="center"/>
    </xf>
    <xf numFmtId="0" fontId="31" fillId="0" borderId="6" xfId="0" applyFont="1" applyBorder="1" applyAlignment="1">
      <alignment vertical="center" wrapText="1"/>
    </xf>
    <xf numFmtId="0" fontId="30" fillId="0" borderId="6" xfId="0" applyFont="1" applyBorder="1" applyAlignment="1">
      <alignment vertical="center" wrapText="1"/>
    </xf>
    <xf numFmtId="0" fontId="30" fillId="8" borderId="6" xfId="0" applyFont="1" applyFill="1" applyBorder="1" applyAlignment="1">
      <alignment vertical="center" wrapText="1"/>
    </xf>
    <xf numFmtId="0" fontId="38" fillId="13" borderId="2" xfId="0" applyFont="1" applyFill="1" applyBorder="1" applyAlignment="1">
      <alignment vertical="center"/>
    </xf>
    <xf numFmtId="0" fontId="14" fillId="0" borderId="0" xfId="0" applyFont="1" applyAlignment="1"/>
    <xf numFmtId="0" fontId="0" fillId="0" borderId="0" xfId="0" applyBorder="1"/>
    <xf numFmtId="0" fontId="0" fillId="0" borderId="0" xfId="0" applyAlignment="1"/>
    <xf numFmtId="0" fontId="0" fillId="8" borderId="3" xfId="0" applyFill="1" applyBorder="1" applyAlignment="1">
      <alignment horizontal="fill"/>
    </xf>
    <xf numFmtId="0" fontId="0" fillId="7" borderId="0" xfId="0" applyFill="1" applyBorder="1"/>
    <xf numFmtId="0" fontId="14" fillId="21" borderId="0" xfId="0" applyFont="1" applyFill="1" applyBorder="1"/>
    <xf numFmtId="0" fontId="18" fillId="0" borderId="0" xfId="0" applyFont="1" applyBorder="1" applyAlignment="1">
      <alignment horizontal="left"/>
    </xf>
    <xf numFmtId="0" fontId="18" fillId="28" borderId="18" xfId="0" applyFont="1" applyFill="1" applyBorder="1" applyAlignment="1">
      <alignment horizontal="left"/>
    </xf>
    <xf numFmtId="0" fontId="18" fillId="0" borderId="21" xfId="0" applyFont="1" applyBorder="1" applyAlignment="1">
      <alignment horizontal="fill" vertical="center"/>
    </xf>
    <xf numFmtId="0" fontId="28" fillId="0" borderId="1" xfId="0" applyFont="1" applyBorder="1"/>
    <xf numFmtId="0" fontId="18" fillId="0" borderId="22" xfId="0" applyFont="1" applyBorder="1" applyAlignment="1">
      <alignment vertical="center"/>
    </xf>
    <xf numFmtId="0" fontId="0" fillId="0" borderId="1" xfId="0" applyBorder="1"/>
    <xf numFmtId="0" fontId="14" fillId="0" borderId="0" xfId="0" applyFont="1" applyBorder="1" applyAlignment="1">
      <alignment vertical="center"/>
    </xf>
    <xf numFmtId="0" fontId="18" fillId="21" borderId="0" xfId="0" applyFont="1" applyFill="1" applyBorder="1"/>
    <xf numFmtId="0" fontId="29" fillId="21" borderId="1" xfId="0" applyFont="1" applyFill="1" applyBorder="1"/>
    <xf numFmtId="0" fontId="18" fillId="21" borderId="22" xfId="0" applyFont="1" applyFill="1" applyBorder="1"/>
    <xf numFmtId="0" fontId="18" fillId="0" borderId="0" xfId="0" applyFont="1" applyBorder="1"/>
    <xf numFmtId="0" fontId="26" fillId="27" borderId="0" xfId="0" applyFont="1" applyFill="1" applyBorder="1"/>
    <xf numFmtId="0" fontId="18" fillId="0" borderId="26" xfId="0" applyFont="1" applyBorder="1"/>
    <xf numFmtId="0" fontId="0" fillId="23" borderId="0" xfId="0" applyFill="1" applyBorder="1"/>
    <xf numFmtId="0" fontId="26" fillId="27" borderId="12" xfId="0" applyFont="1" applyFill="1" applyBorder="1"/>
    <xf numFmtId="0" fontId="0" fillId="23" borderId="26" xfId="0" applyFill="1" applyBorder="1"/>
    <xf numFmtId="0" fontId="0" fillId="0" borderId="20" xfId="0" applyBorder="1"/>
    <xf numFmtId="0" fontId="18" fillId="0" borderId="0" xfId="0" applyFont="1" applyBorder="1" applyAlignment="1">
      <alignment wrapText="1"/>
    </xf>
    <xf numFmtId="0" fontId="0" fillId="0" borderId="0" xfId="0" applyBorder="1" applyAlignment="1">
      <alignment wrapText="1"/>
    </xf>
    <xf numFmtId="0" fontId="14" fillId="26" borderId="0" xfId="0" applyFont="1" applyFill="1" applyBorder="1"/>
    <xf numFmtId="0" fontId="14" fillId="7" borderId="0" xfId="0" applyFont="1" applyFill="1" applyBorder="1"/>
    <xf numFmtId="0" fontId="14" fillId="14" borderId="0" xfId="0" applyFont="1" applyFill="1" applyBorder="1"/>
    <xf numFmtId="49" fontId="14" fillId="8" borderId="0" xfId="0" applyNumberFormat="1" applyFont="1" applyFill="1" applyAlignment="1">
      <alignment vertical="center"/>
    </xf>
    <xf numFmtId="49" fontId="18" fillId="8" borderId="0" xfId="0" applyNumberFormat="1" applyFont="1" applyFill="1" applyAlignment="1">
      <alignment vertical="center"/>
    </xf>
    <xf numFmtId="49" fontId="18" fillId="8" borderId="8" xfId="0" applyNumberFormat="1" applyFont="1" applyFill="1" applyBorder="1" applyAlignment="1">
      <alignment vertical="center"/>
    </xf>
    <xf numFmtId="49" fontId="18" fillId="8" borderId="18" xfId="0" applyNumberFormat="1" applyFont="1" applyFill="1" applyBorder="1" applyAlignment="1">
      <alignment vertical="center"/>
    </xf>
    <xf numFmtId="0" fontId="18" fillId="28" borderId="0" xfId="0" applyFont="1" applyFill="1" applyBorder="1" applyAlignment="1">
      <alignment horizontal="left" vertical="center"/>
    </xf>
    <xf numFmtId="49" fontId="18" fillId="8" borderId="0" xfId="0" applyNumberFormat="1" applyFont="1" applyFill="1" applyBorder="1" applyAlignment="1">
      <alignment vertical="center"/>
    </xf>
    <xf numFmtId="0" fontId="18" fillId="0" borderId="0" xfId="0" applyFont="1" applyBorder="1" applyAlignment="1">
      <alignment horizontal="fill" vertical="center"/>
    </xf>
    <xf numFmtId="0" fontId="18" fillId="28" borderId="0" xfId="0" applyFont="1" applyFill="1" applyBorder="1" applyAlignment="1">
      <alignment horizontal="left"/>
    </xf>
    <xf numFmtId="0" fontId="18" fillId="21" borderId="0" xfId="0" applyFont="1" applyFill="1" applyBorder="1" applyAlignment="1">
      <alignment horizontal="left"/>
    </xf>
    <xf numFmtId="0" fontId="18" fillId="22" borderId="0" xfId="0" applyFont="1" applyFill="1" applyBorder="1" applyAlignment="1">
      <alignment horizontal="left"/>
    </xf>
    <xf numFmtId="49" fontId="14" fillId="0" borderId="0" xfId="0" applyNumberFormat="1" applyFont="1" applyFill="1" applyAlignment="1">
      <alignment vertical="center"/>
    </xf>
    <xf numFmtId="49" fontId="14" fillId="0" borderId="12" xfId="0" applyNumberFormat="1" applyFont="1" applyFill="1" applyBorder="1" applyAlignment="1">
      <alignment vertical="center"/>
    </xf>
    <xf numFmtId="0" fontId="0" fillId="0" borderId="0" xfId="0" applyFill="1" applyAlignment="1">
      <alignment wrapText="1"/>
    </xf>
    <xf numFmtId="0" fontId="0" fillId="0" borderId="0" xfId="0" applyAlignment="1">
      <alignment horizontal="center" wrapText="1"/>
    </xf>
  </cellXfs>
  <cellStyles count="1">
    <cellStyle name="常规" xfId="0" builtinId="0"/>
  </cellStyles>
  <dxfs count="0"/>
  <tableStyles count="0" defaultTableStyle="TableStyleMedium2" defaultPivotStyle="PivotStyleLight16"/>
  <colors>
    <mruColors>
      <color rgb="FFF000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qml_jyj@163.com" id="{742CF6C6-0153-4921-9866-CB30F6DFCABA}" userId="S::urn:spo:guest#qml_jyj@163.com::" providerId="AD"/>
  <person displayName="WANG Xin" id="{89CAB664-CC50-4631-A1D1-78E75C636906}" userId="S::xwang13@ed.ac.uk::c4572761-c321-46f3-9aff-76d6751b29bd" providerId="AD"/>
</personList>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X25" dT="2022-01-07T06:51:59.06" personId="{742CF6C6-0153-4921-9866-CB30F6DFCABA}" id="{E30EF754-3E44-45D9-97CC-84AD6D4B01FB}">
    <text>关键词acquire， 48， 72. 不具体就NA</text>
  </threadedComment>
  <threadedComment ref="S71" dT="2021-12-05T07:01:46.97" personId="{89CAB664-CC50-4631-A1D1-78E75C636906}" id="{5C9D8938-E166-4DC1-9F73-8A32B0CF442F}">
    <text>Table 4, we extract the data on pneumonia, NOT bacteraemia/sepsis.</text>
  </threadedComment>
</ThreadedComments>
</file>

<file path=xl/threadedComments/threadedComment2.xml><?xml version="1.0" encoding="utf-8"?>
<ThreadedComments xmlns="http://schemas.microsoft.com/office/spreadsheetml/2018/threadedcomments" xmlns:x="http://schemas.openxmlformats.org/spreadsheetml/2006/main">
  <threadedComment ref="O16" dT="2022-01-07T07:29:26.59" personId="{742CF6C6-0153-4921-9866-CB30F6DFCABA}" id="{626EDE88-7141-465E-B498-8FDF1893DBC1}">
    <text>主要看是否有统计意义</text>
  </threadedComment>
  <threadedComment ref="O16" dT="2022-01-07T07:30:57.62" personId="{742CF6C6-0153-4921-9866-CB30F6DFCABA}" id="{859BEA78-70C3-49F7-BD21-E6BE63C68009}" parentId="{626EDE88-7141-465E-B498-8FDF1893DBC1}">
    <text>对讨论有益</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
  <sheetViews>
    <sheetView zoomScaleNormal="100" workbookViewId="0">
      <selection activeCell="J2" sqref="J2"/>
    </sheetView>
  </sheetViews>
  <sheetFormatPr defaultColWidth="10.5" defaultRowHeight="14"/>
  <cols>
    <col min="1" max="16384" width="10.5" style="1"/>
  </cols>
  <sheetData>
    <row r="1" spans="1:24">
      <c r="A1" s="405" t="s">
        <v>0</v>
      </c>
      <c r="B1" s="405"/>
      <c r="C1" s="405"/>
      <c r="D1" s="405"/>
      <c r="E1" s="405"/>
      <c r="F1" s="405"/>
      <c r="G1" s="405"/>
      <c r="H1" s="405"/>
      <c r="I1" s="405"/>
      <c r="J1" s="405"/>
      <c r="K1" s="405"/>
      <c r="L1" s="405" t="s">
        <v>1</v>
      </c>
      <c r="M1" s="405"/>
      <c r="N1" s="405"/>
      <c r="O1" s="405"/>
      <c r="P1" s="405"/>
      <c r="Q1" s="405"/>
      <c r="R1" s="405"/>
      <c r="S1" s="405"/>
      <c r="T1" s="405"/>
      <c r="U1" s="405"/>
    </row>
    <row r="2" spans="1:24" ht="84">
      <c r="A2" s="1" t="s">
        <v>2</v>
      </c>
      <c r="B2" s="1" t="s">
        <v>3</v>
      </c>
      <c r="C2" s="1" t="s">
        <v>4</v>
      </c>
      <c r="D2" s="1" t="s">
        <v>5</v>
      </c>
      <c r="E2" s="1" t="s">
        <v>6</v>
      </c>
      <c r="F2" s="1" t="s">
        <v>7</v>
      </c>
      <c r="G2" s="1" t="s">
        <v>8</v>
      </c>
      <c r="H2" s="1" t="s">
        <v>9</v>
      </c>
      <c r="I2" s="1" t="s">
        <v>10</v>
      </c>
      <c r="J2" s="1" t="s">
        <v>11</v>
      </c>
      <c r="K2" s="1" t="s">
        <v>12</v>
      </c>
      <c r="L2" s="3" t="s">
        <v>13</v>
      </c>
      <c r="M2" s="5" t="s">
        <v>14</v>
      </c>
      <c r="N2" s="4" t="s">
        <v>15</v>
      </c>
      <c r="O2" s="1" t="s">
        <v>16</v>
      </c>
      <c r="P2" s="1" t="s">
        <v>17</v>
      </c>
      <c r="Q2" s="1" t="s">
        <v>18</v>
      </c>
      <c r="R2" s="1" t="s">
        <v>19</v>
      </c>
      <c r="S2" s="1" t="s">
        <v>20</v>
      </c>
      <c r="T2" s="1" t="s">
        <v>21</v>
      </c>
      <c r="U2" s="1" t="s">
        <v>22</v>
      </c>
      <c r="V2" s="2" t="s">
        <v>23</v>
      </c>
      <c r="W2" s="1" t="s">
        <v>24</v>
      </c>
      <c r="X2" s="1" t="s">
        <v>25</v>
      </c>
    </row>
    <row r="3" spans="1:24" ht="28">
      <c r="A3" s="1" t="s">
        <v>26</v>
      </c>
      <c r="B3" s="1" t="s">
        <v>27</v>
      </c>
      <c r="C3" s="1">
        <v>2009</v>
      </c>
      <c r="D3" s="1" t="s">
        <v>28</v>
      </c>
      <c r="E3" s="1" t="s">
        <v>29</v>
      </c>
      <c r="F3" s="1" t="s">
        <v>30</v>
      </c>
      <c r="G3" s="1">
        <v>60</v>
      </c>
      <c r="H3" s="1">
        <v>26.7</v>
      </c>
    </row>
  </sheetData>
  <mergeCells count="2">
    <mergeCell ref="A1:K1"/>
    <mergeCell ref="L1:U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T220"/>
  <sheetViews>
    <sheetView zoomScaleNormal="100" workbookViewId="0">
      <pane xSplit="3" ySplit="1" topLeftCell="J2" activePane="bottomRight" state="frozen"/>
      <selection pane="topRight" activeCell="C1" sqref="C1"/>
      <selection pane="bottomLeft" activeCell="A2" sqref="A2"/>
      <selection pane="bottomRight" activeCell="O186" sqref="O186"/>
    </sheetView>
  </sheetViews>
  <sheetFormatPr defaultColWidth="8.83203125" defaultRowHeight="14"/>
  <cols>
    <col min="1" max="1" width="6.5" style="1" customWidth="1"/>
    <col min="2" max="2" width="5.75" style="1" customWidth="1"/>
    <col min="3" max="3" width="9" style="1" customWidth="1"/>
    <col min="4" max="4" width="17.83203125" style="1" customWidth="1"/>
    <col min="5" max="5" width="6.58203125" style="1" customWidth="1"/>
    <col min="6" max="6" width="12.83203125" style="15" customWidth="1"/>
    <col min="7" max="7" width="5.25" style="3" customWidth="1"/>
    <col min="8" max="9" width="6" style="3" customWidth="1"/>
    <col min="10" max="10" width="16.75" style="21" customWidth="1"/>
    <col min="11" max="11" width="14.5" style="1" customWidth="1"/>
    <col min="12" max="13" width="8.83203125" style="1" customWidth="1"/>
    <col min="14" max="14" width="14.75" style="1" customWidth="1"/>
    <col min="15" max="15" width="7.33203125" style="1" customWidth="1"/>
    <col min="16" max="16" width="5.75" style="1" customWidth="1"/>
    <col min="17" max="17" width="5.5" style="1" customWidth="1"/>
    <col min="18" max="19" width="5.33203125" style="1" customWidth="1"/>
    <col min="20" max="20" width="11.25" style="1" customWidth="1"/>
    <col min="21" max="21" width="9" style="1" customWidth="1"/>
    <col min="22" max="22" width="8.75" style="24" customWidth="1"/>
    <col min="23" max="23" width="8.83203125" style="1" customWidth="1"/>
    <col min="24" max="24" width="12.5" style="1" customWidth="1"/>
    <col min="25" max="25" width="12.75" style="1" customWidth="1"/>
    <col min="26" max="26" width="16.9140625" style="1" customWidth="1"/>
    <col min="27" max="27" width="10.6640625" style="1" customWidth="1"/>
    <col min="28" max="28" width="6.33203125" style="163" customWidth="1"/>
    <col min="29" max="29" width="15.33203125" customWidth="1"/>
    <col min="30" max="30" width="14.25" style="32" customWidth="1"/>
    <col min="31" max="31" width="10.25" style="9" customWidth="1"/>
    <col min="32" max="32" width="16.83203125" style="9" customWidth="1"/>
    <col min="33" max="33" width="17.25" style="13" customWidth="1"/>
    <col min="34" max="34" width="32.25" style="13" customWidth="1"/>
    <col min="35" max="35" width="7.75" style="167" customWidth="1"/>
    <col min="36" max="36" width="10.83203125" style="13" customWidth="1"/>
    <col min="37" max="37" width="12.75" style="28" customWidth="1"/>
    <col min="38" max="38" width="8.83203125" customWidth="1"/>
    <col min="39" max="39" width="8.83203125" style="1"/>
    <col min="40" max="40" width="8.83203125" customWidth="1"/>
    <col min="41" max="41" width="8" style="1" customWidth="1"/>
    <col min="42" max="16384" width="8.83203125" style="1"/>
  </cols>
  <sheetData>
    <row r="1" spans="1:45" s="37" customFormat="1" ht="40.5" customHeight="1">
      <c r="A1" s="38" t="s">
        <v>31</v>
      </c>
      <c r="B1" s="38" t="s">
        <v>32</v>
      </c>
      <c r="C1" s="38" t="s">
        <v>33</v>
      </c>
      <c r="D1" s="39" t="s">
        <v>34</v>
      </c>
      <c r="E1" s="39" t="s">
        <v>35</v>
      </c>
      <c r="F1" s="40" t="s">
        <v>36</v>
      </c>
      <c r="G1" s="41" t="s">
        <v>37</v>
      </c>
      <c r="H1" s="42" t="s">
        <v>38</v>
      </c>
      <c r="I1" s="42" t="s">
        <v>1792</v>
      </c>
      <c r="J1" s="42" t="s">
        <v>39</v>
      </c>
      <c r="K1" s="39" t="s">
        <v>40</v>
      </c>
      <c r="L1" s="39" t="s">
        <v>41</v>
      </c>
      <c r="M1" s="39" t="s">
        <v>1828</v>
      </c>
      <c r="N1" s="43" t="s">
        <v>42</v>
      </c>
      <c r="O1" s="43" t="s">
        <v>1849</v>
      </c>
      <c r="P1" s="43" t="s">
        <v>43</v>
      </c>
      <c r="Q1" s="43" t="s">
        <v>44</v>
      </c>
      <c r="R1" s="43" t="s">
        <v>45</v>
      </c>
      <c r="S1" s="43" t="s">
        <v>46</v>
      </c>
      <c r="T1" s="38" t="s">
        <v>47</v>
      </c>
      <c r="U1" s="38" t="s">
        <v>48</v>
      </c>
      <c r="V1" s="288" t="s">
        <v>1736</v>
      </c>
      <c r="W1" s="38" t="s">
        <v>49</v>
      </c>
      <c r="X1" s="38" t="s">
        <v>50</v>
      </c>
      <c r="Y1" s="38" t="s">
        <v>51</v>
      </c>
      <c r="Z1" s="38" t="s">
        <v>52</v>
      </c>
      <c r="AA1" s="38" t="s">
        <v>1867</v>
      </c>
      <c r="AB1" s="158" t="s">
        <v>53</v>
      </c>
      <c r="AC1" s="38" t="s">
        <v>54</v>
      </c>
      <c r="AD1" s="44" t="s">
        <v>55</v>
      </c>
      <c r="AE1" s="45" t="s">
        <v>56</v>
      </c>
      <c r="AF1" s="45" t="s">
        <v>57</v>
      </c>
      <c r="AG1" s="46" t="s">
        <v>58</v>
      </c>
      <c r="AH1" s="46" t="s">
        <v>59</v>
      </c>
      <c r="AI1" s="165" t="s">
        <v>60</v>
      </c>
      <c r="AJ1" s="46" t="s">
        <v>61</v>
      </c>
      <c r="AK1" s="47" t="s">
        <v>62</v>
      </c>
      <c r="AL1" s="269" t="s">
        <v>63</v>
      </c>
      <c r="AM1" s="269" t="s">
        <v>64</v>
      </c>
      <c r="AN1" s="285" t="s">
        <v>65</v>
      </c>
      <c r="AO1" s="269" t="s">
        <v>66</v>
      </c>
      <c r="AP1" s="285" t="s">
        <v>67</v>
      </c>
      <c r="AQ1" s="133" t="s">
        <v>68</v>
      </c>
      <c r="AR1" s="133" t="s">
        <v>69</v>
      </c>
      <c r="AS1" s="37" t="s">
        <v>70</v>
      </c>
    </row>
    <row r="2" spans="1:45" s="6" customFormat="1" ht="64.5" hidden="1" customHeight="1">
      <c r="A2" s="48"/>
      <c r="B2" s="38" t="s">
        <v>71</v>
      </c>
      <c r="C2" s="48"/>
      <c r="D2" s="48"/>
      <c r="E2" s="48"/>
      <c r="F2" s="49"/>
      <c r="G2" s="50"/>
      <c r="H2" s="51" t="s">
        <v>72</v>
      </c>
      <c r="I2" s="51"/>
      <c r="J2" s="52"/>
      <c r="K2" s="48"/>
      <c r="L2" s="48"/>
      <c r="M2" s="48"/>
      <c r="N2" s="48" t="s">
        <v>73</v>
      </c>
      <c r="O2" s="48"/>
      <c r="P2" s="48"/>
      <c r="Q2" s="48"/>
      <c r="R2" s="48"/>
      <c r="S2" s="48" t="s">
        <v>74</v>
      </c>
      <c r="T2" s="48"/>
      <c r="U2" s="48" t="s">
        <v>75</v>
      </c>
      <c r="V2" s="53" t="s">
        <v>76</v>
      </c>
      <c r="W2" s="48"/>
      <c r="X2" s="48" t="s">
        <v>77</v>
      </c>
      <c r="Y2" s="48"/>
      <c r="Z2" s="48" t="s">
        <v>78</v>
      </c>
      <c r="AA2" s="48"/>
      <c r="AB2" s="159" t="s">
        <v>79</v>
      </c>
      <c r="AC2" s="48" t="s">
        <v>80</v>
      </c>
      <c r="AD2" s="54"/>
      <c r="AE2" s="55" t="s">
        <v>81</v>
      </c>
      <c r="AF2" s="55" t="s">
        <v>82</v>
      </c>
      <c r="AG2" s="56" t="s">
        <v>83</v>
      </c>
      <c r="AH2" s="56" t="s">
        <v>84</v>
      </c>
      <c r="AI2" s="166" t="s">
        <v>85</v>
      </c>
      <c r="AJ2" s="56"/>
      <c r="AK2" s="57"/>
    </row>
    <row r="3" spans="1:45" customFormat="1" ht="14.5" customHeight="1">
      <c r="A3" s="58" t="s">
        <v>86</v>
      </c>
      <c r="B3" s="58" t="s">
        <v>87</v>
      </c>
      <c r="C3" s="59" t="s">
        <v>88</v>
      </c>
      <c r="D3" s="60" t="s">
        <v>89</v>
      </c>
      <c r="E3" s="61">
        <v>2020</v>
      </c>
      <c r="F3" s="62" t="s">
        <v>1905</v>
      </c>
      <c r="G3" s="62" t="s">
        <v>91</v>
      </c>
      <c r="H3" s="63" t="s">
        <v>92</v>
      </c>
      <c r="I3" s="63"/>
      <c r="J3" s="64" t="s">
        <v>93</v>
      </c>
      <c r="K3" s="58" t="s">
        <v>94</v>
      </c>
      <c r="L3" s="58" t="s">
        <v>95</v>
      </c>
      <c r="M3" s="58" t="s">
        <v>1844</v>
      </c>
      <c r="N3" s="58" t="s">
        <v>96</v>
      </c>
      <c r="O3" s="58">
        <v>4</v>
      </c>
      <c r="P3" s="58">
        <v>3</v>
      </c>
      <c r="Q3" s="58">
        <v>3</v>
      </c>
      <c r="R3" s="58">
        <v>3</v>
      </c>
      <c r="S3" s="58" t="s">
        <v>97</v>
      </c>
      <c r="T3" s="58" t="s">
        <v>98</v>
      </c>
      <c r="U3" s="58" t="s">
        <v>99</v>
      </c>
      <c r="V3" s="66" t="s">
        <v>100</v>
      </c>
      <c r="W3" s="58" t="s">
        <v>101</v>
      </c>
      <c r="X3" s="58" t="s">
        <v>102</v>
      </c>
      <c r="Y3" s="58" t="s">
        <v>103</v>
      </c>
      <c r="Z3" s="58" t="s">
        <v>1891</v>
      </c>
      <c r="AA3" s="58" t="s">
        <v>105</v>
      </c>
      <c r="AB3" s="58" t="s">
        <v>105</v>
      </c>
      <c r="AC3" s="58" t="s">
        <v>106</v>
      </c>
      <c r="AD3" s="67" t="s">
        <v>107</v>
      </c>
      <c r="AE3" s="68" t="s">
        <v>108</v>
      </c>
      <c r="AF3" s="68" t="s">
        <v>109</v>
      </c>
      <c r="AG3" s="223" t="s">
        <v>110</v>
      </c>
      <c r="AH3" s="69" t="s">
        <v>111</v>
      </c>
      <c r="AI3" s="67" t="s">
        <v>112</v>
      </c>
      <c r="AJ3" s="69" t="s">
        <v>113</v>
      </c>
      <c r="AK3" s="70"/>
      <c r="AL3" t="s">
        <v>114</v>
      </c>
      <c r="AM3" t="s">
        <v>115</v>
      </c>
      <c r="AN3" t="s">
        <v>114</v>
      </c>
      <c r="AO3" t="s">
        <v>114</v>
      </c>
      <c r="AP3" t="s">
        <v>114</v>
      </c>
      <c r="AQ3" t="s">
        <v>115</v>
      </c>
    </row>
    <row r="4" spans="1:45" customFormat="1" ht="15.75" customHeight="1">
      <c r="A4" s="58" t="s">
        <v>86</v>
      </c>
      <c r="B4" s="58" t="s">
        <v>87</v>
      </c>
      <c r="C4" s="58" t="s">
        <v>116</v>
      </c>
      <c r="D4" s="392" t="s">
        <v>117</v>
      </c>
      <c r="E4" s="61">
        <v>2011</v>
      </c>
      <c r="F4" s="62" t="s">
        <v>118</v>
      </c>
      <c r="G4" s="62" t="s">
        <v>91</v>
      </c>
      <c r="H4" s="63" t="s">
        <v>92</v>
      </c>
      <c r="I4" s="63"/>
      <c r="J4" s="64"/>
      <c r="K4" s="58" t="s">
        <v>119</v>
      </c>
      <c r="L4" s="58" t="s">
        <v>120</v>
      </c>
      <c r="M4" s="58" t="s">
        <v>1831</v>
      </c>
      <c r="N4" s="58" t="s">
        <v>121</v>
      </c>
      <c r="O4" s="58">
        <v>2</v>
      </c>
      <c r="P4" s="58">
        <v>0</v>
      </c>
      <c r="Q4" s="58">
        <v>1</v>
      </c>
      <c r="R4" s="58">
        <v>0</v>
      </c>
      <c r="S4" s="58"/>
      <c r="T4" s="58" t="s">
        <v>122</v>
      </c>
      <c r="U4" s="58" t="s">
        <v>123</v>
      </c>
      <c r="V4" s="66" t="s">
        <v>124</v>
      </c>
      <c r="W4" s="58" t="s">
        <v>125</v>
      </c>
      <c r="X4" s="58" t="s">
        <v>126</v>
      </c>
      <c r="Y4" s="58" t="s">
        <v>127</v>
      </c>
      <c r="Z4" s="58" t="s">
        <v>104</v>
      </c>
      <c r="AA4" s="58" t="s">
        <v>105</v>
      </c>
      <c r="AB4" s="58" t="s">
        <v>105</v>
      </c>
      <c r="AC4" s="58" t="s">
        <v>128</v>
      </c>
      <c r="AD4" s="67" t="s">
        <v>129</v>
      </c>
      <c r="AE4" s="68" t="s">
        <v>108</v>
      </c>
      <c r="AF4" s="68" t="s">
        <v>109</v>
      </c>
      <c r="AG4" s="69" t="s">
        <v>130</v>
      </c>
      <c r="AH4" s="69" t="s">
        <v>131</v>
      </c>
      <c r="AI4" s="67" t="s">
        <v>112</v>
      </c>
      <c r="AJ4" s="216">
        <v>0.27</v>
      </c>
      <c r="AK4" s="70" t="s">
        <v>132</v>
      </c>
      <c r="AL4" t="s">
        <v>115</v>
      </c>
      <c r="AM4" t="s">
        <v>114</v>
      </c>
      <c r="AN4" t="s">
        <v>114</v>
      </c>
      <c r="AO4" t="s">
        <v>114</v>
      </c>
      <c r="AP4" t="s">
        <v>114</v>
      </c>
      <c r="AQ4" t="s">
        <v>114</v>
      </c>
    </row>
    <row r="5" spans="1:45" customFormat="1" hidden="1">
      <c r="C5" t="s">
        <v>133</v>
      </c>
      <c r="D5" s="7" t="s">
        <v>134</v>
      </c>
      <c r="E5" s="8">
        <v>2017</v>
      </c>
      <c r="F5" s="18" t="s">
        <v>135</v>
      </c>
      <c r="G5" s="19" t="s">
        <v>91</v>
      </c>
      <c r="H5" s="15" t="s">
        <v>136</v>
      </c>
      <c r="I5" s="15" t="s">
        <v>1820</v>
      </c>
      <c r="J5" s="20" t="s">
        <v>137</v>
      </c>
      <c r="T5" s="11"/>
      <c r="V5" s="23"/>
      <c r="AD5" s="14"/>
      <c r="AE5" s="10"/>
      <c r="AF5" s="10"/>
      <c r="AG5" s="12"/>
      <c r="AH5" s="12"/>
      <c r="AI5" s="118"/>
      <c r="AJ5" s="118"/>
    </row>
    <row r="6" spans="1:45" customFormat="1" hidden="1">
      <c r="C6" t="s">
        <v>138</v>
      </c>
      <c r="D6" s="7" t="s">
        <v>139</v>
      </c>
      <c r="E6" s="8">
        <v>2014</v>
      </c>
      <c r="F6" s="18" t="s">
        <v>140</v>
      </c>
      <c r="G6" s="19" t="s">
        <v>91</v>
      </c>
      <c r="H6" s="15" t="s">
        <v>141</v>
      </c>
      <c r="I6" s="15" t="s">
        <v>1808</v>
      </c>
      <c r="J6" s="20" t="s">
        <v>142</v>
      </c>
      <c r="T6" s="11"/>
      <c r="V6" s="23"/>
      <c r="AD6" s="14"/>
      <c r="AE6" s="10"/>
      <c r="AF6" s="10"/>
      <c r="AG6" s="12"/>
      <c r="AH6" s="12"/>
      <c r="AI6" s="118"/>
      <c r="AJ6" s="118"/>
    </row>
    <row r="7" spans="1:45" customFormat="1" hidden="1">
      <c r="C7" t="s">
        <v>143</v>
      </c>
      <c r="D7" s="7" t="s">
        <v>144</v>
      </c>
      <c r="E7" s="8">
        <v>2021</v>
      </c>
      <c r="F7" s="18" t="s">
        <v>145</v>
      </c>
      <c r="G7" s="19" t="s">
        <v>146</v>
      </c>
      <c r="H7" s="15" t="s">
        <v>136</v>
      </c>
      <c r="I7" s="15" t="s">
        <v>1820</v>
      </c>
      <c r="J7" s="20" t="s">
        <v>137</v>
      </c>
      <c r="T7" s="11"/>
      <c r="V7" s="23"/>
      <c r="AD7" s="14"/>
      <c r="AE7" s="10"/>
      <c r="AF7" s="10"/>
      <c r="AG7" s="12"/>
      <c r="AH7" s="12"/>
      <c r="AI7" s="118"/>
      <c r="AJ7" s="118"/>
    </row>
    <row r="8" spans="1:45" customFormat="1" hidden="1">
      <c r="C8" t="s">
        <v>147</v>
      </c>
      <c r="D8" s="7" t="s">
        <v>148</v>
      </c>
      <c r="E8" s="8">
        <v>2010</v>
      </c>
      <c r="F8" s="18" t="s">
        <v>149</v>
      </c>
      <c r="G8" s="19" t="s">
        <v>91</v>
      </c>
      <c r="H8" s="15" t="s">
        <v>141</v>
      </c>
      <c r="I8" s="15" t="s">
        <v>1798</v>
      </c>
      <c r="J8" s="20" t="s">
        <v>1798</v>
      </c>
      <c r="T8" s="11"/>
      <c r="V8" s="23"/>
      <c r="AD8" s="14"/>
      <c r="AE8" s="10"/>
      <c r="AF8" s="10"/>
      <c r="AG8" s="12"/>
      <c r="AH8" s="12"/>
      <c r="AI8" s="118"/>
      <c r="AJ8" s="118"/>
    </row>
    <row r="9" spans="1:45" customFormat="1" ht="13.15" customHeight="1">
      <c r="A9" s="58" t="s">
        <v>86</v>
      </c>
      <c r="B9" s="58" t="s">
        <v>87</v>
      </c>
      <c r="C9" s="272" t="s">
        <v>151</v>
      </c>
      <c r="D9" s="60" t="s">
        <v>152</v>
      </c>
      <c r="E9" s="61">
        <v>2020</v>
      </c>
      <c r="F9" s="62" t="s">
        <v>1906</v>
      </c>
      <c r="G9" s="62" t="s">
        <v>91</v>
      </c>
      <c r="H9" s="63" t="s">
        <v>92</v>
      </c>
      <c r="I9" s="63"/>
      <c r="J9" s="64"/>
      <c r="K9" s="58" t="s">
        <v>154</v>
      </c>
      <c r="L9" s="58" t="s">
        <v>155</v>
      </c>
      <c r="M9" s="58" t="s">
        <v>1844</v>
      </c>
      <c r="N9" s="58" t="s">
        <v>156</v>
      </c>
      <c r="O9" s="58">
        <v>4</v>
      </c>
      <c r="P9" s="58">
        <v>3</v>
      </c>
      <c r="Q9" s="58">
        <v>3</v>
      </c>
      <c r="R9" s="58">
        <v>3</v>
      </c>
      <c r="S9" s="58" t="s">
        <v>97</v>
      </c>
      <c r="T9" s="58" t="s">
        <v>98</v>
      </c>
      <c r="U9" s="58" t="s">
        <v>157</v>
      </c>
      <c r="V9" s="66" t="s">
        <v>124</v>
      </c>
      <c r="W9" s="58" t="s">
        <v>158</v>
      </c>
      <c r="X9" s="58" t="s">
        <v>1845</v>
      </c>
      <c r="Y9" s="58" t="s">
        <v>159</v>
      </c>
      <c r="Z9" s="59" t="s">
        <v>160</v>
      </c>
      <c r="AA9" s="59" t="s">
        <v>1850</v>
      </c>
      <c r="AB9" s="58" t="s">
        <v>161</v>
      </c>
      <c r="AC9" s="59" t="s">
        <v>160</v>
      </c>
      <c r="AD9" s="67" t="s">
        <v>162</v>
      </c>
      <c r="AE9" s="55" t="s">
        <v>108</v>
      </c>
      <c r="AF9" s="225" t="s">
        <v>163</v>
      </c>
      <c r="AG9" s="168" t="s">
        <v>164</v>
      </c>
      <c r="AH9" s="69" t="s">
        <v>165</v>
      </c>
      <c r="AI9" s="67" t="s">
        <v>112</v>
      </c>
      <c r="AJ9" s="13"/>
      <c r="AK9" s="70"/>
      <c r="AL9" t="s">
        <v>114</v>
      </c>
      <c r="AM9" t="s">
        <v>115</v>
      </c>
      <c r="AN9" t="s">
        <v>114</v>
      </c>
      <c r="AO9" t="s">
        <v>114</v>
      </c>
      <c r="AP9" t="s">
        <v>114</v>
      </c>
      <c r="AQ9" t="s">
        <v>114</v>
      </c>
      <c r="AR9" s="185" t="s">
        <v>1735</v>
      </c>
      <c r="AS9" t="s">
        <v>166</v>
      </c>
    </row>
    <row r="10" spans="1:45" customFormat="1" hidden="1">
      <c r="C10" t="s">
        <v>167</v>
      </c>
      <c r="D10" s="7" t="s">
        <v>168</v>
      </c>
      <c r="E10" s="8">
        <v>2020</v>
      </c>
      <c r="F10" s="18" t="s">
        <v>169</v>
      </c>
      <c r="G10" s="19" t="s">
        <v>91</v>
      </c>
      <c r="H10" s="15" t="s">
        <v>141</v>
      </c>
      <c r="I10" s="15" t="s">
        <v>1798</v>
      </c>
      <c r="J10" s="20" t="s">
        <v>150</v>
      </c>
      <c r="T10" s="11"/>
      <c r="V10" s="23"/>
      <c r="AD10" s="14"/>
      <c r="AE10" s="10"/>
      <c r="AF10" s="10"/>
      <c r="AG10" s="12"/>
      <c r="AH10" s="12"/>
      <c r="AI10" s="118"/>
      <c r="AJ10" s="118"/>
    </row>
    <row r="11" spans="1:45" customFormat="1" hidden="1">
      <c r="C11" t="s">
        <v>170</v>
      </c>
      <c r="D11" s="7" t="s">
        <v>171</v>
      </c>
      <c r="E11" s="8">
        <v>2010</v>
      </c>
      <c r="F11" s="18" t="s">
        <v>172</v>
      </c>
      <c r="G11" s="19"/>
      <c r="H11" s="15" t="s">
        <v>173</v>
      </c>
      <c r="I11" s="15" t="s">
        <v>1794</v>
      </c>
      <c r="J11" s="15" t="s">
        <v>174</v>
      </c>
      <c r="T11" s="11"/>
      <c r="V11" s="23"/>
      <c r="AD11" s="14"/>
      <c r="AE11" s="10"/>
      <c r="AF11" s="10"/>
      <c r="AG11" s="12"/>
      <c r="AH11" s="12"/>
      <c r="AI11" s="118"/>
      <c r="AJ11" s="118"/>
    </row>
    <row r="12" spans="1:45" customFormat="1" hidden="1">
      <c r="C12" t="s">
        <v>175</v>
      </c>
      <c r="D12" s="7" t="s">
        <v>176</v>
      </c>
      <c r="E12" s="8">
        <v>2021</v>
      </c>
      <c r="F12" s="18" t="s">
        <v>177</v>
      </c>
      <c r="G12" s="19" t="s">
        <v>91</v>
      </c>
      <c r="H12" s="15" t="s">
        <v>136</v>
      </c>
      <c r="I12" s="15" t="s">
        <v>1820</v>
      </c>
      <c r="J12" s="20" t="s">
        <v>178</v>
      </c>
      <c r="T12" s="11"/>
      <c r="V12" s="23"/>
      <c r="AD12" s="14"/>
      <c r="AE12" s="10"/>
      <c r="AF12" s="10"/>
      <c r="AG12" s="12"/>
      <c r="AH12" s="12"/>
      <c r="AI12" s="118"/>
      <c r="AJ12" s="118"/>
    </row>
    <row r="13" spans="1:45" customFormat="1" hidden="1">
      <c r="C13" t="s">
        <v>179</v>
      </c>
      <c r="D13" s="7" t="s">
        <v>180</v>
      </c>
      <c r="E13" s="8">
        <v>2013</v>
      </c>
      <c r="F13" s="18" t="s">
        <v>181</v>
      </c>
      <c r="G13" s="19" t="s">
        <v>91</v>
      </c>
      <c r="H13" s="15" t="s">
        <v>136</v>
      </c>
      <c r="I13" s="15" t="s">
        <v>1820</v>
      </c>
      <c r="J13" s="20" t="s">
        <v>182</v>
      </c>
      <c r="T13" s="11"/>
      <c r="V13" s="23"/>
      <c r="AD13" s="14"/>
      <c r="AE13" s="10"/>
      <c r="AF13" s="10"/>
      <c r="AG13" s="12"/>
      <c r="AH13" s="12"/>
      <c r="AI13" s="118"/>
      <c r="AJ13" s="118"/>
    </row>
    <row r="14" spans="1:45" customFormat="1" ht="12.65" customHeight="1">
      <c r="A14" s="58"/>
      <c r="B14" s="58" t="s">
        <v>87</v>
      </c>
      <c r="C14" s="58" t="s">
        <v>183</v>
      </c>
      <c r="D14" s="60" t="s">
        <v>184</v>
      </c>
      <c r="E14" s="61">
        <v>2019</v>
      </c>
      <c r="F14" s="62" t="s">
        <v>185</v>
      </c>
      <c r="G14" s="62" t="s">
        <v>91</v>
      </c>
      <c r="H14" s="63" t="s">
        <v>92</v>
      </c>
      <c r="I14" s="63"/>
      <c r="J14" s="64"/>
      <c r="K14" s="58" t="s">
        <v>186</v>
      </c>
      <c r="L14" s="58" t="s">
        <v>187</v>
      </c>
      <c r="M14" s="58" t="s">
        <v>1840</v>
      </c>
      <c r="N14" s="58" t="s">
        <v>188</v>
      </c>
      <c r="O14" s="58">
        <v>3</v>
      </c>
      <c r="P14" s="58">
        <v>0</v>
      </c>
      <c r="Q14" s="58">
        <v>0</v>
      </c>
      <c r="R14" s="58">
        <v>1</v>
      </c>
      <c r="S14" s="58"/>
      <c r="T14" s="71" t="s">
        <v>98</v>
      </c>
      <c r="U14" s="58" t="s">
        <v>99</v>
      </c>
      <c r="V14" s="66" t="s">
        <v>189</v>
      </c>
      <c r="W14" s="58" t="s">
        <v>190</v>
      </c>
      <c r="X14" s="58" t="s">
        <v>191</v>
      </c>
      <c r="Y14" s="58" t="s">
        <v>192</v>
      </c>
      <c r="Z14" s="58" t="s">
        <v>193</v>
      </c>
      <c r="AA14" s="58" t="s">
        <v>1851</v>
      </c>
      <c r="AB14" s="160" t="s">
        <v>194</v>
      </c>
      <c r="AC14" s="58" t="s">
        <v>195</v>
      </c>
      <c r="AD14" s="67" t="s">
        <v>196</v>
      </c>
      <c r="AE14" s="68" t="s">
        <v>81</v>
      </c>
      <c r="AF14" s="68" t="s">
        <v>109</v>
      </c>
      <c r="AG14" s="69" t="s">
        <v>197</v>
      </c>
      <c r="AH14" s="69" t="s">
        <v>198</v>
      </c>
      <c r="AI14" s="164"/>
      <c r="AJ14" s="69"/>
      <c r="AK14" s="28"/>
      <c r="AL14" t="s">
        <v>114</v>
      </c>
      <c r="AM14" t="s">
        <v>115</v>
      </c>
      <c r="AN14" t="s">
        <v>114</v>
      </c>
      <c r="AO14" t="s">
        <v>114</v>
      </c>
      <c r="AP14" t="s">
        <v>114</v>
      </c>
    </row>
    <row r="15" spans="1:45" customFormat="1" hidden="1">
      <c r="C15" t="s">
        <v>199</v>
      </c>
      <c r="D15" s="7" t="s">
        <v>200</v>
      </c>
      <c r="E15" s="8">
        <v>2021</v>
      </c>
      <c r="F15" s="18" t="s">
        <v>201</v>
      </c>
      <c r="G15" s="19" t="s">
        <v>91</v>
      </c>
      <c r="H15" s="15" t="s">
        <v>141</v>
      </c>
      <c r="I15" s="15" t="s">
        <v>1798</v>
      </c>
      <c r="J15" s="20" t="s">
        <v>202</v>
      </c>
      <c r="T15" s="11"/>
      <c r="V15" s="23"/>
      <c r="AD15" s="14"/>
      <c r="AE15" s="10"/>
      <c r="AF15" s="10"/>
      <c r="AG15" s="12"/>
      <c r="AH15" s="12"/>
      <c r="AI15" s="118"/>
      <c r="AJ15" s="118"/>
    </row>
    <row r="16" spans="1:45" customFormat="1" hidden="1">
      <c r="C16" t="s">
        <v>203</v>
      </c>
      <c r="D16" s="7" t="s">
        <v>204</v>
      </c>
      <c r="E16" s="8">
        <v>2017</v>
      </c>
      <c r="F16" s="18" t="s">
        <v>205</v>
      </c>
      <c r="G16" s="19" t="s">
        <v>91</v>
      </c>
      <c r="H16" s="15" t="s">
        <v>141</v>
      </c>
      <c r="I16" s="15" t="s">
        <v>1808</v>
      </c>
      <c r="J16" s="20" t="s">
        <v>142</v>
      </c>
      <c r="T16" s="11"/>
      <c r="V16" s="23"/>
      <c r="AD16" s="14"/>
      <c r="AE16" s="10"/>
      <c r="AF16" s="10"/>
      <c r="AG16" s="12"/>
      <c r="AH16" s="12"/>
      <c r="AI16" s="118"/>
      <c r="AJ16" s="118"/>
    </row>
    <row r="17" spans="1:43" customFormat="1" hidden="1">
      <c r="C17" t="s">
        <v>206</v>
      </c>
      <c r="D17" s="7" t="s">
        <v>207</v>
      </c>
      <c r="E17" s="8">
        <v>2017</v>
      </c>
      <c r="F17" s="18" t="s">
        <v>208</v>
      </c>
      <c r="G17" s="19" t="s">
        <v>91</v>
      </c>
      <c r="H17" s="15" t="s">
        <v>136</v>
      </c>
      <c r="I17" s="15" t="s">
        <v>1820</v>
      </c>
      <c r="J17" s="20" t="s">
        <v>209</v>
      </c>
      <c r="T17" s="11"/>
      <c r="V17" s="23"/>
      <c r="AD17" s="14"/>
      <c r="AE17" s="10"/>
      <c r="AF17" s="10"/>
      <c r="AG17" s="12"/>
      <c r="AH17" s="12"/>
      <c r="AI17" s="118"/>
      <c r="AJ17" s="118"/>
    </row>
    <row r="18" spans="1:43" customFormat="1">
      <c r="A18" s="58"/>
      <c r="B18" s="58" t="s">
        <v>210</v>
      </c>
      <c r="C18" s="58" t="s">
        <v>211</v>
      </c>
      <c r="D18" s="60" t="s">
        <v>212</v>
      </c>
      <c r="E18" s="61">
        <v>2020</v>
      </c>
      <c r="F18" s="62" t="s">
        <v>213</v>
      </c>
      <c r="G18" s="62" t="s">
        <v>91</v>
      </c>
      <c r="H18" s="63" t="s">
        <v>92</v>
      </c>
      <c r="I18" s="63"/>
      <c r="J18" s="64"/>
      <c r="K18" s="58" t="s">
        <v>214</v>
      </c>
      <c r="L18" s="58" t="s">
        <v>215</v>
      </c>
      <c r="M18" s="58" t="s">
        <v>1832</v>
      </c>
      <c r="N18" s="58" t="s">
        <v>216</v>
      </c>
      <c r="O18" s="58">
        <v>3</v>
      </c>
      <c r="P18" s="58">
        <v>0</v>
      </c>
      <c r="Q18" s="58">
        <v>0</v>
      </c>
      <c r="R18" s="58">
        <v>1</v>
      </c>
      <c r="S18" s="58"/>
      <c r="T18" s="58" t="s">
        <v>122</v>
      </c>
      <c r="U18" s="58" t="s">
        <v>157</v>
      </c>
      <c r="V18" s="66" t="s">
        <v>217</v>
      </c>
      <c r="W18" s="58" t="s">
        <v>218</v>
      </c>
      <c r="X18" s="58" t="s">
        <v>219</v>
      </c>
      <c r="Y18" s="58" t="s">
        <v>220</v>
      </c>
      <c r="Z18" s="58" t="s">
        <v>1889</v>
      </c>
      <c r="AA18" s="58" t="s">
        <v>1853</v>
      </c>
      <c r="AB18" s="160"/>
      <c r="AC18" s="58" t="s">
        <v>221</v>
      </c>
      <c r="AD18" s="67" t="s">
        <v>107</v>
      </c>
      <c r="AE18" s="68" t="s">
        <v>108</v>
      </c>
      <c r="AF18" s="147" t="s">
        <v>222</v>
      </c>
      <c r="AG18" s="69" t="s">
        <v>223</v>
      </c>
      <c r="AH18" s="69" t="s">
        <v>224</v>
      </c>
      <c r="AI18" s="164"/>
      <c r="AJ18" s="69"/>
      <c r="AK18" s="70"/>
      <c r="AL18" t="s">
        <v>115</v>
      </c>
      <c r="AM18" t="s">
        <v>115</v>
      </c>
      <c r="AN18" t="s">
        <v>114</v>
      </c>
      <c r="AO18" t="s">
        <v>114</v>
      </c>
      <c r="AP18" t="s">
        <v>114</v>
      </c>
    </row>
    <row r="19" spans="1:43" customFormat="1" hidden="1">
      <c r="C19" t="s">
        <v>225</v>
      </c>
      <c r="D19" s="7" t="s">
        <v>226</v>
      </c>
      <c r="E19" s="8">
        <v>2019</v>
      </c>
      <c r="F19" s="18" t="s">
        <v>227</v>
      </c>
      <c r="G19" s="19" t="s">
        <v>91</v>
      </c>
      <c r="H19" s="15" t="s">
        <v>136</v>
      </c>
      <c r="I19" s="15" t="s">
        <v>1820</v>
      </c>
      <c r="J19" s="15" t="s">
        <v>228</v>
      </c>
      <c r="T19" s="11"/>
      <c r="V19" s="23"/>
      <c r="AD19" s="14"/>
      <c r="AE19" s="10"/>
      <c r="AF19" s="10"/>
      <c r="AG19" s="12"/>
      <c r="AH19" s="12"/>
      <c r="AI19" s="118"/>
      <c r="AJ19" s="118"/>
    </row>
    <row r="20" spans="1:43" customFormat="1" hidden="1">
      <c r="C20" t="s">
        <v>229</v>
      </c>
      <c r="D20" s="7" t="s">
        <v>230</v>
      </c>
      <c r="E20" s="8">
        <v>2016</v>
      </c>
      <c r="F20" s="18" t="s">
        <v>231</v>
      </c>
      <c r="G20" s="19" t="s">
        <v>232</v>
      </c>
      <c r="H20" s="15" t="s">
        <v>136</v>
      </c>
      <c r="I20" s="15" t="s">
        <v>1820</v>
      </c>
      <c r="J20" s="20" t="s">
        <v>233</v>
      </c>
      <c r="T20" s="11"/>
      <c r="V20" s="23"/>
      <c r="AD20" s="14"/>
      <c r="AE20" s="10"/>
      <c r="AF20" s="10"/>
      <c r="AG20" s="12"/>
      <c r="AH20" s="12"/>
      <c r="AI20" s="118"/>
      <c r="AJ20" s="118"/>
    </row>
    <row r="21" spans="1:43" customFormat="1">
      <c r="A21" s="58"/>
      <c r="B21" s="58" t="s">
        <v>210</v>
      </c>
      <c r="C21" s="58" t="s">
        <v>234</v>
      </c>
      <c r="D21" s="60" t="s">
        <v>235</v>
      </c>
      <c r="E21" s="61">
        <v>2014</v>
      </c>
      <c r="F21" s="62" t="s">
        <v>236</v>
      </c>
      <c r="G21" s="62" t="s">
        <v>232</v>
      </c>
      <c r="H21" s="63" t="s">
        <v>92</v>
      </c>
      <c r="I21" s="63"/>
      <c r="J21" s="64"/>
      <c r="K21" s="122" t="s">
        <v>237</v>
      </c>
      <c r="L21" s="122" t="s">
        <v>95</v>
      </c>
      <c r="M21" s="58" t="s">
        <v>1844</v>
      </c>
      <c r="N21" s="58" t="s">
        <v>238</v>
      </c>
      <c r="O21" s="58">
        <v>4</v>
      </c>
      <c r="P21" s="58">
        <v>3</v>
      </c>
      <c r="Q21" s="58">
        <v>3</v>
      </c>
      <c r="R21" s="58">
        <v>3</v>
      </c>
      <c r="S21" s="58"/>
      <c r="T21" s="58" t="s">
        <v>98</v>
      </c>
      <c r="U21" s="58" t="s">
        <v>123</v>
      </c>
      <c r="V21" s="66" t="s">
        <v>239</v>
      </c>
      <c r="W21" s="58" t="s">
        <v>218</v>
      </c>
      <c r="X21" s="58"/>
      <c r="Y21" s="58" t="s">
        <v>240</v>
      </c>
      <c r="Z21" s="58" t="s">
        <v>1854</v>
      </c>
      <c r="AA21" s="58" t="s">
        <v>105</v>
      </c>
      <c r="AB21" s="160" t="s">
        <v>194</v>
      </c>
      <c r="AC21" s="58" t="s">
        <v>242</v>
      </c>
      <c r="AD21" s="67" t="s">
        <v>243</v>
      </c>
      <c r="AE21" s="68" t="s">
        <v>108</v>
      </c>
      <c r="AF21" s="68" t="s">
        <v>109</v>
      </c>
      <c r="AG21" s="69" t="s">
        <v>244</v>
      </c>
      <c r="AH21" s="69" t="s">
        <v>245</v>
      </c>
      <c r="AI21" s="164"/>
      <c r="AJ21" s="69"/>
      <c r="AK21" s="70"/>
      <c r="AL21" t="s">
        <v>114</v>
      </c>
      <c r="AM21" t="s">
        <v>115</v>
      </c>
      <c r="AN21" t="s">
        <v>114</v>
      </c>
      <c r="AO21" t="s">
        <v>114</v>
      </c>
      <c r="AP21" t="s">
        <v>114</v>
      </c>
    </row>
    <row r="22" spans="1:43" customFormat="1">
      <c r="A22" s="58"/>
      <c r="B22" s="58" t="s">
        <v>246</v>
      </c>
      <c r="C22" s="58" t="s">
        <v>247</v>
      </c>
      <c r="D22" s="392" t="s">
        <v>248</v>
      </c>
      <c r="E22" s="61">
        <v>2010</v>
      </c>
      <c r="F22" s="62" t="s">
        <v>1855</v>
      </c>
      <c r="G22" s="62" t="s">
        <v>232</v>
      </c>
      <c r="H22" s="63" t="s">
        <v>92</v>
      </c>
      <c r="I22" s="63"/>
      <c r="J22" s="64"/>
      <c r="K22" s="58" t="s">
        <v>250</v>
      </c>
      <c r="L22" s="58" t="s">
        <v>155</v>
      </c>
      <c r="M22" s="58" t="s">
        <v>1844</v>
      </c>
      <c r="N22" s="58" t="s">
        <v>251</v>
      </c>
      <c r="O22" s="58">
        <v>1</v>
      </c>
      <c r="P22" s="58">
        <v>1</v>
      </c>
      <c r="Q22" s="58">
        <v>0</v>
      </c>
      <c r="R22" s="58">
        <v>0</v>
      </c>
      <c r="S22" s="58" t="s">
        <v>97</v>
      </c>
      <c r="T22" s="58" t="s">
        <v>122</v>
      </c>
      <c r="U22" s="58" t="s">
        <v>99</v>
      </c>
      <c r="V22" s="66" t="s">
        <v>239</v>
      </c>
      <c r="W22" s="58" t="s">
        <v>252</v>
      </c>
      <c r="X22" s="58"/>
      <c r="Y22" s="58" t="s">
        <v>253</v>
      </c>
      <c r="Z22" s="58" t="s">
        <v>1856</v>
      </c>
      <c r="AA22" s="58" t="s">
        <v>1856</v>
      </c>
      <c r="AB22" s="160" t="s">
        <v>254</v>
      </c>
      <c r="AC22" s="58"/>
      <c r="AD22" s="67" t="s">
        <v>196</v>
      </c>
      <c r="AE22" s="68" t="s">
        <v>255</v>
      </c>
      <c r="AF22" s="68" t="s">
        <v>109</v>
      </c>
      <c r="AG22" s="69" t="s">
        <v>256</v>
      </c>
      <c r="AH22" s="69" t="s">
        <v>257</v>
      </c>
      <c r="AI22" s="164"/>
      <c r="AJ22" s="69"/>
      <c r="AK22" s="70"/>
      <c r="AL22" t="s">
        <v>115</v>
      </c>
      <c r="AM22" t="s">
        <v>115</v>
      </c>
      <c r="AN22" t="s">
        <v>115</v>
      </c>
      <c r="AO22" t="s">
        <v>114</v>
      </c>
      <c r="AP22" t="s">
        <v>114</v>
      </c>
    </row>
    <row r="23" spans="1:43" customFormat="1" hidden="1">
      <c r="C23" t="s">
        <v>258</v>
      </c>
      <c r="D23" s="7" t="s">
        <v>259</v>
      </c>
      <c r="E23" s="8">
        <v>2018</v>
      </c>
      <c r="F23" s="18" t="s">
        <v>260</v>
      </c>
      <c r="G23" s="19" t="s">
        <v>261</v>
      </c>
      <c r="H23" s="15" t="s">
        <v>173</v>
      </c>
      <c r="I23" s="15" t="s">
        <v>1794</v>
      </c>
      <c r="J23" s="25" t="s">
        <v>174</v>
      </c>
      <c r="T23" s="11"/>
      <c r="V23" s="23"/>
      <c r="AD23" s="14"/>
      <c r="AE23" s="10"/>
      <c r="AF23" s="10"/>
      <c r="AG23" s="12"/>
      <c r="AH23" s="12"/>
      <c r="AI23" s="118"/>
      <c r="AJ23" s="118"/>
    </row>
    <row r="24" spans="1:43" customFormat="1" hidden="1">
      <c r="C24" t="s">
        <v>262</v>
      </c>
      <c r="D24" s="7" t="s">
        <v>263</v>
      </c>
      <c r="E24" s="8">
        <v>2018</v>
      </c>
      <c r="F24" s="18" t="s">
        <v>264</v>
      </c>
      <c r="G24" s="19" t="s">
        <v>232</v>
      </c>
      <c r="H24" s="15" t="s">
        <v>136</v>
      </c>
      <c r="I24" s="15" t="s">
        <v>1820</v>
      </c>
      <c r="J24" s="20" t="s">
        <v>233</v>
      </c>
      <c r="T24" s="11"/>
      <c r="V24" s="23"/>
      <c r="AD24" s="14"/>
      <c r="AE24" s="10"/>
      <c r="AF24" s="10"/>
      <c r="AG24" s="12"/>
      <c r="AH24" s="12"/>
      <c r="AI24" s="118"/>
      <c r="AJ24" s="118"/>
    </row>
    <row r="25" spans="1:43" customFormat="1">
      <c r="A25" s="58"/>
      <c r="B25" s="58" t="s">
        <v>87</v>
      </c>
      <c r="C25" s="58" t="s">
        <v>265</v>
      </c>
      <c r="D25" s="60" t="s">
        <v>266</v>
      </c>
      <c r="E25" s="61">
        <v>2019</v>
      </c>
      <c r="F25" s="62" t="s">
        <v>267</v>
      </c>
      <c r="G25" s="62" t="s">
        <v>232</v>
      </c>
      <c r="H25" s="63" t="s">
        <v>92</v>
      </c>
      <c r="I25" s="63"/>
      <c r="J25" s="64"/>
      <c r="K25" s="58" t="s">
        <v>268</v>
      </c>
      <c r="L25" s="58" t="s">
        <v>269</v>
      </c>
      <c r="M25" s="58" t="s">
        <v>1842</v>
      </c>
      <c r="N25" s="58" t="s">
        <v>270</v>
      </c>
      <c r="O25" s="58">
        <v>3</v>
      </c>
      <c r="P25" s="58">
        <v>0</v>
      </c>
      <c r="Q25" s="58">
        <v>0</v>
      </c>
      <c r="R25" s="58">
        <v>1</v>
      </c>
      <c r="S25" s="58" t="s">
        <v>97</v>
      </c>
      <c r="T25" s="58" t="s">
        <v>122</v>
      </c>
      <c r="U25" s="58" t="s">
        <v>99</v>
      </c>
      <c r="V25" s="66" t="s">
        <v>124</v>
      </c>
      <c r="W25" s="58" t="s">
        <v>271</v>
      </c>
      <c r="X25" s="58" t="s">
        <v>272</v>
      </c>
      <c r="Y25" s="58" t="s">
        <v>273</v>
      </c>
      <c r="Z25" s="58" t="s">
        <v>1857</v>
      </c>
      <c r="AA25" s="58" t="s">
        <v>1858</v>
      </c>
      <c r="AB25" s="160" t="s">
        <v>112</v>
      </c>
      <c r="AC25" s="65" t="s">
        <v>274</v>
      </c>
      <c r="AD25" s="67" t="s">
        <v>275</v>
      </c>
      <c r="AE25" s="68" t="s">
        <v>108</v>
      </c>
      <c r="AF25" s="68" t="s">
        <v>276</v>
      </c>
      <c r="AG25" s="69" t="s">
        <v>277</v>
      </c>
      <c r="AH25" s="69" t="s">
        <v>278</v>
      </c>
      <c r="AI25" s="164"/>
      <c r="AJ25" s="69" t="s">
        <v>279</v>
      </c>
      <c r="AK25" s="70"/>
      <c r="AL25" t="s">
        <v>115</v>
      </c>
      <c r="AM25" t="s">
        <v>114</v>
      </c>
      <c r="AN25" t="s">
        <v>114</v>
      </c>
      <c r="AO25" t="s">
        <v>114</v>
      </c>
      <c r="AP25" t="s">
        <v>114</v>
      </c>
      <c r="AQ25" t="s">
        <v>115</v>
      </c>
    </row>
    <row r="26" spans="1:43" customFormat="1">
      <c r="A26" s="58"/>
      <c r="B26" s="58" t="s">
        <v>87</v>
      </c>
      <c r="C26" s="58" t="s">
        <v>280</v>
      </c>
      <c r="D26" s="392" t="s">
        <v>281</v>
      </c>
      <c r="E26" s="61">
        <v>2012</v>
      </c>
      <c r="F26" s="62" t="s">
        <v>282</v>
      </c>
      <c r="G26" s="62" t="s">
        <v>232</v>
      </c>
      <c r="H26" s="155" t="s">
        <v>283</v>
      </c>
      <c r="I26" s="155"/>
      <c r="J26" s="64"/>
      <c r="K26" s="58" t="s">
        <v>284</v>
      </c>
      <c r="L26" s="58" t="s">
        <v>284</v>
      </c>
      <c r="M26" s="58" t="s">
        <v>1837</v>
      </c>
      <c r="N26" s="58" t="s">
        <v>285</v>
      </c>
      <c r="O26" s="58">
        <v>4</v>
      </c>
      <c r="P26" s="58">
        <v>2</v>
      </c>
      <c r="Q26" s="58">
        <v>2</v>
      </c>
      <c r="R26" s="58">
        <v>0</v>
      </c>
      <c r="S26" s="58" t="s">
        <v>286</v>
      </c>
      <c r="T26" s="58" t="s">
        <v>98</v>
      </c>
      <c r="U26" s="58" t="s">
        <v>99</v>
      </c>
      <c r="V26" s="66" t="s">
        <v>287</v>
      </c>
      <c r="W26" s="58" t="s">
        <v>288</v>
      </c>
      <c r="X26" s="58" t="s">
        <v>289</v>
      </c>
      <c r="Y26" s="58" t="s">
        <v>290</v>
      </c>
      <c r="Z26" s="58" t="s">
        <v>104</v>
      </c>
      <c r="AA26" s="58" t="s">
        <v>105</v>
      </c>
      <c r="AB26" s="160" t="s">
        <v>194</v>
      </c>
      <c r="AC26" s="58" t="s">
        <v>291</v>
      </c>
      <c r="AD26" s="67" t="s">
        <v>292</v>
      </c>
      <c r="AE26" s="68" t="s">
        <v>108</v>
      </c>
      <c r="AF26" s="68" t="s">
        <v>293</v>
      </c>
      <c r="AG26" s="69" t="s">
        <v>294</v>
      </c>
      <c r="AH26" s="69" t="s">
        <v>295</v>
      </c>
      <c r="AI26" s="164" t="s">
        <v>296</v>
      </c>
      <c r="AJ26" s="69">
        <v>50</v>
      </c>
      <c r="AK26" s="70"/>
      <c r="AL26" t="s">
        <v>114</v>
      </c>
      <c r="AM26" t="s">
        <v>115</v>
      </c>
      <c r="AN26" t="s">
        <v>114</v>
      </c>
      <c r="AO26" t="s">
        <v>114</v>
      </c>
      <c r="AP26" t="s">
        <v>114</v>
      </c>
    </row>
    <row r="27" spans="1:43" customFormat="1" hidden="1">
      <c r="A27" s="58"/>
      <c r="B27" s="58" t="s">
        <v>246</v>
      </c>
      <c r="C27" s="137" t="s">
        <v>297</v>
      </c>
      <c r="D27" s="60" t="s">
        <v>298</v>
      </c>
      <c r="E27" s="61">
        <v>2013</v>
      </c>
      <c r="F27" s="62" t="s">
        <v>299</v>
      </c>
      <c r="G27" s="62" t="s">
        <v>232</v>
      </c>
      <c r="H27" s="63" t="s">
        <v>300</v>
      </c>
      <c r="I27" s="63" t="s">
        <v>1823</v>
      </c>
      <c r="J27" s="64" t="s">
        <v>301</v>
      </c>
      <c r="K27" s="58" t="s">
        <v>302</v>
      </c>
      <c r="L27" s="58" t="s">
        <v>303</v>
      </c>
      <c r="M27" s="58"/>
      <c r="N27" s="58" t="s">
        <v>304</v>
      </c>
      <c r="O27" s="58"/>
      <c r="P27" s="58">
        <v>0</v>
      </c>
      <c r="Q27" s="58">
        <v>1</v>
      </c>
      <c r="R27" s="58">
        <v>0</v>
      </c>
      <c r="S27" s="58" t="s">
        <v>305</v>
      </c>
      <c r="T27" s="58" t="s">
        <v>122</v>
      </c>
      <c r="U27" s="58" t="s">
        <v>306</v>
      </c>
      <c r="V27" s="206" t="s">
        <v>287</v>
      </c>
      <c r="W27" s="58" t="s">
        <v>307</v>
      </c>
      <c r="X27" s="58" t="s">
        <v>308</v>
      </c>
      <c r="Y27" s="58" t="s">
        <v>112</v>
      </c>
      <c r="Z27" s="58" t="s">
        <v>112</v>
      </c>
      <c r="AA27" s="58"/>
      <c r="AB27" s="160" t="s">
        <v>309</v>
      </c>
      <c r="AC27" s="58" t="s">
        <v>112</v>
      </c>
      <c r="AD27" s="67" t="s">
        <v>310</v>
      </c>
      <c r="AE27" s="68" t="s">
        <v>108</v>
      </c>
      <c r="AF27" s="68" t="s">
        <v>311</v>
      </c>
      <c r="AG27" s="69" t="s">
        <v>312</v>
      </c>
      <c r="AH27" s="69" t="s">
        <v>313</v>
      </c>
      <c r="AI27" s="164"/>
      <c r="AJ27" s="69"/>
      <c r="AK27" s="70" t="s">
        <v>314</v>
      </c>
      <c r="AL27" t="s">
        <v>115</v>
      </c>
      <c r="AM27" t="s">
        <v>114</v>
      </c>
      <c r="AN27" t="s">
        <v>114</v>
      </c>
      <c r="AO27" t="s">
        <v>114</v>
      </c>
      <c r="AP27" t="s">
        <v>114</v>
      </c>
    </row>
    <row r="28" spans="1:43" customFormat="1" hidden="1">
      <c r="C28" t="s">
        <v>315</v>
      </c>
      <c r="D28" s="7" t="s">
        <v>316</v>
      </c>
      <c r="E28" s="8">
        <v>2015</v>
      </c>
      <c r="F28" s="18" t="s">
        <v>317</v>
      </c>
      <c r="G28" s="19" t="s">
        <v>232</v>
      </c>
      <c r="H28" s="15" t="s">
        <v>173</v>
      </c>
      <c r="I28" s="15" t="s">
        <v>1793</v>
      </c>
      <c r="J28" s="15" t="s">
        <v>1790</v>
      </c>
      <c r="T28" s="11"/>
      <c r="V28" s="23"/>
      <c r="AD28" s="14"/>
      <c r="AE28" s="10"/>
      <c r="AF28" s="10"/>
      <c r="AG28" s="12"/>
      <c r="AH28" s="12"/>
      <c r="AI28" s="118"/>
      <c r="AJ28" s="118"/>
    </row>
    <row r="29" spans="1:43" customFormat="1" hidden="1">
      <c r="C29" t="s">
        <v>318</v>
      </c>
      <c r="D29" s="7" t="s">
        <v>316</v>
      </c>
      <c r="E29" s="8">
        <v>2016</v>
      </c>
      <c r="F29" s="18" t="s">
        <v>319</v>
      </c>
      <c r="G29" s="19" t="s">
        <v>232</v>
      </c>
      <c r="H29" s="15" t="s">
        <v>136</v>
      </c>
      <c r="I29" s="15" t="s">
        <v>1820</v>
      </c>
      <c r="J29" s="20" t="s">
        <v>320</v>
      </c>
      <c r="T29" s="11"/>
      <c r="V29" s="23"/>
      <c r="AD29" s="14"/>
      <c r="AE29" s="10"/>
      <c r="AF29" s="10"/>
      <c r="AG29" s="12"/>
      <c r="AH29" s="12"/>
      <c r="AI29" s="118"/>
      <c r="AJ29" s="118"/>
    </row>
    <row r="30" spans="1:43" customFormat="1" hidden="1">
      <c r="C30" t="s">
        <v>321</v>
      </c>
      <c r="D30" s="7" t="s">
        <v>322</v>
      </c>
      <c r="E30" s="8">
        <v>2021</v>
      </c>
      <c r="F30" s="18" t="s">
        <v>323</v>
      </c>
      <c r="G30" s="19" t="s">
        <v>232</v>
      </c>
      <c r="H30" s="15" t="s">
        <v>136</v>
      </c>
      <c r="I30" s="15" t="s">
        <v>1820</v>
      </c>
      <c r="J30" s="20" t="s">
        <v>178</v>
      </c>
      <c r="T30" s="11"/>
      <c r="V30" s="23"/>
      <c r="AD30" s="14"/>
      <c r="AE30" s="10"/>
      <c r="AF30" s="10"/>
      <c r="AG30" s="12"/>
      <c r="AH30" s="12"/>
      <c r="AI30" s="118"/>
      <c r="AJ30" s="118"/>
    </row>
    <row r="31" spans="1:43" customFormat="1" hidden="1">
      <c r="C31" t="s">
        <v>324</v>
      </c>
      <c r="D31" s="7" t="s">
        <v>325</v>
      </c>
      <c r="E31" s="8">
        <v>2016</v>
      </c>
      <c r="F31" s="18" t="s">
        <v>326</v>
      </c>
      <c r="G31" s="19" t="s">
        <v>232</v>
      </c>
      <c r="H31" s="15" t="s">
        <v>136</v>
      </c>
      <c r="I31" s="15" t="s">
        <v>1820</v>
      </c>
      <c r="J31" s="20" t="s">
        <v>178</v>
      </c>
      <c r="T31" s="11"/>
      <c r="V31" s="23"/>
      <c r="AD31" s="14"/>
      <c r="AE31" s="10"/>
      <c r="AF31" s="10"/>
      <c r="AG31" s="12"/>
      <c r="AH31" s="12"/>
      <c r="AI31" s="118"/>
      <c r="AJ31" s="118"/>
    </row>
    <row r="32" spans="1:43" customFormat="1" hidden="1">
      <c r="C32" t="s">
        <v>327</v>
      </c>
      <c r="D32" s="7" t="s">
        <v>328</v>
      </c>
      <c r="E32" s="8">
        <v>2011</v>
      </c>
      <c r="F32" s="18" t="s">
        <v>329</v>
      </c>
      <c r="G32" s="19"/>
      <c r="H32" s="15" t="s">
        <v>173</v>
      </c>
      <c r="I32" s="15" t="s">
        <v>1794</v>
      </c>
      <c r="J32" s="15" t="s">
        <v>330</v>
      </c>
      <c r="T32" s="11"/>
      <c r="V32" s="23"/>
      <c r="AD32" s="14"/>
      <c r="AE32" s="10"/>
      <c r="AF32" s="10"/>
      <c r="AG32" s="12"/>
      <c r="AH32" s="12"/>
      <c r="AI32" s="118"/>
      <c r="AJ32" s="118"/>
    </row>
    <row r="33" spans="1:43" customFormat="1" hidden="1">
      <c r="C33" t="s">
        <v>331</v>
      </c>
      <c r="D33" s="7" t="s">
        <v>332</v>
      </c>
      <c r="E33" s="8">
        <v>2013</v>
      </c>
      <c r="F33" s="18" t="s">
        <v>333</v>
      </c>
      <c r="G33" s="19"/>
      <c r="H33" s="15" t="s">
        <v>141</v>
      </c>
      <c r="I33" s="15" t="s">
        <v>1798</v>
      </c>
      <c r="J33" s="20" t="s">
        <v>150</v>
      </c>
      <c r="T33" s="11"/>
      <c r="V33" s="23"/>
      <c r="AD33" s="14"/>
      <c r="AE33" s="10"/>
      <c r="AF33" s="10"/>
      <c r="AG33" s="12"/>
      <c r="AH33" s="12"/>
      <c r="AI33" s="118"/>
      <c r="AJ33" s="118"/>
    </row>
    <row r="34" spans="1:43" customFormat="1" hidden="1">
      <c r="C34" t="s">
        <v>334</v>
      </c>
      <c r="D34" s="7" t="s">
        <v>335</v>
      </c>
      <c r="E34" s="8">
        <v>2013</v>
      </c>
      <c r="F34" s="18" t="s">
        <v>336</v>
      </c>
      <c r="G34" s="19" t="s">
        <v>232</v>
      </c>
      <c r="H34" s="15" t="s">
        <v>136</v>
      </c>
      <c r="I34" s="15" t="s">
        <v>1820</v>
      </c>
      <c r="J34" s="20" t="s">
        <v>137</v>
      </c>
      <c r="T34" s="11"/>
      <c r="V34" s="23"/>
      <c r="AD34" s="14"/>
      <c r="AE34" s="10"/>
      <c r="AF34" s="10"/>
      <c r="AG34" s="12"/>
      <c r="AH34" s="12"/>
      <c r="AI34" s="118"/>
      <c r="AJ34" s="118"/>
    </row>
    <row r="35" spans="1:43" customFormat="1" hidden="1">
      <c r="C35" t="s">
        <v>337</v>
      </c>
      <c r="D35" s="7" t="s">
        <v>338</v>
      </c>
      <c r="E35" s="8">
        <v>2011</v>
      </c>
      <c r="F35" s="18" t="s">
        <v>339</v>
      </c>
      <c r="G35" s="19" t="s">
        <v>232</v>
      </c>
      <c r="H35" s="15" t="s">
        <v>136</v>
      </c>
      <c r="I35" s="15" t="s">
        <v>1820</v>
      </c>
      <c r="J35" s="25" t="s">
        <v>228</v>
      </c>
      <c r="T35" s="11"/>
      <c r="V35" s="23"/>
      <c r="AD35" s="14"/>
      <c r="AE35" s="10"/>
      <c r="AF35" s="10"/>
      <c r="AG35" s="12"/>
      <c r="AH35" s="12"/>
      <c r="AI35" s="118"/>
      <c r="AJ35" s="118"/>
    </row>
    <row r="36" spans="1:43" customFormat="1" hidden="1">
      <c r="C36" t="s">
        <v>340</v>
      </c>
      <c r="D36" s="7" t="s">
        <v>341</v>
      </c>
      <c r="E36" s="8">
        <v>2015</v>
      </c>
      <c r="F36" s="18" t="s">
        <v>342</v>
      </c>
      <c r="G36" s="19" t="s">
        <v>232</v>
      </c>
      <c r="H36" s="15" t="s">
        <v>136</v>
      </c>
      <c r="I36" s="15" t="s">
        <v>1820</v>
      </c>
      <c r="J36" s="15" t="s">
        <v>228</v>
      </c>
      <c r="T36" s="11"/>
      <c r="V36" s="23"/>
      <c r="AD36" s="14"/>
      <c r="AE36" s="10"/>
      <c r="AF36" s="10"/>
      <c r="AG36" s="12"/>
      <c r="AH36" s="12"/>
      <c r="AI36" s="118"/>
      <c r="AJ36" s="118"/>
    </row>
    <row r="37" spans="1:43" customFormat="1" hidden="1">
      <c r="A37" s="58"/>
      <c r="B37" s="58" t="s">
        <v>87</v>
      </c>
      <c r="C37" s="58" t="s">
        <v>343</v>
      </c>
      <c r="D37" s="60" t="s">
        <v>344</v>
      </c>
      <c r="E37" s="61">
        <v>2018</v>
      </c>
      <c r="F37" s="62" t="s">
        <v>345</v>
      </c>
      <c r="G37" s="62" t="s">
        <v>232</v>
      </c>
      <c r="H37" s="63" t="s">
        <v>300</v>
      </c>
      <c r="I37" s="63" t="s">
        <v>1822</v>
      </c>
      <c r="J37" s="64" t="s">
        <v>301</v>
      </c>
      <c r="K37" s="58" t="s">
        <v>346</v>
      </c>
      <c r="L37" s="58" t="s">
        <v>347</v>
      </c>
      <c r="M37" s="58"/>
      <c r="N37" s="58" t="s">
        <v>348</v>
      </c>
      <c r="O37" s="58"/>
      <c r="P37" s="58">
        <v>0</v>
      </c>
      <c r="Q37" s="58">
        <v>0</v>
      </c>
      <c r="R37" s="58">
        <v>1</v>
      </c>
      <c r="S37" s="58"/>
      <c r="T37" s="58" t="s">
        <v>122</v>
      </c>
      <c r="U37" s="58" t="s">
        <v>99</v>
      </c>
      <c r="V37" s="66" t="s">
        <v>100</v>
      </c>
      <c r="W37" s="65" t="s">
        <v>349</v>
      </c>
      <c r="X37" s="58" t="s">
        <v>350</v>
      </c>
      <c r="Y37" s="58" t="s">
        <v>112</v>
      </c>
      <c r="Z37" s="58" t="s">
        <v>112</v>
      </c>
      <c r="AA37" s="58"/>
      <c r="AB37" s="160" t="s">
        <v>112</v>
      </c>
      <c r="AC37" s="58" t="s">
        <v>112</v>
      </c>
      <c r="AD37" s="67" t="s">
        <v>351</v>
      </c>
      <c r="AE37" s="147" t="s">
        <v>108</v>
      </c>
      <c r="AF37" s="68" t="s">
        <v>109</v>
      </c>
      <c r="AG37" s="69" t="s">
        <v>108</v>
      </c>
      <c r="AH37" s="69" t="s">
        <v>352</v>
      </c>
      <c r="AI37" s="164" t="s">
        <v>296</v>
      </c>
      <c r="AJ37" s="69"/>
      <c r="AK37" s="70"/>
      <c r="AL37" t="s">
        <v>115</v>
      </c>
      <c r="AM37" t="s">
        <v>114</v>
      </c>
      <c r="AN37" t="s">
        <v>114</v>
      </c>
      <c r="AO37" t="s">
        <v>114</v>
      </c>
      <c r="AP37" t="s">
        <v>114</v>
      </c>
      <c r="AQ37" t="s">
        <v>115</v>
      </c>
    </row>
    <row r="38" spans="1:43" customFormat="1" ht="12.75" customHeight="1">
      <c r="A38" s="58"/>
      <c r="B38" s="58" t="s">
        <v>246</v>
      </c>
      <c r="C38" s="137" t="s">
        <v>353</v>
      </c>
      <c r="D38" s="60" t="s">
        <v>354</v>
      </c>
      <c r="E38" s="61">
        <v>2014</v>
      </c>
      <c r="F38" s="62" t="s">
        <v>355</v>
      </c>
      <c r="G38" s="62" t="s">
        <v>232</v>
      </c>
      <c r="H38" s="63" t="s">
        <v>92</v>
      </c>
      <c r="I38" s="63"/>
      <c r="J38" s="64"/>
      <c r="K38" s="58" t="s">
        <v>356</v>
      </c>
      <c r="L38" s="58" t="s">
        <v>215</v>
      </c>
      <c r="M38" s="58" t="s">
        <v>1833</v>
      </c>
      <c r="N38" s="58" t="s">
        <v>357</v>
      </c>
      <c r="O38" s="58">
        <v>3</v>
      </c>
      <c r="P38" s="58">
        <v>0</v>
      </c>
      <c r="Q38" s="58">
        <v>0</v>
      </c>
      <c r="R38" s="58">
        <v>1</v>
      </c>
      <c r="S38" s="58" t="s">
        <v>358</v>
      </c>
      <c r="T38" s="58" t="s">
        <v>98</v>
      </c>
      <c r="U38" s="58" t="s">
        <v>123</v>
      </c>
      <c r="V38" s="72" t="s">
        <v>287</v>
      </c>
      <c r="W38" s="58" t="s">
        <v>359</v>
      </c>
      <c r="X38" s="58" t="s">
        <v>360</v>
      </c>
      <c r="Y38" s="58" t="s">
        <v>361</v>
      </c>
      <c r="Z38" s="58" t="s">
        <v>241</v>
      </c>
      <c r="AA38" s="58" t="s">
        <v>105</v>
      </c>
      <c r="AB38" s="160" t="s">
        <v>112</v>
      </c>
      <c r="AC38" s="58" t="s">
        <v>362</v>
      </c>
      <c r="AD38" s="67" t="s">
        <v>363</v>
      </c>
      <c r="AE38" s="68" t="s">
        <v>364</v>
      </c>
      <c r="AF38" s="68" t="s">
        <v>109</v>
      </c>
      <c r="AG38" s="69" t="s">
        <v>365</v>
      </c>
      <c r="AH38" s="69" t="s">
        <v>366</v>
      </c>
      <c r="AI38" s="164"/>
      <c r="AJ38" s="69"/>
      <c r="AK38" s="70"/>
      <c r="AL38" t="s">
        <v>114</v>
      </c>
      <c r="AM38" t="s">
        <v>114</v>
      </c>
      <c r="AN38" t="s">
        <v>114</v>
      </c>
      <c r="AO38" t="s">
        <v>114</v>
      </c>
      <c r="AP38" t="s">
        <v>114</v>
      </c>
    </row>
    <row r="39" spans="1:43" customFormat="1" hidden="1">
      <c r="C39" t="s">
        <v>367</v>
      </c>
      <c r="D39" s="7" t="s">
        <v>368</v>
      </c>
      <c r="E39" s="8">
        <v>2012</v>
      </c>
      <c r="F39" s="18" t="s">
        <v>369</v>
      </c>
      <c r="G39" s="19" t="s">
        <v>232</v>
      </c>
      <c r="H39" s="15" t="s">
        <v>136</v>
      </c>
      <c r="I39" s="15" t="s">
        <v>1820</v>
      </c>
      <c r="J39" s="20" t="s">
        <v>178</v>
      </c>
      <c r="T39" s="11"/>
      <c r="V39" s="23"/>
      <c r="AD39" s="14"/>
      <c r="AE39" s="10"/>
      <c r="AF39" s="10"/>
      <c r="AG39" s="12"/>
      <c r="AH39" s="12"/>
      <c r="AI39" s="118"/>
      <c r="AJ39" s="118"/>
    </row>
    <row r="40" spans="1:43" customFormat="1" hidden="1">
      <c r="C40" t="s">
        <v>370</v>
      </c>
      <c r="D40" s="7" t="s">
        <v>371</v>
      </c>
      <c r="E40" s="8">
        <v>2017</v>
      </c>
      <c r="F40" s="18" t="s">
        <v>372</v>
      </c>
      <c r="G40" s="19" t="s">
        <v>232</v>
      </c>
      <c r="H40" s="15" t="s">
        <v>136</v>
      </c>
      <c r="I40" s="15" t="s">
        <v>1820</v>
      </c>
      <c r="J40" s="20" t="s">
        <v>137</v>
      </c>
      <c r="T40" s="11"/>
      <c r="V40" s="23"/>
      <c r="AB40" s="58"/>
      <c r="AC40" s="58"/>
      <c r="AD40" s="58"/>
      <c r="AE40" s="10"/>
      <c r="AF40" s="10"/>
      <c r="AG40" s="12"/>
      <c r="AH40" s="12"/>
      <c r="AI40" s="118"/>
      <c r="AJ40" s="118"/>
    </row>
    <row r="41" spans="1:43" customFormat="1">
      <c r="A41" s="58"/>
      <c r="B41" s="58" t="s">
        <v>246</v>
      </c>
      <c r="C41" s="58" t="s">
        <v>373</v>
      </c>
      <c r="D41" s="60" t="s">
        <v>374</v>
      </c>
      <c r="E41" s="61">
        <v>2015</v>
      </c>
      <c r="F41" s="62" t="s">
        <v>375</v>
      </c>
      <c r="G41" s="62" t="s">
        <v>232</v>
      </c>
      <c r="H41" s="73" t="s">
        <v>283</v>
      </c>
      <c r="I41" s="73"/>
      <c r="J41" s="64"/>
      <c r="K41" s="58" t="s">
        <v>376</v>
      </c>
      <c r="L41" s="58" t="s">
        <v>1838</v>
      </c>
      <c r="M41" s="58" t="s">
        <v>1839</v>
      </c>
      <c r="N41" s="58" t="s">
        <v>378</v>
      </c>
      <c r="O41" s="58">
        <v>3</v>
      </c>
      <c r="P41" s="58">
        <v>0</v>
      </c>
      <c r="Q41" s="58">
        <v>0</v>
      </c>
      <c r="R41" s="58">
        <v>1</v>
      </c>
      <c r="S41" s="58" t="s">
        <v>97</v>
      </c>
      <c r="T41" s="137" t="s">
        <v>122</v>
      </c>
      <c r="U41" s="58" t="s">
        <v>99</v>
      </c>
      <c r="V41" s="66" t="s">
        <v>287</v>
      </c>
      <c r="W41" s="58" t="s">
        <v>379</v>
      </c>
      <c r="X41" s="58" t="s">
        <v>380</v>
      </c>
      <c r="Y41" s="58" t="s">
        <v>381</v>
      </c>
      <c r="Z41" t="s">
        <v>382</v>
      </c>
      <c r="AA41" s="58" t="s">
        <v>1858</v>
      </c>
      <c r="AB41" s="160" t="s">
        <v>112</v>
      </c>
      <c r="AC41" s="58" t="s">
        <v>383</v>
      </c>
      <c r="AD41" s="58" t="s">
        <v>384</v>
      </c>
      <c r="AE41" s="68" t="s">
        <v>108</v>
      </c>
      <c r="AF41" s="68" t="s">
        <v>385</v>
      </c>
      <c r="AG41" s="69" t="s">
        <v>108</v>
      </c>
      <c r="AH41" s="69" t="s">
        <v>386</v>
      </c>
      <c r="AI41" s="164"/>
      <c r="AJ41" s="69"/>
      <c r="AK41" s="70"/>
      <c r="AL41" t="s">
        <v>115</v>
      </c>
      <c r="AM41" t="s">
        <v>114</v>
      </c>
      <c r="AN41" t="s">
        <v>114</v>
      </c>
      <c r="AO41" t="s">
        <v>115</v>
      </c>
      <c r="AP41" t="s">
        <v>115</v>
      </c>
    </row>
    <row r="42" spans="1:43" customFormat="1" ht="14.5" hidden="1">
      <c r="C42" s="22" t="s">
        <v>387</v>
      </c>
      <c r="D42" s="7" t="s">
        <v>388</v>
      </c>
      <c r="E42" s="8">
        <v>2019</v>
      </c>
      <c r="F42" s="19" t="s">
        <v>389</v>
      </c>
      <c r="G42" s="19" t="s">
        <v>232</v>
      </c>
      <c r="H42" s="15" t="s">
        <v>136</v>
      </c>
      <c r="I42" s="15" t="s">
        <v>1820</v>
      </c>
      <c r="J42" s="33" t="s">
        <v>390</v>
      </c>
      <c r="V42" s="23" t="s">
        <v>239</v>
      </c>
      <c r="AE42" s="10"/>
      <c r="AF42" s="10"/>
      <c r="AG42" s="12"/>
      <c r="AH42" s="12"/>
      <c r="AI42" s="12"/>
      <c r="AJ42" s="12"/>
      <c r="AK42" s="28"/>
    </row>
    <row r="43" spans="1:43" customFormat="1" hidden="1">
      <c r="C43" t="s">
        <v>391</v>
      </c>
      <c r="D43" s="7" t="s">
        <v>392</v>
      </c>
      <c r="E43" s="8">
        <v>2017</v>
      </c>
      <c r="F43" s="18" t="s">
        <v>393</v>
      </c>
      <c r="G43" s="19" t="s">
        <v>232</v>
      </c>
      <c r="H43" s="15" t="s">
        <v>136</v>
      </c>
      <c r="I43" s="15" t="s">
        <v>1820</v>
      </c>
      <c r="J43" s="20" t="s">
        <v>394</v>
      </c>
      <c r="T43" s="11"/>
      <c r="V43" s="23"/>
      <c r="AC43" s="58"/>
      <c r="AD43" s="58"/>
      <c r="AE43" s="10"/>
      <c r="AF43" s="10"/>
      <c r="AG43" s="12"/>
      <c r="AH43" s="12"/>
      <c r="AI43" s="118"/>
      <c r="AJ43" s="118"/>
    </row>
    <row r="44" spans="1:43" customFormat="1">
      <c r="A44" s="58"/>
      <c r="B44" s="58" t="s">
        <v>210</v>
      </c>
      <c r="C44" s="58" t="s">
        <v>395</v>
      </c>
      <c r="D44" s="60" t="s">
        <v>396</v>
      </c>
      <c r="E44" s="61">
        <v>2018</v>
      </c>
      <c r="F44" s="62" t="s">
        <v>397</v>
      </c>
      <c r="G44" s="62" t="s">
        <v>232</v>
      </c>
      <c r="H44" s="63" t="s">
        <v>92</v>
      </c>
      <c r="I44" s="63"/>
      <c r="J44" s="64"/>
      <c r="K44" s="58" t="s">
        <v>398</v>
      </c>
      <c r="L44" s="58" t="s">
        <v>399</v>
      </c>
      <c r="M44" s="58" t="s">
        <v>1834</v>
      </c>
      <c r="N44" s="58" t="s">
        <v>400</v>
      </c>
      <c r="O44" s="58">
        <v>4</v>
      </c>
      <c r="P44" s="58">
        <v>0</v>
      </c>
      <c r="Q44" s="58">
        <v>2</v>
      </c>
      <c r="R44" s="58">
        <v>2</v>
      </c>
      <c r="S44" s="58" t="s">
        <v>401</v>
      </c>
      <c r="T44" s="58" t="s">
        <v>98</v>
      </c>
      <c r="U44" s="58" t="s">
        <v>99</v>
      </c>
      <c r="V44" s="66" t="s">
        <v>239</v>
      </c>
      <c r="W44" s="58" t="s">
        <v>402</v>
      </c>
      <c r="X44" s="58" t="s">
        <v>403</v>
      </c>
      <c r="Y44" s="58" t="s">
        <v>112</v>
      </c>
      <c r="Z44" t="s">
        <v>382</v>
      </c>
      <c r="AA44" s="58" t="s">
        <v>1858</v>
      </c>
      <c r="AB44" s="161" t="s">
        <v>112</v>
      </c>
      <c r="AC44" s="58"/>
      <c r="AD44" s="58" t="s">
        <v>404</v>
      </c>
      <c r="AE44" s="68" t="s">
        <v>108</v>
      </c>
      <c r="AF44" s="68" t="s">
        <v>405</v>
      </c>
      <c r="AG44" s="69" t="s">
        <v>256</v>
      </c>
      <c r="AH44" s="69" t="s">
        <v>406</v>
      </c>
      <c r="AI44" s="164"/>
      <c r="AJ44" s="69"/>
      <c r="AK44" s="70"/>
      <c r="AL44" t="s">
        <v>114</v>
      </c>
      <c r="AM44" t="s">
        <v>114</v>
      </c>
      <c r="AN44" t="s">
        <v>114</v>
      </c>
      <c r="AO44" t="s">
        <v>115</v>
      </c>
      <c r="AP44" t="s">
        <v>114</v>
      </c>
    </row>
    <row r="45" spans="1:43" customFormat="1" hidden="1">
      <c r="A45" s="58"/>
      <c r="B45" s="58" t="s">
        <v>246</v>
      </c>
      <c r="C45" s="58" t="s">
        <v>407</v>
      </c>
      <c r="D45" s="60" t="s">
        <v>408</v>
      </c>
      <c r="E45" s="61">
        <v>2019</v>
      </c>
      <c r="F45" s="62" t="s">
        <v>409</v>
      </c>
      <c r="G45" s="62" t="s">
        <v>232</v>
      </c>
      <c r="H45" s="63" t="s">
        <v>410</v>
      </c>
      <c r="I45" s="63" t="s">
        <v>1821</v>
      </c>
      <c r="J45" s="64" t="s">
        <v>411</v>
      </c>
      <c r="K45" s="58" t="s">
        <v>412</v>
      </c>
      <c r="L45" s="120" t="s">
        <v>399</v>
      </c>
      <c r="M45" s="120"/>
      <c r="N45" s="58" t="s">
        <v>413</v>
      </c>
      <c r="O45" s="58"/>
      <c r="P45" s="58">
        <v>0</v>
      </c>
      <c r="Q45" s="58">
        <v>0</v>
      </c>
      <c r="R45" s="58">
        <v>1</v>
      </c>
      <c r="S45" s="58"/>
      <c r="T45" s="58" t="s">
        <v>122</v>
      </c>
      <c r="U45" s="137" t="s">
        <v>414</v>
      </c>
      <c r="V45" s="66" t="s">
        <v>239</v>
      </c>
      <c r="W45" s="58" t="s">
        <v>218</v>
      </c>
      <c r="X45" s="58"/>
      <c r="Y45" s="58" t="s">
        <v>415</v>
      </c>
      <c r="Z45" t="s">
        <v>104</v>
      </c>
      <c r="AB45" s="161" t="s">
        <v>194</v>
      </c>
      <c r="AC45" s="58" t="s">
        <v>416</v>
      </c>
      <c r="AD45" s="58" t="s">
        <v>417</v>
      </c>
      <c r="AE45" s="68" t="s">
        <v>108</v>
      </c>
      <c r="AF45" s="68" t="s">
        <v>418</v>
      </c>
      <c r="AG45" s="69" t="s">
        <v>419</v>
      </c>
      <c r="AH45" s="69" t="s">
        <v>420</v>
      </c>
      <c r="AI45" s="164"/>
      <c r="AJ45" s="69"/>
      <c r="AK45" s="70" t="s">
        <v>421</v>
      </c>
      <c r="AL45" t="s">
        <v>422</v>
      </c>
      <c r="AN45" t="s">
        <v>114</v>
      </c>
    </row>
    <row r="46" spans="1:43" customFormat="1" hidden="1">
      <c r="C46" t="s">
        <v>423</v>
      </c>
      <c r="D46" s="7" t="s">
        <v>424</v>
      </c>
      <c r="E46" s="8">
        <v>2012</v>
      </c>
      <c r="F46" s="18" t="s">
        <v>425</v>
      </c>
      <c r="G46" s="19" t="s">
        <v>426</v>
      </c>
      <c r="H46" s="15" t="s">
        <v>136</v>
      </c>
      <c r="I46" s="15" t="s">
        <v>1820</v>
      </c>
      <c r="J46" s="20" t="s">
        <v>228</v>
      </c>
      <c r="T46" s="11"/>
      <c r="V46" s="23"/>
      <c r="AD46" s="14"/>
      <c r="AE46" s="10"/>
      <c r="AF46" s="10"/>
      <c r="AG46" s="12"/>
      <c r="AH46" s="12"/>
      <c r="AI46" s="118"/>
      <c r="AJ46" s="118"/>
    </row>
    <row r="47" spans="1:43" customFormat="1" hidden="1">
      <c r="C47" t="s">
        <v>427</v>
      </c>
      <c r="D47" s="7" t="s">
        <v>428</v>
      </c>
      <c r="E47" s="8">
        <v>2017</v>
      </c>
      <c r="F47" s="18" t="s">
        <v>429</v>
      </c>
      <c r="G47" s="19"/>
      <c r="H47" s="15" t="s">
        <v>173</v>
      </c>
      <c r="I47" s="15" t="s">
        <v>1794</v>
      </c>
      <c r="J47" s="20" t="s">
        <v>430</v>
      </c>
      <c r="T47" s="11"/>
      <c r="V47" s="23"/>
      <c r="AD47" s="14"/>
      <c r="AE47" s="10"/>
      <c r="AF47" s="10"/>
      <c r="AG47" s="12"/>
      <c r="AH47" s="12"/>
      <c r="AI47" s="118"/>
      <c r="AJ47" s="118"/>
    </row>
    <row r="48" spans="1:43" customFormat="1" hidden="1">
      <c r="C48" t="s">
        <v>431</v>
      </c>
      <c r="D48" s="7" t="s">
        <v>432</v>
      </c>
      <c r="E48" s="8">
        <v>2017</v>
      </c>
      <c r="F48" s="18" t="s">
        <v>433</v>
      </c>
      <c r="G48" s="19"/>
      <c r="H48" s="15" t="s">
        <v>173</v>
      </c>
      <c r="I48" s="15" t="s">
        <v>1794</v>
      </c>
      <c r="J48" s="20" t="s">
        <v>430</v>
      </c>
      <c r="T48" s="11"/>
      <c r="V48" s="23"/>
      <c r="AD48" s="14"/>
      <c r="AE48" s="10"/>
      <c r="AF48" s="10"/>
      <c r="AG48" s="12"/>
      <c r="AH48" s="12"/>
      <c r="AI48" s="118"/>
      <c r="AJ48" s="118"/>
    </row>
    <row r="49" spans="1:44" customFormat="1" hidden="1">
      <c r="C49" t="s">
        <v>434</v>
      </c>
      <c r="D49" s="7" t="s">
        <v>435</v>
      </c>
      <c r="E49" s="8">
        <v>2017</v>
      </c>
      <c r="F49" s="18" t="s">
        <v>436</v>
      </c>
      <c r="G49" s="19" t="s">
        <v>91</v>
      </c>
      <c r="H49" s="15" t="s">
        <v>136</v>
      </c>
      <c r="I49" s="15" t="s">
        <v>1820</v>
      </c>
      <c r="J49" s="20" t="s">
        <v>437</v>
      </c>
      <c r="T49" s="11"/>
      <c r="V49" s="23"/>
      <c r="AD49" s="14"/>
      <c r="AE49" s="10"/>
      <c r="AF49" s="10"/>
      <c r="AG49" s="12"/>
      <c r="AH49" s="12"/>
      <c r="AI49" s="118"/>
      <c r="AJ49" s="118"/>
    </row>
    <row r="50" spans="1:44" customFormat="1" hidden="1">
      <c r="C50" t="s">
        <v>438</v>
      </c>
      <c r="D50" s="7" t="s">
        <v>435</v>
      </c>
      <c r="E50" s="8">
        <v>2013</v>
      </c>
      <c r="F50" s="18" t="s">
        <v>439</v>
      </c>
      <c r="G50" s="19" t="s">
        <v>91</v>
      </c>
      <c r="H50" s="15" t="s">
        <v>141</v>
      </c>
      <c r="I50" s="15" t="s">
        <v>1808</v>
      </c>
      <c r="J50" s="20" t="s">
        <v>1807</v>
      </c>
      <c r="T50" s="11"/>
      <c r="V50" s="23"/>
      <c r="AD50" s="14"/>
      <c r="AE50" s="10"/>
      <c r="AF50" s="10"/>
      <c r="AG50" s="12"/>
      <c r="AH50" s="12"/>
      <c r="AI50" s="118"/>
      <c r="AJ50" s="118"/>
    </row>
    <row r="51" spans="1:44" customFormat="1" hidden="1">
      <c r="C51" t="s">
        <v>440</v>
      </c>
      <c r="D51" s="7" t="s">
        <v>441</v>
      </c>
      <c r="E51" s="8">
        <v>2012</v>
      </c>
      <c r="F51" s="18" t="s">
        <v>442</v>
      </c>
      <c r="G51" s="19" t="s">
        <v>91</v>
      </c>
      <c r="H51" s="15" t="s">
        <v>173</v>
      </c>
      <c r="I51" s="15" t="s">
        <v>1793</v>
      </c>
      <c r="J51" s="15" t="s">
        <v>443</v>
      </c>
      <c r="T51" s="11"/>
      <c r="V51" s="23"/>
      <c r="AD51" s="14"/>
      <c r="AE51" s="10"/>
      <c r="AF51" s="10"/>
      <c r="AG51" s="12"/>
      <c r="AH51" s="12"/>
      <c r="AI51" s="118"/>
      <c r="AJ51" s="118"/>
    </row>
    <row r="52" spans="1:44" customFormat="1" hidden="1">
      <c r="A52" s="58"/>
      <c r="B52" s="58" t="s">
        <v>210</v>
      </c>
      <c r="C52" s="58" t="s">
        <v>444</v>
      </c>
      <c r="D52" s="60" t="s">
        <v>445</v>
      </c>
      <c r="E52" s="61">
        <v>2020</v>
      </c>
      <c r="F52" s="62" t="s">
        <v>446</v>
      </c>
      <c r="G52" s="62" t="s">
        <v>91</v>
      </c>
      <c r="H52" s="63" t="s">
        <v>136</v>
      </c>
      <c r="I52" s="15" t="s">
        <v>1820</v>
      </c>
      <c r="J52" s="64" t="s">
        <v>447</v>
      </c>
      <c r="K52" s="58" t="s">
        <v>448</v>
      </c>
      <c r="L52" s="58" t="s">
        <v>449</v>
      </c>
      <c r="M52" s="58"/>
      <c r="N52" s="58" t="s">
        <v>450</v>
      </c>
      <c r="O52" s="58"/>
      <c r="P52" s="58">
        <v>0</v>
      </c>
      <c r="Q52" s="58">
        <v>0</v>
      </c>
      <c r="R52" s="58">
        <v>1</v>
      </c>
      <c r="S52" s="58"/>
      <c r="T52" s="58" t="s">
        <v>122</v>
      </c>
      <c r="U52" s="137" t="s">
        <v>451</v>
      </c>
      <c r="V52" s="66" t="s">
        <v>239</v>
      </c>
      <c r="W52" s="58" t="s">
        <v>452</v>
      </c>
      <c r="X52" s="58" t="s">
        <v>453</v>
      </c>
      <c r="Y52" s="58"/>
      <c r="Z52" t="s">
        <v>454</v>
      </c>
      <c r="AB52" s="161" t="s">
        <v>112</v>
      </c>
      <c r="AC52" s="58"/>
      <c r="AD52" s="58" t="s">
        <v>404</v>
      </c>
      <c r="AE52" s="68" t="s">
        <v>108</v>
      </c>
      <c r="AF52" s="68"/>
      <c r="AG52" s="69" t="s">
        <v>455</v>
      </c>
      <c r="AH52" s="69" t="s">
        <v>456</v>
      </c>
      <c r="AI52" s="164"/>
      <c r="AJ52" s="69"/>
      <c r="AK52" s="70" t="s">
        <v>457</v>
      </c>
      <c r="AL52" t="s">
        <v>115</v>
      </c>
      <c r="AM52" t="s">
        <v>114</v>
      </c>
      <c r="AN52" t="s">
        <v>114</v>
      </c>
      <c r="AO52" t="s">
        <v>114</v>
      </c>
      <c r="AP52" t="s">
        <v>114</v>
      </c>
    </row>
    <row r="53" spans="1:44" customFormat="1" hidden="1">
      <c r="C53" s="22" t="s">
        <v>458</v>
      </c>
      <c r="D53" s="7" t="s">
        <v>459</v>
      </c>
      <c r="E53" s="8">
        <v>2019</v>
      </c>
      <c r="F53" s="19" t="s">
        <v>460</v>
      </c>
      <c r="G53" s="19" t="s">
        <v>91</v>
      </c>
      <c r="H53" s="15" t="s">
        <v>461</v>
      </c>
      <c r="I53" s="63" t="s">
        <v>1822</v>
      </c>
      <c r="J53" s="34" t="s">
        <v>1795</v>
      </c>
      <c r="V53" s="23" t="s">
        <v>239</v>
      </c>
      <c r="AD53" s="27"/>
      <c r="AE53" s="10"/>
      <c r="AF53" s="10"/>
      <c r="AG53" s="12"/>
      <c r="AH53" s="12"/>
      <c r="AI53" s="12"/>
      <c r="AJ53" s="12"/>
      <c r="AK53" s="28"/>
    </row>
    <row r="54" spans="1:44" customFormat="1" hidden="1">
      <c r="B54" t="s">
        <v>1800</v>
      </c>
      <c r="C54" t="s">
        <v>462</v>
      </c>
      <c r="D54" s="7" t="s">
        <v>463</v>
      </c>
      <c r="E54" s="8">
        <v>2012</v>
      </c>
      <c r="F54" s="18" t="s">
        <v>1799</v>
      </c>
      <c r="G54" s="19" t="s">
        <v>91</v>
      </c>
      <c r="H54" s="15" t="s">
        <v>1846</v>
      </c>
      <c r="I54" s="15" t="s">
        <v>1847</v>
      </c>
      <c r="J54" s="20" t="s">
        <v>1848</v>
      </c>
      <c r="K54" t="s">
        <v>1801</v>
      </c>
      <c r="L54" t="s">
        <v>1802</v>
      </c>
      <c r="M54" s="58" t="s">
        <v>1831</v>
      </c>
      <c r="N54" t="s">
        <v>1803</v>
      </c>
      <c r="P54">
        <v>0</v>
      </c>
      <c r="Q54">
        <v>0</v>
      </c>
      <c r="R54">
        <v>1</v>
      </c>
      <c r="S54" s="366" t="s">
        <v>1804</v>
      </c>
      <c r="T54" s="1" t="s">
        <v>1827</v>
      </c>
      <c r="U54" t="s">
        <v>1805</v>
      </c>
      <c r="V54" s="23" t="s">
        <v>1806</v>
      </c>
      <c r="W54" t="s">
        <v>1810</v>
      </c>
      <c r="X54" t="s">
        <v>1809</v>
      </c>
      <c r="Y54" t="s">
        <v>1813</v>
      </c>
      <c r="Z54" t="s">
        <v>1812</v>
      </c>
      <c r="AB54" t="s">
        <v>1814</v>
      </c>
      <c r="AC54" t="s">
        <v>1811</v>
      </c>
      <c r="AD54" s="367" t="s">
        <v>1815</v>
      </c>
      <c r="AE54" s="10" t="s">
        <v>1816</v>
      </c>
      <c r="AF54" s="10" t="s">
        <v>1824</v>
      </c>
      <c r="AG54" s="12" t="s">
        <v>1817</v>
      </c>
      <c r="AH54" s="12" t="s">
        <v>1825</v>
      </c>
      <c r="AI54" s="118" t="s">
        <v>1826</v>
      </c>
      <c r="AJ54" s="118" t="s">
        <v>1818</v>
      </c>
      <c r="AL54" s="368" t="s">
        <v>1819</v>
      </c>
      <c r="AM54" s="368" t="s">
        <v>1819</v>
      </c>
      <c r="AN54" s="368" t="s">
        <v>1819</v>
      </c>
      <c r="AO54" s="368" t="s">
        <v>1819</v>
      </c>
      <c r="AP54" s="368" t="s">
        <v>1819</v>
      </c>
    </row>
    <row r="55" spans="1:44" customFormat="1">
      <c r="A55" s="58"/>
      <c r="B55" s="58" t="s">
        <v>210</v>
      </c>
      <c r="C55" s="58" t="s">
        <v>464</v>
      </c>
      <c r="D55" s="60" t="s">
        <v>463</v>
      </c>
      <c r="E55" s="61">
        <v>2015</v>
      </c>
      <c r="F55" s="62" t="s">
        <v>465</v>
      </c>
      <c r="G55" s="62" t="s">
        <v>91</v>
      </c>
      <c r="H55" s="63" t="s">
        <v>92</v>
      </c>
      <c r="I55" s="63"/>
      <c r="J55" s="64"/>
      <c r="K55" s="58" t="s">
        <v>466</v>
      </c>
      <c r="L55" s="58" t="s">
        <v>1830</v>
      </c>
      <c r="M55" s="58" t="s">
        <v>1831</v>
      </c>
      <c r="N55" s="58" t="s">
        <v>468</v>
      </c>
      <c r="O55" s="58">
        <v>4</v>
      </c>
      <c r="P55" s="58">
        <v>0</v>
      </c>
      <c r="Q55" s="58">
        <v>2</v>
      </c>
      <c r="R55" s="58">
        <v>2</v>
      </c>
      <c r="S55" s="58"/>
      <c r="T55" s="58" t="s">
        <v>98</v>
      </c>
      <c r="U55" s="58" t="s">
        <v>157</v>
      </c>
      <c r="V55" s="66" t="s">
        <v>239</v>
      </c>
      <c r="W55" s="58" t="s">
        <v>469</v>
      </c>
      <c r="X55" s="58" t="s">
        <v>470</v>
      </c>
      <c r="Y55" s="58" t="s">
        <v>471</v>
      </c>
      <c r="Z55" t="s">
        <v>1859</v>
      </c>
      <c r="AA55" t="s">
        <v>1860</v>
      </c>
      <c r="AB55" s="161" t="s">
        <v>254</v>
      </c>
      <c r="AC55" s="58"/>
      <c r="AD55" s="58" t="s">
        <v>472</v>
      </c>
      <c r="AE55" s="68" t="s">
        <v>108</v>
      </c>
      <c r="AF55" s="68" t="s">
        <v>222</v>
      </c>
      <c r="AG55" s="69" t="s">
        <v>256</v>
      </c>
      <c r="AH55" s="69" t="s">
        <v>473</v>
      </c>
      <c r="AI55" s="164"/>
      <c r="AJ55" s="69"/>
      <c r="AK55" s="70"/>
      <c r="AL55" t="s">
        <v>114</v>
      </c>
      <c r="AM55" t="s">
        <v>115</v>
      </c>
      <c r="AN55" t="s">
        <v>114</v>
      </c>
      <c r="AO55" t="s">
        <v>114</v>
      </c>
      <c r="AP55" t="s">
        <v>115</v>
      </c>
    </row>
    <row r="56" spans="1:44" customFormat="1" hidden="1">
      <c r="C56" t="s">
        <v>474</v>
      </c>
      <c r="D56" s="7" t="s">
        <v>475</v>
      </c>
      <c r="E56" s="8">
        <v>2017</v>
      </c>
      <c r="F56" s="18" t="s">
        <v>476</v>
      </c>
      <c r="G56" s="19"/>
      <c r="H56" s="15" t="s">
        <v>173</v>
      </c>
      <c r="I56" s="15" t="s">
        <v>1794</v>
      </c>
      <c r="J56" s="20" t="s">
        <v>430</v>
      </c>
      <c r="T56" s="11"/>
      <c r="V56" s="23"/>
      <c r="AD56" s="14"/>
      <c r="AE56" s="10"/>
      <c r="AF56" s="10"/>
      <c r="AG56" s="12"/>
      <c r="AH56" s="12"/>
      <c r="AI56" s="118"/>
      <c r="AJ56" s="118"/>
    </row>
    <row r="57" spans="1:44" customFormat="1">
      <c r="A57" s="58"/>
      <c r="B57" s="58" t="s">
        <v>87</v>
      </c>
      <c r="C57" s="117" t="s">
        <v>477</v>
      </c>
      <c r="D57" s="60" t="s">
        <v>478</v>
      </c>
      <c r="E57" s="61">
        <v>2012</v>
      </c>
      <c r="F57" s="62" t="s">
        <v>479</v>
      </c>
      <c r="G57" s="62" t="s">
        <v>91</v>
      </c>
      <c r="H57" s="63" t="s">
        <v>92</v>
      </c>
      <c r="I57" s="63"/>
      <c r="J57" s="64"/>
      <c r="K57" s="58" t="s">
        <v>480</v>
      </c>
      <c r="L57" s="58" t="s">
        <v>95</v>
      </c>
      <c r="M57" s="58" t="s">
        <v>1844</v>
      </c>
      <c r="N57" s="58" t="s">
        <v>481</v>
      </c>
      <c r="O57" s="58">
        <v>2</v>
      </c>
      <c r="P57" s="58">
        <v>0</v>
      </c>
      <c r="Q57" s="58">
        <v>1</v>
      </c>
      <c r="R57" s="58">
        <v>0</v>
      </c>
      <c r="S57" s="58"/>
      <c r="T57" s="58" t="s">
        <v>98</v>
      </c>
      <c r="U57" s="58" t="s">
        <v>99</v>
      </c>
      <c r="V57" s="66" t="s">
        <v>482</v>
      </c>
      <c r="W57" s="58" t="s">
        <v>483</v>
      </c>
      <c r="X57" s="58" t="s">
        <v>484</v>
      </c>
      <c r="Y57" s="58" t="s">
        <v>485</v>
      </c>
      <c r="Z57" t="s">
        <v>241</v>
      </c>
      <c r="AA57" t="s">
        <v>1860</v>
      </c>
      <c r="AB57" s="160" t="s">
        <v>194</v>
      </c>
      <c r="AC57" s="58" t="s">
        <v>486</v>
      </c>
      <c r="AD57" s="58" t="s">
        <v>487</v>
      </c>
      <c r="AE57" s="68" t="s">
        <v>108</v>
      </c>
      <c r="AF57" s="68" t="s">
        <v>109</v>
      </c>
      <c r="AG57" s="69" t="s">
        <v>488</v>
      </c>
      <c r="AH57" s="69" t="s">
        <v>489</v>
      </c>
      <c r="AI57" s="164" t="s">
        <v>296</v>
      </c>
      <c r="AJ57" s="69"/>
      <c r="AK57" s="70"/>
      <c r="AL57" t="s">
        <v>114</v>
      </c>
      <c r="AM57" t="s">
        <v>115</v>
      </c>
      <c r="AN57" t="s">
        <v>114</v>
      </c>
      <c r="AO57" t="s">
        <v>114</v>
      </c>
      <c r="AP57" t="s">
        <v>114</v>
      </c>
      <c r="AQ57" t="s">
        <v>114</v>
      </c>
      <c r="AR57" t="s">
        <v>114</v>
      </c>
    </row>
    <row r="58" spans="1:44" customFormat="1" hidden="1">
      <c r="C58" t="s">
        <v>490</v>
      </c>
      <c r="D58" s="7" t="s">
        <v>491</v>
      </c>
      <c r="E58" s="8">
        <v>2020</v>
      </c>
      <c r="F58" s="18" t="s">
        <v>492</v>
      </c>
      <c r="H58" s="15" t="s">
        <v>136</v>
      </c>
      <c r="I58" s="15" t="s">
        <v>1820</v>
      </c>
      <c r="J58" s="20" t="s">
        <v>228</v>
      </c>
      <c r="T58" s="11"/>
      <c r="V58" s="23"/>
      <c r="AD58" s="14"/>
      <c r="AE58" s="10"/>
      <c r="AF58" s="10"/>
      <c r="AG58" s="12"/>
      <c r="AH58" s="12"/>
      <c r="AI58" s="118"/>
      <c r="AJ58" s="118"/>
    </row>
    <row r="59" spans="1:44" customFormat="1" hidden="1">
      <c r="C59" t="s">
        <v>493</v>
      </c>
      <c r="D59" s="7" t="s">
        <v>494</v>
      </c>
      <c r="E59" s="8">
        <v>2017</v>
      </c>
      <c r="F59" s="18" t="s">
        <v>495</v>
      </c>
      <c r="G59" s="19" t="s">
        <v>91</v>
      </c>
      <c r="H59" s="15" t="s">
        <v>136</v>
      </c>
      <c r="I59" s="15" t="s">
        <v>1820</v>
      </c>
      <c r="J59" s="20" t="s">
        <v>228</v>
      </c>
      <c r="T59" s="11"/>
      <c r="V59" s="23"/>
      <c r="AD59" s="14"/>
      <c r="AE59" s="10"/>
      <c r="AF59" s="10"/>
      <c r="AG59" s="12"/>
      <c r="AH59" s="12"/>
      <c r="AI59" s="118"/>
      <c r="AJ59" s="118"/>
    </row>
    <row r="60" spans="1:44" customFormat="1" hidden="1">
      <c r="C60" t="s">
        <v>496</v>
      </c>
      <c r="D60" s="7" t="s">
        <v>497</v>
      </c>
      <c r="E60" s="8">
        <v>2016</v>
      </c>
      <c r="F60" s="18" t="s">
        <v>498</v>
      </c>
      <c r="G60" s="19" t="s">
        <v>91</v>
      </c>
      <c r="H60" s="15" t="s">
        <v>136</v>
      </c>
      <c r="I60" s="15" t="s">
        <v>1820</v>
      </c>
      <c r="J60" s="20" t="s">
        <v>437</v>
      </c>
      <c r="T60" s="11"/>
      <c r="V60" s="23"/>
      <c r="AD60" s="14"/>
      <c r="AE60" s="10"/>
      <c r="AF60" s="10"/>
      <c r="AG60" s="12"/>
      <c r="AH60" s="12"/>
      <c r="AI60" s="118"/>
      <c r="AJ60" s="118"/>
    </row>
    <row r="61" spans="1:44" customFormat="1" hidden="1">
      <c r="C61" t="s">
        <v>499</v>
      </c>
      <c r="D61" s="7" t="s">
        <v>500</v>
      </c>
      <c r="E61" s="8">
        <v>2015</v>
      </c>
      <c r="F61" s="18" t="s">
        <v>501</v>
      </c>
      <c r="G61" s="19" t="s">
        <v>91</v>
      </c>
      <c r="H61" s="15" t="s">
        <v>136</v>
      </c>
      <c r="I61" s="15" t="s">
        <v>1820</v>
      </c>
      <c r="J61" s="20" t="s">
        <v>437</v>
      </c>
      <c r="T61" s="11"/>
      <c r="V61" s="23"/>
      <c r="AD61" s="14"/>
      <c r="AE61" s="10"/>
      <c r="AF61" s="10"/>
      <c r="AG61" s="12"/>
      <c r="AH61" s="12"/>
      <c r="AI61" s="118"/>
      <c r="AJ61" s="118"/>
    </row>
    <row r="62" spans="1:44" customFormat="1" hidden="1">
      <c r="C62" s="22" t="s">
        <v>502</v>
      </c>
      <c r="D62" s="7" t="s">
        <v>503</v>
      </c>
      <c r="E62" s="8">
        <v>2012</v>
      </c>
      <c r="F62" s="19" t="s">
        <v>504</v>
      </c>
      <c r="G62" s="19" t="s">
        <v>91</v>
      </c>
      <c r="H62" s="15" t="s">
        <v>141</v>
      </c>
      <c r="I62" s="15" t="s">
        <v>1798</v>
      </c>
      <c r="J62" s="34" t="s">
        <v>150</v>
      </c>
      <c r="V62" s="23" t="s">
        <v>239</v>
      </c>
      <c r="AD62" s="27"/>
      <c r="AE62" s="10"/>
      <c r="AF62" s="10"/>
      <c r="AG62" s="12"/>
      <c r="AH62" s="12"/>
      <c r="AI62" s="12"/>
      <c r="AJ62" s="12"/>
      <c r="AK62" s="28"/>
    </row>
    <row r="63" spans="1:44" customFormat="1" hidden="1">
      <c r="C63" s="22" t="s">
        <v>505</v>
      </c>
      <c r="D63" s="7" t="s">
        <v>506</v>
      </c>
      <c r="E63" s="8">
        <v>2015</v>
      </c>
      <c r="F63" s="19" t="s">
        <v>507</v>
      </c>
      <c r="G63" s="19" t="s">
        <v>91</v>
      </c>
      <c r="H63" s="15" t="s">
        <v>136</v>
      </c>
      <c r="I63" s="15" t="s">
        <v>1820</v>
      </c>
      <c r="J63" s="34" t="s">
        <v>508</v>
      </c>
      <c r="V63" s="23" t="s">
        <v>239</v>
      </c>
      <c r="AD63" s="27"/>
      <c r="AE63" s="10"/>
      <c r="AF63" s="10"/>
      <c r="AG63" s="12"/>
      <c r="AH63" s="12"/>
      <c r="AI63" s="12"/>
      <c r="AJ63" s="12"/>
      <c r="AK63" s="28"/>
    </row>
    <row r="64" spans="1:44" customFormat="1">
      <c r="A64" s="58"/>
      <c r="B64" s="58" t="s">
        <v>87</v>
      </c>
      <c r="C64" s="58" t="s">
        <v>509</v>
      </c>
      <c r="D64" s="60" t="s">
        <v>506</v>
      </c>
      <c r="E64" s="61">
        <v>2015</v>
      </c>
      <c r="F64" s="62" t="s">
        <v>510</v>
      </c>
      <c r="G64" s="62" t="s">
        <v>91</v>
      </c>
      <c r="H64" s="155" t="s">
        <v>283</v>
      </c>
      <c r="I64" s="155"/>
      <c r="J64" s="64"/>
      <c r="K64" s="58" t="s">
        <v>511</v>
      </c>
      <c r="L64" s="58" t="s">
        <v>155</v>
      </c>
      <c r="M64" s="58" t="s">
        <v>1844</v>
      </c>
      <c r="N64" s="58" t="s">
        <v>512</v>
      </c>
      <c r="O64" s="58">
        <v>3</v>
      </c>
      <c r="P64" s="58">
        <v>0</v>
      </c>
      <c r="Q64" s="58">
        <v>0</v>
      </c>
      <c r="R64" s="58">
        <v>1</v>
      </c>
      <c r="S64" s="58" t="s">
        <v>97</v>
      </c>
      <c r="T64" s="58" t="s">
        <v>98</v>
      </c>
      <c r="U64" s="58" t="s">
        <v>99</v>
      </c>
      <c r="V64" s="66" t="s">
        <v>287</v>
      </c>
      <c r="W64" s="58" t="s">
        <v>513</v>
      </c>
      <c r="X64" s="58" t="s">
        <v>514</v>
      </c>
      <c r="Y64" s="58" t="s">
        <v>515</v>
      </c>
      <c r="Z64" s="58" t="s">
        <v>516</v>
      </c>
      <c r="AA64" s="58" t="s">
        <v>1860</v>
      </c>
      <c r="AB64" s="160" t="s">
        <v>112</v>
      </c>
      <c r="AC64" s="58" t="s">
        <v>1888</v>
      </c>
      <c r="AD64" s="58" t="s">
        <v>517</v>
      </c>
      <c r="AE64" s="153" t="s">
        <v>518</v>
      </c>
      <c r="AF64" s="68" t="s">
        <v>109</v>
      </c>
      <c r="AG64" s="69" t="s">
        <v>519</v>
      </c>
      <c r="AH64" s="69" t="s">
        <v>520</v>
      </c>
      <c r="AI64" s="160" t="s">
        <v>296</v>
      </c>
      <c r="AJ64" s="119" t="s">
        <v>112</v>
      </c>
      <c r="AK64" s="58"/>
      <c r="AL64" t="s">
        <v>114</v>
      </c>
      <c r="AM64" t="s">
        <v>114</v>
      </c>
      <c r="AN64" t="s">
        <v>115</v>
      </c>
      <c r="AO64" t="s">
        <v>115</v>
      </c>
      <c r="AP64" t="s">
        <v>115</v>
      </c>
    </row>
    <row r="65" spans="1:44" customFormat="1" hidden="1">
      <c r="C65" t="s">
        <v>521</v>
      </c>
      <c r="D65" s="7" t="s">
        <v>522</v>
      </c>
      <c r="E65" s="8">
        <v>2011</v>
      </c>
      <c r="F65" s="18" t="s">
        <v>523</v>
      </c>
      <c r="G65" s="19" t="s">
        <v>91</v>
      </c>
      <c r="H65" s="15" t="s">
        <v>136</v>
      </c>
      <c r="I65" s="15" t="s">
        <v>1820</v>
      </c>
      <c r="J65" s="20" t="s">
        <v>524</v>
      </c>
      <c r="T65" s="11"/>
      <c r="V65" s="23"/>
      <c r="AD65" s="14"/>
      <c r="AE65" s="10"/>
      <c r="AF65" s="10"/>
      <c r="AG65" s="12"/>
      <c r="AH65" s="12"/>
      <c r="AI65" s="118"/>
      <c r="AJ65" s="118"/>
    </row>
    <row r="66" spans="1:44" customFormat="1">
      <c r="A66" s="58"/>
      <c r="B66" s="58" t="s">
        <v>87</v>
      </c>
      <c r="C66" s="117" t="s">
        <v>525</v>
      </c>
      <c r="D66" s="392" t="s">
        <v>526</v>
      </c>
      <c r="E66" s="61">
        <v>2011</v>
      </c>
      <c r="F66" s="62" t="s">
        <v>527</v>
      </c>
      <c r="G66" s="62" t="s">
        <v>91</v>
      </c>
      <c r="H66" s="63" t="s">
        <v>92</v>
      </c>
      <c r="I66" s="63"/>
      <c r="J66" s="64"/>
      <c r="K66" s="58" t="s">
        <v>528</v>
      </c>
      <c r="L66" s="58" t="s">
        <v>215</v>
      </c>
      <c r="M66" s="58" t="s">
        <v>1835</v>
      </c>
      <c r="N66" s="58" t="s">
        <v>529</v>
      </c>
      <c r="O66" s="58">
        <v>2</v>
      </c>
      <c r="P66" s="58">
        <v>0</v>
      </c>
      <c r="Q66" s="58">
        <v>1</v>
      </c>
      <c r="R66" s="58">
        <v>0</v>
      </c>
      <c r="S66" s="58"/>
      <c r="T66" s="58" t="s">
        <v>122</v>
      </c>
      <c r="U66" s="58" t="s">
        <v>157</v>
      </c>
      <c r="V66" s="66" t="s">
        <v>482</v>
      </c>
      <c r="W66" s="58" t="s">
        <v>530</v>
      </c>
      <c r="X66" s="58" t="s">
        <v>531</v>
      </c>
      <c r="Y66" s="58" t="s">
        <v>532</v>
      </c>
      <c r="Z66" s="58" t="s">
        <v>104</v>
      </c>
      <c r="AA66" s="58" t="s">
        <v>1851</v>
      </c>
      <c r="AB66" s="160" t="s">
        <v>194</v>
      </c>
      <c r="AC66" s="58" t="s">
        <v>533</v>
      </c>
      <c r="AD66" s="58" t="s">
        <v>487</v>
      </c>
      <c r="AE66" s="68" t="s">
        <v>108</v>
      </c>
      <c r="AF66" s="68" t="s">
        <v>534</v>
      </c>
      <c r="AG66" s="69" t="s">
        <v>535</v>
      </c>
      <c r="AH66" s="69" t="s">
        <v>536</v>
      </c>
      <c r="AI66" s="164" t="s">
        <v>296</v>
      </c>
      <c r="AJ66" s="69">
        <v>0</v>
      </c>
      <c r="AK66" s="70"/>
      <c r="AL66" t="s">
        <v>115</v>
      </c>
      <c r="AM66" t="s">
        <v>114</v>
      </c>
      <c r="AN66" t="s">
        <v>114</v>
      </c>
      <c r="AO66" t="s">
        <v>114</v>
      </c>
      <c r="AP66" t="s">
        <v>114</v>
      </c>
      <c r="AQ66" t="s">
        <v>115</v>
      </c>
      <c r="AR66" t="s">
        <v>114</v>
      </c>
    </row>
    <row r="67" spans="1:44" customFormat="1" hidden="1">
      <c r="C67" t="s">
        <v>537</v>
      </c>
      <c r="D67" s="7" t="s">
        <v>538</v>
      </c>
      <c r="E67" s="8">
        <v>2015</v>
      </c>
      <c r="F67" s="18" t="s">
        <v>539</v>
      </c>
      <c r="G67" s="19" t="s">
        <v>91</v>
      </c>
      <c r="H67" s="15" t="s">
        <v>136</v>
      </c>
      <c r="I67" s="15" t="s">
        <v>1820</v>
      </c>
      <c r="J67" s="20" t="s">
        <v>437</v>
      </c>
      <c r="T67" s="11"/>
      <c r="V67" s="23"/>
      <c r="AD67" s="14"/>
      <c r="AE67" s="10"/>
      <c r="AF67" s="10"/>
      <c r="AG67" s="12"/>
      <c r="AH67" s="12"/>
      <c r="AI67" s="118"/>
      <c r="AJ67" s="118"/>
    </row>
    <row r="68" spans="1:44" customFormat="1">
      <c r="A68" s="58"/>
      <c r="B68" s="58" t="s">
        <v>210</v>
      </c>
      <c r="C68" s="58" t="s">
        <v>540</v>
      </c>
      <c r="D68" s="60" t="s">
        <v>541</v>
      </c>
      <c r="E68" s="61">
        <v>2021</v>
      </c>
      <c r="F68" s="62" t="s">
        <v>542</v>
      </c>
      <c r="G68" s="62" t="s">
        <v>91</v>
      </c>
      <c r="H68" s="63" t="s">
        <v>92</v>
      </c>
      <c r="I68" s="63"/>
      <c r="J68" s="64"/>
      <c r="K68" s="58" t="s">
        <v>543</v>
      </c>
      <c r="L68" s="58" t="s">
        <v>544</v>
      </c>
      <c r="M68" s="58" t="s">
        <v>1832</v>
      </c>
      <c r="N68" s="58" t="s">
        <v>545</v>
      </c>
      <c r="O68" s="58">
        <v>3</v>
      </c>
      <c r="P68" s="58">
        <v>0</v>
      </c>
      <c r="Q68" s="58">
        <v>0</v>
      </c>
      <c r="R68" s="58">
        <v>1</v>
      </c>
      <c r="S68" s="58"/>
      <c r="T68" s="58" t="s">
        <v>546</v>
      </c>
      <c r="U68" s="58" t="s">
        <v>123</v>
      </c>
      <c r="V68" s="72" t="s">
        <v>287</v>
      </c>
      <c r="W68" s="58" t="s">
        <v>218</v>
      </c>
      <c r="X68" s="58" t="s">
        <v>547</v>
      </c>
      <c r="Y68" s="58" t="s">
        <v>548</v>
      </c>
      <c r="Z68" s="58" t="s">
        <v>549</v>
      </c>
      <c r="AA68" s="58" t="s">
        <v>1856</v>
      </c>
      <c r="AB68" s="160" t="s">
        <v>254</v>
      </c>
      <c r="AC68" s="58" t="s">
        <v>550</v>
      </c>
      <c r="AD68" s="58" t="s">
        <v>551</v>
      </c>
      <c r="AE68" s="68" t="s">
        <v>108</v>
      </c>
      <c r="AF68" s="123" t="s">
        <v>109</v>
      </c>
      <c r="AG68" s="69" t="s">
        <v>552</v>
      </c>
      <c r="AH68" s="69" t="s">
        <v>553</v>
      </c>
      <c r="AI68" s="164" t="s">
        <v>296</v>
      </c>
      <c r="AJ68" s="139" t="s">
        <v>112</v>
      </c>
      <c r="AK68" s="70" t="s">
        <v>554</v>
      </c>
      <c r="AL68" t="s">
        <v>115</v>
      </c>
      <c r="AM68" t="s">
        <v>115</v>
      </c>
      <c r="AN68" t="s">
        <v>114</v>
      </c>
      <c r="AO68" t="s">
        <v>115</v>
      </c>
      <c r="AP68" t="s">
        <v>115</v>
      </c>
    </row>
    <row r="69" spans="1:44" customFormat="1" hidden="1">
      <c r="C69" t="s">
        <v>555</v>
      </c>
      <c r="D69" s="7" t="s">
        <v>556</v>
      </c>
      <c r="E69" s="8">
        <v>2010</v>
      </c>
      <c r="F69" s="18" t="s">
        <v>557</v>
      </c>
      <c r="G69" s="19" t="s">
        <v>91</v>
      </c>
      <c r="H69" s="15" t="s">
        <v>136</v>
      </c>
      <c r="I69" s="15" t="s">
        <v>1820</v>
      </c>
      <c r="J69" s="20" t="s">
        <v>558</v>
      </c>
      <c r="T69" s="11"/>
      <c r="V69" s="23"/>
      <c r="AD69" s="14"/>
      <c r="AE69" s="10"/>
      <c r="AF69" s="10"/>
      <c r="AG69" s="12"/>
      <c r="AH69" s="12"/>
      <c r="AI69" s="118"/>
      <c r="AJ69" s="118"/>
    </row>
    <row r="70" spans="1:44" customFormat="1" hidden="1">
      <c r="C70" t="s">
        <v>559</v>
      </c>
      <c r="D70" s="7" t="s">
        <v>560</v>
      </c>
      <c r="E70" s="8">
        <v>2012</v>
      </c>
      <c r="F70" s="18" t="s">
        <v>561</v>
      </c>
      <c r="G70" s="19" t="s">
        <v>91</v>
      </c>
      <c r="H70" s="15" t="s">
        <v>136</v>
      </c>
      <c r="I70" s="15" t="s">
        <v>1820</v>
      </c>
      <c r="J70" s="20" t="s">
        <v>228</v>
      </c>
      <c r="T70" s="11"/>
      <c r="V70" s="23"/>
      <c r="AD70" s="14"/>
      <c r="AE70" s="10"/>
      <c r="AF70" s="10"/>
      <c r="AG70" s="12"/>
      <c r="AH70" s="12"/>
      <c r="AI70" s="118"/>
      <c r="AJ70" s="118"/>
    </row>
    <row r="71" spans="1:44" customFormat="1" hidden="1">
      <c r="C71" t="s">
        <v>562</v>
      </c>
      <c r="D71" s="7" t="s">
        <v>563</v>
      </c>
      <c r="E71" s="8">
        <v>2014</v>
      </c>
      <c r="F71" s="19" t="s">
        <v>564</v>
      </c>
      <c r="G71" s="19" t="s">
        <v>91</v>
      </c>
      <c r="H71" s="15" t="s">
        <v>565</v>
      </c>
      <c r="I71" s="15" t="s">
        <v>1797</v>
      </c>
      <c r="J71" s="35" t="s">
        <v>1796</v>
      </c>
      <c r="V71" s="23" t="s">
        <v>239</v>
      </c>
      <c r="AD71" s="27"/>
      <c r="AE71" s="10"/>
      <c r="AF71" s="10"/>
      <c r="AG71" s="12"/>
      <c r="AH71" s="12"/>
      <c r="AI71" s="12"/>
      <c r="AJ71" s="12"/>
      <c r="AK71" s="28"/>
    </row>
    <row r="72" spans="1:44" customFormat="1" ht="15" customHeight="1">
      <c r="A72" s="58"/>
      <c r="B72" s="58" t="s">
        <v>87</v>
      </c>
      <c r="C72" s="117" t="s">
        <v>566</v>
      </c>
      <c r="D72" s="60" t="s">
        <v>567</v>
      </c>
      <c r="E72" s="61">
        <v>2015</v>
      </c>
      <c r="F72" s="62" t="s">
        <v>568</v>
      </c>
      <c r="G72" s="62" t="s">
        <v>91</v>
      </c>
      <c r="H72" s="73" t="s">
        <v>92</v>
      </c>
      <c r="I72" s="73"/>
      <c r="J72" s="64"/>
      <c r="K72" s="65" t="s">
        <v>569</v>
      </c>
      <c r="L72" s="58" t="s">
        <v>569</v>
      </c>
      <c r="M72" s="58" t="s">
        <v>1836</v>
      </c>
      <c r="N72" s="58" t="s">
        <v>570</v>
      </c>
      <c r="O72" s="58">
        <v>2</v>
      </c>
      <c r="P72" s="58">
        <v>0</v>
      </c>
      <c r="Q72" s="58">
        <v>1</v>
      </c>
      <c r="R72" s="58">
        <v>0</v>
      </c>
      <c r="S72" s="58" t="s">
        <v>97</v>
      </c>
      <c r="T72" s="58" t="s">
        <v>122</v>
      </c>
      <c r="U72" s="58" t="s">
        <v>99</v>
      </c>
      <c r="V72" s="66" t="s">
        <v>482</v>
      </c>
      <c r="W72" s="58" t="s">
        <v>571</v>
      </c>
      <c r="X72" s="58" t="s">
        <v>572</v>
      </c>
      <c r="Y72" s="58" t="s">
        <v>112</v>
      </c>
      <c r="Z72" s="58" t="s">
        <v>573</v>
      </c>
      <c r="AA72" s="58" t="s">
        <v>1858</v>
      </c>
      <c r="AB72" s="160" t="s">
        <v>194</v>
      </c>
      <c r="AC72" s="58" t="s">
        <v>112</v>
      </c>
      <c r="AD72" s="58" t="s">
        <v>574</v>
      </c>
      <c r="AE72" s="68" t="s">
        <v>108</v>
      </c>
      <c r="AF72" s="68" t="s">
        <v>534</v>
      </c>
      <c r="AG72" s="69" t="s">
        <v>575</v>
      </c>
      <c r="AH72" s="124" t="s">
        <v>576</v>
      </c>
      <c r="AI72" s="164"/>
      <c r="AJ72" s="69"/>
      <c r="AK72" s="70"/>
      <c r="AL72" t="s">
        <v>115</v>
      </c>
      <c r="AM72" t="s">
        <v>115</v>
      </c>
      <c r="AN72" t="s">
        <v>114</v>
      </c>
      <c r="AO72" t="s">
        <v>114</v>
      </c>
      <c r="AP72" s="185" t="s">
        <v>115</v>
      </c>
      <c r="AQ72" t="s">
        <v>115</v>
      </c>
      <c r="AR72" t="s">
        <v>114</v>
      </c>
    </row>
    <row r="73" spans="1:44" customFormat="1" ht="15" hidden="1" customHeight="1">
      <c r="C73" t="s">
        <v>577</v>
      </c>
      <c r="D73" s="7" t="s">
        <v>578</v>
      </c>
      <c r="E73" s="8">
        <v>2012</v>
      </c>
      <c r="F73" s="18" t="s">
        <v>579</v>
      </c>
      <c r="G73" s="19" t="s">
        <v>91</v>
      </c>
      <c r="H73" s="15" t="s">
        <v>173</v>
      </c>
      <c r="I73" s="15" t="s">
        <v>1820</v>
      </c>
      <c r="J73" s="15" t="s">
        <v>580</v>
      </c>
      <c r="T73" s="11"/>
      <c r="V73" s="23"/>
      <c r="AD73" s="14"/>
      <c r="AE73" s="10"/>
      <c r="AF73" s="10"/>
      <c r="AG73" s="12"/>
      <c r="AH73" s="12"/>
      <c r="AI73" s="118"/>
      <c r="AJ73" s="118"/>
    </row>
    <row r="74" spans="1:44" customFormat="1" ht="15" customHeight="1">
      <c r="A74" s="58"/>
      <c r="B74" s="58" t="s">
        <v>246</v>
      </c>
      <c r="C74" s="58" t="s">
        <v>581</v>
      </c>
      <c r="D74" s="60" t="s">
        <v>563</v>
      </c>
      <c r="E74" s="61">
        <v>2010</v>
      </c>
      <c r="F74" s="62" t="s">
        <v>582</v>
      </c>
      <c r="G74" s="62" t="s">
        <v>91</v>
      </c>
      <c r="H74" s="74" t="s">
        <v>283</v>
      </c>
      <c r="I74" s="74"/>
      <c r="J74" s="75"/>
      <c r="K74" s="58" t="s">
        <v>583</v>
      </c>
      <c r="L74" s="58" t="s">
        <v>155</v>
      </c>
      <c r="M74" s="58" t="s">
        <v>1844</v>
      </c>
      <c r="N74" s="58" t="s">
        <v>584</v>
      </c>
      <c r="O74" s="58">
        <v>1</v>
      </c>
      <c r="P74" s="58">
        <v>1</v>
      </c>
      <c r="Q74" s="58">
        <v>0</v>
      </c>
      <c r="R74" s="58">
        <v>0</v>
      </c>
      <c r="S74" s="58"/>
      <c r="T74" s="58" t="s">
        <v>546</v>
      </c>
      <c r="U74" s="58" t="s">
        <v>99</v>
      </c>
      <c r="V74" s="66" t="s">
        <v>287</v>
      </c>
      <c r="W74" s="58" t="s">
        <v>452</v>
      </c>
      <c r="X74" s="58" t="s">
        <v>585</v>
      </c>
      <c r="Y74" s="58"/>
      <c r="Z74" s="58" t="s">
        <v>586</v>
      </c>
      <c r="AA74" s="58" t="s">
        <v>1856</v>
      </c>
      <c r="AB74" s="160" t="s">
        <v>254</v>
      </c>
      <c r="AC74" s="58" t="s">
        <v>587</v>
      </c>
      <c r="AD74" s="58" t="s">
        <v>588</v>
      </c>
      <c r="AE74" s="68" t="s">
        <v>112</v>
      </c>
      <c r="AF74" s="68"/>
      <c r="AG74" s="69" t="s">
        <v>589</v>
      </c>
      <c r="AH74" s="69" t="s">
        <v>590</v>
      </c>
      <c r="AI74" s="164"/>
      <c r="AJ74" s="69"/>
      <c r="AK74" s="70"/>
      <c r="AL74" t="s">
        <v>115</v>
      </c>
      <c r="AM74" t="s">
        <v>114</v>
      </c>
      <c r="AN74" t="s">
        <v>115</v>
      </c>
      <c r="AO74" t="s">
        <v>114</v>
      </c>
      <c r="AP74" t="s">
        <v>114</v>
      </c>
    </row>
    <row r="75" spans="1:44" customFormat="1" ht="15" hidden="1" customHeight="1">
      <c r="C75" t="s">
        <v>591</v>
      </c>
      <c r="D75" s="7" t="s">
        <v>592</v>
      </c>
      <c r="E75" s="8">
        <v>2017</v>
      </c>
      <c r="F75" s="18" t="s">
        <v>593</v>
      </c>
      <c r="G75" s="19" t="s">
        <v>91</v>
      </c>
      <c r="H75" s="15" t="s">
        <v>141</v>
      </c>
      <c r="I75" s="15" t="s">
        <v>1808</v>
      </c>
      <c r="J75" s="20" t="s">
        <v>594</v>
      </c>
      <c r="T75" s="11"/>
      <c r="V75" s="23"/>
      <c r="AD75" s="14"/>
      <c r="AE75" s="10"/>
      <c r="AF75" s="10"/>
      <c r="AG75" s="12"/>
      <c r="AH75" s="12"/>
      <c r="AI75" s="118"/>
      <c r="AJ75" s="118"/>
    </row>
    <row r="76" spans="1:44" customFormat="1" ht="15" hidden="1" customHeight="1">
      <c r="C76" t="s">
        <v>595</v>
      </c>
      <c r="D76" s="7" t="s">
        <v>596</v>
      </c>
      <c r="E76" s="8">
        <v>2019</v>
      </c>
      <c r="F76" s="18" t="s">
        <v>597</v>
      </c>
      <c r="G76" s="19" t="s">
        <v>91</v>
      </c>
      <c r="H76" s="15" t="s">
        <v>136</v>
      </c>
      <c r="I76" s="15" t="s">
        <v>1820</v>
      </c>
      <c r="J76" s="20" t="s">
        <v>437</v>
      </c>
      <c r="T76" s="11"/>
      <c r="V76" s="23"/>
      <c r="AD76" s="14"/>
      <c r="AE76" s="10"/>
      <c r="AF76" s="10"/>
      <c r="AG76" s="12"/>
      <c r="AH76" s="12"/>
      <c r="AI76" s="118"/>
      <c r="AJ76" s="118"/>
    </row>
    <row r="77" spans="1:44" customFormat="1" ht="15" hidden="1" customHeight="1">
      <c r="A77" s="58"/>
      <c r="B77" s="58" t="s">
        <v>246</v>
      </c>
      <c r="C77" s="58" t="s">
        <v>598</v>
      </c>
      <c r="D77" s="60" t="s">
        <v>599</v>
      </c>
      <c r="E77" s="61">
        <v>2016</v>
      </c>
      <c r="F77" s="62" t="s">
        <v>600</v>
      </c>
      <c r="G77" s="62" t="s">
        <v>91</v>
      </c>
      <c r="H77" s="63" t="s">
        <v>410</v>
      </c>
      <c r="I77" s="63" t="s">
        <v>1821</v>
      </c>
      <c r="J77" s="64" t="s">
        <v>411</v>
      </c>
      <c r="K77" s="58" t="s">
        <v>601</v>
      </c>
      <c r="L77" s="58" t="s">
        <v>449</v>
      </c>
      <c r="M77" s="58"/>
      <c r="N77" s="58" t="s">
        <v>602</v>
      </c>
      <c r="O77" s="58"/>
      <c r="P77" s="58">
        <v>0</v>
      </c>
      <c r="Q77" s="58">
        <v>0</v>
      </c>
      <c r="R77" s="58">
        <v>1</v>
      </c>
      <c r="S77" s="58"/>
      <c r="T77" s="58" t="s">
        <v>98</v>
      </c>
      <c r="U77" s="137" t="s">
        <v>414</v>
      </c>
      <c r="V77" s="66" t="s">
        <v>239</v>
      </c>
      <c r="W77" s="58" t="s">
        <v>603</v>
      </c>
      <c r="X77" s="58"/>
      <c r="Y77" s="58"/>
      <c r="Z77" s="58" t="s">
        <v>604</v>
      </c>
      <c r="AA77" s="58"/>
      <c r="AB77" s="160"/>
      <c r="AC77" s="58" t="s">
        <v>605</v>
      </c>
      <c r="AD77" s="67" t="s">
        <v>363</v>
      </c>
      <c r="AE77" s="68" t="s">
        <v>108</v>
      </c>
      <c r="AF77" s="68" t="s">
        <v>606</v>
      </c>
      <c r="AG77" s="69" t="s">
        <v>419</v>
      </c>
      <c r="AH77" s="124" t="s">
        <v>607</v>
      </c>
      <c r="AI77" s="164" t="s">
        <v>296</v>
      </c>
      <c r="AJ77" s="69">
        <v>16</v>
      </c>
      <c r="AK77" s="70"/>
      <c r="AL77" t="s">
        <v>114</v>
      </c>
      <c r="AN77" t="s">
        <v>114</v>
      </c>
    </row>
    <row r="78" spans="1:44" customFormat="1" hidden="1">
      <c r="C78" t="s">
        <v>608</v>
      </c>
      <c r="D78" s="7" t="s">
        <v>609</v>
      </c>
      <c r="E78" s="8">
        <v>2012</v>
      </c>
      <c r="F78" s="18" t="s">
        <v>610</v>
      </c>
      <c r="G78" s="19" t="s">
        <v>91</v>
      </c>
      <c r="H78" s="15" t="s">
        <v>141</v>
      </c>
      <c r="I78" s="15" t="s">
        <v>1798</v>
      </c>
      <c r="J78" s="20" t="s">
        <v>611</v>
      </c>
      <c r="T78" s="11"/>
      <c r="V78" s="23"/>
      <c r="AD78" s="14"/>
      <c r="AE78" s="10"/>
      <c r="AF78" s="10"/>
      <c r="AG78" s="12"/>
      <c r="AH78" s="12"/>
      <c r="AI78" s="118"/>
      <c r="AJ78" s="118"/>
    </row>
    <row r="79" spans="1:44" customFormat="1">
      <c r="A79" s="58"/>
      <c r="B79" s="58" t="s">
        <v>87</v>
      </c>
      <c r="C79" s="117" t="s">
        <v>612</v>
      </c>
      <c r="D79" s="60" t="s">
        <v>613</v>
      </c>
      <c r="E79" s="61">
        <v>2011</v>
      </c>
      <c r="F79" s="62" t="s">
        <v>614</v>
      </c>
      <c r="G79" s="62" t="s">
        <v>91</v>
      </c>
      <c r="H79" s="63" t="s">
        <v>92</v>
      </c>
      <c r="I79" s="63"/>
      <c r="J79" s="64"/>
      <c r="K79" s="58" t="s">
        <v>615</v>
      </c>
      <c r="L79" s="58" t="s">
        <v>616</v>
      </c>
      <c r="M79" s="58" t="s">
        <v>1841</v>
      </c>
      <c r="N79" s="58" t="s">
        <v>617</v>
      </c>
      <c r="O79" s="58">
        <v>4</v>
      </c>
      <c r="P79" s="58">
        <v>0</v>
      </c>
      <c r="Q79" s="58">
        <v>2</v>
      </c>
      <c r="R79" s="58">
        <v>2</v>
      </c>
      <c r="S79" s="58"/>
      <c r="T79" s="58" t="s">
        <v>122</v>
      </c>
      <c r="U79" s="58" t="s">
        <v>99</v>
      </c>
      <c r="V79" s="76" t="s">
        <v>618</v>
      </c>
      <c r="W79" s="58" t="s">
        <v>619</v>
      </c>
      <c r="X79" s="58" t="s">
        <v>1768</v>
      </c>
      <c r="Y79" s="58" t="s">
        <v>620</v>
      </c>
      <c r="Z79" s="58" t="s">
        <v>621</v>
      </c>
      <c r="AA79" s="58" t="s">
        <v>1861</v>
      </c>
      <c r="AB79" s="160" t="s">
        <v>194</v>
      </c>
      <c r="AC79" s="58" t="s">
        <v>112</v>
      </c>
      <c r="AD79" s="67" t="s">
        <v>487</v>
      </c>
      <c r="AE79" s="68" t="s">
        <v>108</v>
      </c>
      <c r="AF79" s="153" t="s">
        <v>622</v>
      </c>
      <c r="AG79" s="69" t="s">
        <v>623</v>
      </c>
      <c r="AH79" s="124" t="s">
        <v>624</v>
      </c>
      <c r="AI79" s="164"/>
      <c r="AJ79" s="69"/>
      <c r="AK79" s="70"/>
      <c r="AL79" t="s">
        <v>115</v>
      </c>
      <c r="AM79" t="s">
        <v>114</v>
      </c>
      <c r="AN79" t="s">
        <v>114</v>
      </c>
      <c r="AO79" t="s">
        <v>114</v>
      </c>
      <c r="AP79" t="s">
        <v>114</v>
      </c>
      <c r="AQ79" t="s">
        <v>115</v>
      </c>
      <c r="AR79" t="s">
        <v>114</v>
      </c>
    </row>
    <row r="80" spans="1:44" customFormat="1" hidden="1">
      <c r="C80" t="s">
        <v>625</v>
      </c>
      <c r="D80" s="7" t="s">
        <v>626</v>
      </c>
      <c r="E80" s="8">
        <v>2016</v>
      </c>
      <c r="F80" s="18" t="s">
        <v>627</v>
      </c>
      <c r="G80" s="19" t="s">
        <v>91</v>
      </c>
      <c r="H80" s="15" t="s">
        <v>141</v>
      </c>
      <c r="I80" s="15" t="s">
        <v>1798</v>
      </c>
      <c r="J80" s="20" t="s">
        <v>628</v>
      </c>
      <c r="T80" s="11"/>
      <c r="V80" s="23"/>
      <c r="AD80" s="14"/>
      <c r="AE80" s="10"/>
      <c r="AF80" s="10"/>
      <c r="AG80" s="12"/>
      <c r="AH80" s="12"/>
      <c r="AI80" s="118"/>
      <c r="AJ80" s="118"/>
    </row>
    <row r="81" spans="1:42" customFormat="1" hidden="1">
      <c r="C81" t="s">
        <v>629</v>
      </c>
      <c r="D81" s="7" t="s">
        <v>630</v>
      </c>
      <c r="E81" s="8">
        <v>2013</v>
      </c>
      <c r="F81" s="18" t="s">
        <v>631</v>
      </c>
      <c r="G81" s="19" t="s">
        <v>91</v>
      </c>
      <c r="H81" s="15" t="s">
        <v>136</v>
      </c>
      <c r="I81" s="15" t="s">
        <v>1820</v>
      </c>
      <c r="J81" s="20" t="s">
        <v>632</v>
      </c>
      <c r="T81" s="11"/>
      <c r="V81" s="23"/>
      <c r="AD81" s="14"/>
      <c r="AE81" s="10"/>
      <c r="AF81" s="10"/>
      <c r="AG81" s="12"/>
      <c r="AH81" s="12"/>
      <c r="AI81" s="118"/>
      <c r="AJ81" s="118"/>
    </row>
    <row r="82" spans="1:42" customFormat="1" hidden="1">
      <c r="C82" t="s">
        <v>633</v>
      </c>
      <c r="D82" s="7" t="s">
        <v>634</v>
      </c>
      <c r="E82" s="8">
        <v>2020</v>
      </c>
      <c r="F82" s="18" t="s">
        <v>635</v>
      </c>
      <c r="G82" s="19" t="s">
        <v>91</v>
      </c>
      <c r="H82" s="15" t="s">
        <v>141</v>
      </c>
      <c r="I82" s="15" t="s">
        <v>1808</v>
      </c>
      <c r="J82" s="20" t="s">
        <v>594</v>
      </c>
      <c r="T82" s="11"/>
      <c r="V82" s="23"/>
      <c r="AD82" s="14"/>
      <c r="AE82" s="10"/>
      <c r="AF82" s="10"/>
      <c r="AG82" s="12"/>
      <c r="AH82" s="12"/>
      <c r="AI82" s="118"/>
      <c r="AJ82" s="118"/>
    </row>
    <row r="83" spans="1:42" customFormat="1" hidden="1">
      <c r="C83" t="s">
        <v>636</v>
      </c>
      <c r="D83" s="7" t="s">
        <v>637</v>
      </c>
      <c r="E83" s="8">
        <v>2010</v>
      </c>
      <c r="F83" s="18" t="s">
        <v>638</v>
      </c>
      <c r="G83" s="19" t="s">
        <v>91</v>
      </c>
      <c r="H83" s="15" t="s">
        <v>136</v>
      </c>
      <c r="I83" s="15" t="s">
        <v>1820</v>
      </c>
      <c r="J83" s="20" t="s">
        <v>639</v>
      </c>
      <c r="T83" s="11"/>
      <c r="V83" s="23"/>
      <c r="AD83" s="14"/>
      <c r="AE83" s="10"/>
      <c r="AF83" s="10"/>
      <c r="AG83" s="12"/>
      <c r="AH83" s="12"/>
      <c r="AI83" s="118"/>
      <c r="AJ83" s="118"/>
    </row>
    <row r="84" spans="1:42" customFormat="1" hidden="1">
      <c r="C84" t="s">
        <v>640</v>
      </c>
      <c r="D84" s="7" t="s">
        <v>637</v>
      </c>
      <c r="E84" s="8">
        <v>2010</v>
      </c>
      <c r="F84" s="18" t="s">
        <v>641</v>
      </c>
      <c r="G84" s="19" t="s">
        <v>91</v>
      </c>
      <c r="H84" s="15" t="s">
        <v>136</v>
      </c>
      <c r="I84" s="15" t="s">
        <v>1820</v>
      </c>
      <c r="J84" s="20" t="s">
        <v>639</v>
      </c>
      <c r="T84" s="11"/>
      <c r="V84" s="23"/>
      <c r="AD84" s="14"/>
      <c r="AE84" s="10"/>
      <c r="AF84" s="10"/>
      <c r="AG84" s="12"/>
      <c r="AH84" s="12"/>
      <c r="AI84" s="118"/>
      <c r="AJ84" s="118"/>
    </row>
    <row r="85" spans="1:42" customFormat="1" hidden="1">
      <c r="C85" t="s">
        <v>642</v>
      </c>
      <c r="D85" s="7" t="s">
        <v>643</v>
      </c>
      <c r="E85" s="8">
        <v>2019</v>
      </c>
      <c r="F85" s="18" t="s">
        <v>644</v>
      </c>
      <c r="G85" s="19" t="s">
        <v>91</v>
      </c>
      <c r="H85" s="15" t="s">
        <v>136</v>
      </c>
      <c r="I85" s="15" t="s">
        <v>1820</v>
      </c>
      <c r="J85" s="20" t="s">
        <v>645</v>
      </c>
      <c r="T85" s="11"/>
      <c r="V85" s="23"/>
      <c r="AD85" s="14"/>
      <c r="AE85" s="10"/>
      <c r="AF85" s="10"/>
      <c r="AG85" s="12"/>
      <c r="AH85" s="12"/>
      <c r="AI85" s="118"/>
      <c r="AJ85" s="118"/>
    </row>
    <row r="86" spans="1:42" customFormat="1" hidden="1">
      <c r="C86" t="s">
        <v>646</v>
      </c>
      <c r="D86" s="7" t="s">
        <v>647</v>
      </c>
      <c r="E86" s="8">
        <v>2021</v>
      </c>
      <c r="F86" s="18" t="s">
        <v>648</v>
      </c>
      <c r="G86" s="19" t="s">
        <v>91</v>
      </c>
      <c r="H86" s="15" t="s">
        <v>136</v>
      </c>
      <c r="I86" s="15" t="s">
        <v>1820</v>
      </c>
      <c r="J86" s="20" t="s">
        <v>137</v>
      </c>
      <c r="T86" s="11"/>
      <c r="V86" s="23"/>
      <c r="AD86" s="14"/>
      <c r="AE86" s="10"/>
      <c r="AF86" s="10"/>
      <c r="AG86" s="12"/>
      <c r="AH86" s="12"/>
      <c r="AI86" s="118"/>
      <c r="AJ86" s="118"/>
    </row>
    <row r="87" spans="1:42" customFormat="1" hidden="1">
      <c r="C87" t="s">
        <v>649</v>
      </c>
      <c r="D87" s="7" t="s">
        <v>650</v>
      </c>
      <c r="E87" s="8">
        <v>2019</v>
      </c>
      <c r="F87" s="18" t="s">
        <v>651</v>
      </c>
      <c r="G87" s="19" t="s">
        <v>91</v>
      </c>
      <c r="H87" s="15" t="s">
        <v>136</v>
      </c>
      <c r="I87" s="15" t="s">
        <v>1820</v>
      </c>
      <c r="J87" s="20" t="s">
        <v>652</v>
      </c>
      <c r="T87" s="11"/>
      <c r="V87" s="23"/>
      <c r="AD87" s="14"/>
      <c r="AE87" s="10"/>
      <c r="AF87" s="10"/>
      <c r="AG87" s="12"/>
      <c r="AH87" s="12"/>
      <c r="AI87" s="118"/>
      <c r="AJ87" s="118"/>
    </row>
    <row r="88" spans="1:42" customFormat="1" hidden="1">
      <c r="C88" t="s">
        <v>653</v>
      </c>
      <c r="D88" s="7" t="s">
        <v>654</v>
      </c>
      <c r="E88" s="8">
        <v>2010</v>
      </c>
      <c r="F88" s="19" t="s">
        <v>655</v>
      </c>
      <c r="G88" s="19" t="s">
        <v>91</v>
      </c>
      <c r="H88" s="15" t="s">
        <v>136</v>
      </c>
      <c r="I88" s="15" t="s">
        <v>1820</v>
      </c>
      <c r="J88" s="36" t="s">
        <v>656</v>
      </c>
      <c r="V88" s="23" t="s">
        <v>239</v>
      </c>
      <c r="AD88" s="27"/>
      <c r="AE88" s="10"/>
      <c r="AF88" s="10"/>
      <c r="AG88" s="12"/>
      <c r="AH88" s="12"/>
      <c r="AI88" s="12"/>
      <c r="AJ88" s="12"/>
      <c r="AK88" s="28"/>
    </row>
    <row r="89" spans="1:42" customFormat="1">
      <c r="A89" s="58"/>
      <c r="B89" s="58" t="s">
        <v>246</v>
      </c>
      <c r="C89" s="58" t="s">
        <v>657</v>
      </c>
      <c r="D89" s="60" t="s">
        <v>658</v>
      </c>
      <c r="E89" s="61">
        <v>2013</v>
      </c>
      <c r="F89" s="62" t="s">
        <v>1783</v>
      </c>
      <c r="G89" s="62" t="s">
        <v>91</v>
      </c>
      <c r="H89" s="63" t="s">
        <v>92</v>
      </c>
      <c r="I89" s="63"/>
      <c r="J89" s="64"/>
      <c r="K89" s="58" t="s">
        <v>660</v>
      </c>
      <c r="L89" s="58" t="s">
        <v>661</v>
      </c>
      <c r="M89" s="58" t="s">
        <v>1829</v>
      </c>
      <c r="N89" s="58" t="s">
        <v>662</v>
      </c>
      <c r="O89" s="58">
        <v>2</v>
      </c>
      <c r="P89" s="58">
        <v>0</v>
      </c>
      <c r="Q89" s="58">
        <v>1</v>
      </c>
      <c r="R89" s="58">
        <v>0</v>
      </c>
      <c r="S89" s="58"/>
      <c r="T89" s="58" t="s">
        <v>98</v>
      </c>
      <c r="U89" s="58" t="s">
        <v>99</v>
      </c>
      <c r="V89" s="66" t="s">
        <v>239</v>
      </c>
      <c r="W89" s="58" t="s">
        <v>663</v>
      </c>
      <c r="X89" s="58"/>
      <c r="Y89" s="58"/>
      <c r="Z89" s="58" t="s">
        <v>664</v>
      </c>
      <c r="AA89" s="58" t="s">
        <v>664</v>
      </c>
      <c r="AB89" s="160" t="s">
        <v>112</v>
      </c>
      <c r="AC89" s="58" t="s">
        <v>665</v>
      </c>
      <c r="AD89" s="67" t="s">
        <v>666</v>
      </c>
      <c r="AE89" s="68" t="s">
        <v>108</v>
      </c>
      <c r="AF89" s="68"/>
      <c r="AG89" s="271" t="s">
        <v>667</v>
      </c>
      <c r="AH89" s="125" t="s">
        <v>668</v>
      </c>
      <c r="AI89" s="164"/>
      <c r="AJ89" s="69"/>
      <c r="AK89" s="70"/>
      <c r="AL89" t="s">
        <v>114</v>
      </c>
      <c r="AM89" t="s">
        <v>114</v>
      </c>
      <c r="AN89" t="s">
        <v>114</v>
      </c>
      <c r="AO89" t="s">
        <v>114</v>
      </c>
      <c r="AP89" t="s">
        <v>114</v>
      </c>
    </row>
    <row r="90" spans="1:42" customFormat="1">
      <c r="A90" s="58"/>
      <c r="B90" s="58" t="s">
        <v>210</v>
      </c>
      <c r="C90" s="58" t="s">
        <v>669</v>
      </c>
      <c r="D90" s="392" t="s">
        <v>670</v>
      </c>
      <c r="E90" s="61">
        <v>2013</v>
      </c>
      <c r="F90" s="62" t="s">
        <v>671</v>
      </c>
      <c r="G90" s="62" t="s">
        <v>91</v>
      </c>
      <c r="H90" s="63" t="s">
        <v>92</v>
      </c>
      <c r="I90" s="63"/>
      <c r="J90" s="64"/>
      <c r="K90" s="58" t="s">
        <v>672</v>
      </c>
      <c r="L90" s="58" t="s">
        <v>155</v>
      </c>
      <c r="M90" s="58" t="s">
        <v>1844</v>
      </c>
      <c r="N90" s="65" t="s">
        <v>673</v>
      </c>
      <c r="O90" s="58">
        <v>4</v>
      </c>
      <c r="P90" s="65">
        <v>3</v>
      </c>
      <c r="Q90" s="65">
        <v>3</v>
      </c>
      <c r="R90" s="65">
        <v>3</v>
      </c>
      <c r="S90" s="65"/>
      <c r="T90" s="58" t="s">
        <v>98</v>
      </c>
      <c r="U90" s="58" t="s">
        <v>123</v>
      </c>
      <c r="V90" s="66" t="s">
        <v>239</v>
      </c>
      <c r="W90" s="58" t="s">
        <v>674</v>
      </c>
      <c r="X90" s="58" t="s">
        <v>675</v>
      </c>
      <c r="Y90" s="58" t="s">
        <v>676</v>
      </c>
      <c r="Z90" s="58" t="s">
        <v>1895</v>
      </c>
      <c r="AA90" s="58" t="s">
        <v>1863</v>
      </c>
      <c r="AB90" s="160" t="s">
        <v>254</v>
      </c>
      <c r="AC90" s="58" t="s">
        <v>677</v>
      </c>
      <c r="AD90" s="67" t="s">
        <v>678</v>
      </c>
      <c r="AE90" s="68" t="s">
        <v>108</v>
      </c>
      <c r="AF90" s="68" t="s">
        <v>679</v>
      </c>
      <c r="AG90" s="69" t="s">
        <v>680</v>
      </c>
      <c r="AH90" s="69" t="s">
        <v>681</v>
      </c>
      <c r="AI90" s="164"/>
      <c r="AJ90" s="69"/>
      <c r="AK90" s="70"/>
      <c r="AL90" t="s">
        <v>114</v>
      </c>
      <c r="AM90" t="s">
        <v>115</v>
      </c>
      <c r="AN90" t="s">
        <v>114</v>
      </c>
      <c r="AO90" t="s">
        <v>114</v>
      </c>
      <c r="AP90" t="s">
        <v>114</v>
      </c>
    </row>
    <row r="91" spans="1:42" customFormat="1" hidden="1">
      <c r="C91" t="s">
        <v>682</v>
      </c>
      <c r="D91" s="7" t="s">
        <v>683</v>
      </c>
      <c r="E91" s="8">
        <v>2020</v>
      </c>
      <c r="F91" s="18" t="s">
        <v>684</v>
      </c>
      <c r="G91" s="19" t="s">
        <v>91</v>
      </c>
      <c r="H91" s="15" t="s">
        <v>136</v>
      </c>
      <c r="I91" s="15" t="s">
        <v>1820</v>
      </c>
      <c r="J91" s="20" t="s">
        <v>652</v>
      </c>
      <c r="T91" s="11"/>
      <c r="V91" s="23"/>
      <c r="AD91" s="14"/>
      <c r="AE91" s="10"/>
      <c r="AF91" s="10"/>
      <c r="AG91" s="12"/>
      <c r="AH91" s="12"/>
      <c r="AI91" s="118"/>
      <c r="AJ91" s="118"/>
    </row>
    <row r="92" spans="1:42" customFormat="1" hidden="1">
      <c r="C92" t="s">
        <v>685</v>
      </c>
      <c r="D92" s="7" t="s">
        <v>686</v>
      </c>
      <c r="E92" s="8">
        <v>2019</v>
      </c>
      <c r="F92" s="18" t="s">
        <v>687</v>
      </c>
      <c r="G92" s="19" t="s">
        <v>91</v>
      </c>
      <c r="H92" s="15" t="s">
        <v>173</v>
      </c>
      <c r="I92" s="15" t="s">
        <v>1794</v>
      </c>
      <c r="J92" s="20" t="s">
        <v>688</v>
      </c>
      <c r="T92" s="11"/>
      <c r="V92" s="23"/>
      <c r="AD92" s="14"/>
      <c r="AE92" s="10"/>
      <c r="AF92" s="10"/>
      <c r="AG92" s="12"/>
      <c r="AH92" s="12"/>
      <c r="AI92" s="118"/>
      <c r="AJ92" s="118"/>
    </row>
    <row r="93" spans="1:42" customFormat="1" hidden="1">
      <c r="C93" t="s">
        <v>689</v>
      </c>
      <c r="D93" s="7" t="s">
        <v>690</v>
      </c>
      <c r="E93" s="8">
        <v>2019</v>
      </c>
      <c r="F93" s="18" t="s">
        <v>691</v>
      </c>
      <c r="G93" s="19" t="s">
        <v>426</v>
      </c>
      <c r="H93" s="15" t="s">
        <v>141</v>
      </c>
      <c r="I93" s="15" t="s">
        <v>1798</v>
      </c>
      <c r="J93" s="20" t="s">
        <v>692</v>
      </c>
      <c r="T93" s="11"/>
      <c r="V93" s="23"/>
      <c r="AD93" s="14"/>
      <c r="AE93" s="10"/>
      <c r="AF93" s="10"/>
      <c r="AG93" s="12"/>
      <c r="AH93" s="12"/>
      <c r="AI93" s="118"/>
      <c r="AJ93" s="118"/>
    </row>
    <row r="94" spans="1:42" customFormat="1" hidden="1">
      <c r="C94" t="s">
        <v>693</v>
      </c>
      <c r="D94" s="7" t="s">
        <v>694</v>
      </c>
      <c r="E94" s="8">
        <v>2012</v>
      </c>
      <c r="F94" s="18" t="s">
        <v>695</v>
      </c>
      <c r="G94" t="s">
        <v>91</v>
      </c>
      <c r="H94" s="15" t="s">
        <v>173</v>
      </c>
      <c r="I94" s="15" t="s">
        <v>1820</v>
      </c>
      <c r="J94" t="s">
        <v>696</v>
      </c>
      <c r="T94" s="11"/>
      <c r="V94" s="23"/>
      <c r="AD94" s="14"/>
      <c r="AE94" s="10"/>
      <c r="AF94" s="10"/>
      <c r="AG94" s="12"/>
      <c r="AH94" s="12"/>
      <c r="AI94" s="118"/>
      <c r="AJ94" s="118"/>
    </row>
    <row r="95" spans="1:42" customFormat="1" hidden="1">
      <c r="C95" t="s">
        <v>697</v>
      </c>
      <c r="D95" s="7" t="s">
        <v>698</v>
      </c>
      <c r="E95" s="8">
        <v>2020</v>
      </c>
      <c r="F95" s="18" t="s">
        <v>699</v>
      </c>
      <c r="G95" s="19" t="s">
        <v>91</v>
      </c>
      <c r="H95" s="15" t="s">
        <v>136</v>
      </c>
      <c r="I95" s="15" t="s">
        <v>1820</v>
      </c>
      <c r="J95" s="20" t="s">
        <v>700</v>
      </c>
      <c r="T95" s="11"/>
      <c r="V95" s="23"/>
      <c r="AD95" s="14"/>
      <c r="AE95" s="10"/>
      <c r="AF95" s="10"/>
      <c r="AG95" s="12"/>
      <c r="AH95" s="12"/>
      <c r="AI95" s="118"/>
      <c r="AJ95" s="118"/>
    </row>
    <row r="96" spans="1:42" customFormat="1" hidden="1">
      <c r="C96" t="s">
        <v>701</v>
      </c>
      <c r="D96" s="7" t="s">
        <v>702</v>
      </c>
      <c r="E96" s="8">
        <v>2012</v>
      </c>
      <c r="F96" s="18" t="s">
        <v>703</v>
      </c>
      <c r="G96" s="19" t="s">
        <v>91</v>
      </c>
      <c r="H96" s="15" t="s">
        <v>136</v>
      </c>
      <c r="I96" s="15" t="s">
        <v>1820</v>
      </c>
      <c r="J96" s="20" t="s">
        <v>645</v>
      </c>
      <c r="T96" s="11"/>
      <c r="V96" s="23"/>
      <c r="AD96" s="14"/>
      <c r="AE96" s="10"/>
      <c r="AF96" s="10"/>
      <c r="AG96" s="12"/>
      <c r="AH96" s="12"/>
      <c r="AI96" s="118"/>
      <c r="AJ96" s="118"/>
    </row>
    <row r="97" spans="1:46" customFormat="1" hidden="1">
      <c r="C97" t="s">
        <v>704</v>
      </c>
      <c r="D97" s="7" t="s">
        <v>705</v>
      </c>
      <c r="E97" s="8">
        <v>2018</v>
      </c>
      <c r="F97" s="18" t="s">
        <v>706</v>
      </c>
      <c r="G97" s="19" t="s">
        <v>91</v>
      </c>
      <c r="H97" s="15" t="s">
        <v>173</v>
      </c>
      <c r="I97" s="15" t="s">
        <v>1820</v>
      </c>
      <c r="J97" s="20" t="s">
        <v>696</v>
      </c>
      <c r="T97" s="11"/>
      <c r="V97" s="23"/>
      <c r="AD97" s="14"/>
      <c r="AE97" s="10"/>
      <c r="AF97" s="10"/>
      <c r="AG97" s="12"/>
      <c r="AH97" s="12"/>
      <c r="AI97" s="118"/>
      <c r="AJ97" s="118"/>
    </row>
    <row r="98" spans="1:46" customFormat="1" hidden="1">
      <c r="C98" t="s">
        <v>707</v>
      </c>
      <c r="D98" s="7" t="s">
        <v>708</v>
      </c>
      <c r="E98" s="8">
        <v>2014</v>
      </c>
      <c r="F98" s="18" t="s">
        <v>709</v>
      </c>
      <c r="G98" s="19" t="s">
        <v>91</v>
      </c>
      <c r="H98" s="15" t="s">
        <v>136</v>
      </c>
      <c r="I98" s="15" t="s">
        <v>1820</v>
      </c>
      <c r="J98" s="20" t="s">
        <v>639</v>
      </c>
      <c r="T98" s="11"/>
      <c r="V98" s="23"/>
      <c r="AD98" s="14"/>
      <c r="AE98" s="10"/>
      <c r="AF98" s="10"/>
      <c r="AG98" s="12"/>
      <c r="AH98" s="12"/>
      <c r="AI98" s="118"/>
      <c r="AJ98" s="118"/>
    </row>
    <row r="99" spans="1:46" customFormat="1">
      <c r="B99" t="s">
        <v>87</v>
      </c>
      <c r="C99" t="s">
        <v>710</v>
      </c>
      <c r="D99" t="s">
        <v>711</v>
      </c>
      <c r="E99">
        <v>2015</v>
      </c>
      <c r="F99" s="15" t="s">
        <v>712</v>
      </c>
      <c r="G99" s="62" t="s">
        <v>91</v>
      </c>
      <c r="H99" s="15" t="s">
        <v>283</v>
      </c>
      <c r="I99" s="15"/>
      <c r="J99" s="20"/>
      <c r="K99" t="s">
        <v>713</v>
      </c>
      <c r="L99" s="58" t="s">
        <v>155</v>
      </c>
      <c r="M99" s="58" t="s">
        <v>1844</v>
      </c>
      <c r="N99" t="s">
        <v>714</v>
      </c>
      <c r="O99" s="58">
        <v>1</v>
      </c>
      <c r="P99">
        <v>1</v>
      </c>
      <c r="Q99">
        <v>0</v>
      </c>
      <c r="R99">
        <v>0</v>
      </c>
      <c r="T99" t="s">
        <v>122</v>
      </c>
      <c r="U99" t="s">
        <v>99</v>
      </c>
      <c r="V99" s="23" t="s">
        <v>287</v>
      </c>
      <c r="W99" t="s">
        <v>288</v>
      </c>
      <c r="X99" t="s">
        <v>1864</v>
      </c>
      <c r="Y99" t="s">
        <v>715</v>
      </c>
      <c r="Z99" s="258" t="s">
        <v>716</v>
      </c>
      <c r="AA99" s="58" t="s">
        <v>1887</v>
      </c>
      <c r="AB99" s="161" t="s">
        <v>112</v>
      </c>
      <c r="AC99" t="s">
        <v>112</v>
      </c>
      <c r="AD99" s="27" t="s">
        <v>717</v>
      </c>
      <c r="AE99" s="10" t="s">
        <v>718</v>
      </c>
      <c r="AF99" s="10" t="s">
        <v>112</v>
      </c>
      <c r="AG99" s="12" t="s">
        <v>719</v>
      </c>
      <c r="AH99" s="12" t="s">
        <v>720</v>
      </c>
      <c r="AI99" s="160" t="s">
        <v>296</v>
      </c>
      <c r="AJ99" s="119" t="s">
        <v>112</v>
      </c>
      <c r="AK99" s="58"/>
      <c r="AL99" t="s">
        <v>115</v>
      </c>
      <c r="AM99" t="s">
        <v>114</v>
      </c>
      <c r="AN99" t="s">
        <v>114</v>
      </c>
      <c r="AO99" t="s">
        <v>114</v>
      </c>
      <c r="AP99" t="s">
        <v>114</v>
      </c>
    </row>
    <row r="100" spans="1:46" customFormat="1">
      <c r="A100" s="58"/>
      <c r="B100" s="58" t="s">
        <v>87</v>
      </c>
      <c r="C100" s="58" t="s">
        <v>721</v>
      </c>
      <c r="D100" s="60" t="s">
        <v>722</v>
      </c>
      <c r="E100" s="61">
        <v>2019</v>
      </c>
      <c r="F100" s="62" t="s">
        <v>723</v>
      </c>
      <c r="G100" s="62" t="s">
        <v>91</v>
      </c>
      <c r="H100" s="155" t="s">
        <v>283</v>
      </c>
      <c r="I100" s="155"/>
      <c r="J100" s="64"/>
      <c r="K100" s="58" t="s">
        <v>724</v>
      </c>
      <c r="L100" s="58" t="s">
        <v>399</v>
      </c>
      <c r="M100" s="58" t="s">
        <v>1834</v>
      </c>
      <c r="N100" s="58" t="s">
        <v>725</v>
      </c>
      <c r="O100" s="58">
        <v>3</v>
      </c>
      <c r="P100" s="58">
        <v>0</v>
      </c>
      <c r="Q100" s="58">
        <v>0</v>
      </c>
      <c r="R100" s="58">
        <v>1</v>
      </c>
      <c r="S100" s="58"/>
      <c r="T100" s="58" t="s">
        <v>122</v>
      </c>
      <c r="U100" s="58" t="s">
        <v>99</v>
      </c>
      <c r="V100" s="66" t="s">
        <v>239</v>
      </c>
      <c r="W100" s="65" t="s">
        <v>726</v>
      </c>
      <c r="X100" s="58" t="s">
        <v>727</v>
      </c>
      <c r="Y100" s="58" t="s">
        <v>728</v>
      </c>
      <c r="Z100" s="58" t="s">
        <v>729</v>
      </c>
      <c r="AA100" s="58" t="s">
        <v>1860</v>
      </c>
      <c r="AB100" s="160" t="s">
        <v>112</v>
      </c>
      <c r="AC100" s="58" t="s">
        <v>727</v>
      </c>
      <c r="AD100" s="67" t="s">
        <v>551</v>
      </c>
      <c r="AE100" s="68" t="s">
        <v>108</v>
      </c>
      <c r="AF100" s="68" t="s">
        <v>730</v>
      </c>
      <c r="AG100" s="69" t="s">
        <v>719</v>
      </c>
      <c r="AH100" s="69" t="s">
        <v>731</v>
      </c>
      <c r="AI100" s="164" t="s">
        <v>732</v>
      </c>
      <c r="AJ100" s="69" t="s">
        <v>112</v>
      </c>
      <c r="AK100" s="70"/>
      <c r="AL100" t="s">
        <v>115</v>
      </c>
      <c r="AM100" t="s">
        <v>114</v>
      </c>
      <c r="AN100" t="s">
        <v>114</v>
      </c>
      <c r="AO100" t="s">
        <v>114</v>
      </c>
      <c r="AP100" t="s">
        <v>114</v>
      </c>
    </row>
    <row r="101" spans="1:46" customFormat="1">
      <c r="A101" s="1"/>
      <c r="B101" s="1" t="s">
        <v>87</v>
      </c>
      <c r="C101" s="58" t="s">
        <v>733</v>
      </c>
      <c r="D101" s="60" t="s">
        <v>734</v>
      </c>
      <c r="E101" s="61">
        <v>2012</v>
      </c>
      <c r="F101" s="62" t="s">
        <v>735</v>
      </c>
      <c r="G101" s="62" t="s">
        <v>91</v>
      </c>
      <c r="H101" s="63" t="s">
        <v>92</v>
      </c>
      <c r="I101" s="63"/>
      <c r="J101" s="64"/>
      <c r="K101" s="58" t="s">
        <v>736</v>
      </c>
      <c r="L101" s="58" t="s">
        <v>95</v>
      </c>
      <c r="M101" s="58" t="s">
        <v>1844</v>
      </c>
      <c r="N101" s="58" t="s">
        <v>737</v>
      </c>
      <c r="O101" s="58">
        <v>3</v>
      </c>
      <c r="P101" s="58">
        <v>0</v>
      </c>
      <c r="Q101" s="58">
        <v>0</v>
      </c>
      <c r="R101" s="58">
        <v>1</v>
      </c>
      <c r="S101" s="58"/>
      <c r="T101" s="58" t="s">
        <v>98</v>
      </c>
      <c r="U101" s="58" t="s">
        <v>99</v>
      </c>
      <c r="V101" s="66" t="s">
        <v>482</v>
      </c>
      <c r="W101" s="58" t="s">
        <v>738</v>
      </c>
      <c r="X101" s="58" t="s">
        <v>739</v>
      </c>
      <c r="Y101" s="58" t="s">
        <v>112</v>
      </c>
      <c r="Z101" s="58" t="s">
        <v>104</v>
      </c>
      <c r="AA101" s="58" t="s">
        <v>1851</v>
      </c>
      <c r="AB101" s="160" t="s">
        <v>194</v>
      </c>
      <c r="AC101" s="58" t="s">
        <v>740</v>
      </c>
      <c r="AD101" s="67" t="s">
        <v>741</v>
      </c>
      <c r="AE101" s="68" t="s">
        <v>108</v>
      </c>
      <c r="AF101" s="68" t="s">
        <v>109</v>
      </c>
      <c r="AG101" s="69" t="s">
        <v>742</v>
      </c>
      <c r="AH101" s="69" t="s">
        <v>743</v>
      </c>
      <c r="AI101" s="164"/>
      <c r="AJ101" s="69"/>
      <c r="AK101" s="70"/>
      <c r="AL101" t="s">
        <v>114</v>
      </c>
      <c r="AM101" t="s">
        <v>114</v>
      </c>
      <c r="AN101" t="s">
        <v>114</v>
      </c>
      <c r="AO101" t="s">
        <v>115</v>
      </c>
      <c r="AP101" t="s">
        <v>114</v>
      </c>
      <c r="AQ101" t="s">
        <v>115</v>
      </c>
    </row>
    <row r="102" spans="1:46" customFormat="1" hidden="1">
      <c r="A102" s="58"/>
      <c r="B102" s="58"/>
      <c r="C102" s="58" t="s">
        <v>744</v>
      </c>
      <c r="D102" s="60" t="s">
        <v>745</v>
      </c>
      <c r="E102" s="61">
        <v>2012</v>
      </c>
      <c r="F102" s="62" t="s">
        <v>746</v>
      </c>
      <c r="G102" s="62" t="s">
        <v>91</v>
      </c>
      <c r="H102" s="15" t="s">
        <v>141</v>
      </c>
      <c r="I102" s="15" t="s">
        <v>1798</v>
      </c>
      <c r="J102" s="75" t="s">
        <v>747</v>
      </c>
      <c r="K102" s="58"/>
      <c r="L102" s="58"/>
      <c r="M102" s="58"/>
      <c r="N102" s="58"/>
      <c r="O102" s="58"/>
      <c r="P102" s="58"/>
      <c r="Q102" s="58"/>
      <c r="R102" s="58"/>
      <c r="S102" s="58"/>
      <c r="T102" s="58"/>
      <c r="U102" s="58"/>
      <c r="V102" s="66" t="s">
        <v>239</v>
      </c>
      <c r="W102" s="58"/>
      <c r="X102" s="58"/>
      <c r="Y102" s="58"/>
      <c r="Z102" s="58"/>
      <c r="AA102" s="58"/>
      <c r="AB102" s="58"/>
      <c r="AC102" s="58"/>
      <c r="AD102" s="67"/>
      <c r="AE102" s="68"/>
      <c r="AF102" s="68"/>
      <c r="AG102" s="69"/>
      <c r="AH102" s="69"/>
      <c r="AI102" s="69"/>
      <c r="AJ102" s="69"/>
      <c r="AK102" s="70"/>
    </row>
    <row r="103" spans="1:46" customFormat="1">
      <c r="A103" s="58"/>
      <c r="B103" s="137" t="s">
        <v>246</v>
      </c>
      <c r="C103" s="58" t="s">
        <v>748</v>
      </c>
      <c r="D103" s="60" t="s">
        <v>749</v>
      </c>
      <c r="E103" s="61">
        <v>2015</v>
      </c>
      <c r="F103" s="62" t="s">
        <v>1784</v>
      </c>
      <c r="G103" s="62" t="s">
        <v>91</v>
      </c>
      <c r="H103" s="63" t="s">
        <v>92</v>
      </c>
      <c r="I103" s="63"/>
      <c r="J103" s="64"/>
      <c r="K103" s="58" t="s">
        <v>751</v>
      </c>
      <c r="L103" s="58" t="s">
        <v>752</v>
      </c>
      <c r="M103" s="58" t="s">
        <v>1844</v>
      </c>
      <c r="N103" s="58" t="s">
        <v>753</v>
      </c>
      <c r="O103" s="58">
        <v>2</v>
      </c>
      <c r="P103" s="58">
        <v>0</v>
      </c>
      <c r="Q103" s="58">
        <v>1</v>
      </c>
      <c r="R103" s="58">
        <v>0</v>
      </c>
      <c r="S103" s="58"/>
      <c r="T103" s="137" t="s">
        <v>122</v>
      </c>
      <c r="U103" s="58" t="s">
        <v>99</v>
      </c>
      <c r="V103" s="66" t="s">
        <v>239</v>
      </c>
      <c r="W103" s="58" t="s">
        <v>754</v>
      </c>
      <c r="X103" s="58" t="s">
        <v>755</v>
      </c>
      <c r="Y103" s="58" t="s">
        <v>756</v>
      </c>
      <c r="Z103" s="58" t="s">
        <v>664</v>
      </c>
      <c r="AA103" s="58" t="s">
        <v>1886</v>
      </c>
      <c r="AB103" s="160" t="s">
        <v>194</v>
      </c>
      <c r="AC103" s="58"/>
      <c r="AD103" s="67" t="s">
        <v>757</v>
      </c>
      <c r="AE103" s="68" t="s">
        <v>108</v>
      </c>
      <c r="AF103" s="68" t="s">
        <v>109</v>
      </c>
      <c r="AG103" s="69"/>
      <c r="AH103" s="69"/>
      <c r="AI103" s="164"/>
      <c r="AJ103" s="69"/>
      <c r="AK103" s="70" t="s">
        <v>758</v>
      </c>
      <c r="AL103" t="s">
        <v>115</v>
      </c>
      <c r="AM103" t="s">
        <v>114</v>
      </c>
      <c r="AN103" t="s">
        <v>114</v>
      </c>
      <c r="AO103" t="s">
        <v>115</v>
      </c>
      <c r="AP103" t="s">
        <v>115</v>
      </c>
    </row>
    <row r="104" spans="1:46" customFormat="1">
      <c r="A104" s="58"/>
      <c r="B104" s="58" t="s">
        <v>246</v>
      </c>
      <c r="C104" s="58" t="s">
        <v>759</v>
      </c>
      <c r="D104" s="60" t="s">
        <v>760</v>
      </c>
      <c r="E104" s="61">
        <v>2012</v>
      </c>
      <c r="F104" s="62" t="s">
        <v>1785</v>
      </c>
      <c r="G104" s="62" t="s">
        <v>91</v>
      </c>
      <c r="H104" s="63" t="s">
        <v>92</v>
      </c>
      <c r="I104" s="63"/>
      <c r="J104" s="64"/>
      <c r="K104" s="58" t="s">
        <v>762</v>
      </c>
      <c r="L104" s="58" t="s">
        <v>661</v>
      </c>
      <c r="M104" s="58" t="s">
        <v>1829</v>
      </c>
      <c r="N104" s="58" t="s">
        <v>763</v>
      </c>
      <c r="O104" s="58">
        <v>2</v>
      </c>
      <c r="P104" s="58">
        <v>0</v>
      </c>
      <c r="Q104" s="58">
        <v>1</v>
      </c>
      <c r="R104" s="58">
        <v>0</v>
      </c>
      <c r="S104" s="58"/>
      <c r="T104" s="137" t="s">
        <v>122</v>
      </c>
      <c r="U104" s="58" t="s">
        <v>99</v>
      </c>
      <c r="V104" s="66" t="s">
        <v>239</v>
      </c>
      <c r="W104" s="58" t="s">
        <v>271</v>
      </c>
      <c r="X104" s="58" t="s">
        <v>1782</v>
      </c>
      <c r="Y104" s="58" t="s">
        <v>764</v>
      </c>
      <c r="Z104" s="58" t="s">
        <v>664</v>
      </c>
      <c r="AA104" s="58" t="s">
        <v>664</v>
      </c>
      <c r="AB104" s="160" t="s">
        <v>1781</v>
      </c>
      <c r="AC104" s="58"/>
      <c r="AD104" s="67" t="s">
        <v>487</v>
      </c>
      <c r="AE104" s="68" t="s">
        <v>108</v>
      </c>
      <c r="AF104" s="68"/>
      <c r="AG104" s="69" t="s">
        <v>277</v>
      </c>
      <c r="AH104" s="69" t="s">
        <v>765</v>
      </c>
      <c r="AI104" s="164"/>
      <c r="AJ104" s="69"/>
      <c r="AK104" s="70"/>
      <c r="AL104" t="s">
        <v>115</v>
      </c>
      <c r="AM104" t="s">
        <v>115</v>
      </c>
      <c r="AN104" t="s">
        <v>114</v>
      </c>
      <c r="AO104" t="s">
        <v>114</v>
      </c>
      <c r="AP104" t="s">
        <v>115</v>
      </c>
    </row>
    <row r="105" spans="1:46" customFormat="1">
      <c r="A105" s="58"/>
      <c r="B105" s="58" t="s">
        <v>246</v>
      </c>
      <c r="C105" s="58" t="s">
        <v>766</v>
      </c>
      <c r="D105" s="60" t="s">
        <v>767</v>
      </c>
      <c r="E105" s="61">
        <v>2013</v>
      </c>
      <c r="F105" s="62" t="s">
        <v>1786</v>
      </c>
      <c r="G105" s="62" t="s">
        <v>91</v>
      </c>
      <c r="H105" s="63" t="s">
        <v>92</v>
      </c>
      <c r="I105" s="63"/>
      <c r="J105" s="64"/>
      <c r="K105" s="58" t="s">
        <v>769</v>
      </c>
      <c r="L105" s="58" t="s">
        <v>95</v>
      </c>
      <c r="M105" s="58" t="s">
        <v>1844</v>
      </c>
      <c r="N105" s="58" t="s">
        <v>770</v>
      </c>
      <c r="O105" s="58">
        <v>2</v>
      </c>
      <c r="P105" s="58">
        <v>0</v>
      </c>
      <c r="Q105" s="58">
        <v>1</v>
      </c>
      <c r="R105" s="58">
        <v>0</v>
      </c>
      <c r="S105" s="58"/>
      <c r="T105" s="58" t="s">
        <v>122</v>
      </c>
      <c r="U105" s="58" t="s">
        <v>123</v>
      </c>
      <c r="V105" s="66" t="s">
        <v>239</v>
      </c>
      <c r="W105" s="58" t="s">
        <v>771</v>
      </c>
      <c r="X105" s="58" t="s">
        <v>1778</v>
      </c>
      <c r="Y105" s="58" t="s">
        <v>1780</v>
      </c>
      <c r="Z105" s="58" t="s">
        <v>1884</v>
      </c>
      <c r="AA105" s="58" t="s">
        <v>1885</v>
      </c>
      <c r="AB105" s="160" t="s">
        <v>194</v>
      </c>
      <c r="AC105" s="364" t="s">
        <v>1779</v>
      </c>
      <c r="AD105" s="67" t="s">
        <v>129</v>
      </c>
      <c r="AE105" s="68" t="s">
        <v>108</v>
      </c>
      <c r="AF105" s="68" t="s">
        <v>109</v>
      </c>
      <c r="AG105" s="131" t="s">
        <v>772</v>
      </c>
      <c r="AH105" s="69" t="s">
        <v>773</v>
      </c>
      <c r="AI105" s="164" t="s">
        <v>296</v>
      </c>
      <c r="AJ105" s="69" t="s">
        <v>112</v>
      </c>
      <c r="AK105" s="70"/>
      <c r="AL105" t="s">
        <v>115</v>
      </c>
      <c r="AM105" t="s">
        <v>114</v>
      </c>
      <c r="AN105" t="s">
        <v>114</v>
      </c>
      <c r="AO105" t="s">
        <v>114</v>
      </c>
      <c r="AP105" t="s">
        <v>114</v>
      </c>
    </row>
    <row r="106" spans="1:46" customFormat="1">
      <c r="A106" s="58"/>
      <c r="B106" s="137" t="s">
        <v>87</v>
      </c>
      <c r="C106" s="137" t="s">
        <v>774</v>
      </c>
      <c r="D106" s="60" t="s">
        <v>775</v>
      </c>
      <c r="E106" s="61">
        <v>2015</v>
      </c>
      <c r="F106" s="62" t="s">
        <v>776</v>
      </c>
      <c r="G106" s="62" t="s">
        <v>91</v>
      </c>
      <c r="H106" s="63" t="s">
        <v>92</v>
      </c>
      <c r="I106" s="63"/>
      <c r="J106" s="64"/>
      <c r="K106" s="58" t="s">
        <v>777</v>
      </c>
      <c r="L106" s="58" t="s">
        <v>778</v>
      </c>
      <c r="M106" s="58" t="s">
        <v>1844</v>
      </c>
      <c r="N106" s="58" t="s">
        <v>779</v>
      </c>
      <c r="O106" s="58">
        <v>4</v>
      </c>
      <c r="P106" s="58">
        <v>0</v>
      </c>
      <c r="Q106" s="58">
        <v>2</v>
      </c>
      <c r="R106" s="58">
        <v>2</v>
      </c>
      <c r="S106" s="58"/>
      <c r="T106" s="58" t="s">
        <v>98</v>
      </c>
      <c r="U106" s="58" t="s">
        <v>99</v>
      </c>
      <c r="V106" s="66" t="s">
        <v>287</v>
      </c>
      <c r="W106" s="58" t="s">
        <v>218</v>
      </c>
      <c r="X106" s="58" t="s">
        <v>780</v>
      </c>
      <c r="Y106" s="58" t="s">
        <v>112</v>
      </c>
      <c r="Z106" s="58" t="s">
        <v>1894</v>
      </c>
      <c r="AA106" s="58" t="s">
        <v>1865</v>
      </c>
      <c r="AB106" s="160" t="s">
        <v>194</v>
      </c>
      <c r="AC106" s="58" t="s">
        <v>781</v>
      </c>
      <c r="AD106" s="67" t="s">
        <v>363</v>
      </c>
      <c r="AE106" s="68" t="s">
        <v>108</v>
      </c>
      <c r="AF106" s="68" t="s">
        <v>782</v>
      </c>
      <c r="AG106" s="69" t="s">
        <v>108</v>
      </c>
      <c r="AH106" s="69" t="s">
        <v>782</v>
      </c>
      <c r="AI106" s="164"/>
      <c r="AJ106" s="69"/>
      <c r="AK106" s="70"/>
      <c r="AL106" t="s">
        <v>114</v>
      </c>
      <c r="AM106" s="185" t="s">
        <v>115</v>
      </c>
      <c r="AN106" t="s">
        <v>114</v>
      </c>
      <c r="AO106" t="s">
        <v>114</v>
      </c>
      <c r="AP106" t="s">
        <v>115</v>
      </c>
    </row>
    <row r="107" spans="1:46" customFormat="1">
      <c r="A107" s="58"/>
      <c r="B107" s="58" t="s">
        <v>210</v>
      </c>
      <c r="C107" s="58" t="s">
        <v>783</v>
      </c>
      <c r="D107" s="60" t="s">
        <v>784</v>
      </c>
      <c r="E107" s="61">
        <v>2015</v>
      </c>
      <c r="F107" s="62" t="s">
        <v>785</v>
      </c>
      <c r="G107" s="62" t="s">
        <v>91</v>
      </c>
      <c r="H107" s="63" t="s">
        <v>92</v>
      </c>
      <c r="I107" s="63"/>
      <c r="J107" s="64"/>
      <c r="K107" s="58" t="s">
        <v>786</v>
      </c>
      <c r="L107" s="58" t="s">
        <v>787</v>
      </c>
      <c r="M107" s="58" t="s">
        <v>1832</v>
      </c>
      <c r="N107" s="58" t="s">
        <v>788</v>
      </c>
      <c r="O107" s="58">
        <v>4</v>
      </c>
      <c r="P107" s="58">
        <v>3</v>
      </c>
      <c r="Q107" s="58">
        <v>3</v>
      </c>
      <c r="R107" s="58">
        <v>3</v>
      </c>
      <c r="S107" s="58"/>
      <c r="T107" s="58" t="s">
        <v>98</v>
      </c>
      <c r="U107" s="137" t="s">
        <v>99</v>
      </c>
      <c r="V107" s="66" t="s">
        <v>239</v>
      </c>
      <c r="W107" s="58" t="s">
        <v>288</v>
      </c>
      <c r="X107" s="58"/>
      <c r="Y107" s="58" t="s">
        <v>789</v>
      </c>
      <c r="Z107" s="58" t="s">
        <v>241</v>
      </c>
      <c r="AA107" s="58" t="s">
        <v>1851</v>
      </c>
      <c r="AB107" s="160" t="s">
        <v>194</v>
      </c>
      <c r="AC107" s="58" t="s">
        <v>790</v>
      </c>
      <c r="AD107" s="67" t="s">
        <v>791</v>
      </c>
      <c r="AE107" s="68" t="s">
        <v>108</v>
      </c>
      <c r="AF107" s="68" t="s">
        <v>792</v>
      </c>
      <c r="AG107" s="69" t="s">
        <v>793</v>
      </c>
      <c r="AH107" s="69" t="s">
        <v>794</v>
      </c>
      <c r="AI107" s="164"/>
      <c r="AJ107" s="69"/>
      <c r="AK107" s="70"/>
      <c r="AL107" t="s">
        <v>114</v>
      </c>
      <c r="AM107" t="s">
        <v>115</v>
      </c>
      <c r="AN107" t="s">
        <v>114</v>
      </c>
      <c r="AO107" t="s">
        <v>114</v>
      </c>
      <c r="AP107" t="s">
        <v>114</v>
      </c>
    </row>
    <row r="108" spans="1:46" customFormat="1" hidden="1">
      <c r="A108" s="58"/>
      <c r="B108" s="58"/>
      <c r="C108" s="58" t="s">
        <v>795</v>
      </c>
      <c r="D108" s="60" t="s">
        <v>796</v>
      </c>
      <c r="E108" s="61">
        <v>2014</v>
      </c>
      <c r="F108" s="62" t="s">
        <v>797</v>
      </c>
      <c r="G108" s="62" t="s">
        <v>91</v>
      </c>
      <c r="H108" s="15" t="s">
        <v>141</v>
      </c>
      <c r="I108" s="15" t="s">
        <v>1798</v>
      </c>
      <c r="J108" s="75" t="s">
        <v>747</v>
      </c>
      <c r="K108" s="58"/>
      <c r="L108" s="58"/>
      <c r="M108" s="58"/>
      <c r="N108" s="58"/>
      <c r="O108" s="58"/>
      <c r="P108" s="58"/>
      <c r="Q108" s="58"/>
      <c r="R108" s="58"/>
      <c r="S108" s="58"/>
      <c r="T108" s="58"/>
      <c r="U108" s="58"/>
      <c r="V108" s="66" t="s">
        <v>239</v>
      </c>
      <c r="W108" s="58"/>
      <c r="X108" s="58"/>
      <c r="Y108" s="58"/>
      <c r="Z108" s="58"/>
      <c r="AA108" s="58"/>
      <c r="AB108" s="58"/>
      <c r="AC108" s="58"/>
      <c r="AD108" s="67"/>
      <c r="AE108" s="68"/>
      <c r="AF108" s="68"/>
      <c r="AG108" s="69"/>
      <c r="AH108" s="69"/>
      <c r="AI108" s="69"/>
      <c r="AJ108" s="69"/>
      <c r="AK108" s="70"/>
    </row>
    <row r="109" spans="1:46" customFormat="1" hidden="1">
      <c r="C109" t="s">
        <v>798</v>
      </c>
      <c r="D109" s="7" t="s">
        <v>799</v>
      </c>
      <c r="E109" s="8">
        <v>2017</v>
      </c>
      <c r="F109" s="18" t="s">
        <v>800</v>
      </c>
      <c r="G109" s="19" t="s">
        <v>91</v>
      </c>
      <c r="H109" s="15" t="s">
        <v>173</v>
      </c>
      <c r="I109" s="15" t="s">
        <v>1794</v>
      </c>
      <c r="J109" s="20" t="s">
        <v>688</v>
      </c>
      <c r="T109" s="11"/>
      <c r="V109" s="23"/>
      <c r="AD109" s="14"/>
      <c r="AE109" s="10"/>
      <c r="AF109" s="10"/>
      <c r="AG109" s="12"/>
      <c r="AH109" s="12"/>
      <c r="AI109" s="118"/>
      <c r="AJ109" s="118"/>
    </row>
    <row r="110" spans="1:46" customFormat="1">
      <c r="A110" s="58"/>
      <c r="B110" s="58" t="s">
        <v>246</v>
      </c>
      <c r="C110" s="58" t="s">
        <v>801</v>
      </c>
      <c r="D110" s="60" t="s">
        <v>802</v>
      </c>
      <c r="E110" s="61">
        <v>2010</v>
      </c>
      <c r="F110" s="62" t="s">
        <v>1787</v>
      </c>
      <c r="G110" s="62" t="s">
        <v>91</v>
      </c>
      <c r="H110" s="63" t="s">
        <v>92</v>
      </c>
      <c r="I110" s="63"/>
      <c r="J110" s="64"/>
      <c r="K110" s="58" t="s">
        <v>804</v>
      </c>
      <c r="L110" s="58" t="s">
        <v>399</v>
      </c>
      <c r="M110" s="58" t="s">
        <v>1834</v>
      </c>
      <c r="N110" s="58" t="s">
        <v>805</v>
      </c>
      <c r="O110" s="58">
        <v>4</v>
      </c>
      <c r="P110" s="58">
        <v>2</v>
      </c>
      <c r="Q110" s="58">
        <v>2</v>
      </c>
      <c r="R110" s="58">
        <v>0</v>
      </c>
      <c r="S110" s="58"/>
      <c r="T110" s="58" t="s">
        <v>122</v>
      </c>
      <c r="U110" s="58" t="s">
        <v>157</v>
      </c>
      <c r="V110" s="66" t="s">
        <v>239</v>
      </c>
      <c r="W110" s="58" t="s">
        <v>806</v>
      </c>
      <c r="X110" s="58" t="s">
        <v>807</v>
      </c>
      <c r="Y110" s="58"/>
      <c r="Z110" s="58" t="s">
        <v>664</v>
      </c>
      <c r="AA110" s="58" t="s">
        <v>664</v>
      </c>
      <c r="AB110" s="160" t="s">
        <v>112</v>
      </c>
      <c r="AC110" s="58" t="s">
        <v>1777</v>
      </c>
      <c r="AD110" s="67" t="s">
        <v>808</v>
      </c>
      <c r="AE110" s="68" t="s">
        <v>809</v>
      </c>
      <c r="AF110" s="68" t="s">
        <v>810</v>
      </c>
      <c r="AG110" s="69" t="s">
        <v>719</v>
      </c>
      <c r="AH110" s="69" t="s">
        <v>811</v>
      </c>
      <c r="AI110" s="164"/>
      <c r="AJ110" s="69"/>
      <c r="AK110" s="70"/>
      <c r="AL110" s="185" t="s">
        <v>115</v>
      </c>
      <c r="AM110" s="185" t="s">
        <v>115</v>
      </c>
      <c r="AN110" s="185" t="s">
        <v>115</v>
      </c>
      <c r="AO110" s="185" t="s">
        <v>114</v>
      </c>
      <c r="AP110" s="185" t="s">
        <v>114</v>
      </c>
      <c r="AQ110" s="185"/>
      <c r="AR110" s="185"/>
      <c r="AS110" s="185"/>
      <c r="AT110" s="185"/>
    </row>
    <row r="111" spans="1:46" customFormat="1" hidden="1">
      <c r="C111" t="s">
        <v>812</v>
      </c>
      <c r="D111" s="7" t="s">
        <v>813</v>
      </c>
      <c r="E111" s="8">
        <v>2011</v>
      </c>
      <c r="F111" s="18" t="s">
        <v>814</v>
      </c>
      <c r="G111" s="19" t="s">
        <v>91</v>
      </c>
      <c r="H111" s="15" t="s">
        <v>173</v>
      </c>
      <c r="I111" s="15" t="s">
        <v>1820</v>
      </c>
      <c r="J111" s="20" t="s">
        <v>815</v>
      </c>
      <c r="T111" s="11"/>
      <c r="V111" s="23"/>
      <c r="AD111" s="14"/>
      <c r="AE111" s="10"/>
      <c r="AF111" s="10"/>
      <c r="AG111" s="12"/>
      <c r="AH111" s="12"/>
      <c r="AI111" s="118"/>
      <c r="AJ111" s="118"/>
    </row>
    <row r="112" spans="1:46" s="26" customFormat="1">
      <c r="A112" s="1"/>
      <c r="B112" s="1" t="s">
        <v>246</v>
      </c>
      <c r="C112" s="58" t="s">
        <v>816</v>
      </c>
      <c r="D112" s="60" t="s">
        <v>817</v>
      </c>
      <c r="E112" s="61">
        <v>2014</v>
      </c>
      <c r="F112" s="62" t="s">
        <v>818</v>
      </c>
      <c r="G112" s="62" t="s">
        <v>91</v>
      </c>
      <c r="H112" s="63" t="s">
        <v>92</v>
      </c>
      <c r="I112" s="63"/>
      <c r="J112" s="64"/>
      <c r="K112" s="58" t="s">
        <v>819</v>
      </c>
      <c r="L112" s="58" t="s">
        <v>269</v>
      </c>
      <c r="M112" s="58" t="s">
        <v>1832</v>
      </c>
      <c r="N112" s="58" t="s">
        <v>820</v>
      </c>
      <c r="O112" s="58">
        <v>1</v>
      </c>
      <c r="P112" s="58">
        <v>1</v>
      </c>
      <c r="Q112" s="58">
        <v>0</v>
      </c>
      <c r="R112" s="58">
        <v>0</v>
      </c>
      <c r="S112" s="58"/>
      <c r="T112" s="58" t="s">
        <v>98</v>
      </c>
      <c r="U112" s="58" t="s">
        <v>123</v>
      </c>
      <c r="V112" s="117" t="s">
        <v>287</v>
      </c>
      <c r="W112" s="58" t="s">
        <v>288</v>
      </c>
      <c r="X112" s="58" t="s">
        <v>821</v>
      </c>
      <c r="Y112" s="58" t="s">
        <v>822</v>
      </c>
      <c r="Z112" s="58" t="s">
        <v>104</v>
      </c>
      <c r="AA112" s="58" t="s">
        <v>1851</v>
      </c>
      <c r="AB112" s="160" t="s">
        <v>194</v>
      </c>
      <c r="AC112" s="120" t="s">
        <v>823</v>
      </c>
      <c r="AD112" s="67" t="s">
        <v>824</v>
      </c>
      <c r="AE112" s="68" t="s">
        <v>108</v>
      </c>
      <c r="AF112" s="68" t="s">
        <v>825</v>
      </c>
      <c r="AG112" s="69" t="s">
        <v>108</v>
      </c>
      <c r="AH112" s="69" t="s">
        <v>826</v>
      </c>
      <c r="AI112" s="164" t="s">
        <v>296</v>
      </c>
      <c r="AJ112" s="83" t="s">
        <v>112</v>
      </c>
      <c r="AK112" s="70" t="s">
        <v>827</v>
      </c>
      <c r="AL112" s="185" t="s">
        <v>114</v>
      </c>
      <c r="AM112" s="185" t="s">
        <v>115</v>
      </c>
      <c r="AN112" s="185" t="s">
        <v>114</v>
      </c>
      <c r="AO112" s="185" t="s">
        <v>114</v>
      </c>
      <c r="AP112" s="185" t="s">
        <v>115</v>
      </c>
      <c r="AQ112" s="185"/>
      <c r="AR112" s="185"/>
      <c r="AS112" s="185"/>
      <c r="AT112" s="185"/>
    </row>
    <row r="113" spans="1:46" customFormat="1" hidden="1">
      <c r="C113" t="s">
        <v>828</v>
      </c>
      <c r="D113" s="7" t="s">
        <v>829</v>
      </c>
      <c r="E113" s="8">
        <v>2014</v>
      </c>
      <c r="F113" s="18" t="s">
        <v>830</v>
      </c>
      <c r="G113" s="19" t="s">
        <v>91</v>
      </c>
      <c r="H113" s="15" t="s">
        <v>173</v>
      </c>
      <c r="I113" s="15" t="s">
        <v>1820</v>
      </c>
      <c r="J113" s="20" t="s">
        <v>831</v>
      </c>
      <c r="T113" s="11"/>
      <c r="V113" s="23"/>
      <c r="AD113" s="14"/>
      <c r="AE113" s="10"/>
      <c r="AF113" s="10"/>
      <c r="AG113" s="12"/>
      <c r="AH113" s="12"/>
      <c r="AI113" s="118"/>
      <c r="AJ113" s="118"/>
    </row>
    <row r="114" spans="1:46" customFormat="1" hidden="1">
      <c r="C114" t="s">
        <v>832</v>
      </c>
      <c r="D114" s="7" t="s">
        <v>833</v>
      </c>
      <c r="E114" s="8">
        <v>2014</v>
      </c>
      <c r="F114" s="18" t="s">
        <v>834</v>
      </c>
      <c r="G114" s="19" t="s">
        <v>91</v>
      </c>
      <c r="H114" s="15" t="s">
        <v>141</v>
      </c>
      <c r="I114" s="15" t="s">
        <v>1808</v>
      </c>
      <c r="J114" s="20" t="s">
        <v>594</v>
      </c>
      <c r="T114" s="11"/>
      <c r="V114" s="23"/>
      <c r="AD114" s="14"/>
      <c r="AE114" s="10"/>
      <c r="AF114" s="10"/>
      <c r="AG114" s="12"/>
      <c r="AH114" s="12"/>
      <c r="AI114" s="118"/>
      <c r="AJ114" s="118"/>
    </row>
    <row r="115" spans="1:46" customFormat="1" hidden="1">
      <c r="C115" t="s">
        <v>835</v>
      </c>
      <c r="D115" s="7" t="s">
        <v>836</v>
      </c>
      <c r="E115" s="8">
        <v>2017</v>
      </c>
      <c r="F115" s="18" t="s">
        <v>837</v>
      </c>
      <c r="G115" s="19" t="s">
        <v>91</v>
      </c>
      <c r="H115" s="15" t="s">
        <v>141</v>
      </c>
      <c r="I115" s="15" t="s">
        <v>1808</v>
      </c>
      <c r="J115" s="20" t="s">
        <v>594</v>
      </c>
      <c r="T115" s="11"/>
      <c r="V115" s="23"/>
      <c r="AD115" s="14"/>
      <c r="AE115" s="10"/>
      <c r="AF115" s="10"/>
      <c r="AG115" s="12"/>
      <c r="AH115" s="12"/>
      <c r="AI115" s="118"/>
      <c r="AJ115" s="118"/>
    </row>
    <row r="116" spans="1:46" s="26" customFormat="1">
      <c r="A116" s="77" t="s">
        <v>838</v>
      </c>
      <c r="B116" s="77" t="s">
        <v>87</v>
      </c>
      <c r="C116" s="77" t="s">
        <v>839</v>
      </c>
      <c r="D116" s="402" t="s">
        <v>840</v>
      </c>
      <c r="E116" s="79">
        <v>2013</v>
      </c>
      <c r="F116" s="80" t="s">
        <v>841</v>
      </c>
      <c r="G116" s="80" t="s">
        <v>91</v>
      </c>
      <c r="H116" s="81" t="s">
        <v>92</v>
      </c>
      <c r="I116" s="81"/>
      <c r="J116" s="82"/>
      <c r="K116" s="77" t="s">
        <v>842</v>
      </c>
      <c r="L116" s="77" t="s">
        <v>843</v>
      </c>
      <c r="M116" s="77" t="s">
        <v>1832</v>
      </c>
      <c r="N116" s="77" t="s">
        <v>844</v>
      </c>
      <c r="O116" s="58">
        <v>4</v>
      </c>
      <c r="P116" s="77">
        <v>3</v>
      </c>
      <c r="Q116" s="77">
        <v>3</v>
      </c>
      <c r="R116" s="77">
        <v>3</v>
      </c>
      <c r="S116" s="77"/>
      <c r="T116" s="77" t="s">
        <v>122</v>
      </c>
      <c r="U116" s="77" t="s">
        <v>99</v>
      </c>
      <c r="V116" s="77" t="s">
        <v>482</v>
      </c>
      <c r="W116" s="65" t="s">
        <v>845</v>
      </c>
      <c r="X116" s="77" t="s">
        <v>846</v>
      </c>
      <c r="Y116" s="77" t="s">
        <v>847</v>
      </c>
      <c r="Z116" s="77" t="s">
        <v>848</v>
      </c>
      <c r="AA116" s="58" t="s">
        <v>1851</v>
      </c>
      <c r="AB116" s="160" t="s">
        <v>194</v>
      </c>
      <c r="AC116" s="77" t="s">
        <v>849</v>
      </c>
      <c r="AD116" s="83" t="s">
        <v>112</v>
      </c>
      <c r="AE116" s="83" t="s">
        <v>850</v>
      </c>
      <c r="AF116" s="83" t="s">
        <v>109</v>
      </c>
      <c r="AG116" s="77" t="s">
        <v>851</v>
      </c>
      <c r="AH116" s="83" t="s">
        <v>852</v>
      </c>
      <c r="AI116" s="164" t="s">
        <v>296</v>
      </c>
      <c r="AJ116" s="83" t="s">
        <v>112</v>
      </c>
      <c r="AK116" s="70" t="s">
        <v>853</v>
      </c>
      <c r="AL116" s="185" t="s">
        <v>115</v>
      </c>
      <c r="AM116" s="185" t="s">
        <v>115</v>
      </c>
      <c r="AN116" s="185" t="s">
        <v>115</v>
      </c>
      <c r="AO116" s="185" t="s">
        <v>114</v>
      </c>
      <c r="AP116" s="185" t="s">
        <v>114</v>
      </c>
      <c r="AQ116" s="185" t="s">
        <v>115</v>
      </c>
      <c r="AR116" s="185"/>
      <c r="AS116" s="185"/>
      <c r="AT116" s="185"/>
    </row>
    <row r="117" spans="1:46" customFormat="1" hidden="1">
      <c r="C117" t="s">
        <v>854</v>
      </c>
      <c r="D117" s="7" t="s">
        <v>855</v>
      </c>
      <c r="E117" s="8">
        <v>2018</v>
      </c>
      <c r="F117" s="18" t="s">
        <v>856</v>
      </c>
      <c r="G117" s="19" t="s">
        <v>91</v>
      </c>
      <c r="H117" s="15" t="s">
        <v>136</v>
      </c>
      <c r="I117" s="15" t="s">
        <v>1820</v>
      </c>
      <c r="J117" s="20" t="s">
        <v>652</v>
      </c>
      <c r="T117" s="11"/>
      <c r="V117" s="23"/>
      <c r="AD117" s="14"/>
      <c r="AE117" s="10"/>
      <c r="AF117" s="10"/>
      <c r="AG117" s="12"/>
      <c r="AH117" s="12"/>
      <c r="AI117" s="118"/>
      <c r="AJ117" s="118"/>
    </row>
    <row r="118" spans="1:46" customFormat="1" hidden="1">
      <c r="C118" t="s">
        <v>857</v>
      </c>
      <c r="D118" s="7" t="s">
        <v>858</v>
      </c>
      <c r="E118" s="8">
        <v>2016</v>
      </c>
      <c r="F118" s="18" t="s">
        <v>859</v>
      </c>
      <c r="G118" s="19" t="s">
        <v>91</v>
      </c>
      <c r="H118" s="15" t="s">
        <v>136</v>
      </c>
      <c r="I118" s="15" t="s">
        <v>1820</v>
      </c>
      <c r="J118" s="20" t="s">
        <v>645</v>
      </c>
      <c r="T118" s="11"/>
      <c r="V118" s="23"/>
      <c r="AD118" s="14"/>
      <c r="AE118" s="10"/>
      <c r="AF118" s="10"/>
      <c r="AG118" s="12"/>
      <c r="AH118" s="12"/>
      <c r="AI118" s="118"/>
      <c r="AJ118" s="118"/>
    </row>
    <row r="119" spans="1:46" customFormat="1">
      <c r="A119" s="77" t="s">
        <v>838</v>
      </c>
      <c r="B119" s="77" t="s">
        <v>87</v>
      </c>
      <c r="C119" s="77" t="s">
        <v>860</v>
      </c>
      <c r="D119" s="402" t="s">
        <v>861</v>
      </c>
      <c r="E119" s="79">
        <v>2014</v>
      </c>
      <c r="F119" s="80" t="s">
        <v>862</v>
      </c>
      <c r="G119" s="80" t="s">
        <v>91</v>
      </c>
      <c r="H119" s="81" t="s">
        <v>92</v>
      </c>
      <c r="I119" s="81"/>
      <c r="J119" s="82"/>
      <c r="K119" s="77" t="s">
        <v>863</v>
      </c>
      <c r="L119" s="77" t="s">
        <v>661</v>
      </c>
      <c r="M119" s="58" t="s">
        <v>1829</v>
      </c>
      <c r="N119" s="77" t="s">
        <v>662</v>
      </c>
      <c r="O119" s="58">
        <v>2</v>
      </c>
      <c r="P119" s="77">
        <v>0</v>
      </c>
      <c r="Q119" s="77">
        <v>1</v>
      </c>
      <c r="R119" s="77">
        <v>0</v>
      </c>
      <c r="S119" s="77" t="s">
        <v>97</v>
      </c>
      <c r="T119" s="77" t="s">
        <v>98</v>
      </c>
      <c r="U119" s="77" t="s">
        <v>99</v>
      </c>
      <c r="V119" s="77" t="s">
        <v>287</v>
      </c>
      <c r="W119" s="77" t="s">
        <v>864</v>
      </c>
      <c r="X119" s="77" t="s">
        <v>865</v>
      </c>
      <c r="Y119" s="77" t="s">
        <v>112</v>
      </c>
      <c r="Z119" s="77" t="s">
        <v>848</v>
      </c>
      <c r="AA119" s="58" t="s">
        <v>1851</v>
      </c>
      <c r="AB119" s="160" t="s">
        <v>112</v>
      </c>
      <c r="AC119" s="77" t="s">
        <v>866</v>
      </c>
      <c r="AD119" s="83" t="s">
        <v>867</v>
      </c>
      <c r="AE119" s="153" t="s">
        <v>868</v>
      </c>
      <c r="AF119" s="83" t="s">
        <v>869</v>
      </c>
      <c r="AG119" s="268" t="s">
        <v>719</v>
      </c>
      <c r="AH119" s="83" t="s">
        <v>870</v>
      </c>
      <c r="AI119" s="164"/>
      <c r="AJ119" s="69"/>
      <c r="AK119" s="70"/>
      <c r="AL119" s="185" t="s">
        <v>114</v>
      </c>
      <c r="AM119" s="185" t="s">
        <v>114</v>
      </c>
      <c r="AN119" s="185" t="s">
        <v>114</v>
      </c>
      <c r="AO119" s="185" t="s">
        <v>115</v>
      </c>
      <c r="AP119" s="185" t="s">
        <v>114</v>
      </c>
      <c r="AQ119" s="185" t="s">
        <v>115</v>
      </c>
      <c r="AR119" s="185"/>
      <c r="AS119" s="185"/>
      <c r="AT119" s="185"/>
    </row>
    <row r="120" spans="1:46" s="26" customFormat="1">
      <c r="A120" s="1"/>
      <c r="B120" s="1" t="s">
        <v>246</v>
      </c>
      <c r="C120" s="58" t="s">
        <v>871</v>
      </c>
      <c r="D120" s="60" t="s">
        <v>872</v>
      </c>
      <c r="E120" s="61">
        <v>2018</v>
      </c>
      <c r="F120" s="62" t="s">
        <v>873</v>
      </c>
      <c r="G120" s="62" t="s">
        <v>91</v>
      </c>
      <c r="H120" s="63" t="s">
        <v>92</v>
      </c>
      <c r="I120" s="63"/>
      <c r="J120" s="64"/>
      <c r="K120" s="58" t="s">
        <v>874</v>
      </c>
      <c r="L120" s="58" t="s">
        <v>120</v>
      </c>
      <c r="M120" s="58" t="s">
        <v>1831</v>
      </c>
      <c r="N120" s="58" t="s">
        <v>875</v>
      </c>
      <c r="O120" s="58">
        <v>4</v>
      </c>
      <c r="P120" s="58">
        <v>3</v>
      </c>
      <c r="Q120" s="58">
        <v>3</v>
      </c>
      <c r="R120" s="58">
        <v>3</v>
      </c>
      <c r="S120" s="58" t="s">
        <v>97</v>
      </c>
      <c r="T120" s="58" t="s">
        <v>122</v>
      </c>
      <c r="U120" s="58" t="s">
        <v>157</v>
      </c>
      <c r="V120" s="66" t="s">
        <v>239</v>
      </c>
      <c r="W120" s="58" t="s">
        <v>876</v>
      </c>
      <c r="X120" s="58"/>
      <c r="Y120" s="58"/>
      <c r="Z120" s="120" t="s">
        <v>877</v>
      </c>
      <c r="AA120" s="120" t="s">
        <v>877</v>
      </c>
      <c r="AB120" s="160" t="s">
        <v>878</v>
      </c>
      <c r="AC120" s="58" t="s">
        <v>879</v>
      </c>
      <c r="AD120" s="67" t="s">
        <v>880</v>
      </c>
      <c r="AE120" s="68" t="s">
        <v>108</v>
      </c>
      <c r="AF120" s="68" t="s">
        <v>109</v>
      </c>
      <c r="AG120" s="69" t="s">
        <v>881</v>
      </c>
      <c r="AH120" s="69" t="s">
        <v>882</v>
      </c>
      <c r="AI120" s="164" t="s">
        <v>296</v>
      </c>
      <c r="AJ120" s="83" t="s">
        <v>112</v>
      </c>
      <c r="AL120" s="185" t="s">
        <v>115</v>
      </c>
      <c r="AM120" s="185" t="s">
        <v>114</v>
      </c>
      <c r="AN120" s="185" t="s">
        <v>114</v>
      </c>
      <c r="AO120" s="185" t="s">
        <v>115</v>
      </c>
      <c r="AP120" s="185" t="s">
        <v>114</v>
      </c>
      <c r="AQ120" s="185"/>
      <c r="AR120" s="185"/>
      <c r="AS120" s="185"/>
      <c r="AT120" s="185"/>
    </row>
    <row r="121" spans="1:46" s="26" customFormat="1">
      <c r="A121" s="77" t="s">
        <v>838</v>
      </c>
      <c r="B121" s="77" t="s">
        <v>87</v>
      </c>
      <c r="C121" s="77" t="s">
        <v>883</v>
      </c>
      <c r="D121" s="402" t="s">
        <v>884</v>
      </c>
      <c r="E121" s="79">
        <v>2011</v>
      </c>
      <c r="F121" s="80" t="s">
        <v>885</v>
      </c>
      <c r="G121" s="80" t="s">
        <v>91</v>
      </c>
      <c r="H121" s="81" t="s">
        <v>92</v>
      </c>
      <c r="I121" s="81"/>
      <c r="J121" s="82"/>
      <c r="K121" s="77" t="s">
        <v>120</v>
      </c>
      <c r="L121" s="77" t="s">
        <v>120</v>
      </c>
      <c r="M121" s="58" t="s">
        <v>1831</v>
      </c>
      <c r="N121" s="77" t="s">
        <v>886</v>
      </c>
      <c r="O121" s="58">
        <v>2</v>
      </c>
      <c r="P121" s="77">
        <v>0</v>
      </c>
      <c r="Q121" s="77">
        <v>1</v>
      </c>
      <c r="R121" s="77">
        <v>0</v>
      </c>
      <c r="S121" s="77" t="s">
        <v>815</v>
      </c>
      <c r="T121" s="137" t="s">
        <v>122</v>
      </c>
      <c r="U121" s="137" t="s">
        <v>99</v>
      </c>
      <c r="V121" s="77" t="s">
        <v>239</v>
      </c>
      <c r="W121" s="77" t="s">
        <v>887</v>
      </c>
      <c r="X121" s="77" t="s">
        <v>888</v>
      </c>
      <c r="Y121" s="77" t="s">
        <v>112</v>
      </c>
      <c r="Z121" s="77" t="s">
        <v>1866</v>
      </c>
      <c r="AA121" s="65" t="s">
        <v>1861</v>
      </c>
      <c r="AB121" s="160" t="s">
        <v>112</v>
      </c>
      <c r="AC121" s="77" t="s">
        <v>889</v>
      </c>
      <c r="AD121" s="83" t="s">
        <v>487</v>
      </c>
      <c r="AE121" s="83" t="s">
        <v>108</v>
      </c>
      <c r="AF121" s="83" t="s">
        <v>112</v>
      </c>
      <c r="AG121" s="83" t="s">
        <v>719</v>
      </c>
      <c r="AH121" s="83" t="s">
        <v>890</v>
      </c>
      <c r="AI121" s="164" t="s">
        <v>296</v>
      </c>
      <c r="AJ121" s="83" t="s">
        <v>112</v>
      </c>
      <c r="AK121" s="70" t="s">
        <v>891</v>
      </c>
      <c r="AL121" s="185" t="s">
        <v>115</v>
      </c>
      <c r="AM121" s="185" t="s">
        <v>114</v>
      </c>
      <c r="AN121" s="185" t="s">
        <v>114</v>
      </c>
      <c r="AO121" s="185" t="s">
        <v>115</v>
      </c>
      <c r="AP121" s="185" t="s">
        <v>114</v>
      </c>
      <c r="AQ121" s="185"/>
      <c r="AR121" s="185"/>
      <c r="AS121" s="185"/>
      <c r="AT121" s="185"/>
    </row>
    <row r="122" spans="1:46" customFormat="1" hidden="1">
      <c r="C122" t="s">
        <v>892</v>
      </c>
      <c r="D122" s="7" t="s">
        <v>893</v>
      </c>
      <c r="E122" s="8">
        <v>2019</v>
      </c>
      <c r="F122" s="18" t="s">
        <v>894</v>
      </c>
      <c r="G122" s="19" t="s">
        <v>91</v>
      </c>
      <c r="H122" s="15" t="s">
        <v>141</v>
      </c>
      <c r="I122" s="15" t="s">
        <v>1798</v>
      </c>
      <c r="J122" s="20" t="s">
        <v>895</v>
      </c>
      <c r="T122" s="11"/>
      <c r="V122" s="23"/>
      <c r="AD122" s="14"/>
      <c r="AE122" s="10"/>
      <c r="AF122" s="10"/>
      <c r="AG122" s="12"/>
      <c r="AH122" s="12"/>
      <c r="AI122" s="118"/>
      <c r="AJ122" s="118"/>
    </row>
    <row r="123" spans="1:46" customFormat="1" hidden="1">
      <c r="A123" s="58"/>
      <c r="B123" s="58"/>
      <c r="C123" s="58" t="s">
        <v>896</v>
      </c>
      <c r="D123" s="60" t="s">
        <v>897</v>
      </c>
      <c r="E123" s="61">
        <v>2019</v>
      </c>
      <c r="F123" s="62" t="s">
        <v>898</v>
      </c>
      <c r="G123" s="62" t="s">
        <v>91</v>
      </c>
      <c r="H123" s="15" t="s">
        <v>173</v>
      </c>
      <c r="I123" s="15" t="s">
        <v>1794</v>
      </c>
      <c r="J123" s="75" t="s">
        <v>899</v>
      </c>
      <c r="K123" s="58"/>
      <c r="L123" s="58"/>
      <c r="M123" s="58"/>
      <c r="N123" s="58"/>
      <c r="O123" s="58"/>
      <c r="P123" s="58"/>
      <c r="Q123" s="58"/>
      <c r="R123" s="58"/>
      <c r="S123" s="58"/>
      <c r="T123" s="58"/>
      <c r="U123" s="58"/>
      <c r="V123" s="66" t="s">
        <v>239</v>
      </c>
      <c r="W123" s="58"/>
      <c r="X123" s="58"/>
      <c r="Y123" s="58"/>
      <c r="Z123" s="58"/>
      <c r="AA123" s="58"/>
      <c r="AB123" s="58"/>
      <c r="AC123" s="58"/>
      <c r="AD123" s="67"/>
      <c r="AE123" s="68"/>
      <c r="AF123" s="68"/>
      <c r="AG123" s="69"/>
      <c r="AH123" s="69"/>
      <c r="AI123" s="69"/>
      <c r="AJ123" s="69"/>
      <c r="AK123" s="70"/>
    </row>
    <row r="124" spans="1:46" customFormat="1" hidden="1">
      <c r="C124" t="s">
        <v>900</v>
      </c>
      <c r="D124" s="7" t="s">
        <v>901</v>
      </c>
      <c r="E124" s="8">
        <v>2014</v>
      </c>
      <c r="F124" s="18" t="s">
        <v>902</v>
      </c>
      <c r="G124" s="19" t="s">
        <v>91</v>
      </c>
      <c r="H124" s="15" t="s">
        <v>136</v>
      </c>
      <c r="I124" s="15" t="s">
        <v>1820</v>
      </c>
      <c r="J124" s="20" t="s">
        <v>645</v>
      </c>
      <c r="T124" s="11"/>
      <c r="V124" s="23"/>
      <c r="AD124" s="14"/>
      <c r="AE124" s="10"/>
      <c r="AF124" s="10"/>
      <c r="AG124" s="12"/>
      <c r="AH124" s="12"/>
      <c r="AI124" s="118"/>
      <c r="AJ124" s="118"/>
    </row>
    <row r="125" spans="1:46" customFormat="1" hidden="1">
      <c r="C125" t="s">
        <v>903</v>
      </c>
      <c r="D125" s="7" t="s">
        <v>904</v>
      </c>
      <c r="E125" s="8">
        <v>2019</v>
      </c>
      <c r="F125" s="18" t="s">
        <v>905</v>
      </c>
      <c r="G125" s="19" t="s">
        <v>426</v>
      </c>
      <c r="H125" s="15" t="s">
        <v>136</v>
      </c>
      <c r="I125" s="15" t="s">
        <v>1820</v>
      </c>
      <c r="J125" s="20" t="s">
        <v>906</v>
      </c>
      <c r="T125" s="11"/>
      <c r="V125" s="23"/>
      <c r="AD125" s="14"/>
      <c r="AE125" s="10"/>
      <c r="AF125" s="10"/>
      <c r="AG125" s="12"/>
      <c r="AH125" s="12"/>
      <c r="AI125" s="118"/>
      <c r="AJ125" s="118"/>
    </row>
    <row r="126" spans="1:46" customFormat="1">
      <c r="A126" s="77" t="s">
        <v>838</v>
      </c>
      <c r="B126" s="77" t="s">
        <v>87</v>
      </c>
      <c r="C126" s="273" t="s">
        <v>907</v>
      </c>
      <c r="D126" s="402" t="s">
        <v>908</v>
      </c>
      <c r="E126" s="79">
        <v>2018</v>
      </c>
      <c r="F126" s="363" t="s">
        <v>1767</v>
      </c>
      <c r="G126" s="80" t="s">
        <v>91</v>
      </c>
      <c r="H126" s="81" t="s">
        <v>283</v>
      </c>
      <c r="I126" s="81"/>
      <c r="J126" s="82"/>
      <c r="K126" s="77" t="s">
        <v>910</v>
      </c>
      <c r="L126" s="77" t="s">
        <v>120</v>
      </c>
      <c r="M126" s="58" t="s">
        <v>1831</v>
      </c>
      <c r="N126" s="77" t="s">
        <v>911</v>
      </c>
      <c r="O126" s="58">
        <v>4</v>
      </c>
      <c r="P126" s="77">
        <v>0</v>
      </c>
      <c r="Q126" s="77">
        <v>2</v>
      </c>
      <c r="R126" s="77">
        <v>2</v>
      </c>
      <c r="S126" s="77"/>
      <c r="T126" s="77" t="s">
        <v>122</v>
      </c>
      <c r="U126" s="77" t="s">
        <v>123</v>
      </c>
      <c r="V126" s="137" t="s">
        <v>482</v>
      </c>
      <c r="W126" s="77" t="s">
        <v>271</v>
      </c>
      <c r="X126" s="77" t="s">
        <v>912</v>
      </c>
      <c r="Y126" s="77" t="s">
        <v>913</v>
      </c>
      <c r="Z126" s="77" t="s">
        <v>914</v>
      </c>
      <c r="AA126" s="120" t="s">
        <v>877</v>
      </c>
      <c r="AB126" s="160" t="s">
        <v>194</v>
      </c>
      <c r="AC126" s="77" t="s">
        <v>915</v>
      </c>
      <c r="AD126" s="83" t="s">
        <v>916</v>
      </c>
      <c r="AE126" s="83" t="s">
        <v>917</v>
      </c>
      <c r="AF126" s="83" t="s">
        <v>109</v>
      </c>
      <c r="AG126" s="83" t="s">
        <v>719</v>
      </c>
      <c r="AH126" s="83" t="s">
        <v>918</v>
      </c>
      <c r="AI126" s="164" t="s">
        <v>296</v>
      </c>
      <c r="AJ126" s="69" t="s">
        <v>112</v>
      </c>
      <c r="AK126" s="70" t="s">
        <v>123</v>
      </c>
      <c r="AL126" s="185" t="s">
        <v>115</v>
      </c>
      <c r="AM126" s="185" t="s">
        <v>115</v>
      </c>
      <c r="AN126" s="185" t="s">
        <v>114</v>
      </c>
      <c r="AO126" s="185" t="s">
        <v>114</v>
      </c>
      <c r="AP126" s="185" t="s">
        <v>114</v>
      </c>
      <c r="AQ126" s="185" t="s">
        <v>115</v>
      </c>
      <c r="AR126" s="185" t="s">
        <v>114</v>
      </c>
      <c r="AS126" s="185"/>
      <c r="AT126" s="185"/>
    </row>
    <row r="127" spans="1:46" customFormat="1" hidden="1">
      <c r="C127" t="s">
        <v>919</v>
      </c>
      <c r="D127" s="7" t="s">
        <v>920</v>
      </c>
      <c r="E127" s="8">
        <v>2011</v>
      </c>
      <c r="F127" s="18" t="s">
        <v>921</v>
      </c>
      <c r="G127" s="19" t="s">
        <v>91</v>
      </c>
      <c r="H127" s="15" t="s">
        <v>136</v>
      </c>
      <c r="I127" s="15" t="s">
        <v>1820</v>
      </c>
      <c r="J127" s="20" t="s">
        <v>652</v>
      </c>
      <c r="T127" s="11"/>
      <c r="V127" s="23"/>
      <c r="AD127" s="14"/>
      <c r="AE127" s="10"/>
      <c r="AF127" s="10"/>
      <c r="AG127" s="12"/>
      <c r="AH127" s="12"/>
      <c r="AI127" s="118"/>
      <c r="AJ127" s="118"/>
    </row>
    <row r="128" spans="1:46" s="146" customFormat="1">
      <c r="A128" s="149"/>
      <c r="B128" s="148" t="s">
        <v>246</v>
      </c>
      <c r="C128" s="149" t="s">
        <v>922</v>
      </c>
      <c r="D128" s="236" t="s">
        <v>923</v>
      </c>
      <c r="E128" s="237">
        <v>2010</v>
      </c>
      <c r="F128" s="237" t="s">
        <v>1788</v>
      </c>
      <c r="G128" s="237" t="s">
        <v>91</v>
      </c>
      <c r="H128" s="149" t="s">
        <v>92</v>
      </c>
      <c r="I128" s="149"/>
      <c r="J128" s="262"/>
      <c r="K128" s="149" t="s">
        <v>925</v>
      </c>
      <c r="L128" s="58" t="s">
        <v>155</v>
      </c>
      <c r="M128" s="58" t="s">
        <v>1844</v>
      </c>
      <c r="N128" s="149" t="s">
        <v>926</v>
      </c>
      <c r="O128" s="58">
        <v>2</v>
      </c>
      <c r="P128" s="149">
        <v>0</v>
      </c>
      <c r="Q128" s="149">
        <v>1</v>
      </c>
      <c r="R128" s="149">
        <v>0</v>
      </c>
      <c r="S128" s="149"/>
      <c r="T128" s="149" t="s">
        <v>122</v>
      </c>
      <c r="U128" s="264" t="s">
        <v>99</v>
      </c>
      <c r="V128" s="265" t="s">
        <v>239</v>
      </c>
      <c r="W128" s="148" t="s">
        <v>927</v>
      </c>
      <c r="X128" s="149" t="s">
        <v>928</v>
      </c>
      <c r="Y128" s="149" t="s">
        <v>929</v>
      </c>
      <c r="Z128" s="58" t="s">
        <v>664</v>
      </c>
      <c r="AA128" s="58" t="s">
        <v>664</v>
      </c>
      <c r="AB128" s="162" t="s">
        <v>112</v>
      </c>
      <c r="AC128" s="149" t="s">
        <v>1771</v>
      </c>
      <c r="AD128" s="149" t="s">
        <v>930</v>
      </c>
      <c r="AE128" s="266" t="s">
        <v>108</v>
      </c>
      <c r="AF128" s="266" t="s">
        <v>109</v>
      </c>
      <c r="AG128" s="267" t="s">
        <v>931</v>
      </c>
      <c r="AH128" s="267" t="s">
        <v>932</v>
      </c>
      <c r="AI128" s="162" t="s">
        <v>296</v>
      </c>
      <c r="AJ128" s="140" t="s">
        <v>112</v>
      </c>
      <c r="AK128" s="145"/>
      <c r="AL128" s="185" t="s">
        <v>115</v>
      </c>
      <c r="AM128" s="136" t="s">
        <v>115</v>
      </c>
      <c r="AN128" s="185" t="s">
        <v>114</v>
      </c>
      <c r="AO128" s="136" t="s">
        <v>114</v>
      </c>
      <c r="AP128" s="136" t="s">
        <v>114</v>
      </c>
      <c r="AQ128" s="136"/>
      <c r="AR128" s="136"/>
      <c r="AS128" s="136"/>
      <c r="AT128" s="136"/>
    </row>
    <row r="129" spans="1:46" s="146" customFormat="1">
      <c r="A129" s="140" t="s">
        <v>933</v>
      </c>
      <c r="B129" s="140" t="s">
        <v>246</v>
      </c>
      <c r="C129" s="140" t="s">
        <v>934</v>
      </c>
      <c r="D129" s="403" t="s">
        <v>935</v>
      </c>
      <c r="E129" s="142">
        <v>2010</v>
      </c>
      <c r="F129" s="142" t="s">
        <v>1775</v>
      </c>
      <c r="G129" s="142" t="s">
        <v>91</v>
      </c>
      <c r="H129" s="140" t="s">
        <v>92</v>
      </c>
      <c r="I129" s="140"/>
      <c r="J129" s="143"/>
      <c r="K129" s="140" t="s">
        <v>937</v>
      </c>
      <c r="L129" s="58" t="s">
        <v>155</v>
      </c>
      <c r="M129" s="58" t="s">
        <v>1844</v>
      </c>
      <c r="N129" s="140" t="s">
        <v>938</v>
      </c>
      <c r="O129" s="58">
        <v>2</v>
      </c>
      <c r="P129" s="140">
        <v>0</v>
      </c>
      <c r="Q129" s="140">
        <v>1</v>
      </c>
      <c r="R129" s="140">
        <v>0</v>
      </c>
      <c r="S129" s="140"/>
      <c r="T129" s="140" t="s">
        <v>122</v>
      </c>
      <c r="U129" s="140" t="s">
        <v>99</v>
      </c>
      <c r="V129" s="144" t="s">
        <v>287</v>
      </c>
      <c r="W129" s="140" t="s">
        <v>271</v>
      </c>
      <c r="X129" s="140" t="s">
        <v>1774</v>
      </c>
      <c r="Y129" s="140"/>
      <c r="Z129" s="58" t="s">
        <v>1776</v>
      </c>
      <c r="AA129" s="65" t="s">
        <v>664</v>
      </c>
      <c r="AB129" s="162" t="s">
        <v>112</v>
      </c>
      <c r="AC129" s="140" t="s">
        <v>1773</v>
      </c>
      <c r="AD129" s="140" t="s">
        <v>487</v>
      </c>
      <c r="AE129" s="140" t="s">
        <v>108</v>
      </c>
      <c r="AF129" s="140" t="s">
        <v>109</v>
      </c>
      <c r="AG129" s="140" t="s">
        <v>939</v>
      </c>
      <c r="AH129" s="140" t="s">
        <v>940</v>
      </c>
      <c r="AI129" s="162" t="s">
        <v>296</v>
      </c>
      <c r="AJ129" s="140">
        <v>0</v>
      </c>
      <c r="AK129" s="145" t="s">
        <v>891</v>
      </c>
      <c r="AL129" s="185" t="s">
        <v>115</v>
      </c>
      <c r="AM129" s="136" t="s">
        <v>115</v>
      </c>
      <c r="AN129" s="185" t="s">
        <v>114</v>
      </c>
      <c r="AO129" s="136" t="s">
        <v>115</v>
      </c>
      <c r="AP129" s="136" t="s">
        <v>114</v>
      </c>
      <c r="AQ129" s="136"/>
      <c r="AR129" s="136"/>
      <c r="AS129" s="136"/>
      <c r="AT129" s="136"/>
    </row>
    <row r="130" spans="1:46" s="146" customFormat="1" hidden="1">
      <c r="A130" s="140" t="s">
        <v>838</v>
      </c>
      <c r="B130" s="140" t="s">
        <v>87</v>
      </c>
      <c r="C130" s="144" t="s">
        <v>941</v>
      </c>
      <c r="D130" s="141" t="s">
        <v>942</v>
      </c>
      <c r="E130" s="142">
        <v>2019</v>
      </c>
      <c r="F130" s="142" t="s">
        <v>943</v>
      </c>
      <c r="G130" s="142" t="s">
        <v>91</v>
      </c>
      <c r="H130" s="63" t="s">
        <v>300</v>
      </c>
      <c r="I130" s="63" t="s">
        <v>1822</v>
      </c>
      <c r="J130" s="64" t="s">
        <v>301</v>
      </c>
      <c r="K130" s="140" t="s">
        <v>944</v>
      </c>
      <c r="L130" s="140" t="s">
        <v>399</v>
      </c>
      <c r="M130" s="140"/>
      <c r="N130" s="140" t="s">
        <v>945</v>
      </c>
      <c r="O130" s="140"/>
      <c r="P130" s="140">
        <v>0</v>
      </c>
      <c r="Q130" s="140">
        <v>0</v>
      </c>
      <c r="R130" s="140">
        <v>1</v>
      </c>
      <c r="S130" s="140" t="s">
        <v>97</v>
      </c>
      <c r="T130" s="140" t="s">
        <v>122</v>
      </c>
      <c r="U130" s="140" t="s">
        <v>99</v>
      </c>
      <c r="V130" s="140" t="s">
        <v>482</v>
      </c>
      <c r="W130" s="140" t="s">
        <v>946</v>
      </c>
      <c r="X130" s="140" t="s">
        <v>947</v>
      </c>
      <c r="Y130" s="140" t="s">
        <v>948</v>
      </c>
      <c r="Z130" s="140" t="s">
        <v>112</v>
      </c>
      <c r="AA130" s="140"/>
      <c r="AB130" s="162" t="s">
        <v>112</v>
      </c>
      <c r="AC130" s="140" t="s">
        <v>112</v>
      </c>
      <c r="AD130" s="140" t="s">
        <v>487</v>
      </c>
      <c r="AE130" s="140" t="s">
        <v>108</v>
      </c>
      <c r="AF130" s="140" t="s">
        <v>534</v>
      </c>
      <c r="AG130" s="140" t="s">
        <v>949</v>
      </c>
      <c r="AH130" s="140" t="s">
        <v>950</v>
      </c>
      <c r="AI130" s="162" t="s">
        <v>951</v>
      </c>
      <c r="AJ130" s="140" t="s">
        <v>112</v>
      </c>
      <c r="AK130" s="145"/>
      <c r="AL130" s="185" t="s">
        <v>115</v>
      </c>
      <c r="AM130" s="136" t="s">
        <v>114</v>
      </c>
      <c r="AN130" s="185" t="s">
        <v>114</v>
      </c>
      <c r="AO130" s="136" t="s">
        <v>114</v>
      </c>
      <c r="AP130" s="136" t="s">
        <v>114</v>
      </c>
      <c r="AQ130" s="136" t="s">
        <v>114</v>
      </c>
      <c r="AR130" s="136" t="s">
        <v>115</v>
      </c>
      <c r="AS130" s="136"/>
      <c r="AT130" s="136"/>
    </row>
    <row r="131" spans="1:46" s="146" customFormat="1">
      <c r="A131" s="140" t="s">
        <v>838</v>
      </c>
      <c r="B131" s="140" t="s">
        <v>246</v>
      </c>
      <c r="C131" s="140" t="s">
        <v>952</v>
      </c>
      <c r="D131" s="403" t="s">
        <v>953</v>
      </c>
      <c r="E131" s="142">
        <v>2013</v>
      </c>
      <c r="F131" s="142" t="s">
        <v>954</v>
      </c>
      <c r="G131" s="142" t="s">
        <v>91</v>
      </c>
      <c r="H131" s="140" t="s">
        <v>92</v>
      </c>
      <c r="I131" s="140"/>
      <c r="J131" s="143"/>
      <c r="K131" s="140" t="s">
        <v>955</v>
      </c>
      <c r="L131" s="151" t="s">
        <v>1843</v>
      </c>
      <c r="M131" s="58" t="s">
        <v>1844</v>
      </c>
      <c r="N131" s="140" t="s">
        <v>957</v>
      </c>
      <c r="O131" s="58">
        <v>1</v>
      </c>
      <c r="P131" s="140">
        <v>1</v>
      </c>
      <c r="Q131" s="140">
        <v>0</v>
      </c>
      <c r="R131" s="140">
        <v>0</v>
      </c>
      <c r="S131" s="140"/>
      <c r="T131" s="140" t="s">
        <v>122</v>
      </c>
      <c r="U131" s="140" t="s">
        <v>99</v>
      </c>
      <c r="V131" s="140" t="s">
        <v>239</v>
      </c>
      <c r="W131" s="140" t="s">
        <v>958</v>
      </c>
      <c r="X131" s="140" t="s">
        <v>959</v>
      </c>
      <c r="Y131" s="140"/>
      <c r="Z131" s="140" t="s">
        <v>1892</v>
      </c>
      <c r="AA131" s="140" t="s">
        <v>1868</v>
      </c>
      <c r="AB131" s="162"/>
      <c r="AC131" s="140" t="s">
        <v>960</v>
      </c>
      <c r="AD131" s="140" t="s">
        <v>961</v>
      </c>
      <c r="AE131" s="140" t="s">
        <v>962</v>
      </c>
      <c r="AF131" s="140" t="s">
        <v>963</v>
      </c>
      <c r="AG131" s="140" t="s">
        <v>964</v>
      </c>
      <c r="AH131" s="140" t="s">
        <v>965</v>
      </c>
      <c r="AI131" s="162" t="s">
        <v>296</v>
      </c>
      <c r="AJ131" s="140" t="s">
        <v>112</v>
      </c>
      <c r="AK131" s="145"/>
      <c r="AL131" s="185" t="s">
        <v>115</v>
      </c>
      <c r="AM131" s="136" t="s">
        <v>114</v>
      </c>
      <c r="AN131" s="185" t="s">
        <v>114</v>
      </c>
      <c r="AO131" s="136" t="s">
        <v>115</v>
      </c>
      <c r="AP131" s="136" t="s">
        <v>115</v>
      </c>
      <c r="AQ131" s="136"/>
      <c r="AR131" s="136"/>
      <c r="AS131" s="136"/>
      <c r="AT131" s="136"/>
    </row>
    <row r="132" spans="1:46" s="146" customFormat="1">
      <c r="A132" s="140" t="s">
        <v>838</v>
      </c>
      <c r="B132" s="140" t="s">
        <v>246</v>
      </c>
      <c r="C132" s="140" t="s">
        <v>966</v>
      </c>
      <c r="D132" s="403" t="s">
        <v>967</v>
      </c>
      <c r="E132" s="142">
        <v>2019</v>
      </c>
      <c r="F132" s="142" t="s">
        <v>968</v>
      </c>
      <c r="G132" s="142" t="s">
        <v>91</v>
      </c>
      <c r="H132" s="140" t="s">
        <v>92</v>
      </c>
      <c r="I132" s="140"/>
      <c r="J132" s="143"/>
      <c r="K132" s="140" t="s">
        <v>969</v>
      </c>
      <c r="L132" s="152" t="s">
        <v>399</v>
      </c>
      <c r="M132" s="58" t="s">
        <v>1834</v>
      </c>
      <c r="N132" s="140" t="s">
        <v>970</v>
      </c>
      <c r="O132" s="58">
        <v>3</v>
      </c>
      <c r="P132" s="140">
        <v>0</v>
      </c>
      <c r="Q132" s="140">
        <v>0</v>
      </c>
      <c r="R132" s="140">
        <v>1</v>
      </c>
      <c r="T132" s="140" t="s">
        <v>122</v>
      </c>
      <c r="U132" s="140" t="s">
        <v>99</v>
      </c>
      <c r="V132" s="140" t="s">
        <v>239</v>
      </c>
      <c r="W132" s="140" t="s">
        <v>271</v>
      </c>
      <c r="X132" s="140" t="s">
        <v>971</v>
      </c>
      <c r="Y132" s="140" t="s">
        <v>972</v>
      </c>
      <c r="Z132" s="77" t="s">
        <v>848</v>
      </c>
      <c r="AA132" s="58" t="s">
        <v>1851</v>
      </c>
      <c r="AB132" s="162" t="s">
        <v>194</v>
      </c>
      <c r="AC132" s="140" t="s">
        <v>973</v>
      </c>
      <c r="AD132" s="140" t="s">
        <v>974</v>
      </c>
      <c r="AE132" s="140" t="s">
        <v>108</v>
      </c>
      <c r="AF132" s="140" t="s">
        <v>975</v>
      </c>
      <c r="AG132" s="140" t="s">
        <v>455</v>
      </c>
      <c r="AH132" s="140" t="s">
        <v>975</v>
      </c>
      <c r="AI132" s="162" t="s">
        <v>296</v>
      </c>
      <c r="AJ132" s="140" t="s">
        <v>112</v>
      </c>
      <c r="AK132" s="145"/>
      <c r="AL132" s="185" t="s">
        <v>115</v>
      </c>
      <c r="AM132" s="136" t="s">
        <v>115</v>
      </c>
      <c r="AN132" s="185" t="s">
        <v>114</v>
      </c>
      <c r="AO132" s="136" t="s">
        <v>114</v>
      </c>
      <c r="AP132" s="136" t="s">
        <v>114</v>
      </c>
      <c r="AQ132" s="136"/>
      <c r="AR132" s="136"/>
      <c r="AS132" s="136"/>
      <c r="AT132" s="136"/>
    </row>
    <row r="133" spans="1:46" s="146" customFormat="1" hidden="1">
      <c r="A133" s="140" t="s">
        <v>838</v>
      </c>
      <c r="B133" s="140" t="s">
        <v>246</v>
      </c>
      <c r="C133" s="140" t="s">
        <v>976</v>
      </c>
      <c r="D133" s="403" t="s">
        <v>977</v>
      </c>
      <c r="E133" s="142">
        <v>2019</v>
      </c>
      <c r="F133" s="142" t="s">
        <v>978</v>
      </c>
      <c r="G133" s="142" t="s">
        <v>91</v>
      </c>
      <c r="H133" s="140" t="s">
        <v>1908</v>
      </c>
      <c r="I133" s="140" t="s">
        <v>1909</v>
      </c>
      <c r="J133" s="143" t="s">
        <v>1910</v>
      </c>
      <c r="K133" s="140" t="s">
        <v>979</v>
      </c>
      <c r="L133" s="152" t="s">
        <v>399</v>
      </c>
      <c r="M133" s="58" t="s">
        <v>1834</v>
      </c>
      <c r="N133" s="140" t="s">
        <v>980</v>
      </c>
      <c r="O133" s="58">
        <v>3</v>
      </c>
      <c r="P133" s="140">
        <v>0</v>
      </c>
      <c r="Q133" s="140">
        <v>0</v>
      </c>
      <c r="R133" s="140">
        <v>1</v>
      </c>
      <c r="S133" s="140"/>
      <c r="T133" s="140" t="s">
        <v>122</v>
      </c>
      <c r="U133" s="264" t="s">
        <v>112</v>
      </c>
      <c r="V133" s="140" t="s">
        <v>239</v>
      </c>
      <c r="W133" s="140" t="s">
        <v>271</v>
      </c>
      <c r="X133" s="140" t="s">
        <v>981</v>
      </c>
      <c r="Y133" s="140"/>
      <c r="Z133" s="140" t="s">
        <v>982</v>
      </c>
      <c r="AA133" s="140" t="s">
        <v>1869</v>
      </c>
      <c r="AB133" s="162" t="s">
        <v>112</v>
      </c>
      <c r="AC133" s="140" t="s">
        <v>982</v>
      </c>
      <c r="AD133" s="140" t="s">
        <v>983</v>
      </c>
      <c r="AE133" s="140" t="s">
        <v>108</v>
      </c>
      <c r="AF133" s="140" t="s">
        <v>109</v>
      </c>
      <c r="AG133" s="140" t="s">
        <v>419</v>
      </c>
      <c r="AH133" s="140" t="s">
        <v>109</v>
      </c>
      <c r="AI133" s="162" t="s">
        <v>296</v>
      </c>
      <c r="AJ133" s="140" t="s">
        <v>112</v>
      </c>
      <c r="AK133" s="145"/>
      <c r="AL133" s="185" t="s">
        <v>115</v>
      </c>
      <c r="AM133" s="136" t="s">
        <v>114</v>
      </c>
      <c r="AN133" s="185" t="s">
        <v>114</v>
      </c>
      <c r="AO133" s="136" t="s">
        <v>114</v>
      </c>
      <c r="AP133" s="136" t="s">
        <v>115</v>
      </c>
      <c r="AQ133" s="136"/>
      <c r="AR133" s="136"/>
      <c r="AS133" s="136"/>
      <c r="AT133" s="136"/>
    </row>
    <row r="134" spans="1:46" customFormat="1" hidden="1">
      <c r="C134" t="s">
        <v>984</v>
      </c>
      <c r="D134" s="7" t="s">
        <v>985</v>
      </c>
      <c r="E134" s="8">
        <v>2018</v>
      </c>
      <c r="F134" s="18" t="s">
        <v>986</v>
      </c>
      <c r="G134" s="19" t="s">
        <v>91</v>
      </c>
      <c r="H134" s="15" t="s">
        <v>136</v>
      </c>
      <c r="I134" s="15" t="s">
        <v>1820</v>
      </c>
      <c r="J134" s="20" t="s">
        <v>645</v>
      </c>
      <c r="T134" s="11"/>
      <c r="V134" s="23"/>
      <c r="AD134" s="14"/>
      <c r="AE134" s="10"/>
      <c r="AF134" s="10"/>
      <c r="AG134" s="12"/>
      <c r="AH134" s="12"/>
      <c r="AI134" s="118"/>
      <c r="AJ134" s="118"/>
    </row>
    <row r="135" spans="1:46" customFormat="1" hidden="1">
      <c r="C135" t="s">
        <v>987</v>
      </c>
      <c r="D135" s="7" t="s">
        <v>988</v>
      </c>
      <c r="E135" s="8">
        <v>2013</v>
      </c>
      <c r="F135" s="18" t="s">
        <v>989</v>
      </c>
      <c r="G135" s="19" t="s">
        <v>91</v>
      </c>
      <c r="H135" s="15" t="s">
        <v>136</v>
      </c>
      <c r="I135" s="15" t="s">
        <v>1820</v>
      </c>
      <c r="J135" s="20" t="s">
        <v>990</v>
      </c>
      <c r="T135" s="11"/>
      <c r="V135" s="23"/>
      <c r="AD135" s="14"/>
      <c r="AE135" s="10"/>
      <c r="AF135" s="10"/>
      <c r="AG135" s="12"/>
      <c r="AH135" s="12"/>
      <c r="AI135" s="118"/>
      <c r="AJ135" s="118"/>
    </row>
    <row r="136" spans="1:46" customFormat="1">
      <c r="A136" s="77" t="s">
        <v>838</v>
      </c>
      <c r="B136" s="140" t="s">
        <v>246</v>
      </c>
      <c r="C136" s="77" t="s">
        <v>991</v>
      </c>
      <c r="D136" s="402" t="s">
        <v>992</v>
      </c>
      <c r="E136" s="79">
        <v>2020</v>
      </c>
      <c r="F136" s="80" t="s">
        <v>993</v>
      </c>
      <c r="G136" s="80" t="s">
        <v>91</v>
      </c>
      <c r="H136" s="81" t="s">
        <v>92</v>
      </c>
      <c r="I136" s="81"/>
      <c r="J136" s="82"/>
      <c r="K136" s="77" t="s">
        <v>994</v>
      </c>
      <c r="L136" s="263" t="s">
        <v>399</v>
      </c>
      <c r="M136" s="58" t="s">
        <v>1834</v>
      </c>
      <c r="N136" s="77" t="s">
        <v>995</v>
      </c>
      <c r="O136" s="58">
        <v>3</v>
      </c>
      <c r="P136" s="77">
        <v>0</v>
      </c>
      <c r="Q136" s="77">
        <v>0</v>
      </c>
      <c r="R136" s="77">
        <v>1</v>
      </c>
      <c r="S136" s="77" t="s">
        <v>996</v>
      </c>
      <c r="T136" s="77" t="s">
        <v>122</v>
      </c>
      <c r="U136" s="77" t="s">
        <v>99</v>
      </c>
      <c r="V136" s="77" t="s">
        <v>239</v>
      </c>
      <c r="W136" s="77" t="s">
        <v>997</v>
      </c>
      <c r="X136" s="77" t="s">
        <v>998</v>
      </c>
      <c r="Y136" s="77"/>
      <c r="Z136" s="77" t="s">
        <v>999</v>
      </c>
      <c r="AA136" s="77" t="s">
        <v>1870</v>
      </c>
      <c r="AB136" s="160" t="s">
        <v>112</v>
      </c>
      <c r="AC136" s="77"/>
      <c r="AD136" s="83" t="s">
        <v>551</v>
      </c>
      <c r="AE136" s="83" t="s">
        <v>1000</v>
      </c>
      <c r="AF136" s="83" t="s">
        <v>456</v>
      </c>
      <c r="AG136" s="83" t="s">
        <v>1000</v>
      </c>
      <c r="AH136" s="83" t="s">
        <v>456</v>
      </c>
      <c r="AI136" s="164" t="s">
        <v>254</v>
      </c>
      <c r="AJ136" s="69" t="s">
        <v>112</v>
      </c>
      <c r="AK136" s="70"/>
      <c r="AL136" s="185" t="s">
        <v>115</v>
      </c>
      <c r="AM136" s="185" t="s">
        <v>114</v>
      </c>
      <c r="AN136" s="185" t="s">
        <v>115</v>
      </c>
      <c r="AO136" s="185" t="s">
        <v>114</v>
      </c>
      <c r="AP136" s="185" t="s">
        <v>114</v>
      </c>
      <c r="AQ136" s="185"/>
      <c r="AR136" s="185"/>
      <c r="AS136" s="185"/>
      <c r="AT136" s="185"/>
    </row>
    <row r="137" spans="1:46" customFormat="1" hidden="1">
      <c r="C137" t="s">
        <v>1001</v>
      </c>
      <c r="D137" s="7" t="s">
        <v>1002</v>
      </c>
      <c r="E137" s="8">
        <v>2017</v>
      </c>
      <c r="F137" s="18" t="s">
        <v>1003</v>
      </c>
      <c r="G137" s="19" t="s">
        <v>91</v>
      </c>
      <c r="H137" s="15" t="s">
        <v>141</v>
      </c>
      <c r="I137" s="15" t="s">
        <v>1808</v>
      </c>
      <c r="J137" s="20" t="s">
        <v>142</v>
      </c>
      <c r="T137" s="11"/>
      <c r="V137" s="23"/>
      <c r="AD137" s="14"/>
      <c r="AE137" s="10"/>
      <c r="AF137" s="10"/>
      <c r="AG137" s="12"/>
      <c r="AH137" s="12"/>
      <c r="AI137" s="118"/>
      <c r="AJ137" s="118"/>
    </row>
    <row r="138" spans="1:46" customFormat="1">
      <c r="A138" s="58"/>
      <c r="B138" s="149" t="s">
        <v>87</v>
      </c>
      <c r="C138" s="58" t="s">
        <v>1004</v>
      </c>
      <c r="D138" s="58" t="s">
        <v>1005</v>
      </c>
      <c r="E138" s="58">
        <v>2021</v>
      </c>
      <c r="F138" s="63" t="s">
        <v>1006</v>
      </c>
      <c r="G138" s="63" t="s">
        <v>91</v>
      </c>
      <c r="H138" s="63" t="s">
        <v>283</v>
      </c>
      <c r="I138" s="63"/>
      <c r="J138" s="63"/>
      <c r="K138" s="58" t="s">
        <v>1007</v>
      </c>
      <c r="L138" s="58" t="s">
        <v>399</v>
      </c>
      <c r="M138" s="58" t="s">
        <v>1834</v>
      </c>
      <c r="N138" s="58" t="s">
        <v>1008</v>
      </c>
      <c r="O138" s="58">
        <v>3</v>
      </c>
      <c r="P138" s="58">
        <v>0</v>
      </c>
      <c r="Q138" s="58">
        <v>0</v>
      </c>
      <c r="R138" s="58">
        <v>1</v>
      </c>
      <c r="S138" s="58" t="s">
        <v>97</v>
      </c>
      <c r="T138" s="58" t="s">
        <v>122</v>
      </c>
      <c r="U138" s="58" t="s">
        <v>99</v>
      </c>
      <c r="V138" s="58" t="s">
        <v>618</v>
      </c>
      <c r="W138" s="58" t="s">
        <v>218</v>
      </c>
      <c r="X138" s="58" t="s">
        <v>1009</v>
      </c>
      <c r="Y138" s="58" t="s">
        <v>1010</v>
      </c>
      <c r="Z138" s="77" t="s">
        <v>999</v>
      </c>
      <c r="AA138" s="77" t="s">
        <v>1862</v>
      </c>
      <c r="AB138" s="160" t="s">
        <v>112</v>
      </c>
      <c r="AC138" s="58" t="s">
        <v>1009</v>
      </c>
      <c r="AD138" s="67" t="s">
        <v>1011</v>
      </c>
      <c r="AE138" s="68" t="s">
        <v>108</v>
      </c>
      <c r="AF138" s="68" t="s">
        <v>1012</v>
      </c>
      <c r="AG138" s="69" t="s">
        <v>1013</v>
      </c>
      <c r="AH138" s="69" t="s">
        <v>1014</v>
      </c>
      <c r="AI138" s="164" t="s">
        <v>112</v>
      </c>
      <c r="AJ138" s="69" t="s">
        <v>112</v>
      </c>
      <c r="AK138" s="70"/>
      <c r="AL138" t="s">
        <v>115</v>
      </c>
      <c r="AM138" t="s">
        <v>115</v>
      </c>
      <c r="AN138" t="s">
        <v>114</v>
      </c>
      <c r="AO138" t="s">
        <v>114</v>
      </c>
      <c r="AP138" t="s">
        <v>114</v>
      </c>
      <c r="AQ138" t="s">
        <v>114</v>
      </c>
    </row>
    <row r="139" spans="1:46" customFormat="1">
      <c r="A139" s="58"/>
      <c r="B139" s="148" t="s">
        <v>87</v>
      </c>
      <c r="C139" s="58" t="s">
        <v>1015</v>
      </c>
      <c r="D139" s="392" t="s">
        <v>1016</v>
      </c>
      <c r="E139" s="61">
        <v>2013</v>
      </c>
      <c r="F139" s="62" t="s">
        <v>1017</v>
      </c>
      <c r="G139" s="62" t="s">
        <v>91</v>
      </c>
      <c r="H139" s="63" t="s">
        <v>92</v>
      </c>
      <c r="I139" s="63"/>
      <c r="J139" s="64"/>
      <c r="K139" s="58" t="s">
        <v>1018</v>
      </c>
      <c r="L139" s="58" t="s">
        <v>95</v>
      </c>
      <c r="M139" s="58" t="s">
        <v>1844</v>
      </c>
      <c r="N139" s="58" t="s">
        <v>1019</v>
      </c>
      <c r="O139" s="58">
        <v>4</v>
      </c>
      <c r="P139" s="58">
        <v>0</v>
      </c>
      <c r="Q139" s="58">
        <v>2</v>
      </c>
      <c r="R139" s="58">
        <v>2</v>
      </c>
      <c r="S139" s="58"/>
      <c r="T139" s="58" t="s">
        <v>98</v>
      </c>
      <c r="U139" s="58" t="s">
        <v>157</v>
      </c>
      <c r="V139" s="66" t="s">
        <v>482</v>
      </c>
      <c r="W139" s="58" t="s">
        <v>218</v>
      </c>
      <c r="X139" s="58" t="s">
        <v>1020</v>
      </c>
      <c r="Y139" s="58" t="s">
        <v>1021</v>
      </c>
      <c r="Z139" s="77" t="s">
        <v>848</v>
      </c>
      <c r="AA139" s="58" t="s">
        <v>1851</v>
      </c>
      <c r="AB139" s="160" t="s">
        <v>194</v>
      </c>
      <c r="AC139" s="58" t="s">
        <v>1022</v>
      </c>
      <c r="AD139" s="67" t="s">
        <v>487</v>
      </c>
      <c r="AE139" s="68" t="s">
        <v>108</v>
      </c>
      <c r="AF139" s="68" t="s">
        <v>109</v>
      </c>
      <c r="AG139" s="69" t="s">
        <v>719</v>
      </c>
      <c r="AH139" s="69" t="s">
        <v>1023</v>
      </c>
      <c r="AI139" s="164" t="s">
        <v>296</v>
      </c>
      <c r="AJ139" s="69" t="s">
        <v>1024</v>
      </c>
      <c r="AK139" s="70"/>
      <c r="AL139" t="s">
        <v>114</v>
      </c>
      <c r="AM139" t="s">
        <v>114</v>
      </c>
      <c r="AN139" t="s">
        <v>114</v>
      </c>
      <c r="AO139" t="s">
        <v>114</v>
      </c>
      <c r="AP139" t="s">
        <v>114</v>
      </c>
      <c r="AQ139" t="s">
        <v>115</v>
      </c>
    </row>
    <row r="140" spans="1:46" customFormat="1" hidden="1">
      <c r="C140" t="s">
        <v>1025</v>
      </c>
      <c r="D140" s="7" t="s">
        <v>1026</v>
      </c>
      <c r="E140" s="8">
        <v>2011</v>
      </c>
      <c r="F140" s="18" t="s">
        <v>1027</v>
      </c>
      <c r="G140" s="19" t="s">
        <v>91</v>
      </c>
      <c r="H140" s="15" t="s">
        <v>136</v>
      </c>
      <c r="I140" s="15" t="s">
        <v>1820</v>
      </c>
      <c r="J140" s="20" t="s">
        <v>652</v>
      </c>
      <c r="T140" s="11"/>
      <c r="V140" s="23"/>
      <c r="AD140" s="14"/>
      <c r="AE140" s="10"/>
      <c r="AF140" s="10"/>
      <c r="AG140" s="12"/>
      <c r="AH140" s="12"/>
      <c r="AI140" s="118"/>
      <c r="AJ140" s="118"/>
    </row>
    <row r="141" spans="1:46" customFormat="1" hidden="1">
      <c r="C141" t="s">
        <v>1028</v>
      </c>
      <c r="D141" s="7" t="s">
        <v>1029</v>
      </c>
      <c r="E141" s="8">
        <v>2019</v>
      </c>
      <c r="F141" s="18" t="s">
        <v>1030</v>
      </c>
      <c r="G141" s="19" t="s">
        <v>91</v>
      </c>
      <c r="H141" s="15" t="s">
        <v>136</v>
      </c>
      <c r="I141" s="15" t="s">
        <v>1820</v>
      </c>
      <c r="J141" s="20" t="s">
        <v>652</v>
      </c>
      <c r="T141" s="11"/>
      <c r="V141" s="23"/>
      <c r="AD141" s="14"/>
      <c r="AE141" s="10"/>
      <c r="AF141" s="10"/>
      <c r="AG141" s="12"/>
      <c r="AH141" s="12"/>
      <c r="AI141" s="118"/>
      <c r="AJ141" s="118"/>
    </row>
    <row r="142" spans="1:46" customFormat="1" hidden="1">
      <c r="C142" t="s">
        <v>1031</v>
      </c>
      <c r="D142" s="7" t="s">
        <v>1032</v>
      </c>
      <c r="E142" s="8">
        <v>2017</v>
      </c>
      <c r="F142" s="18" t="s">
        <v>1033</v>
      </c>
      <c r="G142" s="19" t="s">
        <v>91</v>
      </c>
      <c r="H142" s="15" t="s">
        <v>173</v>
      </c>
      <c r="I142" s="15" t="s">
        <v>1793</v>
      </c>
      <c r="J142" s="15" t="s">
        <v>1791</v>
      </c>
      <c r="T142" s="11"/>
      <c r="V142" s="23"/>
      <c r="AD142" s="14"/>
      <c r="AE142" s="10"/>
      <c r="AF142" s="10"/>
      <c r="AG142" s="12"/>
      <c r="AH142" s="12"/>
      <c r="AI142" s="118"/>
      <c r="AJ142" s="118"/>
    </row>
    <row r="143" spans="1:46" customFormat="1" hidden="1">
      <c r="C143" t="s">
        <v>1034</v>
      </c>
      <c r="D143" s="7" t="s">
        <v>1035</v>
      </c>
      <c r="E143" s="8">
        <v>2013</v>
      </c>
      <c r="F143" s="18" t="s">
        <v>1036</v>
      </c>
      <c r="G143" s="19" t="s">
        <v>91</v>
      </c>
      <c r="H143" s="15" t="s">
        <v>136</v>
      </c>
      <c r="I143" s="15" t="s">
        <v>1820</v>
      </c>
      <c r="J143" s="20" t="s">
        <v>652</v>
      </c>
      <c r="T143" s="11"/>
      <c r="V143" s="23"/>
      <c r="AD143" s="14"/>
      <c r="AE143" s="10"/>
      <c r="AF143" s="10"/>
      <c r="AG143" s="12"/>
      <c r="AH143" s="12"/>
      <c r="AI143" s="118"/>
      <c r="AJ143" s="118"/>
    </row>
    <row r="144" spans="1:46" customFormat="1" hidden="1">
      <c r="C144" t="s">
        <v>1037</v>
      </c>
      <c r="D144" s="7" t="s">
        <v>1038</v>
      </c>
      <c r="E144" s="8">
        <v>2017</v>
      </c>
      <c r="F144" s="18" t="s">
        <v>1039</v>
      </c>
      <c r="G144" s="19" t="s">
        <v>91</v>
      </c>
      <c r="H144" s="15" t="s">
        <v>141</v>
      </c>
      <c r="I144" s="15" t="s">
        <v>1808</v>
      </c>
      <c r="J144" s="20" t="s">
        <v>142</v>
      </c>
      <c r="T144" s="11"/>
      <c r="V144" s="23"/>
      <c r="AD144" s="14"/>
      <c r="AE144" s="10"/>
      <c r="AF144" s="10"/>
      <c r="AG144" s="12"/>
      <c r="AH144" s="12"/>
      <c r="AI144" s="118"/>
      <c r="AJ144" s="118"/>
    </row>
    <row r="145" spans="1:43" customFormat="1" hidden="1">
      <c r="C145" t="s">
        <v>1040</v>
      </c>
      <c r="D145" s="7" t="s">
        <v>1041</v>
      </c>
      <c r="E145" s="8">
        <v>2017</v>
      </c>
      <c r="F145" s="18" t="s">
        <v>1042</v>
      </c>
      <c r="G145" s="19" t="s">
        <v>91</v>
      </c>
      <c r="H145" s="15" t="s">
        <v>173</v>
      </c>
      <c r="I145" s="15" t="s">
        <v>1793</v>
      </c>
      <c r="J145" s="15" t="s">
        <v>443</v>
      </c>
      <c r="T145" s="11"/>
      <c r="V145" s="23"/>
      <c r="AD145" s="14"/>
      <c r="AE145" s="10"/>
      <c r="AF145" s="10"/>
      <c r="AG145" s="12"/>
      <c r="AH145" s="12"/>
      <c r="AI145" s="118"/>
      <c r="AJ145" s="118"/>
    </row>
    <row r="146" spans="1:43" customFormat="1" hidden="1">
      <c r="C146" t="s">
        <v>1043</v>
      </c>
      <c r="D146" s="7" t="s">
        <v>1044</v>
      </c>
      <c r="E146" s="8">
        <v>2018</v>
      </c>
      <c r="F146" s="18" t="s">
        <v>1045</v>
      </c>
      <c r="G146" s="19" t="s">
        <v>91</v>
      </c>
      <c r="H146" s="15" t="s">
        <v>136</v>
      </c>
      <c r="I146" s="15" t="s">
        <v>1820</v>
      </c>
      <c r="J146" s="20" t="s">
        <v>178</v>
      </c>
      <c r="T146" s="11"/>
      <c r="V146" s="23"/>
      <c r="AD146" s="14"/>
      <c r="AE146" s="10"/>
      <c r="AF146" s="10"/>
      <c r="AG146" s="12"/>
      <c r="AH146" s="12"/>
      <c r="AI146" s="118"/>
      <c r="AJ146" s="118"/>
    </row>
    <row r="147" spans="1:43" customFormat="1" hidden="1">
      <c r="C147" t="s">
        <v>1046</v>
      </c>
      <c r="D147" s="7" t="s">
        <v>1047</v>
      </c>
      <c r="E147" s="8">
        <v>2018</v>
      </c>
      <c r="F147" s="18" t="s">
        <v>1048</v>
      </c>
      <c r="G147" s="19" t="s">
        <v>91</v>
      </c>
      <c r="H147" s="15" t="s">
        <v>136</v>
      </c>
      <c r="I147" s="15" t="s">
        <v>1820</v>
      </c>
      <c r="J147" s="20" t="s">
        <v>652</v>
      </c>
      <c r="T147" s="11"/>
      <c r="V147" s="23"/>
      <c r="AD147" s="14"/>
      <c r="AE147" s="10"/>
      <c r="AF147" s="10"/>
      <c r="AG147" s="12"/>
      <c r="AH147" s="12"/>
      <c r="AI147" s="118"/>
      <c r="AJ147" s="118"/>
    </row>
    <row r="148" spans="1:43" customFormat="1">
      <c r="A148" s="58"/>
      <c r="B148" s="149" t="s">
        <v>246</v>
      </c>
      <c r="C148" s="58" t="s">
        <v>1049</v>
      </c>
      <c r="D148" s="60" t="s">
        <v>1050</v>
      </c>
      <c r="E148" s="61">
        <v>2013</v>
      </c>
      <c r="F148" s="62" t="s">
        <v>1051</v>
      </c>
      <c r="G148" s="61" t="s">
        <v>91</v>
      </c>
      <c r="H148" s="58" t="s">
        <v>92</v>
      </c>
      <c r="I148" s="58"/>
      <c r="J148" s="270"/>
      <c r="K148" s="58" t="s">
        <v>1052</v>
      </c>
      <c r="L148" s="58" t="s">
        <v>399</v>
      </c>
      <c r="M148" s="58" t="s">
        <v>1834</v>
      </c>
      <c r="N148" s="58" t="s">
        <v>1053</v>
      </c>
      <c r="O148" s="58">
        <v>4</v>
      </c>
      <c r="P148" s="58">
        <v>0</v>
      </c>
      <c r="Q148" s="58">
        <v>2</v>
      </c>
      <c r="R148" s="58">
        <v>2</v>
      </c>
      <c r="S148" s="58"/>
      <c r="T148" s="58" t="s">
        <v>98</v>
      </c>
      <c r="U148" s="58" t="s">
        <v>99</v>
      </c>
      <c r="V148" s="72" t="s">
        <v>287</v>
      </c>
      <c r="W148" s="58" t="s">
        <v>771</v>
      </c>
      <c r="X148" s="58" t="s">
        <v>1054</v>
      </c>
      <c r="Y148" s="58"/>
      <c r="Z148" s="77" t="s">
        <v>999</v>
      </c>
      <c r="AA148" s="77" t="s">
        <v>1862</v>
      </c>
      <c r="AB148" s="160" t="s">
        <v>254</v>
      </c>
      <c r="AC148" s="58" t="s">
        <v>1055</v>
      </c>
      <c r="AD148" s="67" t="s">
        <v>1056</v>
      </c>
      <c r="AE148" s="68" t="s">
        <v>108</v>
      </c>
      <c r="AF148" s="68" t="s">
        <v>1057</v>
      </c>
      <c r="AG148" s="69" t="s">
        <v>719</v>
      </c>
      <c r="AH148" s="69" t="s">
        <v>1058</v>
      </c>
      <c r="AI148" s="164" t="s">
        <v>296</v>
      </c>
      <c r="AJ148" s="69" t="s">
        <v>112</v>
      </c>
      <c r="AK148" s="70"/>
      <c r="AL148" t="s">
        <v>114</v>
      </c>
      <c r="AM148" t="s">
        <v>114</v>
      </c>
      <c r="AN148" t="s">
        <v>114</v>
      </c>
      <c r="AO148" t="s">
        <v>114</v>
      </c>
      <c r="AP148" t="s">
        <v>115</v>
      </c>
    </row>
    <row r="149" spans="1:43" customFormat="1" hidden="1">
      <c r="C149" t="s">
        <v>1059</v>
      </c>
      <c r="D149" s="7" t="s">
        <v>1060</v>
      </c>
      <c r="E149" s="8">
        <v>2020</v>
      </c>
      <c r="F149" s="18" t="s">
        <v>1061</v>
      </c>
      <c r="G149" s="19" t="s">
        <v>91</v>
      </c>
      <c r="H149" s="15" t="s">
        <v>173</v>
      </c>
      <c r="I149" s="15" t="s">
        <v>1820</v>
      </c>
      <c r="J149" s="15" t="s">
        <v>580</v>
      </c>
      <c r="T149" s="11"/>
      <c r="V149" s="23"/>
      <c r="AD149" s="14"/>
      <c r="AE149" s="10"/>
      <c r="AF149" s="10"/>
      <c r="AG149" s="12"/>
      <c r="AH149" s="12"/>
      <c r="AI149" s="118"/>
      <c r="AJ149" s="118"/>
    </row>
    <row r="150" spans="1:43" customFormat="1" hidden="1">
      <c r="C150" t="s">
        <v>1062</v>
      </c>
      <c r="D150" s="7" t="s">
        <v>1063</v>
      </c>
      <c r="E150" s="8">
        <v>2019</v>
      </c>
      <c r="F150" s="18" t="s">
        <v>1064</v>
      </c>
      <c r="G150" s="19" t="s">
        <v>91</v>
      </c>
      <c r="H150" s="15" t="s">
        <v>141</v>
      </c>
      <c r="I150" s="15" t="s">
        <v>1798</v>
      </c>
      <c r="J150" s="20" t="s">
        <v>1065</v>
      </c>
      <c r="T150" s="11"/>
      <c r="V150" s="23"/>
      <c r="AD150" s="14"/>
      <c r="AE150" s="10"/>
      <c r="AF150" s="10"/>
      <c r="AG150" s="12"/>
      <c r="AH150" s="12"/>
      <c r="AI150" s="118"/>
      <c r="AJ150" s="118"/>
    </row>
    <row r="151" spans="1:43" customFormat="1" hidden="1">
      <c r="C151" t="s">
        <v>1066</v>
      </c>
      <c r="D151" s="7" t="s">
        <v>1063</v>
      </c>
      <c r="E151" s="8">
        <v>2010</v>
      </c>
      <c r="F151" s="18" t="s">
        <v>1067</v>
      </c>
      <c r="G151" s="19" t="s">
        <v>91</v>
      </c>
      <c r="H151" s="15" t="s">
        <v>173</v>
      </c>
      <c r="I151" s="15" t="s">
        <v>1794</v>
      </c>
      <c r="J151" s="15" t="s">
        <v>688</v>
      </c>
      <c r="T151" s="11"/>
      <c r="V151" s="23"/>
      <c r="AD151" s="14"/>
      <c r="AE151" s="10"/>
      <c r="AF151" s="10"/>
      <c r="AG151" s="12"/>
      <c r="AH151" s="12"/>
      <c r="AI151" s="118"/>
      <c r="AJ151" s="118"/>
    </row>
    <row r="152" spans="1:43" customFormat="1" hidden="1">
      <c r="A152" s="58"/>
      <c r="B152" s="149" t="s">
        <v>210</v>
      </c>
      <c r="C152" s="58" t="s">
        <v>1068</v>
      </c>
      <c r="D152" s="60" t="s">
        <v>1069</v>
      </c>
      <c r="E152" s="61">
        <v>2013</v>
      </c>
      <c r="F152" s="62" t="s">
        <v>1070</v>
      </c>
      <c r="G152" s="62" t="s">
        <v>91</v>
      </c>
      <c r="H152" s="63" t="s">
        <v>300</v>
      </c>
      <c r="I152" s="63" t="s">
        <v>1822</v>
      </c>
      <c r="J152" s="64" t="s">
        <v>301</v>
      </c>
      <c r="K152" s="58" t="s">
        <v>1071</v>
      </c>
      <c r="L152" s="58" t="s">
        <v>1072</v>
      </c>
      <c r="M152" s="58"/>
      <c r="N152" s="58" t="s">
        <v>1073</v>
      </c>
      <c r="O152" s="58"/>
      <c r="P152" s="58">
        <v>1</v>
      </c>
      <c r="Q152" s="58">
        <v>0</v>
      </c>
      <c r="R152" s="58">
        <v>0</v>
      </c>
      <c r="S152" s="58"/>
      <c r="T152" s="58" t="s">
        <v>98</v>
      </c>
      <c r="U152" s="58" t="s">
        <v>99</v>
      </c>
      <c r="V152" s="72" t="s">
        <v>287</v>
      </c>
      <c r="W152" s="58" t="s">
        <v>288</v>
      </c>
      <c r="X152" s="58" t="s">
        <v>1074</v>
      </c>
      <c r="Y152" s="58" t="s">
        <v>1075</v>
      </c>
      <c r="Z152" s="58" t="s">
        <v>112</v>
      </c>
      <c r="AA152" s="58"/>
      <c r="AB152" s="160" t="s">
        <v>194</v>
      </c>
      <c r="AC152" s="58" t="s">
        <v>112</v>
      </c>
      <c r="AD152" s="67" t="s">
        <v>551</v>
      </c>
      <c r="AE152" s="68" t="s">
        <v>364</v>
      </c>
      <c r="AF152" s="68" t="s">
        <v>1076</v>
      </c>
      <c r="AG152" s="69" t="s">
        <v>1077</v>
      </c>
      <c r="AH152" s="69" t="s">
        <v>1078</v>
      </c>
      <c r="AI152" s="69" t="s">
        <v>296</v>
      </c>
      <c r="AJ152" s="69" t="s">
        <v>112</v>
      </c>
      <c r="AK152" s="70" t="s">
        <v>1079</v>
      </c>
      <c r="AL152" t="s">
        <v>114</v>
      </c>
      <c r="AM152" t="s">
        <v>115</v>
      </c>
      <c r="AN152" t="s">
        <v>114</v>
      </c>
      <c r="AO152" t="s">
        <v>114</v>
      </c>
      <c r="AP152" t="s">
        <v>114</v>
      </c>
    </row>
    <row r="153" spans="1:43" customFormat="1">
      <c r="A153" s="58"/>
      <c r="B153" s="149" t="s">
        <v>87</v>
      </c>
      <c r="C153" s="58" t="s">
        <v>1080</v>
      </c>
      <c r="D153" s="392" t="s">
        <v>1081</v>
      </c>
      <c r="E153" s="61">
        <v>2011</v>
      </c>
      <c r="F153" s="62" t="s">
        <v>1082</v>
      </c>
      <c r="G153" s="63" t="s">
        <v>91</v>
      </c>
      <c r="H153" s="63" t="s">
        <v>92</v>
      </c>
      <c r="I153" s="63"/>
      <c r="J153" s="63"/>
      <c r="K153" s="58" t="s">
        <v>1083</v>
      </c>
      <c r="L153" s="120" t="s">
        <v>215</v>
      </c>
      <c r="M153" s="58" t="s">
        <v>1832</v>
      </c>
      <c r="N153" s="58" t="s">
        <v>1084</v>
      </c>
      <c r="O153" s="58">
        <v>2</v>
      </c>
      <c r="P153" s="58">
        <v>0</v>
      </c>
      <c r="Q153" s="58">
        <v>1</v>
      </c>
      <c r="R153" s="58">
        <v>0</v>
      </c>
      <c r="S153" s="58"/>
      <c r="T153" s="58" t="s">
        <v>122</v>
      </c>
      <c r="U153" s="58" t="s">
        <v>157</v>
      </c>
      <c r="V153" s="66" t="s">
        <v>239</v>
      </c>
      <c r="W153" s="58" t="s">
        <v>1085</v>
      </c>
      <c r="X153" s="58" t="s">
        <v>1086</v>
      </c>
      <c r="Y153" s="58" t="s">
        <v>112</v>
      </c>
      <c r="Z153" s="58" t="s">
        <v>1890</v>
      </c>
      <c r="AA153" s="58" t="s">
        <v>1852</v>
      </c>
      <c r="AB153" s="160" t="s">
        <v>112</v>
      </c>
      <c r="AC153" s="58" t="s">
        <v>112</v>
      </c>
      <c r="AD153" s="67" t="s">
        <v>1087</v>
      </c>
      <c r="AE153" s="68" t="s">
        <v>1088</v>
      </c>
      <c r="AF153" s="68" t="s">
        <v>1089</v>
      </c>
      <c r="AG153" s="69" t="s">
        <v>1090</v>
      </c>
      <c r="AH153" s="153" t="s">
        <v>112</v>
      </c>
      <c r="AI153" s="164" t="s">
        <v>296</v>
      </c>
      <c r="AJ153" s="69">
        <v>0</v>
      </c>
      <c r="AK153" s="70"/>
      <c r="AL153" t="s">
        <v>115</v>
      </c>
      <c r="AM153" t="s">
        <v>114</v>
      </c>
      <c r="AN153" t="s">
        <v>114</v>
      </c>
      <c r="AO153" t="s">
        <v>114</v>
      </c>
      <c r="AP153" t="s">
        <v>115</v>
      </c>
    </row>
    <row r="154" spans="1:43" customFormat="1" hidden="1">
      <c r="C154" t="s">
        <v>1091</v>
      </c>
      <c r="D154" s="7" t="s">
        <v>1092</v>
      </c>
      <c r="E154" s="8">
        <v>2010</v>
      </c>
      <c r="F154" s="18" t="s">
        <v>1093</v>
      </c>
      <c r="G154" s="19" t="s">
        <v>91</v>
      </c>
      <c r="H154" s="15" t="s">
        <v>173</v>
      </c>
      <c r="I154" s="15" t="s">
        <v>1794</v>
      </c>
      <c r="J154" s="15" t="s">
        <v>688</v>
      </c>
      <c r="T154" s="11"/>
      <c r="V154" s="23"/>
      <c r="AD154" s="14"/>
      <c r="AE154" s="10"/>
      <c r="AF154" s="10"/>
      <c r="AG154" s="12"/>
      <c r="AH154" s="12"/>
      <c r="AI154" s="118"/>
      <c r="AJ154" s="118"/>
    </row>
    <row r="155" spans="1:43" customFormat="1" hidden="1">
      <c r="A155" s="58"/>
      <c r="B155" s="148" t="s">
        <v>87</v>
      </c>
      <c r="C155" s="58" t="s">
        <v>1094</v>
      </c>
      <c r="D155" s="60" t="s">
        <v>1095</v>
      </c>
      <c r="E155" s="61">
        <v>2020</v>
      </c>
      <c r="F155" s="62" t="s">
        <v>1096</v>
      </c>
      <c r="G155" s="62" t="s">
        <v>91</v>
      </c>
      <c r="H155" s="116" t="s">
        <v>1097</v>
      </c>
      <c r="I155" s="63" t="s">
        <v>1822</v>
      </c>
      <c r="J155" s="75" t="s">
        <v>1098</v>
      </c>
      <c r="K155" s="58" t="s">
        <v>1099</v>
      </c>
      <c r="L155" s="58" t="s">
        <v>155</v>
      </c>
      <c r="M155" s="58"/>
      <c r="N155" s="58" t="s">
        <v>1100</v>
      </c>
      <c r="O155" s="58"/>
      <c r="P155" s="58">
        <v>3</v>
      </c>
      <c r="Q155" s="58">
        <v>3</v>
      </c>
      <c r="R155" s="58">
        <v>3</v>
      </c>
      <c r="S155" s="58"/>
      <c r="T155" s="58" t="s">
        <v>122</v>
      </c>
      <c r="U155" s="58" t="s">
        <v>99</v>
      </c>
      <c r="V155" s="66" t="s">
        <v>239</v>
      </c>
      <c r="W155" s="58" t="s">
        <v>288</v>
      </c>
      <c r="X155" s="58" t="s">
        <v>1101</v>
      </c>
      <c r="Y155" s="58" t="s">
        <v>1102</v>
      </c>
      <c r="Z155" s="58" t="s">
        <v>1103</v>
      </c>
      <c r="AA155" s="58"/>
      <c r="AB155" s="160" t="s">
        <v>112</v>
      </c>
      <c r="AC155" s="58" t="s">
        <v>1104</v>
      </c>
      <c r="AD155" s="67" t="s">
        <v>791</v>
      </c>
      <c r="AE155" s="68" t="s">
        <v>108</v>
      </c>
      <c r="AF155" s="68" t="s">
        <v>112</v>
      </c>
      <c r="AG155" s="69" t="s">
        <v>455</v>
      </c>
      <c r="AH155" s="69" t="s">
        <v>1105</v>
      </c>
      <c r="AI155" s="160" t="s">
        <v>951</v>
      </c>
      <c r="AJ155" s="119" t="s">
        <v>112</v>
      </c>
      <c r="AK155" s="58"/>
    </row>
    <row r="156" spans="1:43" customFormat="1">
      <c r="A156" s="1"/>
      <c r="B156" s="135" t="s">
        <v>87</v>
      </c>
      <c r="C156" s="58" t="s">
        <v>1106</v>
      </c>
      <c r="D156" s="392" t="s">
        <v>1063</v>
      </c>
      <c r="E156" s="61">
        <v>2011</v>
      </c>
      <c r="F156" s="62" t="s">
        <v>1107</v>
      </c>
      <c r="G156" s="62" t="s">
        <v>91</v>
      </c>
      <c r="H156" s="63" t="s">
        <v>92</v>
      </c>
      <c r="I156" s="63"/>
      <c r="J156" s="64"/>
      <c r="K156" s="58" t="s">
        <v>769</v>
      </c>
      <c r="L156" s="58" t="s">
        <v>95</v>
      </c>
      <c r="M156" s="58" t="s">
        <v>1844</v>
      </c>
      <c r="N156" s="58">
        <v>2009</v>
      </c>
      <c r="O156" s="58">
        <v>4</v>
      </c>
      <c r="P156" s="58">
        <v>0</v>
      </c>
      <c r="Q156" s="58">
        <v>0</v>
      </c>
      <c r="R156" s="58">
        <v>0</v>
      </c>
      <c r="S156" s="58"/>
      <c r="T156" s="58" t="s">
        <v>98</v>
      </c>
      <c r="U156" s="58" t="s">
        <v>157</v>
      </c>
      <c r="V156" s="66" t="s">
        <v>482</v>
      </c>
      <c r="W156" s="58" t="s">
        <v>1108</v>
      </c>
      <c r="X156" s="58" t="s">
        <v>1109</v>
      </c>
      <c r="Y156" s="58" t="s">
        <v>1110</v>
      </c>
      <c r="Z156" s="58" t="s">
        <v>1893</v>
      </c>
      <c r="AA156" s="58" t="s">
        <v>1871</v>
      </c>
      <c r="AB156" s="58" t="s">
        <v>194</v>
      </c>
      <c r="AC156" s="58" t="s">
        <v>1111</v>
      </c>
      <c r="AD156" s="67" t="s">
        <v>487</v>
      </c>
      <c r="AE156" s="68" t="s">
        <v>108</v>
      </c>
      <c r="AF156" s="68" t="s">
        <v>1112</v>
      </c>
      <c r="AG156" s="69" t="s">
        <v>1113</v>
      </c>
      <c r="AH156" s="168" t="s">
        <v>1114</v>
      </c>
      <c r="AI156" s="164" t="s">
        <v>296</v>
      </c>
      <c r="AJ156" s="69">
        <v>17.5</v>
      </c>
      <c r="AK156" s="70"/>
      <c r="AL156" t="s">
        <v>114</v>
      </c>
      <c r="AM156" t="s">
        <v>114</v>
      </c>
      <c r="AN156" t="s">
        <v>114</v>
      </c>
      <c r="AO156" t="s">
        <v>114</v>
      </c>
      <c r="AP156" t="s">
        <v>114</v>
      </c>
      <c r="AQ156" t="s">
        <v>114</v>
      </c>
    </row>
    <row r="157" spans="1:43" customFormat="1" hidden="1">
      <c r="C157" t="s">
        <v>1115</v>
      </c>
      <c r="D157" s="7" t="s">
        <v>1116</v>
      </c>
      <c r="E157" s="8">
        <v>2013</v>
      </c>
      <c r="F157" s="18" t="s">
        <v>1117</v>
      </c>
      <c r="G157" s="19" t="s">
        <v>91</v>
      </c>
      <c r="H157" s="15" t="s">
        <v>136</v>
      </c>
      <c r="I157" s="15" t="s">
        <v>1820</v>
      </c>
      <c r="J157" s="20" t="s">
        <v>1118</v>
      </c>
      <c r="T157" s="11"/>
      <c r="V157" s="23"/>
      <c r="AD157" s="14"/>
      <c r="AE157" s="10"/>
      <c r="AF157" s="10"/>
      <c r="AG157" s="12"/>
      <c r="AH157" s="12"/>
      <c r="AI157" s="118"/>
      <c r="AJ157" s="118"/>
    </row>
    <row r="158" spans="1:43" customFormat="1" hidden="1">
      <c r="C158" t="s">
        <v>1119</v>
      </c>
      <c r="D158" s="7" t="s">
        <v>1120</v>
      </c>
      <c r="E158" s="8">
        <v>2016</v>
      </c>
      <c r="F158" s="18" t="s">
        <v>1121</v>
      </c>
      <c r="G158" s="19" t="s">
        <v>91</v>
      </c>
      <c r="H158" s="15" t="s">
        <v>141</v>
      </c>
      <c r="I158" s="15" t="s">
        <v>1808</v>
      </c>
      <c r="J158" s="20" t="s">
        <v>1122</v>
      </c>
      <c r="T158" s="11"/>
      <c r="V158" s="23"/>
      <c r="AD158" s="14"/>
      <c r="AE158" s="10"/>
      <c r="AF158" s="10"/>
      <c r="AG158" s="12"/>
      <c r="AH158" s="12"/>
      <c r="AI158" s="118"/>
      <c r="AJ158" s="118"/>
    </row>
    <row r="159" spans="1:43" customFormat="1" hidden="1">
      <c r="C159" t="s">
        <v>1123</v>
      </c>
      <c r="D159" s="7" t="s">
        <v>1124</v>
      </c>
      <c r="E159" s="8">
        <v>2017</v>
      </c>
      <c r="F159" s="18" t="s">
        <v>1125</v>
      </c>
      <c r="G159" s="19" t="s">
        <v>91</v>
      </c>
      <c r="H159" s="15" t="s">
        <v>173</v>
      </c>
      <c r="I159" s="15" t="s">
        <v>1793</v>
      </c>
      <c r="J159" s="15" t="s">
        <v>443</v>
      </c>
      <c r="T159" s="11"/>
      <c r="V159" s="23"/>
      <c r="AD159" s="14"/>
      <c r="AE159" s="10"/>
      <c r="AF159" s="10"/>
      <c r="AG159" s="12"/>
      <c r="AH159" s="12"/>
      <c r="AI159" s="118"/>
      <c r="AJ159" s="118"/>
    </row>
    <row r="160" spans="1:43" customFormat="1" hidden="1">
      <c r="A160" s="58"/>
      <c r="B160" s="148" t="s">
        <v>87</v>
      </c>
      <c r="C160" s="58" t="s">
        <v>1126</v>
      </c>
      <c r="D160" s="60" t="s">
        <v>1127</v>
      </c>
      <c r="E160" s="61">
        <v>2013</v>
      </c>
      <c r="F160" s="62" t="s">
        <v>1128</v>
      </c>
      <c r="G160" s="62" t="s">
        <v>91</v>
      </c>
      <c r="H160" s="116" t="s">
        <v>136</v>
      </c>
      <c r="I160" s="15" t="s">
        <v>1820</v>
      </c>
      <c r="J160" s="75" t="s">
        <v>1129</v>
      </c>
      <c r="K160" s="58" t="s">
        <v>1130</v>
      </c>
      <c r="L160" s="58" t="s">
        <v>1131</v>
      </c>
      <c r="M160" s="58"/>
      <c r="N160" s="58" t="s">
        <v>1132</v>
      </c>
      <c r="O160" s="58"/>
      <c r="P160" s="58">
        <v>0</v>
      </c>
      <c r="Q160" s="58">
        <v>1</v>
      </c>
      <c r="R160" s="58">
        <v>0</v>
      </c>
      <c r="S160" s="58"/>
      <c r="T160" s="58" t="s">
        <v>98</v>
      </c>
      <c r="U160" s="58" t="s">
        <v>157</v>
      </c>
      <c r="V160" s="66" t="s">
        <v>482</v>
      </c>
      <c r="W160" s="58" t="s">
        <v>218</v>
      </c>
      <c r="X160" s="58" t="s">
        <v>112</v>
      </c>
      <c r="Y160" s="58" t="s">
        <v>1133</v>
      </c>
      <c r="Z160" s="58" t="s">
        <v>1134</v>
      </c>
      <c r="AA160" s="58"/>
      <c r="AB160" s="160" t="s">
        <v>112</v>
      </c>
      <c r="AC160" s="58" t="s">
        <v>1135</v>
      </c>
      <c r="AD160" s="67" t="s">
        <v>487</v>
      </c>
      <c r="AE160" s="68" t="s">
        <v>112</v>
      </c>
      <c r="AF160" s="68" t="s">
        <v>112</v>
      </c>
      <c r="AG160" s="69" t="s">
        <v>719</v>
      </c>
      <c r="AH160" s="69" t="s">
        <v>1136</v>
      </c>
      <c r="AI160" s="164" t="s">
        <v>951</v>
      </c>
      <c r="AJ160" s="69" t="s">
        <v>112</v>
      </c>
      <c r="AK160" s="70"/>
    </row>
    <row r="161" spans="1:43" customFormat="1" hidden="1">
      <c r="C161" t="s">
        <v>1137</v>
      </c>
      <c r="D161" s="7" t="s">
        <v>1138</v>
      </c>
      <c r="E161" s="8">
        <v>2021</v>
      </c>
      <c r="F161" s="18" t="s">
        <v>1139</v>
      </c>
      <c r="G161" s="19" t="s">
        <v>91</v>
      </c>
      <c r="H161" s="15" t="s">
        <v>173</v>
      </c>
      <c r="I161" s="15" t="s">
        <v>1820</v>
      </c>
      <c r="J161" s="20" t="s">
        <v>696</v>
      </c>
      <c r="T161" s="11"/>
      <c r="V161" s="23"/>
      <c r="AD161" s="14"/>
      <c r="AE161" s="10"/>
      <c r="AF161" s="10"/>
      <c r="AG161" s="12"/>
      <c r="AH161" s="12"/>
      <c r="AI161" s="118"/>
      <c r="AJ161" s="118"/>
    </row>
    <row r="162" spans="1:43" customFormat="1" hidden="1">
      <c r="C162" t="s">
        <v>1140</v>
      </c>
      <c r="D162" s="7" t="s">
        <v>1141</v>
      </c>
      <c r="E162" s="8">
        <v>2013</v>
      </c>
      <c r="F162" s="18" t="s">
        <v>1142</v>
      </c>
      <c r="G162" s="19" t="s">
        <v>91</v>
      </c>
      <c r="H162" s="15" t="s">
        <v>141</v>
      </c>
      <c r="I162" s="15" t="s">
        <v>1798</v>
      </c>
      <c r="J162" s="20" t="s">
        <v>1143</v>
      </c>
      <c r="T162" s="11"/>
      <c r="V162" s="23"/>
      <c r="AD162" s="14"/>
      <c r="AE162" s="10"/>
      <c r="AF162" s="10"/>
      <c r="AG162" s="12"/>
      <c r="AH162" s="12"/>
      <c r="AI162" s="118"/>
      <c r="AJ162" s="118"/>
    </row>
    <row r="163" spans="1:43" customFormat="1">
      <c r="A163" s="1"/>
      <c r="B163" s="135" t="s">
        <v>87</v>
      </c>
      <c r="C163" s="58" t="s">
        <v>1144</v>
      </c>
      <c r="D163" s="60" t="s">
        <v>1063</v>
      </c>
      <c r="E163" s="61">
        <v>2017</v>
      </c>
      <c r="F163" s="62" t="s">
        <v>1145</v>
      </c>
      <c r="G163" s="62" t="s">
        <v>91</v>
      </c>
      <c r="H163" s="63" t="s">
        <v>92</v>
      </c>
      <c r="I163" s="63"/>
      <c r="J163" s="64"/>
      <c r="K163" s="58" t="s">
        <v>769</v>
      </c>
      <c r="L163" s="58" t="s">
        <v>95</v>
      </c>
      <c r="M163" s="58" t="s">
        <v>1844</v>
      </c>
      <c r="N163" s="58" t="s">
        <v>1146</v>
      </c>
      <c r="O163" s="58">
        <v>4</v>
      </c>
      <c r="P163" s="58">
        <v>3</v>
      </c>
      <c r="Q163" s="58">
        <v>3</v>
      </c>
      <c r="R163" s="58">
        <v>3</v>
      </c>
      <c r="S163" s="58" t="s">
        <v>97</v>
      </c>
      <c r="T163" s="58" t="s">
        <v>98</v>
      </c>
      <c r="U163" s="58" t="s">
        <v>157</v>
      </c>
      <c r="V163" s="66" t="s">
        <v>482</v>
      </c>
      <c r="W163" s="58" t="s">
        <v>218</v>
      </c>
      <c r="X163" s="58" t="s">
        <v>112</v>
      </c>
      <c r="Y163" s="58" t="s">
        <v>1147</v>
      </c>
      <c r="Z163" s="58" t="s">
        <v>1148</v>
      </c>
      <c r="AA163" s="58" t="s">
        <v>1872</v>
      </c>
      <c r="AB163" s="160" t="s">
        <v>194</v>
      </c>
      <c r="AC163" s="58" t="s">
        <v>1149</v>
      </c>
      <c r="AD163" s="67" t="s">
        <v>1150</v>
      </c>
      <c r="AE163" s="68" t="s">
        <v>108</v>
      </c>
      <c r="AF163" s="68" t="s">
        <v>109</v>
      </c>
      <c r="AG163" s="69" t="s">
        <v>719</v>
      </c>
      <c r="AH163" s="69" t="s">
        <v>1151</v>
      </c>
      <c r="AI163" s="164" t="s">
        <v>296</v>
      </c>
      <c r="AJ163" s="69" t="s">
        <v>112</v>
      </c>
      <c r="AK163" s="70" t="s">
        <v>1152</v>
      </c>
      <c r="AL163" t="s">
        <v>114</v>
      </c>
      <c r="AM163" t="s">
        <v>114</v>
      </c>
      <c r="AN163" t="s">
        <v>114</v>
      </c>
      <c r="AO163" t="s">
        <v>114</v>
      </c>
      <c r="AP163" t="s">
        <v>114</v>
      </c>
      <c r="AQ163" t="s">
        <v>114</v>
      </c>
    </row>
    <row r="164" spans="1:43" customFormat="1" hidden="1">
      <c r="A164" s="58"/>
      <c r="B164" s="149" t="s">
        <v>87</v>
      </c>
      <c r="C164" s="58" t="s">
        <v>1153</v>
      </c>
      <c r="D164" s="60" t="s">
        <v>1154</v>
      </c>
      <c r="E164" s="61">
        <v>2010</v>
      </c>
      <c r="F164" s="62" t="s">
        <v>1155</v>
      </c>
      <c r="G164" s="62" t="s">
        <v>91</v>
      </c>
      <c r="H164" s="63" t="s">
        <v>300</v>
      </c>
      <c r="I164" s="63" t="s">
        <v>1822</v>
      </c>
      <c r="J164" s="64" t="s">
        <v>301</v>
      </c>
      <c r="K164" s="58" t="s">
        <v>1156</v>
      </c>
      <c r="L164" s="58" t="s">
        <v>261</v>
      </c>
      <c r="M164" s="58"/>
      <c r="N164" s="58" t="s">
        <v>1157</v>
      </c>
      <c r="O164" s="58"/>
      <c r="P164" s="58">
        <v>1</v>
      </c>
      <c r="Q164" s="58">
        <v>0</v>
      </c>
      <c r="R164" s="58">
        <v>0</v>
      </c>
      <c r="S164" s="58"/>
      <c r="T164" s="58" t="s">
        <v>98</v>
      </c>
      <c r="U164" s="58" t="s">
        <v>99</v>
      </c>
      <c r="V164" s="66" t="s">
        <v>239</v>
      </c>
      <c r="W164" s="58" t="s">
        <v>469</v>
      </c>
      <c r="X164" s="58" t="s">
        <v>1158</v>
      </c>
      <c r="Y164" s="58" t="s">
        <v>1159</v>
      </c>
      <c r="Z164" s="58" t="s">
        <v>112</v>
      </c>
      <c r="AA164" s="58"/>
      <c r="AB164" s="160" t="s">
        <v>194</v>
      </c>
      <c r="AC164" s="58" t="s">
        <v>112</v>
      </c>
      <c r="AD164" s="67" t="s">
        <v>551</v>
      </c>
      <c r="AE164" s="68" t="s">
        <v>364</v>
      </c>
      <c r="AF164" s="68" t="s">
        <v>109</v>
      </c>
      <c r="AG164" s="69" t="s">
        <v>1160</v>
      </c>
      <c r="AH164" s="69" t="s">
        <v>1161</v>
      </c>
      <c r="AI164" s="164" t="s">
        <v>296</v>
      </c>
      <c r="AJ164" s="69" t="s">
        <v>1162</v>
      </c>
      <c r="AK164" s="70"/>
      <c r="AL164" t="s">
        <v>114</v>
      </c>
      <c r="AM164" t="s">
        <v>115</v>
      </c>
      <c r="AN164" t="s">
        <v>114</v>
      </c>
      <c r="AO164" t="s">
        <v>114</v>
      </c>
      <c r="AP164" t="s">
        <v>114</v>
      </c>
    </row>
    <row r="165" spans="1:43" customFormat="1" hidden="1">
      <c r="C165" t="s">
        <v>1163</v>
      </c>
      <c r="D165" s="7" t="s">
        <v>1164</v>
      </c>
      <c r="E165" s="8">
        <v>2013</v>
      </c>
      <c r="F165" s="18" t="s">
        <v>1165</v>
      </c>
      <c r="G165" s="19" t="s">
        <v>91</v>
      </c>
      <c r="H165" s="15" t="s">
        <v>136</v>
      </c>
      <c r="I165" s="15" t="s">
        <v>1820</v>
      </c>
      <c r="J165" s="20" t="s">
        <v>990</v>
      </c>
      <c r="T165" s="11"/>
      <c r="V165" s="23"/>
      <c r="AD165" s="14"/>
      <c r="AE165" s="10"/>
      <c r="AF165" s="10"/>
      <c r="AG165" s="12"/>
      <c r="AH165" s="12"/>
      <c r="AI165" s="118"/>
      <c r="AJ165" s="118"/>
    </row>
    <row r="166" spans="1:43" customFormat="1" hidden="1">
      <c r="C166" t="s">
        <v>1166</v>
      </c>
      <c r="D166" s="7" t="s">
        <v>1167</v>
      </c>
      <c r="E166" s="8">
        <v>2011</v>
      </c>
      <c r="F166" s="18" t="s">
        <v>1168</v>
      </c>
      <c r="G166" s="19" t="s">
        <v>91</v>
      </c>
      <c r="H166" s="15" t="s">
        <v>141</v>
      </c>
      <c r="I166" s="15" t="s">
        <v>1798</v>
      </c>
      <c r="J166" s="20" t="s">
        <v>1169</v>
      </c>
      <c r="T166" s="11"/>
      <c r="V166" s="23"/>
      <c r="AD166" s="14"/>
      <c r="AE166" s="10"/>
      <c r="AF166" s="10"/>
      <c r="AG166" s="12"/>
      <c r="AH166" s="12"/>
      <c r="AI166" s="118"/>
      <c r="AJ166" s="118"/>
    </row>
    <row r="167" spans="1:43" customFormat="1" hidden="1">
      <c r="C167" t="s">
        <v>1170</v>
      </c>
      <c r="D167" s="7" t="s">
        <v>1171</v>
      </c>
      <c r="E167" s="8">
        <v>2016</v>
      </c>
      <c r="F167" s="18" t="s">
        <v>1172</v>
      </c>
      <c r="G167" s="19" t="s">
        <v>480</v>
      </c>
      <c r="H167" s="15" t="s">
        <v>136</v>
      </c>
      <c r="I167" s="15" t="s">
        <v>1820</v>
      </c>
      <c r="J167" s="20" t="s">
        <v>1173</v>
      </c>
      <c r="T167" s="11"/>
      <c r="V167" s="23"/>
      <c r="AD167" s="14"/>
      <c r="AE167" s="10"/>
      <c r="AF167" s="10"/>
      <c r="AG167" s="12"/>
      <c r="AH167" s="12"/>
      <c r="AI167" s="118"/>
      <c r="AJ167" s="118"/>
    </row>
    <row r="168" spans="1:43" customFormat="1" hidden="1">
      <c r="C168" t="s">
        <v>1174</v>
      </c>
      <c r="D168" s="7" t="s">
        <v>1175</v>
      </c>
      <c r="E168" s="8">
        <v>2021</v>
      </c>
      <c r="F168" s="18" t="s">
        <v>1176</v>
      </c>
      <c r="G168" s="19" t="s">
        <v>91</v>
      </c>
      <c r="H168" s="15" t="s">
        <v>136</v>
      </c>
      <c r="I168" s="15" t="s">
        <v>1820</v>
      </c>
      <c r="J168" s="20" t="s">
        <v>1173</v>
      </c>
      <c r="T168" s="11"/>
      <c r="V168" s="23"/>
      <c r="AD168" s="14"/>
      <c r="AE168" s="10"/>
      <c r="AF168" s="10"/>
      <c r="AG168" s="12"/>
      <c r="AH168" s="12"/>
      <c r="AI168" s="118"/>
      <c r="AJ168" s="118"/>
    </row>
    <row r="169" spans="1:43" customFormat="1" hidden="1">
      <c r="C169" t="s">
        <v>1177</v>
      </c>
      <c r="D169" s="7" t="s">
        <v>1178</v>
      </c>
      <c r="E169" s="8">
        <v>2018</v>
      </c>
      <c r="F169" s="18" t="s">
        <v>1179</v>
      </c>
      <c r="G169" s="19" t="s">
        <v>480</v>
      </c>
      <c r="H169" s="15" t="s">
        <v>173</v>
      </c>
      <c r="I169" s="15" t="s">
        <v>1820</v>
      </c>
      <c r="J169" s="20" t="s">
        <v>696</v>
      </c>
      <c r="T169" s="11"/>
      <c r="V169" s="23"/>
      <c r="AD169" s="14"/>
      <c r="AE169" s="10"/>
      <c r="AF169" s="10"/>
      <c r="AG169" s="12"/>
      <c r="AH169" s="12"/>
      <c r="AI169" s="118"/>
      <c r="AJ169" s="118"/>
    </row>
    <row r="170" spans="1:43" customFormat="1">
      <c r="A170" s="58"/>
      <c r="B170" s="148" t="s">
        <v>87</v>
      </c>
      <c r="C170" s="58" t="s">
        <v>1180</v>
      </c>
      <c r="D170" s="392" t="s">
        <v>1181</v>
      </c>
      <c r="E170" s="61">
        <v>2012</v>
      </c>
      <c r="F170" s="62" t="s">
        <v>1182</v>
      </c>
      <c r="G170" s="62" t="s">
        <v>91</v>
      </c>
      <c r="H170" s="63" t="s">
        <v>92</v>
      </c>
      <c r="I170" s="63"/>
      <c r="J170" s="64"/>
      <c r="K170" s="58" t="s">
        <v>1183</v>
      </c>
      <c r="L170" s="58" t="s">
        <v>155</v>
      </c>
      <c r="M170" s="58" t="s">
        <v>1844</v>
      </c>
      <c r="N170" s="58" t="s">
        <v>1132</v>
      </c>
      <c r="O170" s="58">
        <v>2</v>
      </c>
      <c r="P170" s="58">
        <v>0</v>
      </c>
      <c r="Q170" s="58">
        <v>1</v>
      </c>
      <c r="R170" s="58">
        <v>0</v>
      </c>
      <c r="S170" s="58" t="s">
        <v>97</v>
      </c>
      <c r="T170" s="58" t="s">
        <v>546</v>
      </c>
      <c r="U170" s="58" t="s">
        <v>99</v>
      </c>
      <c r="V170" s="66" t="s">
        <v>482</v>
      </c>
      <c r="W170" s="58" t="s">
        <v>1184</v>
      </c>
      <c r="X170" s="58" t="s">
        <v>1185</v>
      </c>
      <c r="Y170" s="58" t="s">
        <v>1186</v>
      </c>
      <c r="Z170" s="58" t="s">
        <v>1148</v>
      </c>
      <c r="AA170" s="58" t="s">
        <v>1871</v>
      </c>
      <c r="AB170" s="160" t="s">
        <v>194</v>
      </c>
      <c r="AC170" s="58" t="s">
        <v>1187</v>
      </c>
      <c r="AD170" s="67" t="s">
        <v>961</v>
      </c>
      <c r="AE170" s="68" t="s">
        <v>108</v>
      </c>
      <c r="AF170" s="68" t="s">
        <v>1188</v>
      </c>
      <c r="AG170" s="69" t="s">
        <v>112</v>
      </c>
      <c r="AH170" s="69" t="s">
        <v>1188</v>
      </c>
      <c r="AI170" s="164" t="s">
        <v>296</v>
      </c>
      <c r="AJ170" s="69" t="s">
        <v>112</v>
      </c>
      <c r="AK170" s="70"/>
      <c r="AL170" t="s">
        <v>115</v>
      </c>
      <c r="AM170" t="s">
        <v>115</v>
      </c>
      <c r="AN170" t="s">
        <v>115</v>
      </c>
      <c r="AO170" t="s">
        <v>114</v>
      </c>
      <c r="AP170" t="s">
        <v>114</v>
      </c>
      <c r="AQ170" t="s">
        <v>115</v>
      </c>
    </row>
    <row r="171" spans="1:43" customFormat="1" hidden="1">
      <c r="A171" s="58"/>
      <c r="B171" s="148" t="s">
        <v>87</v>
      </c>
      <c r="C171" s="58" t="s">
        <v>1189</v>
      </c>
      <c r="D171" s="60" t="s">
        <v>1190</v>
      </c>
      <c r="E171" s="61">
        <v>2020</v>
      </c>
      <c r="F171" s="62" t="s">
        <v>1191</v>
      </c>
      <c r="G171" s="62" t="s">
        <v>1192</v>
      </c>
      <c r="H171" s="15" t="s">
        <v>136</v>
      </c>
      <c r="I171" s="15" t="s">
        <v>1820</v>
      </c>
      <c r="J171" s="75" t="s">
        <v>1193</v>
      </c>
      <c r="K171" s="58" t="s">
        <v>1194</v>
      </c>
      <c r="L171" s="58" t="s">
        <v>399</v>
      </c>
      <c r="M171" s="58"/>
      <c r="N171" s="58" t="s">
        <v>1195</v>
      </c>
      <c r="O171" s="58"/>
      <c r="P171" s="58"/>
      <c r="Q171" s="58"/>
      <c r="R171" s="58"/>
      <c r="S171" s="58"/>
      <c r="T171" s="58" t="s">
        <v>122</v>
      </c>
      <c r="U171" s="58" t="s">
        <v>157</v>
      </c>
      <c r="V171" s="66" t="s">
        <v>482</v>
      </c>
      <c r="W171" s="58" t="s">
        <v>1196</v>
      </c>
      <c r="X171" s="58" t="s">
        <v>1197</v>
      </c>
      <c r="Y171" s="58" t="s">
        <v>1198</v>
      </c>
      <c r="Z171" s="58" t="s">
        <v>1199</v>
      </c>
      <c r="AA171" s="58"/>
      <c r="AB171" s="160" t="s">
        <v>112</v>
      </c>
      <c r="AC171" s="58" t="s">
        <v>1200</v>
      </c>
      <c r="AD171" s="67" t="s">
        <v>1201</v>
      </c>
      <c r="AE171" s="68" t="s">
        <v>112</v>
      </c>
      <c r="AF171" s="68" t="s">
        <v>112</v>
      </c>
      <c r="AG171" s="69" t="s">
        <v>112</v>
      </c>
      <c r="AH171" s="69" t="s">
        <v>112</v>
      </c>
      <c r="AI171" s="164" t="s">
        <v>112</v>
      </c>
      <c r="AJ171" s="69" t="s">
        <v>112</v>
      </c>
      <c r="AK171" s="70"/>
    </row>
    <row r="172" spans="1:43" customFormat="1">
      <c r="A172" s="1"/>
      <c r="B172" s="150" t="s">
        <v>87</v>
      </c>
      <c r="C172" s="58" t="s">
        <v>1202</v>
      </c>
      <c r="D172" s="60" t="s">
        <v>1203</v>
      </c>
      <c r="E172" s="61">
        <v>2018</v>
      </c>
      <c r="F172" s="62" t="s">
        <v>1204</v>
      </c>
      <c r="G172" s="62" t="s">
        <v>91</v>
      </c>
      <c r="H172" s="63" t="s">
        <v>92</v>
      </c>
      <c r="I172" s="63"/>
      <c r="J172" s="64"/>
      <c r="K172" s="58" t="s">
        <v>1205</v>
      </c>
      <c r="L172" s="58" t="s">
        <v>155</v>
      </c>
      <c r="M172" s="58" t="s">
        <v>1844</v>
      </c>
      <c r="N172" s="58" t="s">
        <v>1206</v>
      </c>
      <c r="O172" s="58">
        <v>4</v>
      </c>
      <c r="P172" s="58">
        <v>0</v>
      </c>
      <c r="Q172" s="58">
        <v>2</v>
      </c>
      <c r="R172" s="58">
        <v>2</v>
      </c>
      <c r="S172" s="58"/>
      <c r="T172" s="58" t="s">
        <v>98</v>
      </c>
      <c r="U172" s="58" t="s">
        <v>99</v>
      </c>
      <c r="V172" s="66" t="s">
        <v>239</v>
      </c>
      <c r="W172" s="58" t="s">
        <v>452</v>
      </c>
      <c r="X172" s="58" t="s">
        <v>1207</v>
      </c>
      <c r="Y172" s="58" t="s">
        <v>1208</v>
      </c>
      <c r="Z172" s="77" t="s">
        <v>848</v>
      </c>
      <c r="AA172" s="58" t="s">
        <v>1851</v>
      </c>
      <c r="AB172" s="160" t="s">
        <v>194</v>
      </c>
      <c r="AC172" s="58" t="s">
        <v>112</v>
      </c>
      <c r="AD172" s="67" t="s">
        <v>551</v>
      </c>
      <c r="AE172" s="68" t="s">
        <v>108</v>
      </c>
      <c r="AF172" s="68" t="s">
        <v>792</v>
      </c>
      <c r="AG172" s="69" t="s">
        <v>1209</v>
      </c>
      <c r="AH172" s="69" t="s">
        <v>1210</v>
      </c>
      <c r="AI172" s="160" t="s">
        <v>951</v>
      </c>
      <c r="AJ172" s="119" t="s">
        <v>112</v>
      </c>
      <c r="AK172" s="58"/>
      <c r="AL172" t="s">
        <v>114</v>
      </c>
      <c r="AM172" t="s">
        <v>115</v>
      </c>
      <c r="AN172" t="s">
        <v>114</v>
      </c>
      <c r="AO172" t="s">
        <v>114</v>
      </c>
      <c r="AP172" t="s">
        <v>115</v>
      </c>
    </row>
    <row r="173" spans="1:43" customFormat="1" hidden="1">
      <c r="C173" t="s">
        <v>1211</v>
      </c>
      <c r="D173" s="7" t="s">
        <v>1212</v>
      </c>
      <c r="E173" s="8">
        <v>2020</v>
      </c>
      <c r="F173" s="18" t="s">
        <v>1213</v>
      </c>
      <c r="G173" s="19" t="s">
        <v>91</v>
      </c>
      <c r="H173" s="15" t="s">
        <v>136</v>
      </c>
      <c r="I173" s="15" t="s">
        <v>1820</v>
      </c>
      <c r="J173" s="20" t="s">
        <v>1173</v>
      </c>
      <c r="T173" s="11"/>
      <c r="V173" s="23"/>
      <c r="AD173" s="14"/>
      <c r="AE173" s="10"/>
      <c r="AF173" s="10"/>
      <c r="AG173" s="12"/>
      <c r="AH173" s="12"/>
      <c r="AI173" s="118"/>
      <c r="AJ173" s="118"/>
    </row>
    <row r="174" spans="1:43" customFormat="1" hidden="1">
      <c r="C174" t="s">
        <v>1214</v>
      </c>
      <c r="D174" s="7" t="s">
        <v>1215</v>
      </c>
      <c r="E174" s="8">
        <v>2018</v>
      </c>
      <c r="F174" s="18" t="s">
        <v>1216</v>
      </c>
      <c r="G174" s="19" t="s">
        <v>91</v>
      </c>
      <c r="H174" s="15" t="s">
        <v>136</v>
      </c>
      <c r="I174" s="15" t="s">
        <v>1820</v>
      </c>
      <c r="J174" s="20" t="s">
        <v>1173</v>
      </c>
      <c r="T174" s="11"/>
      <c r="V174" s="23"/>
      <c r="AD174" s="14"/>
      <c r="AE174" s="10"/>
      <c r="AF174" s="10"/>
      <c r="AG174" s="12"/>
      <c r="AH174" s="12"/>
      <c r="AI174" s="118"/>
      <c r="AJ174" s="118"/>
    </row>
    <row r="175" spans="1:43" customFormat="1" hidden="1">
      <c r="C175" t="s">
        <v>1217</v>
      </c>
      <c r="D175" s="7" t="s">
        <v>1218</v>
      </c>
      <c r="E175" s="8">
        <v>2020</v>
      </c>
      <c r="F175" s="18" t="s">
        <v>1219</v>
      </c>
      <c r="G175" s="19" t="s">
        <v>91</v>
      </c>
      <c r="H175" s="15" t="s">
        <v>141</v>
      </c>
      <c r="I175" s="15" t="s">
        <v>1808</v>
      </c>
      <c r="J175" s="20" t="s">
        <v>1220</v>
      </c>
      <c r="T175" s="11"/>
      <c r="V175" s="23"/>
      <c r="AD175" s="14"/>
      <c r="AE175" s="10"/>
      <c r="AF175" s="10"/>
      <c r="AG175" s="12"/>
      <c r="AH175" s="12"/>
      <c r="AI175" s="118"/>
      <c r="AJ175" s="118"/>
    </row>
    <row r="176" spans="1:43" customFormat="1">
      <c r="A176" s="58"/>
      <c r="B176" s="58" t="s">
        <v>87</v>
      </c>
      <c r="C176" s="58" t="s">
        <v>1221</v>
      </c>
      <c r="D176" s="60" t="s">
        <v>1222</v>
      </c>
      <c r="E176" s="61">
        <v>2012</v>
      </c>
      <c r="F176" s="62" t="s">
        <v>1223</v>
      </c>
      <c r="G176" s="62" t="s">
        <v>91</v>
      </c>
      <c r="H176" s="63" t="s">
        <v>92</v>
      </c>
      <c r="I176" s="63"/>
      <c r="J176" s="64"/>
      <c r="K176" s="58" t="s">
        <v>1018</v>
      </c>
      <c r="L176" s="58" t="s">
        <v>95</v>
      </c>
      <c r="M176" s="58" t="s">
        <v>1844</v>
      </c>
      <c r="N176" s="58" t="s">
        <v>1224</v>
      </c>
      <c r="O176" s="58">
        <v>4</v>
      </c>
      <c r="P176" s="58">
        <v>0</v>
      </c>
      <c r="Q176" s="58">
        <v>2</v>
      </c>
      <c r="R176" s="58">
        <v>2</v>
      </c>
      <c r="S176" s="58"/>
      <c r="T176" s="58" t="s">
        <v>98</v>
      </c>
      <c r="U176" s="58" t="s">
        <v>157</v>
      </c>
      <c r="V176" s="66" t="s">
        <v>239</v>
      </c>
      <c r="W176" s="58" t="s">
        <v>271</v>
      </c>
      <c r="X176" s="58" t="s">
        <v>1225</v>
      </c>
      <c r="Y176" s="58" t="s">
        <v>1226</v>
      </c>
      <c r="Z176" s="58" t="s">
        <v>1873</v>
      </c>
      <c r="AA176" s="58" t="s">
        <v>1858</v>
      </c>
      <c r="AB176" s="160" t="s">
        <v>254</v>
      </c>
      <c r="AC176" s="58" t="s">
        <v>112</v>
      </c>
      <c r="AD176" s="67" t="s">
        <v>1227</v>
      </c>
      <c r="AE176" s="68" t="s">
        <v>108</v>
      </c>
      <c r="AF176" s="68" t="s">
        <v>112</v>
      </c>
      <c r="AG176" s="69" t="s">
        <v>277</v>
      </c>
      <c r="AH176" s="69" t="s">
        <v>295</v>
      </c>
      <c r="AI176" s="69"/>
      <c r="AJ176" s="69" t="s">
        <v>112</v>
      </c>
      <c r="AK176" s="70"/>
      <c r="AL176" t="s">
        <v>114</v>
      </c>
      <c r="AM176" t="s">
        <v>114</v>
      </c>
      <c r="AN176" t="s">
        <v>114</v>
      </c>
      <c r="AO176" t="s">
        <v>115</v>
      </c>
      <c r="AP176" t="s">
        <v>114</v>
      </c>
    </row>
    <row r="177" spans="1:43" customFormat="1" hidden="1">
      <c r="C177" t="s">
        <v>1228</v>
      </c>
      <c r="D177" s="7" t="s">
        <v>1229</v>
      </c>
      <c r="E177" s="8">
        <v>2013</v>
      </c>
      <c r="F177" s="18" t="s">
        <v>1230</v>
      </c>
      <c r="G177" s="19" t="s">
        <v>91</v>
      </c>
      <c r="H177" s="15" t="s">
        <v>136</v>
      </c>
      <c r="I177" s="15" t="s">
        <v>1820</v>
      </c>
      <c r="J177" s="20" t="s">
        <v>1231</v>
      </c>
      <c r="T177" s="11"/>
      <c r="V177" s="23"/>
      <c r="AD177" s="14"/>
      <c r="AE177" s="10"/>
      <c r="AF177" s="10"/>
      <c r="AG177" s="12"/>
      <c r="AH177" s="12"/>
      <c r="AI177" s="118"/>
      <c r="AJ177" s="118"/>
    </row>
    <row r="178" spans="1:43" customFormat="1" hidden="1">
      <c r="C178" t="s">
        <v>1232</v>
      </c>
      <c r="D178" s="7" t="s">
        <v>1233</v>
      </c>
      <c r="E178" s="8">
        <v>2020</v>
      </c>
      <c r="F178" s="18" t="s">
        <v>1234</v>
      </c>
      <c r="G178" s="19" t="s">
        <v>91</v>
      </c>
      <c r="H178" s="15" t="s">
        <v>173</v>
      </c>
      <c r="I178" s="15" t="s">
        <v>1794</v>
      </c>
      <c r="J178" s="15" t="s">
        <v>688</v>
      </c>
      <c r="T178" s="11"/>
      <c r="V178" s="23"/>
      <c r="AD178" s="14"/>
      <c r="AE178" s="10"/>
      <c r="AF178" s="10"/>
      <c r="AG178" s="12"/>
      <c r="AH178" s="12"/>
      <c r="AI178" s="118"/>
      <c r="AJ178" s="118"/>
    </row>
    <row r="179" spans="1:43" customFormat="1">
      <c r="A179" s="58"/>
      <c r="B179" s="148" t="s">
        <v>87</v>
      </c>
      <c r="C179" s="58" t="s">
        <v>1235</v>
      </c>
      <c r="D179" s="60" t="s">
        <v>1236</v>
      </c>
      <c r="E179" s="61">
        <v>2020</v>
      </c>
      <c r="F179" s="62" t="s">
        <v>1237</v>
      </c>
      <c r="G179" s="62" t="s">
        <v>91</v>
      </c>
      <c r="H179" s="116" t="s">
        <v>283</v>
      </c>
      <c r="I179" s="116"/>
      <c r="J179" s="64"/>
      <c r="K179" s="58" t="s">
        <v>1238</v>
      </c>
      <c r="L179" s="58" t="s">
        <v>399</v>
      </c>
      <c r="M179" s="58" t="s">
        <v>1834</v>
      </c>
      <c r="N179" s="58" t="s">
        <v>1239</v>
      </c>
      <c r="O179" s="58">
        <v>3</v>
      </c>
      <c r="P179" s="58">
        <v>0</v>
      </c>
      <c r="Q179" s="58">
        <v>0</v>
      </c>
      <c r="R179" s="58">
        <v>1</v>
      </c>
      <c r="S179" s="58" t="s">
        <v>996</v>
      </c>
      <c r="T179" s="137" t="s">
        <v>98</v>
      </c>
      <c r="U179" s="58" t="s">
        <v>99</v>
      </c>
      <c r="V179" s="66" t="s">
        <v>618</v>
      </c>
      <c r="W179" s="58" t="s">
        <v>1240</v>
      </c>
      <c r="X179" s="58" t="s">
        <v>1241</v>
      </c>
      <c r="Y179" s="58" t="s">
        <v>112</v>
      </c>
      <c r="Z179" s="58" t="s">
        <v>1242</v>
      </c>
      <c r="AA179" s="58" t="s">
        <v>1874</v>
      </c>
      <c r="AB179" s="160" t="s">
        <v>112</v>
      </c>
      <c r="AC179" s="58" t="s">
        <v>1243</v>
      </c>
      <c r="AD179" s="67" t="s">
        <v>196</v>
      </c>
      <c r="AE179" s="68" t="s">
        <v>108</v>
      </c>
      <c r="AF179" s="68" t="s">
        <v>109</v>
      </c>
      <c r="AG179" s="69" t="s">
        <v>719</v>
      </c>
      <c r="AH179" s="69" t="s">
        <v>1244</v>
      </c>
      <c r="AI179" s="164" t="s">
        <v>112</v>
      </c>
      <c r="AJ179" s="69" t="s">
        <v>112</v>
      </c>
      <c r="AK179" s="70" t="s">
        <v>1245</v>
      </c>
      <c r="AL179" t="s">
        <v>114</v>
      </c>
      <c r="AM179" t="s">
        <v>114</v>
      </c>
      <c r="AN179" t="s">
        <v>114</v>
      </c>
      <c r="AO179" t="s">
        <v>114</v>
      </c>
      <c r="AP179" t="s">
        <v>115</v>
      </c>
      <c r="AQ179" t="s">
        <v>115</v>
      </c>
    </row>
    <row r="180" spans="1:43" customFormat="1" hidden="1">
      <c r="C180" t="s">
        <v>1246</v>
      </c>
      <c r="D180" s="7" t="s">
        <v>1247</v>
      </c>
      <c r="E180" s="8">
        <v>2011</v>
      </c>
      <c r="F180" s="18" t="s">
        <v>1248</v>
      </c>
      <c r="G180" s="19" t="s">
        <v>91</v>
      </c>
      <c r="H180" s="15" t="s">
        <v>173</v>
      </c>
      <c r="I180" s="15" t="s">
        <v>1794</v>
      </c>
      <c r="J180" s="15" t="s">
        <v>688</v>
      </c>
      <c r="T180" s="11"/>
      <c r="V180" s="23"/>
      <c r="AD180" s="14"/>
      <c r="AE180" s="10"/>
      <c r="AF180" s="10"/>
      <c r="AG180" s="12"/>
      <c r="AH180" s="12"/>
      <c r="AI180" s="118"/>
      <c r="AJ180" s="118"/>
    </row>
    <row r="181" spans="1:43" customFormat="1" hidden="1">
      <c r="A181" s="58"/>
      <c r="B181" s="149" t="s">
        <v>87</v>
      </c>
      <c r="C181" s="58" t="s">
        <v>1249</v>
      </c>
      <c r="D181" s="60" t="s">
        <v>1250</v>
      </c>
      <c r="E181" s="61">
        <v>2011</v>
      </c>
      <c r="F181" s="62" t="s">
        <v>1251</v>
      </c>
      <c r="G181" s="62" t="s">
        <v>91</v>
      </c>
      <c r="H181" s="63" t="s">
        <v>300</v>
      </c>
      <c r="I181" s="63" t="s">
        <v>1822</v>
      </c>
      <c r="J181" s="64" t="s">
        <v>1252</v>
      </c>
      <c r="K181" s="58" t="s">
        <v>713</v>
      </c>
      <c r="L181" s="58" t="s">
        <v>155</v>
      </c>
      <c r="M181" s="58"/>
      <c r="N181" s="58" t="s">
        <v>1132</v>
      </c>
      <c r="O181" s="58"/>
      <c r="P181" s="58">
        <v>0</v>
      </c>
      <c r="Q181" s="58">
        <v>1</v>
      </c>
      <c r="R181" s="58">
        <v>0</v>
      </c>
      <c r="S181" s="58"/>
      <c r="T181" s="58" t="s">
        <v>546</v>
      </c>
      <c r="U181" s="58" t="s">
        <v>157</v>
      </c>
      <c r="V181" s="66" t="s">
        <v>618</v>
      </c>
      <c r="W181" s="58" t="s">
        <v>1253</v>
      </c>
      <c r="X181" s="58" t="s">
        <v>112</v>
      </c>
      <c r="Y181" s="65" t="s">
        <v>1254</v>
      </c>
      <c r="Z181" s="58" t="s">
        <v>112</v>
      </c>
      <c r="AA181" s="58"/>
      <c r="AB181" s="58" t="s">
        <v>112</v>
      </c>
      <c r="AC181" s="58" t="s">
        <v>112</v>
      </c>
      <c r="AD181" s="67" t="s">
        <v>487</v>
      </c>
      <c r="AE181" s="68" t="s">
        <v>1255</v>
      </c>
      <c r="AF181" s="68" t="s">
        <v>112</v>
      </c>
      <c r="AG181" s="69" t="s">
        <v>112</v>
      </c>
      <c r="AH181" s="69" t="s">
        <v>112</v>
      </c>
      <c r="AI181" s="164" t="s">
        <v>296</v>
      </c>
      <c r="AJ181" s="69" t="s">
        <v>112</v>
      </c>
      <c r="AK181" s="70"/>
      <c r="AL181" t="s">
        <v>115</v>
      </c>
      <c r="AM181" t="s">
        <v>115</v>
      </c>
      <c r="AN181" t="s">
        <v>114</v>
      </c>
      <c r="AO181" t="s">
        <v>115</v>
      </c>
      <c r="AP181" t="s">
        <v>115</v>
      </c>
      <c r="AQ181" t="s">
        <v>115</v>
      </c>
    </row>
    <row r="182" spans="1:43" customFormat="1" hidden="1">
      <c r="A182" s="58"/>
      <c r="B182" s="58"/>
      <c r="C182" s="58" t="s">
        <v>1256</v>
      </c>
      <c r="D182" s="60" t="s">
        <v>1257</v>
      </c>
      <c r="E182" s="61">
        <v>2019</v>
      </c>
      <c r="F182" s="62" t="s">
        <v>1258</v>
      </c>
      <c r="G182" s="62" t="s">
        <v>91</v>
      </c>
      <c r="H182" s="15" t="s">
        <v>461</v>
      </c>
      <c r="I182" s="15" t="s">
        <v>1820</v>
      </c>
      <c r="J182" t="s">
        <v>1259</v>
      </c>
      <c r="K182" s="58"/>
      <c r="L182" s="58"/>
      <c r="M182" s="58"/>
      <c r="N182" s="58"/>
      <c r="O182" s="58"/>
      <c r="P182" s="58"/>
      <c r="Q182" s="58"/>
      <c r="R182" s="58"/>
      <c r="S182" s="58"/>
      <c r="T182" s="58"/>
      <c r="U182" s="58"/>
      <c r="V182" s="66"/>
      <c r="W182" s="58"/>
      <c r="X182" s="58"/>
      <c r="Y182" s="58"/>
      <c r="Z182" s="58"/>
      <c r="AA182" s="58"/>
      <c r="AB182" s="58"/>
      <c r="AC182" s="58"/>
      <c r="AD182" s="67"/>
      <c r="AE182" s="68"/>
      <c r="AF182" s="68"/>
      <c r="AG182" s="69"/>
      <c r="AH182" s="69"/>
      <c r="AI182" s="119"/>
      <c r="AJ182" s="119"/>
      <c r="AK182" s="58"/>
    </row>
    <row r="183" spans="1:43" customFormat="1" hidden="1">
      <c r="C183" t="s">
        <v>1260</v>
      </c>
      <c r="D183" s="7" t="s">
        <v>1261</v>
      </c>
      <c r="E183" s="8">
        <v>2013</v>
      </c>
      <c r="F183" s="18" t="s">
        <v>1262</v>
      </c>
      <c r="G183" s="19" t="s">
        <v>91</v>
      </c>
      <c r="H183" s="15" t="s">
        <v>136</v>
      </c>
      <c r="I183" s="15" t="s">
        <v>1820</v>
      </c>
      <c r="J183" s="20" t="s">
        <v>1173</v>
      </c>
      <c r="T183" s="11"/>
      <c r="V183" s="23"/>
      <c r="AD183" s="14"/>
      <c r="AE183" s="10"/>
      <c r="AF183" s="10"/>
      <c r="AG183" s="12"/>
      <c r="AH183" s="12"/>
      <c r="AI183" s="118"/>
      <c r="AJ183" s="118"/>
    </row>
    <row r="184" spans="1:43" customFormat="1" hidden="1">
      <c r="C184" t="s">
        <v>1263</v>
      </c>
      <c r="D184" s="7" t="s">
        <v>1264</v>
      </c>
      <c r="E184" s="8">
        <v>2010</v>
      </c>
      <c r="F184" s="18" t="s">
        <v>1265</v>
      </c>
      <c r="G184" s="19" t="s">
        <v>426</v>
      </c>
      <c r="H184" s="15" t="s">
        <v>136</v>
      </c>
      <c r="I184" s="15" t="s">
        <v>1820</v>
      </c>
      <c r="J184" s="20" t="s">
        <v>906</v>
      </c>
      <c r="T184" s="11"/>
      <c r="V184" s="23"/>
      <c r="AD184" s="14"/>
      <c r="AE184" s="10"/>
      <c r="AF184" s="10"/>
      <c r="AG184" s="12"/>
      <c r="AH184" s="12"/>
      <c r="AI184" s="118"/>
      <c r="AJ184" s="118"/>
    </row>
    <row r="185" spans="1:43" customFormat="1" hidden="1">
      <c r="A185" s="58"/>
      <c r="B185" s="148" t="s">
        <v>87</v>
      </c>
      <c r="C185" s="65" t="s">
        <v>1266</v>
      </c>
      <c r="D185" s="60" t="s">
        <v>1247</v>
      </c>
      <c r="E185" s="61">
        <v>2012</v>
      </c>
      <c r="F185" s="62" t="s">
        <v>1267</v>
      </c>
      <c r="G185" s="62" t="s">
        <v>91</v>
      </c>
      <c r="H185" s="63" t="s">
        <v>136</v>
      </c>
      <c r="I185" s="15" t="s">
        <v>1820</v>
      </c>
      <c r="J185" s="64" t="s">
        <v>447</v>
      </c>
      <c r="K185" s="58" t="s">
        <v>713</v>
      </c>
      <c r="L185" s="58" t="s">
        <v>155</v>
      </c>
      <c r="M185" s="58"/>
      <c r="N185" s="58" t="s">
        <v>1132</v>
      </c>
      <c r="O185" s="58"/>
      <c r="P185" s="58">
        <v>0</v>
      </c>
      <c r="Q185" s="58">
        <v>1</v>
      </c>
      <c r="R185" s="58">
        <v>0</v>
      </c>
      <c r="S185" s="58" t="s">
        <v>97</v>
      </c>
      <c r="T185" s="58" t="s">
        <v>546</v>
      </c>
      <c r="U185" s="137" t="s">
        <v>157</v>
      </c>
      <c r="V185" s="66" t="s">
        <v>482</v>
      </c>
      <c r="W185" s="58" t="s">
        <v>1268</v>
      </c>
      <c r="X185" s="58" t="s">
        <v>112</v>
      </c>
      <c r="Y185" s="58" t="s">
        <v>112</v>
      </c>
      <c r="Z185" s="58" t="s">
        <v>1269</v>
      </c>
      <c r="AA185" s="58"/>
      <c r="AB185" s="160" t="s">
        <v>112</v>
      </c>
      <c r="AC185" s="58" t="s">
        <v>1270</v>
      </c>
      <c r="AD185" s="67" t="s">
        <v>961</v>
      </c>
      <c r="AE185" s="68" t="s">
        <v>1271</v>
      </c>
      <c r="AF185" s="68" t="s">
        <v>1272</v>
      </c>
      <c r="AG185" s="69" t="s">
        <v>719</v>
      </c>
      <c r="AH185" s="69" t="s">
        <v>1273</v>
      </c>
      <c r="AI185" s="164" t="s">
        <v>254</v>
      </c>
      <c r="AJ185" s="69" t="s">
        <v>112</v>
      </c>
      <c r="AK185" s="70" t="s">
        <v>1274</v>
      </c>
      <c r="AL185" t="s">
        <v>115</v>
      </c>
      <c r="AM185" t="s">
        <v>114</v>
      </c>
      <c r="AN185" t="s">
        <v>114</v>
      </c>
      <c r="AP185" t="s">
        <v>114</v>
      </c>
    </row>
    <row r="186" spans="1:43" customFormat="1">
      <c r="A186" s="1"/>
      <c r="B186" s="135" t="s">
        <v>87</v>
      </c>
      <c r="C186" s="58" t="s">
        <v>1275</v>
      </c>
      <c r="D186" s="60" t="s">
        <v>1276</v>
      </c>
      <c r="E186" s="61">
        <v>2016</v>
      </c>
      <c r="F186" s="62" t="s">
        <v>1277</v>
      </c>
      <c r="G186" s="62" t="s">
        <v>91</v>
      </c>
      <c r="H186" s="63" t="s">
        <v>92</v>
      </c>
      <c r="I186" s="63"/>
      <c r="J186" s="64"/>
      <c r="K186" s="58" t="s">
        <v>769</v>
      </c>
      <c r="L186" s="58" t="s">
        <v>95</v>
      </c>
      <c r="M186" s="58" t="s">
        <v>1844</v>
      </c>
      <c r="N186" s="58" t="s">
        <v>1278</v>
      </c>
      <c r="O186" s="58">
        <v>4</v>
      </c>
      <c r="P186" s="58">
        <v>0</v>
      </c>
      <c r="Q186" s="58">
        <v>2</v>
      </c>
      <c r="R186" s="58">
        <v>2</v>
      </c>
      <c r="S186" s="58"/>
      <c r="T186" s="58" t="s">
        <v>98</v>
      </c>
      <c r="U186" s="58" t="s">
        <v>157</v>
      </c>
      <c r="V186" s="66" t="s">
        <v>482</v>
      </c>
      <c r="W186" s="58" t="s">
        <v>218</v>
      </c>
      <c r="X186" s="58" t="s">
        <v>1279</v>
      </c>
      <c r="Y186" s="58" t="s">
        <v>1280</v>
      </c>
      <c r="Z186" s="58" t="s">
        <v>1281</v>
      </c>
      <c r="AA186" s="58" t="s">
        <v>1871</v>
      </c>
      <c r="AB186" s="160" t="s">
        <v>194</v>
      </c>
      <c r="AC186" s="58" t="s">
        <v>1282</v>
      </c>
      <c r="AD186" s="67" t="s">
        <v>867</v>
      </c>
      <c r="AE186" s="68" t="s">
        <v>108</v>
      </c>
      <c r="AF186" s="68" t="s">
        <v>112</v>
      </c>
      <c r="AG186" s="69" t="s">
        <v>1283</v>
      </c>
      <c r="AH186" s="69" t="s">
        <v>1284</v>
      </c>
      <c r="AI186" s="164" t="s">
        <v>254</v>
      </c>
      <c r="AJ186" s="69" t="s">
        <v>112</v>
      </c>
      <c r="AK186" s="70" t="s">
        <v>1285</v>
      </c>
      <c r="AL186" t="s">
        <v>114</v>
      </c>
      <c r="AM186" t="s">
        <v>114</v>
      </c>
      <c r="AN186" t="s">
        <v>114</v>
      </c>
      <c r="AO186" t="s">
        <v>114</v>
      </c>
      <c r="AP186" t="s">
        <v>114</v>
      </c>
      <c r="AQ186" t="s">
        <v>114</v>
      </c>
    </row>
    <row r="187" spans="1:43" customFormat="1">
      <c r="A187" s="58"/>
      <c r="B187" s="148" t="s">
        <v>87</v>
      </c>
      <c r="C187" s="58" t="s">
        <v>1286</v>
      </c>
      <c r="D187" s="60" t="s">
        <v>1287</v>
      </c>
      <c r="E187" s="61">
        <v>2021</v>
      </c>
      <c r="F187" s="62" t="s">
        <v>1288</v>
      </c>
      <c r="G187" s="62" t="s">
        <v>91</v>
      </c>
      <c r="H187" s="155" t="s">
        <v>283</v>
      </c>
      <c r="I187" s="155"/>
      <c r="J187" s="64"/>
      <c r="K187" s="58" t="s">
        <v>1289</v>
      </c>
      <c r="L187" s="58" t="s">
        <v>1290</v>
      </c>
      <c r="M187" s="58" t="s">
        <v>1832</v>
      </c>
      <c r="N187" s="58" t="s">
        <v>1291</v>
      </c>
      <c r="O187" s="58">
        <v>3</v>
      </c>
      <c r="P187" s="58">
        <v>0</v>
      </c>
      <c r="Q187" s="58">
        <v>0</v>
      </c>
      <c r="R187" s="58">
        <v>1</v>
      </c>
      <c r="S187" s="58" t="s">
        <v>97</v>
      </c>
      <c r="T187" s="58" t="s">
        <v>122</v>
      </c>
      <c r="U187" s="58" t="s">
        <v>99</v>
      </c>
      <c r="V187" s="72" t="s">
        <v>482</v>
      </c>
      <c r="W187" s="58" t="s">
        <v>1292</v>
      </c>
      <c r="X187" s="58" t="s">
        <v>1876</v>
      </c>
      <c r="Y187" s="58" t="s">
        <v>1293</v>
      </c>
      <c r="Z187" t="s">
        <v>1294</v>
      </c>
      <c r="AA187" s="58" t="s">
        <v>1874</v>
      </c>
      <c r="AB187" s="160" t="s">
        <v>112</v>
      </c>
      <c r="AC187" s="58" t="s">
        <v>1875</v>
      </c>
      <c r="AD187" s="67" t="s">
        <v>112</v>
      </c>
      <c r="AE187" s="68" t="s">
        <v>108</v>
      </c>
      <c r="AF187" s="68" t="s">
        <v>792</v>
      </c>
      <c r="AG187" s="69" t="s">
        <v>1295</v>
      </c>
      <c r="AH187" s="69" t="s">
        <v>1296</v>
      </c>
      <c r="AI187" s="164" t="s">
        <v>296</v>
      </c>
      <c r="AJ187" s="69">
        <v>23.8</v>
      </c>
      <c r="AK187" s="70"/>
      <c r="AL187" t="s">
        <v>115</v>
      </c>
      <c r="AM187" t="s">
        <v>114</v>
      </c>
      <c r="AN187" t="s">
        <v>114</v>
      </c>
      <c r="AO187" t="s">
        <v>114</v>
      </c>
      <c r="AP187" t="s">
        <v>114</v>
      </c>
      <c r="AQ187" t="s">
        <v>114</v>
      </c>
    </row>
    <row r="188" spans="1:43" customFormat="1" hidden="1">
      <c r="C188" t="s">
        <v>1297</v>
      </c>
      <c r="D188" s="7" t="s">
        <v>1298</v>
      </c>
      <c r="E188" s="8">
        <v>2015</v>
      </c>
      <c r="F188" s="18" t="s">
        <v>1299</v>
      </c>
      <c r="G188" s="19" t="s">
        <v>91</v>
      </c>
      <c r="H188" s="15" t="s">
        <v>136</v>
      </c>
      <c r="I188" s="15" t="s">
        <v>1820</v>
      </c>
      <c r="J188" s="20" t="s">
        <v>1300</v>
      </c>
      <c r="T188" s="11"/>
      <c r="V188" s="23"/>
      <c r="AD188" s="14"/>
      <c r="AE188" s="10"/>
      <c r="AF188" s="10"/>
      <c r="AG188" s="12"/>
      <c r="AH188" s="12"/>
      <c r="AI188" s="118"/>
      <c r="AJ188" s="118"/>
    </row>
    <row r="189" spans="1:43" customFormat="1" hidden="1">
      <c r="C189" t="s">
        <v>1301</v>
      </c>
      <c r="D189" s="7" t="s">
        <v>1302</v>
      </c>
      <c r="E189" s="8">
        <v>2015</v>
      </c>
      <c r="F189" s="18" t="s">
        <v>1303</v>
      </c>
      <c r="G189" s="19" t="s">
        <v>91</v>
      </c>
      <c r="H189" s="15" t="s">
        <v>136</v>
      </c>
      <c r="I189" s="15" t="s">
        <v>1820</v>
      </c>
      <c r="J189" s="20" t="s">
        <v>1304</v>
      </c>
      <c r="T189" s="11"/>
      <c r="V189" s="23"/>
      <c r="AD189" s="14"/>
      <c r="AE189" s="10"/>
      <c r="AF189" s="10"/>
      <c r="AG189" s="12"/>
      <c r="AH189" s="12"/>
      <c r="AI189" s="118"/>
      <c r="AJ189" s="118"/>
    </row>
    <row r="190" spans="1:43" customFormat="1" hidden="1">
      <c r="C190" t="s">
        <v>1305</v>
      </c>
      <c r="D190" s="7" t="s">
        <v>1306</v>
      </c>
      <c r="E190" s="8">
        <v>2016</v>
      </c>
      <c r="F190" s="18" t="s">
        <v>1307</v>
      </c>
      <c r="G190" s="19" t="s">
        <v>91</v>
      </c>
      <c r="H190" s="15" t="s">
        <v>136</v>
      </c>
      <c r="I190" s="15" t="s">
        <v>1820</v>
      </c>
      <c r="J190" s="20" t="s">
        <v>1173</v>
      </c>
      <c r="T190" s="11"/>
      <c r="V190" s="23"/>
      <c r="AD190" s="14"/>
      <c r="AE190" s="10"/>
      <c r="AF190" s="10"/>
      <c r="AG190" s="12"/>
      <c r="AH190" s="12"/>
      <c r="AI190" s="118"/>
      <c r="AJ190" s="118"/>
    </row>
    <row r="191" spans="1:43" customFormat="1" hidden="1">
      <c r="A191" s="58"/>
      <c r="B191" s="58"/>
      <c r="C191" s="58" t="s">
        <v>1308</v>
      </c>
      <c r="D191" s="60" t="s">
        <v>1309</v>
      </c>
      <c r="E191" s="61">
        <v>2015</v>
      </c>
      <c r="F191" s="62" t="s">
        <v>1310</v>
      </c>
      <c r="G191" s="62" t="s">
        <v>91</v>
      </c>
      <c r="H191" s="15" t="s">
        <v>461</v>
      </c>
      <c r="I191" s="63" t="s">
        <v>1822</v>
      </c>
      <c r="J191" s="75" t="s">
        <v>301</v>
      </c>
      <c r="K191" s="58"/>
      <c r="L191" s="58"/>
      <c r="M191" s="58"/>
      <c r="N191" s="58"/>
      <c r="O191" s="58"/>
      <c r="P191" s="58"/>
      <c r="Q191" s="58"/>
      <c r="R191" s="58"/>
      <c r="S191" s="58"/>
      <c r="T191" s="58"/>
      <c r="U191" s="58"/>
      <c r="V191" s="66" t="s">
        <v>239</v>
      </c>
      <c r="W191" s="58"/>
      <c r="X191" s="58"/>
      <c r="Y191" s="58"/>
      <c r="Z191" s="58"/>
      <c r="AA191" s="58"/>
      <c r="AB191" s="58"/>
      <c r="AC191" s="58"/>
      <c r="AD191" s="67"/>
      <c r="AE191" s="68"/>
      <c r="AF191" s="68"/>
      <c r="AG191" s="69"/>
      <c r="AH191" s="69"/>
      <c r="AI191" s="69"/>
      <c r="AJ191" s="69"/>
      <c r="AK191" s="70"/>
    </row>
    <row r="192" spans="1:43" customFormat="1" hidden="1">
      <c r="C192" t="s">
        <v>1311</v>
      </c>
      <c r="D192" s="7" t="s">
        <v>1312</v>
      </c>
      <c r="E192" s="8">
        <v>2015</v>
      </c>
      <c r="F192" s="18" t="s">
        <v>1313</v>
      </c>
      <c r="G192" s="19" t="s">
        <v>91</v>
      </c>
      <c r="H192" s="15" t="s">
        <v>141</v>
      </c>
      <c r="I192" s="15" t="s">
        <v>1798</v>
      </c>
      <c r="J192" s="20" t="s">
        <v>1314</v>
      </c>
      <c r="T192" s="11"/>
      <c r="V192" s="23"/>
      <c r="AD192" s="14"/>
      <c r="AE192" s="10"/>
      <c r="AF192" s="10"/>
      <c r="AG192" s="12"/>
      <c r="AH192" s="12"/>
      <c r="AI192" s="118"/>
      <c r="AJ192" s="118"/>
    </row>
    <row r="193" spans="1:43" customFormat="1" hidden="1">
      <c r="A193" s="1"/>
      <c r="B193" s="135" t="s">
        <v>87</v>
      </c>
      <c r="C193" s="58" t="s">
        <v>1315</v>
      </c>
      <c r="D193" s="60" t="s">
        <v>1316</v>
      </c>
      <c r="E193" s="61">
        <v>2015</v>
      </c>
      <c r="F193" s="62" t="s">
        <v>1317</v>
      </c>
      <c r="G193" s="62" t="s">
        <v>91</v>
      </c>
      <c r="H193" s="116" t="s">
        <v>136</v>
      </c>
      <c r="I193" s="15" t="s">
        <v>1820</v>
      </c>
      <c r="J193" s="75" t="s">
        <v>1318</v>
      </c>
      <c r="K193" s="58" t="s">
        <v>1319</v>
      </c>
      <c r="L193" s="120" t="s">
        <v>1320</v>
      </c>
      <c r="M193" s="120"/>
      <c r="N193" s="58" t="s">
        <v>1321</v>
      </c>
      <c r="O193" s="58"/>
      <c r="P193" s="58">
        <v>0</v>
      </c>
      <c r="Q193" s="58">
        <v>0</v>
      </c>
      <c r="R193" s="58">
        <v>1</v>
      </c>
      <c r="S193" s="58"/>
      <c r="T193" s="58" t="s">
        <v>98</v>
      </c>
      <c r="U193" s="58" t="s">
        <v>157</v>
      </c>
      <c r="V193" s="66" t="s">
        <v>482</v>
      </c>
      <c r="W193" s="58" t="s">
        <v>1322</v>
      </c>
      <c r="X193" s="58" t="s">
        <v>1323</v>
      </c>
      <c r="Y193" s="58" t="s">
        <v>112</v>
      </c>
      <c r="Z193" s="58" t="s">
        <v>1324</v>
      </c>
      <c r="AA193" s="58"/>
      <c r="AB193" s="160" t="s">
        <v>112</v>
      </c>
      <c r="AC193" s="58" t="s">
        <v>1325</v>
      </c>
      <c r="AD193" s="67" t="s">
        <v>1326</v>
      </c>
      <c r="AE193" s="68" t="s">
        <v>108</v>
      </c>
      <c r="AF193" s="68" t="s">
        <v>1327</v>
      </c>
      <c r="AG193" s="153" t="s">
        <v>1328</v>
      </c>
      <c r="AH193" s="69" t="s">
        <v>1329</v>
      </c>
      <c r="AI193" s="164" t="s">
        <v>951</v>
      </c>
      <c r="AJ193" s="69" t="s">
        <v>112</v>
      </c>
      <c r="AK193" s="70"/>
    </row>
    <row r="194" spans="1:43" customFormat="1" hidden="1">
      <c r="A194" s="58"/>
      <c r="B194" s="58"/>
      <c r="C194" s="58" t="s">
        <v>1330</v>
      </c>
      <c r="D194" s="60" t="s">
        <v>1331</v>
      </c>
      <c r="E194" s="61">
        <v>2019</v>
      </c>
      <c r="F194" s="62" t="s">
        <v>1332</v>
      </c>
      <c r="G194" s="62" t="s">
        <v>91</v>
      </c>
      <c r="H194" s="15" t="s">
        <v>461</v>
      </c>
      <c r="I194" s="15" t="s">
        <v>1820</v>
      </c>
      <c r="J194" t="s">
        <v>1259</v>
      </c>
      <c r="K194" s="58"/>
      <c r="L194" s="58"/>
      <c r="M194" s="58"/>
      <c r="N194" s="58"/>
      <c r="O194" s="58"/>
      <c r="P194" s="58"/>
      <c r="Q194" s="58"/>
      <c r="R194" s="58"/>
      <c r="S194" s="58"/>
      <c r="T194" s="58"/>
      <c r="U194" s="58"/>
      <c r="V194" s="66" t="s">
        <v>239</v>
      </c>
      <c r="W194" s="58"/>
      <c r="X194" s="58"/>
      <c r="Y194" s="58"/>
      <c r="Z194" s="58"/>
      <c r="AA194" s="58"/>
      <c r="AB194" s="58"/>
      <c r="AC194" s="58"/>
      <c r="AD194" s="67"/>
      <c r="AE194" s="68"/>
      <c r="AF194" s="68"/>
      <c r="AG194" s="69"/>
      <c r="AH194" s="69"/>
      <c r="AI194" s="69"/>
      <c r="AJ194" s="69"/>
      <c r="AK194" s="70"/>
    </row>
    <row r="195" spans="1:43" customFormat="1" ht="14.5">
      <c r="A195" s="1"/>
      <c r="B195" s="135" t="s">
        <v>87</v>
      </c>
      <c r="C195" s="58" t="s">
        <v>1333</v>
      </c>
      <c r="D195" s="60" t="s">
        <v>1334</v>
      </c>
      <c r="E195" s="61">
        <v>2016</v>
      </c>
      <c r="F195" s="62" t="s">
        <v>1335</v>
      </c>
      <c r="G195" s="62" t="s">
        <v>91</v>
      </c>
      <c r="H195" s="63" t="s">
        <v>92</v>
      </c>
      <c r="I195" s="63"/>
      <c r="J195" s="64" t="s">
        <v>1336</v>
      </c>
      <c r="K195" s="58" t="s">
        <v>713</v>
      </c>
      <c r="L195" s="58" t="s">
        <v>155</v>
      </c>
      <c r="M195" s="58" t="s">
        <v>1844</v>
      </c>
      <c r="N195" s="58" t="s">
        <v>1337</v>
      </c>
      <c r="O195" s="58">
        <v>3</v>
      </c>
      <c r="P195" s="58">
        <v>0</v>
      </c>
      <c r="Q195" s="58">
        <v>0</v>
      </c>
      <c r="R195" s="58">
        <v>1</v>
      </c>
      <c r="S195" s="58" t="s">
        <v>97</v>
      </c>
      <c r="T195" s="58" t="s">
        <v>122</v>
      </c>
      <c r="U195" s="58" t="s">
        <v>157</v>
      </c>
      <c r="V195" s="66" t="s">
        <v>482</v>
      </c>
      <c r="W195" s="58" t="s">
        <v>271</v>
      </c>
      <c r="X195" s="58" t="s">
        <v>1338</v>
      </c>
      <c r="Y195" s="58" t="s">
        <v>112</v>
      </c>
      <c r="Z195" s="132" t="s">
        <v>1339</v>
      </c>
      <c r="AA195" s="58" t="s">
        <v>1874</v>
      </c>
      <c r="AB195" s="160" t="s">
        <v>254</v>
      </c>
      <c r="AC195" s="58" t="s">
        <v>1340</v>
      </c>
      <c r="AD195" s="67" t="s">
        <v>1341</v>
      </c>
      <c r="AE195" s="68" t="s">
        <v>1342</v>
      </c>
      <c r="AF195" s="68" t="s">
        <v>112</v>
      </c>
      <c r="AG195" s="69" t="s">
        <v>719</v>
      </c>
      <c r="AH195" s="69" t="s">
        <v>1343</v>
      </c>
      <c r="AI195" s="164" t="s">
        <v>296</v>
      </c>
      <c r="AJ195" s="69">
        <v>91.9</v>
      </c>
      <c r="AK195" s="70"/>
      <c r="AL195" t="s">
        <v>115</v>
      </c>
      <c r="AM195" t="s">
        <v>114</v>
      </c>
      <c r="AN195" t="s">
        <v>114</v>
      </c>
      <c r="AO195" t="s">
        <v>114</v>
      </c>
      <c r="AP195" t="s">
        <v>114</v>
      </c>
      <c r="AQ195" t="s">
        <v>115</v>
      </c>
    </row>
    <row r="196" spans="1:43" customFormat="1" hidden="1">
      <c r="A196" s="58"/>
      <c r="B196" s="148" t="s">
        <v>87</v>
      </c>
      <c r="C196" s="58" t="s">
        <v>1344</v>
      </c>
      <c r="D196" s="60" t="s">
        <v>1345</v>
      </c>
      <c r="E196" s="61">
        <v>2021</v>
      </c>
      <c r="F196" s="62" t="s">
        <v>1346</v>
      </c>
      <c r="G196" s="62" t="s">
        <v>91</v>
      </c>
      <c r="H196" s="15" t="s">
        <v>461</v>
      </c>
      <c r="I196" s="63" t="s">
        <v>1822</v>
      </c>
      <c r="J196" s="75" t="s">
        <v>301</v>
      </c>
      <c r="K196" s="58" t="s">
        <v>268</v>
      </c>
      <c r="L196" s="58" t="s">
        <v>269</v>
      </c>
      <c r="M196" s="58"/>
      <c r="N196" s="58" t="s">
        <v>1347</v>
      </c>
      <c r="O196" s="58"/>
      <c r="P196" s="58">
        <v>0</v>
      </c>
      <c r="Q196" s="58">
        <v>0</v>
      </c>
      <c r="R196" s="58">
        <v>1</v>
      </c>
      <c r="S196" s="58"/>
      <c r="T196" s="58" t="s">
        <v>122</v>
      </c>
      <c r="U196" s="58" t="s">
        <v>1348</v>
      </c>
      <c r="V196" s="66" t="s">
        <v>482</v>
      </c>
      <c r="W196" s="137" t="s">
        <v>112</v>
      </c>
      <c r="X196" s="58" t="s">
        <v>1349</v>
      </c>
      <c r="Y196" s="58" t="s">
        <v>1350</v>
      </c>
      <c r="Z196" s="58" t="s">
        <v>1351</v>
      </c>
      <c r="AA196" s="58"/>
      <c r="AB196" s="160" t="s">
        <v>194</v>
      </c>
      <c r="AC196" s="58" t="s">
        <v>112</v>
      </c>
      <c r="AD196" s="67" t="s">
        <v>1352</v>
      </c>
      <c r="AE196" s="68" t="s">
        <v>108</v>
      </c>
      <c r="AF196" s="68" t="s">
        <v>792</v>
      </c>
      <c r="AG196" s="69" t="s">
        <v>719</v>
      </c>
      <c r="AH196" s="69" t="s">
        <v>456</v>
      </c>
      <c r="AI196" s="164" t="s">
        <v>296</v>
      </c>
      <c r="AJ196" s="69" t="s">
        <v>112</v>
      </c>
      <c r="AK196" s="70"/>
    </row>
    <row r="197" spans="1:43" customFormat="1">
      <c r="A197" s="1"/>
      <c r="B197" s="388" t="s">
        <v>87</v>
      </c>
      <c r="C197" s="58" t="s">
        <v>1373</v>
      </c>
      <c r="D197" s="60" t="s">
        <v>1374</v>
      </c>
      <c r="E197" s="61">
        <v>2010</v>
      </c>
      <c r="F197" s="62" t="s">
        <v>1375</v>
      </c>
      <c r="G197" s="62" t="s">
        <v>91</v>
      </c>
      <c r="H197" s="63" t="s">
        <v>92</v>
      </c>
      <c r="I197" s="63"/>
      <c r="J197" s="64"/>
      <c r="K197" s="58" t="s">
        <v>1290</v>
      </c>
      <c r="L197" s="58" t="s">
        <v>1290</v>
      </c>
      <c r="M197" s="58" t="s">
        <v>1832</v>
      </c>
      <c r="N197" s="58" t="s">
        <v>1376</v>
      </c>
      <c r="O197" s="58">
        <v>1</v>
      </c>
      <c r="P197" s="58">
        <v>1</v>
      </c>
      <c r="Q197" s="58">
        <v>0</v>
      </c>
      <c r="R197" s="58">
        <v>0</v>
      </c>
      <c r="S197" s="58"/>
      <c r="T197" s="58" t="s">
        <v>98</v>
      </c>
      <c r="U197" s="58" t="s">
        <v>99</v>
      </c>
      <c r="V197" s="66" t="s">
        <v>287</v>
      </c>
      <c r="W197" s="58" t="s">
        <v>288</v>
      </c>
      <c r="X197" s="58" t="s">
        <v>1377</v>
      </c>
      <c r="Y197" s="58" t="s">
        <v>1378</v>
      </c>
      <c r="Z197" s="77" t="s">
        <v>848</v>
      </c>
      <c r="AA197" s="58" t="s">
        <v>1851</v>
      </c>
      <c r="AB197" s="160" t="s">
        <v>194</v>
      </c>
      <c r="AC197" s="58" t="s">
        <v>1379</v>
      </c>
      <c r="AD197" s="67" t="s">
        <v>1380</v>
      </c>
      <c r="AE197" s="68" t="s">
        <v>108</v>
      </c>
      <c r="AF197" s="68" t="s">
        <v>109</v>
      </c>
      <c r="AG197" s="69" t="s">
        <v>1077</v>
      </c>
      <c r="AH197" s="69" t="s">
        <v>1381</v>
      </c>
      <c r="AI197" s="389" t="s">
        <v>296</v>
      </c>
      <c r="AJ197" s="390" t="s">
        <v>112</v>
      </c>
      <c r="AK197" s="391"/>
      <c r="AL197" t="s">
        <v>114</v>
      </c>
      <c r="AM197" t="s">
        <v>115</v>
      </c>
      <c r="AN197" t="s">
        <v>114</v>
      </c>
      <c r="AO197" t="s">
        <v>114</v>
      </c>
      <c r="AP197" t="s">
        <v>115</v>
      </c>
    </row>
    <row r="198" spans="1:43" customFormat="1" hidden="1">
      <c r="C198" t="s">
        <v>1363</v>
      </c>
      <c r="D198" s="7" t="s">
        <v>1364</v>
      </c>
      <c r="E198" s="8">
        <v>2021</v>
      </c>
      <c r="F198" s="18" t="s">
        <v>1365</v>
      </c>
      <c r="G198" s="19" t="s">
        <v>91</v>
      </c>
      <c r="H198" s="15" t="s">
        <v>136</v>
      </c>
      <c r="I198" s="15" t="s">
        <v>1820</v>
      </c>
      <c r="J198" s="20" t="s">
        <v>1366</v>
      </c>
      <c r="T198" s="11"/>
      <c r="V198" s="23"/>
      <c r="AD198" s="14"/>
      <c r="AE198" s="10"/>
      <c r="AF198" s="10"/>
      <c r="AG198" s="12"/>
      <c r="AH198" s="12"/>
      <c r="AI198" s="118"/>
      <c r="AJ198" s="118"/>
    </row>
    <row r="199" spans="1:43" customFormat="1" hidden="1">
      <c r="C199" t="s">
        <v>1367</v>
      </c>
      <c r="D199" s="7" t="s">
        <v>1368</v>
      </c>
      <c r="E199" s="8">
        <v>2019</v>
      </c>
      <c r="F199" s="18" t="s">
        <v>1369</v>
      </c>
      <c r="G199" s="19" t="s">
        <v>91</v>
      </c>
      <c r="H199" s="15" t="s">
        <v>136</v>
      </c>
      <c r="I199" s="15" t="s">
        <v>1820</v>
      </c>
      <c r="J199" s="20" t="s">
        <v>1300</v>
      </c>
      <c r="T199" s="11"/>
      <c r="V199" s="23"/>
      <c r="AD199" s="14"/>
      <c r="AE199" s="10"/>
      <c r="AF199" s="10"/>
      <c r="AG199" s="12"/>
      <c r="AH199" s="12"/>
      <c r="AI199" s="118"/>
      <c r="AJ199" s="118"/>
    </row>
    <row r="200" spans="1:43" customFormat="1" hidden="1">
      <c r="C200" t="s">
        <v>1370</v>
      </c>
      <c r="D200" s="7" t="s">
        <v>1371</v>
      </c>
      <c r="E200" s="8">
        <v>2021</v>
      </c>
      <c r="F200" s="18" t="s">
        <v>1372</v>
      </c>
      <c r="G200" s="19" t="s">
        <v>91</v>
      </c>
      <c r="H200" s="15" t="s">
        <v>136</v>
      </c>
      <c r="I200" s="15" t="s">
        <v>1820</v>
      </c>
      <c r="J200" s="20" t="s">
        <v>1300</v>
      </c>
      <c r="T200" s="11"/>
      <c r="V200" s="23"/>
      <c r="AD200" s="14"/>
      <c r="AE200" s="10"/>
      <c r="AF200" s="10"/>
      <c r="AG200" s="12"/>
      <c r="AH200" s="12"/>
      <c r="AI200" s="118"/>
      <c r="AJ200" s="118"/>
    </row>
    <row r="201" spans="1:43" customFormat="1">
      <c r="A201" s="58"/>
      <c r="B201" s="148" t="s">
        <v>87</v>
      </c>
      <c r="C201" s="58" t="s">
        <v>1382</v>
      </c>
      <c r="D201" s="60" t="s">
        <v>1383</v>
      </c>
      <c r="E201" s="61">
        <v>2019</v>
      </c>
      <c r="F201" s="62" t="s">
        <v>1384</v>
      </c>
      <c r="G201" s="62" t="s">
        <v>91</v>
      </c>
      <c r="H201" s="63" t="s">
        <v>92</v>
      </c>
      <c r="I201" s="63"/>
      <c r="J201" s="64" t="s">
        <v>1385</v>
      </c>
      <c r="K201" s="58" t="s">
        <v>1238</v>
      </c>
      <c r="L201" s="58" t="s">
        <v>399</v>
      </c>
      <c r="M201" s="58" t="s">
        <v>1834</v>
      </c>
      <c r="N201" s="58" t="s">
        <v>1386</v>
      </c>
      <c r="O201" s="58">
        <v>3</v>
      </c>
      <c r="P201" s="58">
        <v>0</v>
      </c>
      <c r="Q201" s="58">
        <v>0</v>
      </c>
      <c r="R201" s="58">
        <v>1</v>
      </c>
      <c r="S201" s="58"/>
      <c r="T201" s="58" t="s">
        <v>122</v>
      </c>
      <c r="U201" s="58" t="s">
        <v>99</v>
      </c>
      <c r="V201" s="66" t="s">
        <v>482</v>
      </c>
      <c r="W201" s="170" t="s">
        <v>112</v>
      </c>
      <c r="X201" s="58" t="s">
        <v>1387</v>
      </c>
      <c r="Y201" s="58" t="s">
        <v>1388</v>
      </c>
      <c r="Z201" s="58" t="s">
        <v>1389</v>
      </c>
      <c r="AA201" s="58" t="s">
        <v>1851</v>
      </c>
      <c r="AB201" s="160" t="s">
        <v>194</v>
      </c>
      <c r="AC201" s="58" t="s">
        <v>1390</v>
      </c>
      <c r="AD201" s="67" t="s">
        <v>1391</v>
      </c>
      <c r="AE201" s="68" t="s">
        <v>108</v>
      </c>
      <c r="AF201" s="68" t="s">
        <v>112</v>
      </c>
      <c r="AG201" s="69" t="s">
        <v>1392</v>
      </c>
      <c r="AH201" s="69" t="s">
        <v>1393</v>
      </c>
      <c r="AI201" s="164" t="s">
        <v>254</v>
      </c>
      <c r="AJ201" s="69" t="s">
        <v>112</v>
      </c>
      <c r="AK201" s="70" t="s">
        <v>1394</v>
      </c>
      <c r="AL201" t="s">
        <v>115</v>
      </c>
      <c r="AM201" t="s">
        <v>114</v>
      </c>
      <c r="AN201" t="s">
        <v>114</v>
      </c>
      <c r="AO201" t="s">
        <v>114</v>
      </c>
      <c r="AP201" t="s">
        <v>114</v>
      </c>
      <c r="AQ201" t="s">
        <v>114</v>
      </c>
    </row>
    <row r="202" spans="1:43" customFormat="1">
      <c r="A202" s="58"/>
      <c r="B202" s="149" t="s">
        <v>87</v>
      </c>
      <c r="C202" s="58" t="s">
        <v>1353</v>
      </c>
      <c r="D202" s="60" t="s">
        <v>1354</v>
      </c>
      <c r="E202" s="61">
        <v>2016</v>
      </c>
      <c r="F202" s="62" t="s">
        <v>1770</v>
      </c>
      <c r="G202" s="62" t="s">
        <v>91</v>
      </c>
      <c r="H202" s="15" t="s">
        <v>1356</v>
      </c>
      <c r="I202" s="15"/>
      <c r="J202" s="75"/>
      <c r="K202" s="58" t="s">
        <v>1357</v>
      </c>
      <c r="L202" s="58" t="s">
        <v>1320</v>
      </c>
      <c r="M202" s="58" t="s">
        <v>1832</v>
      </c>
      <c r="N202" s="58" t="s">
        <v>1358</v>
      </c>
      <c r="O202" s="58">
        <v>3</v>
      </c>
      <c r="P202" s="58">
        <v>0</v>
      </c>
      <c r="Q202" s="58">
        <v>0</v>
      </c>
      <c r="R202" s="58">
        <v>1</v>
      </c>
      <c r="S202" s="58" t="s">
        <v>97</v>
      </c>
      <c r="T202" s="58" t="s">
        <v>122</v>
      </c>
      <c r="U202" s="58" t="s">
        <v>99</v>
      </c>
      <c r="V202" s="66" t="s">
        <v>287</v>
      </c>
      <c r="W202" s="58" t="s">
        <v>452</v>
      </c>
      <c r="X202" s="58" t="s">
        <v>1769</v>
      </c>
      <c r="Y202" s="58" t="s">
        <v>112</v>
      </c>
      <c r="Z202" s="58" t="s">
        <v>1359</v>
      </c>
      <c r="AA202" s="58" t="s">
        <v>1877</v>
      </c>
      <c r="AB202" s="58" t="s">
        <v>112</v>
      </c>
      <c r="AC202" s="58" t="s">
        <v>1360</v>
      </c>
      <c r="AD202" s="67" t="s">
        <v>1352</v>
      </c>
      <c r="AE202" s="68" t="s">
        <v>108</v>
      </c>
      <c r="AF202" s="68" t="s">
        <v>1361</v>
      </c>
      <c r="AG202" s="69" t="s">
        <v>719</v>
      </c>
      <c r="AH202" s="69" t="s">
        <v>1362</v>
      </c>
      <c r="AI202" s="69" t="s">
        <v>112</v>
      </c>
      <c r="AJ202" s="69">
        <v>100</v>
      </c>
      <c r="AK202" s="63"/>
      <c r="AL202" t="s">
        <v>115</v>
      </c>
      <c r="AM202" t="s">
        <v>114</v>
      </c>
      <c r="AN202" t="s">
        <v>114</v>
      </c>
      <c r="AO202" t="s">
        <v>114</v>
      </c>
      <c r="AP202" t="s">
        <v>115</v>
      </c>
    </row>
    <row r="203" spans="1:43" customFormat="1" hidden="1">
      <c r="A203" s="121"/>
      <c r="B203" s="148" t="s">
        <v>87</v>
      </c>
      <c r="C203" s="58" t="s">
        <v>1395</v>
      </c>
      <c r="D203" s="60" t="s">
        <v>1396</v>
      </c>
      <c r="E203" s="61">
        <v>2011</v>
      </c>
      <c r="F203" s="62" t="s">
        <v>1397</v>
      </c>
      <c r="G203" s="62" t="s">
        <v>91</v>
      </c>
      <c r="H203" s="15" t="s">
        <v>565</v>
      </c>
      <c r="I203" s="15" t="s">
        <v>1797</v>
      </c>
      <c r="J203" s="64" t="s">
        <v>1398</v>
      </c>
      <c r="K203" s="58" t="s">
        <v>769</v>
      </c>
      <c r="L203" s="58" t="s">
        <v>95</v>
      </c>
      <c r="M203" s="58"/>
      <c r="N203" s="58" t="s">
        <v>1399</v>
      </c>
      <c r="O203" s="58"/>
      <c r="P203" s="58"/>
      <c r="Q203" s="58"/>
      <c r="R203" s="58"/>
      <c r="S203" s="58"/>
      <c r="T203" s="58" t="s">
        <v>1400</v>
      </c>
      <c r="U203" s="58" t="s">
        <v>99</v>
      </c>
      <c r="V203" s="72" t="s">
        <v>618</v>
      </c>
      <c r="W203" s="58" t="s">
        <v>1401</v>
      </c>
      <c r="X203" s="58" t="s">
        <v>1402</v>
      </c>
      <c r="Y203" s="58" t="s">
        <v>1403</v>
      </c>
      <c r="Z203" s="58" t="s">
        <v>1404</v>
      </c>
      <c r="AA203" s="58"/>
      <c r="AB203" s="160" t="s">
        <v>194</v>
      </c>
      <c r="AC203" s="58" t="s">
        <v>1405</v>
      </c>
      <c r="AD203" s="67" t="s">
        <v>487</v>
      </c>
      <c r="AE203" s="68" t="s">
        <v>1255</v>
      </c>
      <c r="AF203" s="68" t="s">
        <v>112</v>
      </c>
      <c r="AG203" s="69" t="s">
        <v>1406</v>
      </c>
      <c r="AH203" s="69" t="s">
        <v>1407</v>
      </c>
      <c r="AI203" s="164" t="s">
        <v>951</v>
      </c>
      <c r="AJ203" s="69" t="s">
        <v>112</v>
      </c>
      <c r="AK203" s="70" t="s">
        <v>1408</v>
      </c>
    </row>
    <row r="204" spans="1:43" customFormat="1">
      <c r="A204" s="58"/>
      <c r="B204" s="149" t="s">
        <v>87</v>
      </c>
      <c r="C204" s="58" t="s">
        <v>1409</v>
      </c>
      <c r="D204" s="60" t="s">
        <v>1410</v>
      </c>
      <c r="E204" s="61">
        <v>2013</v>
      </c>
      <c r="F204" s="62" t="s">
        <v>1879</v>
      </c>
      <c r="G204" s="62" t="s">
        <v>91</v>
      </c>
      <c r="H204" s="63" t="s">
        <v>92</v>
      </c>
      <c r="I204" s="63"/>
      <c r="J204" s="64"/>
      <c r="K204" s="58" t="s">
        <v>769</v>
      </c>
      <c r="L204" s="58" t="s">
        <v>95</v>
      </c>
      <c r="M204" s="58" t="s">
        <v>1844</v>
      </c>
      <c r="N204" s="58" t="s">
        <v>1412</v>
      </c>
      <c r="O204" s="58">
        <v>3</v>
      </c>
      <c r="P204" s="58">
        <v>0</v>
      </c>
      <c r="Q204" s="58">
        <v>0</v>
      </c>
      <c r="R204" s="58">
        <v>1</v>
      </c>
      <c r="S204" s="58" t="s">
        <v>97</v>
      </c>
      <c r="T204" s="58" t="s">
        <v>98</v>
      </c>
      <c r="U204" s="58" t="s">
        <v>99</v>
      </c>
      <c r="V204" s="66" t="s">
        <v>239</v>
      </c>
      <c r="W204" s="58" t="s">
        <v>218</v>
      </c>
      <c r="X204" s="58" t="s">
        <v>1878</v>
      </c>
      <c r="Y204" s="58" t="s">
        <v>1413</v>
      </c>
      <c r="Z204" s="58" t="s">
        <v>1414</v>
      </c>
      <c r="AA204" s="58" t="s">
        <v>1851</v>
      </c>
      <c r="AB204" s="160" t="s">
        <v>194</v>
      </c>
      <c r="AC204" s="58" t="s">
        <v>1415</v>
      </c>
      <c r="AD204" s="67" t="s">
        <v>1416</v>
      </c>
      <c r="AE204" s="68" t="s">
        <v>108</v>
      </c>
      <c r="AF204" s="68" t="s">
        <v>534</v>
      </c>
      <c r="AG204" s="69" t="s">
        <v>277</v>
      </c>
      <c r="AH204" s="69" t="s">
        <v>1417</v>
      </c>
      <c r="AI204" s="164" t="s">
        <v>296</v>
      </c>
      <c r="AJ204" s="69" t="s">
        <v>1418</v>
      </c>
      <c r="AK204" s="70"/>
      <c r="AL204" t="s">
        <v>114</v>
      </c>
      <c r="AM204" t="s">
        <v>114</v>
      </c>
      <c r="AN204" t="s">
        <v>114</v>
      </c>
      <c r="AO204" t="s">
        <v>114</v>
      </c>
      <c r="AP204" t="s">
        <v>114</v>
      </c>
    </row>
    <row r="205" spans="1:43" customFormat="1">
      <c r="A205" s="1"/>
      <c r="B205" s="135" t="s">
        <v>87</v>
      </c>
      <c r="C205" s="58" t="s">
        <v>1419</v>
      </c>
      <c r="D205" s="60" t="s">
        <v>1396</v>
      </c>
      <c r="E205" s="61">
        <v>2011</v>
      </c>
      <c r="F205" s="62" t="s">
        <v>1789</v>
      </c>
      <c r="G205" s="62" t="s">
        <v>91</v>
      </c>
      <c r="H205" s="63" t="s">
        <v>92</v>
      </c>
      <c r="I205" s="63"/>
      <c r="J205" s="64"/>
      <c r="K205" s="58" t="s">
        <v>769</v>
      </c>
      <c r="L205" s="58" t="s">
        <v>95</v>
      </c>
      <c r="M205" s="58" t="s">
        <v>1844</v>
      </c>
      <c r="N205" s="58" t="s">
        <v>1421</v>
      </c>
      <c r="O205" s="58">
        <v>2</v>
      </c>
      <c r="P205" s="58">
        <v>0</v>
      </c>
      <c r="Q205" s="58">
        <v>1</v>
      </c>
      <c r="R205" s="58">
        <v>0</v>
      </c>
      <c r="S205" s="58" t="s">
        <v>97</v>
      </c>
      <c r="T205" s="58" t="s">
        <v>98</v>
      </c>
      <c r="U205" s="58" t="s">
        <v>99</v>
      </c>
      <c r="V205" s="66" t="s">
        <v>482</v>
      </c>
      <c r="W205" s="58" t="s">
        <v>1401</v>
      </c>
      <c r="X205" s="58" t="s">
        <v>1402</v>
      </c>
      <c r="Y205" s="58" t="s">
        <v>112</v>
      </c>
      <c r="Z205" s="58" t="s">
        <v>664</v>
      </c>
      <c r="AA205" s="58" t="s">
        <v>664</v>
      </c>
      <c r="AB205" s="58" t="s">
        <v>254</v>
      </c>
      <c r="AC205" s="58" t="s">
        <v>1772</v>
      </c>
      <c r="AD205" s="67" t="s">
        <v>1903</v>
      </c>
      <c r="AE205" s="68" t="s">
        <v>1255</v>
      </c>
      <c r="AF205" s="68" t="s">
        <v>112</v>
      </c>
      <c r="AG205" s="69" t="s">
        <v>277</v>
      </c>
      <c r="AH205" s="69" t="s">
        <v>1407</v>
      </c>
      <c r="AI205" s="164" t="s">
        <v>296</v>
      </c>
      <c r="AJ205" s="69" t="s">
        <v>112</v>
      </c>
      <c r="AK205" s="70"/>
      <c r="AL205" t="s">
        <v>114</v>
      </c>
      <c r="AM205" t="s">
        <v>114</v>
      </c>
      <c r="AN205" t="s">
        <v>114</v>
      </c>
      <c r="AO205" t="s">
        <v>114</v>
      </c>
      <c r="AP205" t="s">
        <v>114</v>
      </c>
      <c r="AQ205" t="s">
        <v>115</v>
      </c>
    </row>
    <row r="206" spans="1:43" customFormat="1" hidden="1">
      <c r="A206" s="58"/>
      <c r="B206" s="58"/>
      <c r="C206" s="58" t="s">
        <v>1422</v>
      </c>
      <c r="D206" s="60" t="s">
        <v>1423</v>
      </c>
      <c r="E206" s="61">
        <v>2016</v>
      </c>
      <c r="F206" s="62" t="s">
        <v>1424</v>
      </c>
      <c r="G206" s="62" t="s">
        <v>91</v>
      </c>
      <c r="H206" s="15" t="s">
        <v>1425</v>
      </c>
      <c r="I206" s="15" t="s">
        <v>1820</v>
      </c>
      <c r="J206" s="75" t="s">
        <v>1426</v>
      </c>
      <c r="K206" s="58"/>
      <c r="L206" s="58"/>
      <c r="M206" s="58"/>
      <c r="N206" s="58"/>
      <c r="O206" s="58"/>
      <c r="P206" s="58"/>
      <c r="Q206" s="58"/>
      <c r="R206" s="58"/>
      <c r="S206" s="58"/>
      <c r="T206" s="58"/>
      <c r="U206" s="58"/>
      <c r="V206" s="66" t="s">
        <v>482</v>
      </c>
      <c r="W206" s="58"/>
      <c r="X206" s="58"/>
      <c r="Y206" s="58"/>
      <c r="Z206" s="58"/>
      <c r="AA206" s="58"/>
      <c r="AB206" s="58"/>
      <c r="AC206" s="58"/>
      <c r="AD206" s="67"/>
      <c r="AE206" s="68"/>
      <c r="AF206" s="68"/>
      <c r="AG206" s="69"/>
      <c r="AH206" s="69"/>
      <c r="AI206" s="69"/>
      <c r="AJ206" s="69"/>
      <c r="AK206" s="70"/>
    </row>
    <row r="207" spans="1:43" customFormat="1" hidden="1">
      <c r="A207" s="58"/>
      <c r="B207" s="58"/>
      <c r="C207" s="58" t="s">
        <v>1427</v>
      </c>
      <c r="D207" s="60" t="s">
        <v>1428</v>
      </c>
      <c r="E207" s="61">
        <v>2020</v>
      </c>
      <c r="F207" s="62" t="s">
        <v>1429</v>
      </c>
      <c r="G207" s="62" t="s">
        <v>91</v>
      </c>
      <c r="H207" s="15" t="s">
        <v>461</v>
      </c>
      <c r="I207" s="15" t="s">
        <v>1820</v>
      </c>
      <c r="J207" s="75" t="s">
        <v>1259</v>
      </c>
      <c r="K207" s="58"/>
      <c r="L207" s="58"/>
      <c r="M207" s="58"/>
      <c r="N207" s="58"/>
      <c r="O207" s="58"/>
      <c r="P207" s="58"/>
      <c r="Q207" s="58"/>
      <c r="R207" s="58"/>
      <c r="S207" s="58"/>
      <c r="T207" s="58"/>
      <c r="U207" s="58"/>
      <c r="V207" s="66" t="s">
        <v>239</v>
      </c>
      <c r="W207" s="58"/>
      <c r="X207" s="58"/>
      <c r="Y207" s="58"/>
      <c r="Z207" s="58"/>
      <c r="AA207" s="58"/>
      <c r="AB207" s="58"/>
      <c r="AC207" s="58"/>
      <c r="AD207" s="67"/>
      <c r="AE207" s="68"/>
      <c r="AF207" s="68"/>
      <c r="AG207" s="69"/>
      <c r="AH207" s="69"/>
      <c r="AI207" s="69"/>
      <c r="AJ207" s="69"/>
      <c r="AK207" s="70"/>
    </row>
    <row r="208" spans="1:43" customFormat="1" hidden="1">
      <c r="C208" t="s">
        <v>1430</v>
      </c>
      <c r="D208" s="7" t="s">
        <v>1431</v>
      </c>
      <c r="E208" s="8">
        <v>2010</v>
      </c>
      <c r="F208" s="18" t="s">
        <v>1432</v>
      </c>
      <c r="G208" s="19" t="s">
        <v>426</v>
      </c>
      <c r="H208" s="15" t="s">
        <v>141</v>
      </c>
      <c r="I208" s="15" t="s">
        <v>1808</v>
      </c>
      <c r="J208" s="20" t="s">
        <v>1433</v>
      </c>
      <c r="T208" s="11"/>
      <c r="V208" s="23"/>
      <c r="AD208" s="14"/>
      <c r="AE208" s="10"/>
      <c r="AF208" s="10"/>
      <c r="AG208" s="12"/>
      <c r="AH208" s="12"/>
      <c r="AI208" s="118"/>
      <c r="AJ208" s="118"/>
    </row>
    <row r="209" spans="1:43" customFormat="1" hidden="1">
      <c r="C209" t="s">
        <v>1434</v>
      </c>
      <c r="D209" s="7" t="s">
        <v>1435</v>
      </c>
      <c r="E209" s="8">
        <v>2020</v>
      </c>
      <c r="F209" s="18" t="s">
        <v>1436</v>
      </c>
      <c r="G209" s="19" t="s">
        <v>1437</v>
      </c>
      <c r="H209" s="15" t="s">
        <v>141</v>
      </c>
      <c r="I209" s="15" t="s">
        <v>1808</v>
      </c>
      <c r="J209" s="20" t="s">
        <v>1438</v>
      </c>
      <c r="T209" s="11"/>
      <c r="V209" s="23"/>
      <c r="AD209" s="14"/>
      <c r="AE209" s="10"/>
      <c r="AF209" s="10"/>
      <c r="AG209" s="12"/>
      <c r="AH209" s="12"/>
      <c r="AI209" s="118"/>
      <c r="AJ209" s="118"/>
    </row>
    <row r="210" spans="1:43" customFormat="1" hidden="1">
      <c r="C210" t="s">
        <v>1439</v>
      </c>
      <c r="D210" s="7" t="s">
        <v>1440</v>
      </c>
      <c r="E210" s="8">
        <v>2013</v>
      </c>
      <c r="F210" s="18" t="s">
        <v>1441</v>
      </c>
      <c r="G210" s="19" t="s">
        <v>91</v>
      </c>
      <c r="H210" s="15" t="s">
        <v>136</v>
      </c>
      <c r="I210" s="15" t="s">
        <v>1820</v>
      </c>
      <c r="J210" s="20" t="s">
        <v>1173</v>
      </c>
      <c r="T210" s="11"/>
      <c r="V210" s="23"/>
      <c r="AD210" s="14"/>
      <c r="AE210" s="10"/>
      <c r="AF210" s="10"/>
      <c r="AG210" s="12"/>
      <c r="AH210" s="12"/>
      <c r="AI210" s="118"/>
      <c r="AJ210" s="118"/>
    </row>
    <row r="211" spans="1:43" customFormat="1">
      <c r="A211" s="58"/>
      <c r="B211" s="148" t="s">
        <v>87</v>
      </c>
      <c r="C211" s="58" t="s">
        <v>1442</v>
      </c>
      <c r="D211" s="392" t="s">
        <v>1443</v>
      </c>
      <c r="E211" s="61">
        <v>2011</v>
      </c>
      <c r="F211" s="62" t="s">
        <v>1444</v>
      </c>
      <c r="G211" s="62" t="s">
        <v>91</v>
      </c>
      <c r="H211" s="63" t="s">
        <v>92</v>
      </c>
      <c r="I211" s="63"/>
      <c r="J211" s="64"/>
      <c r="K211" s="58" t="s">
        <v>1445</v>
      </c>
      <c r="L211" s="58" t="s">
        <v>1320</v>
      </c>
      <c r="M211" s="58" t="s">
        <v>1832</v>
      </c>
      <c r="N211" s="58" t="s">
        <v>1446</v>
      </c>
      <c r="O211" s="58">
        <v>1</v>
      </c>
      <c r="P211" s="58">
        <v>1</v>
      </c>
      <c r="Q211" s="58">
        <v>0</v>
      </c>
      <c r="R211" s="58">
        <v>0</v>
      </c>
      <c r="S211" s="58" t="s">
        <v>97</v>
      </c>
      <c r="T211" s="58" t="s">
        <v>98</v>
      </c>
      <c r="U211" s="58" t="s">
        <v>99</v>
      </c>
      <c r="V211" s="66" t="s">
        <v>482</v>
      </c>
      <c r="W211" s="58" t="s">
        <v>1447</v>
      </c>
      <c r="X211" s="58" t="s">
        <v>1448</v>
      </c>
      <c r="Y211" s="58" t="s">
        <v>1449</v>
      </c>
      <c r="Z211" s="58" t="s">
        <v>1880</v>
      </c>
      <c r="AA211" s="58" t="s">
        <v>1860</v>
      </c>
      <c r="AB211" s="160" t="s">
        <v>194</v>
      </c>
      <c r="AC211" s="58" t="s">
        <v>1450</v>
      </c>
      <c r="AD211" s="67" t="s">
        <v>1352</v>
      </c>
      <c r="AE211" s="68" t="s">
        <v>108</v>
      </c>
      <c r="AF211" s="68" t="s">
        <v>1451</v>
      </c>
      <c r="AG211" s="69" t="s">
        <v>1452</v>
      </c>
      <c r="AH211" s="69" t="s">
        <v>1453</v>
      </c>
      <c r="AI211" s="164" t="s">
        <v>296</v>
      </c>
      <c r="AJ211" s="69">
        <v>14</v>
      </c>
      <c r="AK211" s="70"/>
      <c r="AL211" t="s">
        <v>114</v>
      </c>
      <c r="AM211" t="s">
        <v>115</v>
      </c>
      <c r="AN211" t="s">
        <v>114</v>
      </c>
      <c r="AO211" t="s">
        <v>114</v>
      </c>
      <c r="AP211" t="s">
        <v>114</v>
      </c>
      <c r="AQ211" t="s">
        <v>114</v>
      </c>
    </row>
    <row r="212" spans="1:43" customFormat="1" hidden="1">
      <c r="A212" s="58"/>
      <c r="B212" s="58"/>
      <c r="C212" s="58" t="s">
        <v>1454</v>
      </c>
      <c r="D212" s="60" t="s">
        <v>1455</v>
      </c>
      <c r="E212" s="61">
        <v>2020</v>
      </c>
      <c r="F212" s="62" t="s">
        <v>1456</v>
      </c>
      <c r="G212" s="62" t="s">
        <v>91</v>
      </c>
      <c r="H212" s="15" t="s">
        <v>1425</v>
      </c>
      <c r="I212" s="15" t="s">
        <v>1820</v>
      </c>
      <c r="J212" s="75" t="s">
        <v>1426</v>
      </c>
      <c r="K212" s="58"/>
      <c r="L212" s="58"/>
      <c r="M212" s="58"/>
      <c r="N212" s="58"/>
      <c r="O212" s="58"/>
      <c r="P212" s="58"/>
      <c r="Q212" s="58"/>
      <c r="R212" s="58"/>
      <c r="S212" s="58"/>
      <c r="T212" s="58"/>
      <c r="U212" s="58"/>
      <c r="V212" s="66" t="s">
        <v>482</v>
      </c>
      <c r="W212" s="58"/>
      <c r="X212" s="58"/>
      <c r="Y212" s="58"/>
      <c r="Z212" s="58"/>
      <c r="AA212" s="58"/>
      <c r="AB212" s="58"/>
      <c r="AC212" s="58"/>
      <c r="AD212" s="67"/>
      <c r="AE212" s="68"/>
      <c r="AF212" s="68"/>
      <c r="AG212" s="69"/>
      <c r="AH212" s="69"/>
      <c r="AI212" s="69"/>
      <c r="AJ212" s="69"/>
      <c r="AK212" s="70"/>
    </row>
    <row r="213" spans="1:43" customFormat="1" hidden="1">
      <c r="C213" t="s">
        <v>1457</v>
      </c>
      <c r="D213" s="7" t="s">
        <v>1458</v>
      </c>
      <c r="E213" s="8">
        <v>2019</v>
      </c>
      <c r="F213" s="18" t="s">
        <v>1459</v>
      </c>
      <c r="G213" s="19" t="s">
        <v>426</v>
      </c>
      <c r="H213" s="15" t="s">
        <v>136</v>
      </c>
      <c r="I213" s="15" t="s">
        <v>1820</v>
      </c>
      <c r="J213" s="20" t="s">
        <v>906</v>
      </c>
      <c r="T213" s="11"/>
      <c r="V213" s="23"/>
      <c r="AD213" s="14"/>
      <c r="AE213" s="10"/>
      <c r="AF213" s="10"/>
      <c r="AG213" s="12"/>
      <c r="AH213" s="12"/>
      <c r="AI213" s="118"/>
      <c r="AJ213" s="118"/>
    </row>
    <row r="214" spans="1:43" hidden="1">
      <c r="B214" s="1" t="s">
        <v>87</v>
      </c>
      <c r="C214" s="1" t="s">
        <v>1460</v>
      </c>
      <c r="D214" t="s">
        <v>1461</v>
      </c>
      <c r="E214" s="1">
        <v>2017</v>
      </c>
      <c r="F214" s="15" t="s">
        <v>1462</v>
      </c>
      <c r="G214" s="62" t="s">
        <v>91</v>
      </c>
      <c r="H214" s="15" t="s">
        <v>136</v>
      </c>
      <c r="I214" s="15" t="s">
        <v>1820</v>
      </c>
      <c r="J214" s="21" t="s">
        <v>1463</v>
      </c>
      <c r="AB214" s="1"/>
      <c r="AI214" s="13"/>
      <c r="AL214" s="1"/>
      <c r="AN214" s="1"/>
    </row>
    <row r="215" spans="1:43" s="58" customFormat="1">
      <c r="B215" s="58" t="s">
        <v>87</v>
      </c>
      <c r="C215" s="58" t="s">
        <v>1464</v>
      </c>
      <c r="D215" s="60" t="s">
        <v>1465</v>
      </c>
      <c r="E215" s="61">
        <v>2015</v>
      </c>
      <c r="F215" s="61" t="s">
        <v>1466</v>
      </c>
      <c r="G215" s="61" t="s">
        <v>91</v>
      </c>
      <c r="H215" s="58" t="s">
        <v>92</v>
      </c>
      <c r="J215" s="270"/>
      <c r="K215" s="58" t="s">
        <v>1467</v>
      </c>
      <c r="L215" s="58" t="s">
        <v>399</v>
      </c>
      <c r="M215" s="58" t="s">
        <v>1834</v>
      </c>
      <c r="N215" s="58" t="s">
        <v>1468</v>
      </c>
      <c r="O215" s="58">
        <v>4</v>
      </c>
      <c r="P215" s="58">
        <v>0</v>
      </c>
      <c r="Q215" s="58">
        <v>2</v>
      </c>
      <c r="R215" s="58">
        <v>2</v>
      </c>
      <c r="T215" s="137" t="s">
        <v>98</v>
      </c>
      <c r="U215" s="58" t="s">
        <v>99</v>
      </c>
      <c r="V215" s="66" t="s">
        <v>239</v>
      </c>
      <c r="W215" s="58" t="s">
        <v>1469</v>
      </c>
      <c r="X215" s="58" t="s">
        <v>1470</v>
      </c>
      <c r="Y215" s="58" t="s">
        <v>1471</v>
      </c>
      <c r="Z215" s="58" t="s">
        <v>1882</v>
      </c>
      <c r="AA215" s="58" t="s">
        <v>1883</v>
      </c>
      <c r="AB215" s="160" t="s">
        <v>112</v>
      </c>
      <c r="AC215" s="58" t="s">
        <v>1472</v>
      </c>
      <c r="AD215" s="58" t="s">
        <v>363</v>
      </c>
      <c r="AE215" s="68" t="s">
        <v>108</v>
      </c>
      <c r="AF215" s="68" t="s">
        <v>1473</v>
      </c>
      <c r="AG215" s="69" t="s">
        <v>719</v>
      </c>
      <c r="AH215" s="69" t="s">
        <v>1473</v>
      </c>
      <c r="AI215" s="160" t="s">
        <v>296</v>
      </c>
      <c r="AL215" t="s">
        <v>114</v>
      </c>
      <c r="AM215" s="58" t="s">
        <v>114</v>
      </c>
      <c r="AN215" t="s">
        <v>114</v>
      </c>
      <c r="AO215" s="58" t="s">
        <v>114</v>
      </c>
      <c r="AP215" s="58" t="s">
        <v>115</v>
      </c>
    </row>
    <row r="216" spans="1:43" customFormat="1" hidden="1">
      <c r="B216" t="s">
        <v>87</v>
      </c>
      <c r="C216" t="s">
        <v>1474</v>
      </c>
      <c r="D216" t="s">
        <v>1475</v>
      </c>
      <c r="E216">
        <v>2019</v>
      </c>
      <c r="F216" s="15" t="s">
        <v>1476</v>
      </c>
      <c r="G216" s="62" t="s">
        <v>91</v>
      </c>
      <c r="H216" s="15" t="s">
        <v>136</v>
      </c>
      <c r="I216" s="15" t="s">
        <v>1820</v>
      </c>
      <c r="J216" s="20" t="s">
        <v>1463</v>
      </c>
      <c r="V216" s="23"/>
      <c r="AD216" s="27"/>
      <c r="AE216" s="10"/>
      <c r="AF216" s="10"/>
      <c r="AG216" s="12"/>
      <c r="AH216" s="12"/>
      <c r="AI216" s="12"/>
      <c r="AJ216" s="12"/>
      <c r="AK216" s="28"/>
    </row>
    <row r="217" spans="1:43" customFormat="1">
      <c r="A217" s="58"/>
      <c r="B217" s="58" t="s">
        <v>87</v>
      </c>
      <c r="C217" s="58" t="s">
        <v>1477</v>
      </c>
      <c r="D217" s="392" t="s">
        <v>1440</v>
      </c>
      <c r="E217" s="61">
        <v>2011</v>
      </c>
      <c r="F217" s="62" t="s">
        <v>1478</v>
      </c>
      <c r="G217" s="62" t="s">
        <v>91</v>
      </c>
      <c r="H217" s="63" t="s">
        <v>92</v>
      </c>
      <c r="I217" s="63"/>
      <c r="J217" s="64"/>
      <c r="K217" s="58" t="s">
        <v>1479</v>
      </c>
      <c r="L217" s="58" t="s">
        <v>399</v>
      </c>
      <c r="M217" s="58" t="s">
        <v>1834</v>
      </c>
      <c r="N217" s="58" t="s">
        <v>1480</v>
      </c>
      <c r="O217" s="58">
        <v>1</v>
      </c>
      <c r="P217" s="58">
        <v>1</v>
      </c>
      <c r="Q217" s="58">
        <v>0</v>
      </c>
      <c r="R217" s="58">
        <v>0</v>
      </c>
      <c r="S217" s="58"/>
      <c r="T217" s="58" t="s">
        <v>98</v>
      </c>
      <c r="U217" s="58" t="s">
        <v>99</v>
      </c>
      <c r="V217" s="66" t="s">
        <v>239</v>
      </c>
      <c r="W217" s="58" t="s">
        <v>1481</v>
      </c>
      <c r="X217" s="58" t="s">
        <v>1482</v>
      </c>
      <c r="Y217" s="58" t="s">
        <v>1483</v>
      </c>
      <c r="Z217" s="77" t="s">
        <v>1881</v>
      </c>
      <c r="AA217" s="77" t="s">
        <v>1851</v>
      </c>
      <c r="AB217" s="160" t="s">
        <v>194</v>
      </c>
      <c r="AC217" s="58" t="s">
        <v>1484</v>
      </c>
      <c r="AD217" s="67" t="s">
        <v>363</v>
      </c>
      <c r="AE217" s="68" t="s">
        <v>1485</v>
      </c>
      <c r="AF217" s="68" t="s">
        <v>1486</v>
      </c>
      <c r="AG217" s="69" t="s">
        <v>1487</v>
      </c>
      <c r="AH217" s="69" t="s">
        <v>456</v>
      </c>
      <c r="AI217" s="230" t="s">
        <v>296</v>
      </c>
      <c r="AJ217" s="12" t="s">
        <v>112</v>
      </c>
      <c r="AK217" s="28"/>
      <c r="AL217" t="s">
        <v>114</v>
      </c>
      <c r="AM217" t="s">
        <v>115</v>
      </c>
      <c r="AN217" t="s">
        <v>115</v>
      </c>
      <c r="AO217" t="s">
        <v>114</v>
      </c>
      <c r="AP217" t="s">
        <v>114</v>
      </c>
    </row>
    <row r="218" spans="1:43" customFormat="1" hidden="1">
      <c r="B218" t="s">
        <v>87</v>
      </c>
      <c r="C218" t="s">
        <v>1488</v>
      </c>
      <c r="D218" t="s">
        <v>1489</v>
      </c>
      <c r="E218">
        <v>2016</v>
      </c>
      <c r="F218" s="15" t="s">
        <v>1490</v>
      </c>
      <c r="G218" s="62" t="s">
        <v>91</v>
      </c>
      <c r="H218" s="15" t="s">
        <v>136</v>
      </c>
      <c r="I218" s="15" t="s">
        <v>1820</v>
      </c>
      <c r="J218" s="63" t="s">
        <v>1491</v>
      </c>
      <c r="K218" t="s">
        <v>713</v>
      </c>
      <c r="L218" t="s">
        <v>155</v>
      </c>
      <c r="N218" t="s">
        <v>1492</v>
      </c>
      <c r="T218" t="s">
        <v>122</v>
      </c>
      <c r="U218" t="s">
        <v>99</v>
      </c>
      <c r="V218" s="23" t="s">
        <v>287</v>
      </c>
      <c r="W218" t="s">
        <v>1493</v>
      </c>
      <c r="X218" t="s">
        <v>1494</v>
      </c>
      <c r="AB218" s="161"/>
      <c r="AD218" s="27"/>
      <c r="AE218" s="10" t="s">
        <v>112</v>
      </c>
      <c r="AF218" s="10"/>
      <c r="AG218" s="12" t="s">
        <v>112</v>
      </c>
      <c r="AH218" s="12" t="s">
        <v>1495</v>
      </c>
      <c r="AI218" s="230"/>
      <c r="AJ218" s="12"/>
      <c r="AK218" s="28"/>
    </row>
    <row r="219" spans="1:43">
      <c r="D219" s="404"/>
    </row>
    <row r="220" spans="1:43">
      <c r="D220" s="404"/>
    </row>
  </sheetData>
  <autoFilter ref="A1:AR218">
    <filterColumn colId="7">
      <filters>
        <filter val="y"/>
        <filter val="y2"/>
      </filters>
    </filterColumn>
    <sortState ref="A3:AP217">
      <sortCondition ref="D1:D218"/>
    </sortState>
  </autoFilter>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5"/>
  <sheetViews>
    <sheetView tabSelected="1" zoomScale="85" zoomScaleNormal="85" workbookViewId="0">
      <pane xSplit="1" ySplit="1" topLeftCell="H42" activePane="bottomRight" state="frozen"/>
      <selection pane="topRight"/>
      <selection pane="bottomLeft"/>
      <selection pane="bottomRight" activeCell="S52" sqref="S52"/>
    </sheetView>
  </sheetViews>
  <sheetFormatPr defaultRowHeight="14"/>
  <cols>
    <col min="2" max="2" width="12.08203125" customWidth="1"/>
    <col min="4" max="7" width="9" customWidth="1"/>
    <col min="8" max="14" width="5.75" customWidth="1"/>
    <col min="15" max="17" width="9" customWidth="1"/>
  </cols>
  <sheetData>
    <row r="1" spans="1:26" ht="24" customHeight="1">
      <c r="A1" s="172" t="s">
        <v>33</v>
      </c>
      <c r="B1" s="95" t="s">
        <v>1496</v>
      </c>
      <c r="C1" s="95" t="s">
        <v>1497</v>
      </c>
      <c r="D1" s="95" t="s">
        <v>36</v>
      </c>
      <c r="E1" s="96" t="s">
        <v>37</v>
      </c>
      <c r="F1" s="95" t="s">
        <v>1498</v>
      </c>
      <c r="G1" s="194" t="s">
        <v>1499</v>
      </c>
      <c r="H1" s="194" t="s">
        <v>1500</v>
      </c>
      <c r="I1" s="194" t="s">
        <v>1501</v>
      </c>
      <c r="J1" s="194" t="s">
        <v>1502</v>
      </c>
      <c r="K1" s="194" t="s">
        <v>1503</v>
      </c>
      <c r="L1" s="194" t="s">
        <v>1504</v>
      </c>
      <c r="M1" s="286" t="s">
        <v>1505</v>
      </c>
      <c r="N1" s="286" t="s">
        <v>1506</v>
      </c>
      <c r="O1" s="97" t="s">
        <v>1507</v>
      </c>
      <c r="P1" s="97" t="s">
        <v>1508</v>
      </c>
      <c r="Q1" s="97" t="s">
        <v>1896</v>
      </c>
      <c r="R1" s="98" t="s">
        <v>1509</v>
      </c>
      <c r="S1" s="99" t="s">
        <v>1510</v>
      </c>
      <c r="T1" s="97" t="s">
        <v>1511</v>
      </c>
      <c r="U1" s="100" t="s">
        <v>1512</v>
      </c>
      <c r="V1" s="134" t="s">
        <v>63</v>
      </c>
      <c r="W1" s="134" t="s">
        <v>64</v>
      </c>
      <c r="X1" s="134" t="s">
        <v>65</v>
      </c>
      <c r="Y1" s="134" t="s">
        <v>66</v>
      </c>
      <c r="Z1" s="134" t="s">
        <v>67</v>
      </c>
    </row>
    <row r="2" spans="1:26" s="222" customFormat="1" ht="15" customHeight="1">
      <c r="A2" s="274" t="s">
        <v>88</v>
      </c>
      <c r="B2" s="126" t="s">
        <v>89</v>
      </c>
      <c r="C2" s="127">
        <v>2020</v>
      </c>
      <c r="D2" s="188" t="s">
        <v>90</v>
      </c>
      <c r="E2" s="295" t="s">
        <v>91</v>
      </c>
      <c r="F2" s="188"/>
      <c r="G2" s="201" t="s">
        <v>101</v>
      </c>
      <c r="H2" s="201">
        <v>1</v>
      </c>
      <c r="I2" s="201">
        <v>0</v>
      </c>
      <c r="J2" s="201">
        <v>3</v>
      </c>
      <c r="K2" s="201">
        <v>0</v>
      </c>
      <c r="L2" s="201">
        <v>0</v>
      </c>
      <c r="M2" s="199">
        <v>2</v>
      </c>
      <c r="N2" s="199" t="s">
        <v>1502</v>
      </c>
      <c r="O2" s="130" t="s">
        <v>92</v>
      </c>
      <c r="P2" s="130" t="s">
        <v>1897</v>
      </c>
      <c r="Q2" s="130" t="s">
        <v>1901</v>
      </c>
      <c r="R2" s="255">
        <f>38+9+8+84+13+1</f>
        <v>153</v>
      </c>
      <c r="S2" s="255">
        <f>38+9+8</f>
        <v>55</v>
      </c>
      <c r="T2" s="130">
        <f t="shared" ref="T2:T33" si="0">S2/R2*100</f>
        <v>35.947712418300654</v>
      </c>
      <c r="U2" s="130"/>
      <c r="V2" s="136"/>
      <c r="W2" s="136"/>
      <c r="X2" s="136"/>
      <c r="Y2" s="136"/>
      <c r="Z2" s="136"/>
    </row>
    <row r="3" spans="1:26">
      <c r="A3" s="396" t="s">
        <v>116</v>
      </c>
      <c r="B3" s="397" t="s">
        <v>117</v>
      </c>
      <c r="C3" s="295">
        <v>2011</v>
      </c>
      <c r="D3" s="398" t="s">
        <v>118</v>
      </c>
      <c r="E3" s="90" t="s">
        <v>91</v>
      </c>
      <c r="F3" s="398"/>
      <c r="G3" s="138" t="s">
        <v>101</v>
      </c>
      <c r="H3" s="377">
        <v>1</v>
      </c>
      <c r="I3" s="377">
        <v>0</v>
      </c>
      <c r="J3" s="201">
        <v>3</v>
      </c>
      <c r="K3" s="377">
        <v>0</v>
      </c>
      <c r="L3" s="377">
        <v>0</v>
      </c>
      <c r="M3" s="199">
        <v>2</v>
      </c>
      <c r="N3" s="199" t="s">
        <v>1502</v>
      </c>
      <c r="O3" s="380" t="s">
        <v>92</v>
      </c>
      <c r="P3" s="380" t="s">
        <v>1898</v>
      </c>
      <c r="Q3" s="130" t="s">
        <v>1901</v>
      </c>
      <c r="R3" s="380">
        <f>44+16</f>
        <v>60</v>
      </c>
      <c r="S3" s="380">
        <v>16</v>
      </c>
      <c r="T3" s="130">
        <f t="shared" si="0"/>
        <v>26.666666666666668</v>
      </c>
      <c r="U3" s="380"/>
      <c r="V3" s="179"/>
      <c r="W3" s="179"/>
      <c r="X3" s="179"/>
      <c r="Y3" s="179"/>
      <c r="Z3" s="179"/>
    </row>
    <row r="4" spans="1:26">
      <c r="A4" s="276" t="s">
        <v>1513</v>
      </c>
      <c r="B4" s="85" t="s">
        <v>152</v>
      </c>
      <c r="C4" s="86">
        <v>2020</v>
      </c>
      <c r="D4" s="87" t="s">
        <v>153</v>
      </c>
      <c r="E4" s="295" t="s">
        <v>91</v>
      </c>
      <c r="F4" s="87"/>
      <c r="G4" s="195" t="s">
        <v>1514</v>
      </c>
      <c r="H4" s="196">
        <v>1</v>
      </c>
      <c r="I4" s="377">
        <v>2</v>
      </c>
      <c r="J4" s="377">
        <v>0</v>
      </c>
      <c r="K4" s="377">
        <v>0</v>
      </c>
      <c r="L4" s="377">
        <v>0</v>
      </c>
      <c r="M4" s="377">
        <v>1</v>
      </c>
      <c r="N4" s="197" t="s">
        <v>1515</v>
      </c>
      <c r="O4" s="88" t="s">
        <v>92</v>
      </c>
      <c r="P4" s="283" t="s">
        <v>1516</v>
      </c>
      <c r="Q4" s="130" t="s">
        <v>1901</v>
      </c>
      <c r="R4" s="88">
        <v>105</v>
      </c>
      <c r="S4" s="88">
        <v>56</v>
      </c>
      <c r="T4" s="130">
        <f t="shared" si="0"/>
        <v>53.333333333333336</v>
      </c>
      <c r="U4" s="88"/>
      <c r="V4" s="136"/>
      <c r="W4" s="136"/>
      <c r="X4" s="136"/>
      <c r="Y4" s="136"/>
      <c r="Z4" s="136"/>
    </row>
    <row r="5" spans="1:26">
      <c r="A5" s="244" t="s">
        <v>183</v>
      </c>
      <c r="B5" s="85" t="s">
        <v>184</v>
      </c>
      <c r="C5" s="86">
        <v>2019</v>
      </c>
      <c r="D5" s="87" t="s">
        <v>1517</v>
      </c>
      <c r="E5" s="86" t="s">
        <v>91</v>
      </c>
      <c r="F5" s="86"/>
      <c r="G5" s="195" t="s">
        <v>190</v>
      </c>
      <c r="H5" s="196">
        <v>1</v>
      </c>
      <c r="I5" s="377">
        <v>0</v>
      </c>
      <c r="J5" s="201">
        <v>3</v>
      </c>
      <c r="K5" s="377">
        <v>0</v>
      </c>
      <c r="L5" s="377">
        <v>0</v>
      </c>
      <c r="M5" s="199">
        <v>2</v>
      </c>
      <c r="N5" s="199" t="s">
        <v>1502</v>
      </c>
      <c r="O5" s="88" t="s">
        <v>92</v>
      </c>
      <c r="P5" s="88" t="s">
        <v>1904</v>
      </c>
      <c r="Q5" s="130" t="s">
        <v>1901</v>
      </c>
      <c r="R5" s="88">
        <v>31</v>
      </c>
      <c r="S5" s="284">
        <v>9</v>
      </c>
      <c r="T5" s="130">
        <f t="shared" si="0"/>
        <v>29.032258064516132</v>
      </c>
      <c r="U5" s="88" t="s">
        <v>1518</v>
      </c>
      <c r="V5" s="178"/>
      <c r="W5" s="178"/>
      <c r="X5" s="178"/>
      <c r="Y5" s="178"/>
      <c r="Z5" s="178"/>
    </row>
    <row r="6" spans="1:26">
      <c r="A6" s="277" t="s">
        <v>211</v>
      </c>
      <c r="B6" s="180" t="s">
        <v>212</v>
      </c>
      <c r="C6" s="181">
        <v>2020</v>
      </c>
      <c r="D6" s="182" t="s">
        <v>213</v>
      </c>
      <c r="E6" s="183" t="s">
        <v>91</v>
      </c>
      <c r="F6" s="183"/>
      <c r="G6" s="198" t="s">
        <v>218</v>
      </c>
      <c r="H6" s="196">
        <v>1</v>
      </c>
      <c r="I6" s="196">
        <v>0</v>
      </c>
      <c r="J6" s="201">
        <v>3</v>
      </c>
      <c r="K6" s="196">
        <v>0</v>
      </c>
      <c r="L6" s="196">
        <v>0</v>
      </c>
      <c r="M6" s="199">
        <v>2</v>
      </c>
      <c r="N6" s="199" t="s">
        <v>1502</v>
      </c>
      <c r="O6" s="184" t="s">
        <v>92</v>
      </c>
      <c r="P6" s="184" t="s">
        <v>1519</v>
      </c>
      <c r="Q6" s="130" t="s">
        <v>1901</v>
      </c>
      <c r="R6" s="184">
        <v>45</v>
      </c>
      <c r="S6" s="184">
        <v>16</v>
      </c>
      <c r="T6" s="130">
        <f t="shared" si="0"/>
        <v>35.555555555555557</v>
      </c>
      <c r="U6" s="184"/>
      <c r="V6" s="136"/>
      <c r="W6" s="136"/>
      <c r="X6" s="136"/>
      <c r="Y6" s="136"/>
      <c r="Z6" s="136"/>
    </row>
    <row r="7" spans="1:26">
      <c r="A7" s="279" t="s">
        <v>234</v>
      </c>
      <c r="B7" s="89" t="s">
        <v>235</v>
      </c>
      <c r="C7" s="90">
        <v>2014</v>
      </c>
      <c r="D7" s="93" t="s">
        <v>236</v>
      </c>
      <c r="E7" s="94" t="s">
        <v>232</v>
      </c>
      <c r="F7" s="94"/>
      <c r="G7" s="138" t="s">
        <v>218</v>
      </c>
      <c r="H7" s="196">
        <v>1</v>
      </c>
      <c r="I7" s="377">
        <v>0</v>
      </c>
      <c r="J7" s="201">
        <v>3</v>
      </c>
      <c r="K7" s="377">
        <v>0</v>
      </c>
      <c r="L7" s="377">
        <v>0</v>
      </c>
      <c r="M7" s="199">
        <v>2</v>
      </c>
      <c r="N7" s="199" t="s">
        <v>1502</v>
      </c>
      <c r="O7" s="84" t="s">
        <v>92</v>
      </c>
      <c r="P7" s="84" t="s">
        <v>1520</v>
      </c>
      <c r="Q7" s="130" t="s">
        <v>1901</v>
      </c>
      <c r="R7" s="84">
        <f>24+16</f>
        <v>40</v>
      </c>
      <c r="S7" s="84">
        <v>16</v>
      </c>
      <c r="T7" s="130">
        <f t="shared" si="0"/>
        <v>40</v>
      </c>
      <c r="U7" s="84" t="s">
        <v>1521</v>
      </c>
      <c r="V7" s="179"/>
      <c r="W7" s="179"/>
      <c r="X7" s="179"/>
      <c r="Y7" s="179"/>
      <c r="Z7" s="179"/>
    </row>
    <row r="8" spans="1:26">
      <c r="A8" s="278" t="s">
        <v>247</v>
      </c>
      <c r="B8" s="394" t="s">
        <v>248</v>
      </c>
      <c r="C8" s="86">
        <v>2010</v>
      </c>
      <c r="D8" s="92" t="s">
        <v>249</v>
      </c>
      <c r="E8" s="282" t="s">
        <v>232</v>
      </c>
      <c r="F8" s="282"/>
      <c r="G8" s="195" t="s">
        <v>252</v>
      </c>
      <c r="H8" s="196">
        <v>1</v>
      </c>
      <c r="I8" s="197">
        <v>2</v>
      </c>
      <c r="J8" s="377">
        <v>0</v>
      </c>
      <c r="K8" s="197">
        <v>0</v>
      </c>
      <c r="L8" s="197">
        <v>0</v>
      </c>
      <c r="M8" s="377">
        <v>1</v>
      </c>
      <c r="N8" s="377" t="s">
        <v>1515</v>
      </c>
      <c r="O8" s="88" t="s">
        <v>92</v>
      </c>
      <c r="P8" s="88" t="s">
        <v>1522</v>
      </c>
      <c r="Q8" s="130" t="s">
        <v>1901</v>
      </c>
      <c r="R8" s="88">
        <v>833</v>
      </c>
      <c r="S8" s="88">
        <v>16</v>
      </c>
      <c r="T8" s="130">
        <f t="shared" si="0"/>
        <v>1.9207683073229291</v>
      </c>
      <c r="U8" s="88" t="s">
        <v>1523</v>
      </c>
      <c r="V8" s="178"/>
      <c r="W8" s="178"/>
      <c r="X8" s="178"/>
      <c r="Y8" s="178"/>
      <c r="Z8" s="178"/>
    </row>
    <row r="9" spans="1:26">
      <c r="A9" s="231" t="s">
        <v>247</v>
      </c>
      <c r="B9" s="175" t="s">
        <v>248</v>
      </c>
      <c r="C9" s="176">
        <v>2010</v>
      </c>
      <c r="D9" s="186" t="s">
        <v>249</v>
      </c>
      <c r="E9" s="176" t="s">
        <v>232</v>
      </c>
      <c r="F9" s="176"/>
      <c r="G9" s="196" t="s">
        <v>1524</v>
      </c>
      <c r="H9" s="196">
        <v>0</v>
      </c>
      <c r="I9" s="196">
        <v>0</v>
      </c>
      <c r="J9" s="196">
        <v>0</v>
      </c>
      <c r="K9" s="196">
        <v>0</v>
      </c>
      <c r="L9" s="196">
        <v>0</v>
      </c>
      <c r="M9" s="196">
        <v>3</v>
      </c>
      <c r="N9" s="197" t="s">
        <v>1902</v>
      </c>
      <c r="O9" s="177" t="s">
        <v>92</v>
      </c>
      <c r="P9" s="177" t="s">
        <v>1522</v>
      </c>
      <c r="Q9" s="177"/>
      <c r="R9" s="177">
        <v>218</v>
      </c>
      <c r="S9" s="177">
        <v>5</v>
      </c>
      <c r="T9" s="130">
        <f t="shared" si="0"/>
        <v>2.2935779816513762</v>
      </c>
      <c r="U9" s="177"/>
      <c r="V9" s="187"/>
      <c r="W9" s="187"/>
      <c r="X9" s="187"/>
      <c r="Y9" s="187"/>
      <c r="Z9" s="187"/>
    </row>
    <row r="10" spans="1:26">
      <c r="A10" s="232" t="s">
        <v>247</v>
      </c>
      <c r="B10" s="89" t="s">
        <v>248</v>
      </c>
      <c r="C10" s="90">
        <v>2010</v>
      </c>
      <c r="D10" s="227" t="s">
        <v>249</v>
      </c>
      <c r="E10" s="90" t="s">
        <v>232</v>
      </c>
      <c r="F10" s="90"/>
      <c r="G10" s="229" t="s">
        <v>1525</v>
      </c>
      <c r="H10" s="197">
        <v>0</v>
      </c>
      <c r="I10" s="197">
        <v>0</v>
      </c>
      <c r="J10" s="197">
        <v>0</v>
      </c>
      <c r="K10" s="196">
        <v>0</v>
      </c>
      <c r="L10" s="197">
        <v>0</v>
      </c>
      <c r="M10" s="196">
        <v>3</v>
      </c>
      <c r="N10" s="197" t="s">
        <v>1902</v>
      </c>
      <c r="O10" s="84" t="s">
        <v>92</v>
      </c>
      <c r="P10" s="84" t="s">
        <v>1522</v>
      </c>
      <c r="Q10" s="84"/>
      <c r="R10" s="84">
        <v>167</v>
      </c>
      <c r="S10" s="84">
        <v>2</v>
      </c>
      <c r="T10" s="130">
        <f t="shared" si="0"/>
        <v>1.1976047904191618</v>
      </c>
      <c r="U10" s="84"/>
      <c r="V10" s="185"/>
      <c r="W10" s="185"/>
      <c r="X10" s="185"/>
      <c r="Y10" s="185"/>
      <c r="Z10" s="185"/>
    </row>
    <row r="11" spans="1:26">
      <c r="A11" s="232" t="s">
        <v>247</v>
      </c>
      <c r="B11" s="89" t="s">
        <v>248</v>
      </c>
      <c r="C11" s="90">
        <v>2010</v>
      </c>
      <c r="D11" s="227" t="s">
        <v>249</v>
      </c>
      <c r="E11" s="90" t="s">
        <v>232</v>
      </c>
      <c r="F11" s="90"/>
      <c r="G11" s="197" t="s">
        <v>1526</v>
      </c>
      <c r="H11" s="197">
        <v>0</v>
      </c>
      <c r="I11" s="197">
        <v>0</v>
      </c>
      <c r="J11" s="197">
        <v>0</v>
      </c>
      <c r="K11" s="196">
        <v>0</v>
      </c>
      <c r="L11" s="197">
        <v>0</v>
      </c>
      <c r="M11" s="196">
        <v>3</v>
      </c>
      <c r="N11" s="197" t="s">
        <v>1902</v>
      </c>
      <c r="O11" s="84" t="s">
        <v>92</v>
      </c>
      <c r="P11" s="84" t="s">
        <v>1527</v>
      </c>
      <c r="Q11" s="84"/>
      <c r="R11" s="84">
        <v>222</v>
      </c>
      <c r="S11" s="84">
        <v>4</v>
      </c>
      <c r="T11" s="130">
        <f t="shared" si="0"/>
        <v>1.8018018018018018</v>
      </c>
      <c r="U11" s="84"/>
      <c r="V11" s="185"/>
      <c r="W11" s="185"/>
      <c r="X11" s="185"/>
      <c r="Y11" s="185"/>
      <c r="Z11" s="185"/>
    </row>
    <row r="12" spans="1:26">
      <c r="A12" s="232" t="s">
        <v>247</v>
      </c>
      <c r="B12" s="89" t="s">
        <v>248</v>
      </c>
      <c r="C12" s="90">
        <v>2010</v>
      </c>
      <c r="D12" s="227" t="s">
        <v>249</v>
      </c>
      <c r="E12" s="90" t="s">
        <v>232</v>
      </c>
      <c r="F12" s="90"/>
      <c r="G12" s="197" t="s">
        <v>1528</v>
      </c>
      <c r="H12" s="197">
        <v>0</v>
      </c>
      <c r="I12" s="197">
        <v>0</v>
      </c>
      <c r="J12" s="197">
        <v>0</v>
      </c>
      <c r="K12" s="196">
        <v>0</v>
      </c>
      <c r="L12" s="197">
        <v>0</v>
      </c>
      <c r="M12" s="196">
        <v>3</v>
      </c>
      <c r="N12" s="197" t="s">
        <v>1902</v>
      </c>
      <c r="O12" s="84" t="s">
        <v>92</v>
      </c>
      <c r="P12" s="84" t="s">
        <v>1527</v>
      </c>
      <c r="Q12" s="84"/>
      <c r="R12" s="84">
        <v>226</v>
      </c>
      <c r="S12" s="84">
        <v>5</v>
      </c>
      <c r="T12" s="130">
        <f t="shared" si="0"/>
        <v>2.2123893805309733</v>
      </c>
      <c r="U12" s="84"/>
      <c r="V12" s="185"/>
      <c r="W12" s="185"/>
      <c r="X12" s="185"/>
      <c r="Y12" s="185"/>
      <c r="Z12" s="185"/>
    </row>
    <row r="13" spans="1:26">
      <c r="A13" s="245" t="s">
        <v>265</v>
      </c>
      <c r="B13" s="89" t="s">
        <v>266</v>
      </c>
      <c r="C13" s="90">
        <v>2019</v>
      </c>
      <c r="D13" s="398" t="s">
        <v>267</v>
      </c>
      <c r="E13" s="295" t="s">
        <v>232</v>
      </c>
      <c r="F13" s="295"/>
      <c r="G13" s="377" t="s">
        <v>1529</v>
      </c>
      <c r="H13" s="377">
        <v>1</v>
      </c>
      <c r="I13" s="377">
        <v>0</v>
      </c>
      <c r="J13" s="377">
        <v>0</v>
      </c>
      <c r="K13" s="196">
        <v>0</v>
      </c>
      <c r="L13" s="377">
        <v>0</v>
      </c>
      <c r="M13" s="196">
        <v>3</v>
      </c>
      <c r="N13" s="197" t="s">
        <v>1902</v>
      </c>
      <c r="O13" s="84" t="s">
        <v>92</v>
      </c>
      <c r="P13" s="84" t="s">
        <v>1530</v>
      </c>
      <c r="Q13" s="130" t="s">
        <v>1901</v>
      </c>
      <c r="R13" s="154">
        <v>199</v>
      </c>
      <c r="S13" s="84">
        <v>26</v>
      </c>
      <c r="T13" s="130">
        <f t="shared" si="0"/>
        <v>13.06532663316583</v>
      </c>
      <c r="U13" s="84"/>
      <c r="V13" s="383"/>
      <c r="W13" s="383"/>
      <c r="X13" s="383"/>
      <c r="Y13" s="383"/>
      <c r="Z13" s="383"/>
    </row>
    <row r="14" spans="1:26">
      <c r="A14" s="246" t="s">
        <v>280</v>
      </c>
      <c r="B14" s="395" t="s">
        <v>281</v>
      </c>
      <c r="C14" s="176">
        <v>2012</v>
      </c>
      <c r="D14" s="186" t="s">
        <v>282</v>
      </c>
      <c r="E14" s="176" t="s">
        <v>232</v>
      </c>
      <c r="F14" s="176"/>
      <c r="G14" s="252" t="s">
        <v>288</v>
      </c>
      <c r="H14" s="252">
        <v>1</v>
      </c>
      <c r="I14" s="252">
        <v>0</v>
      </c>
      <c r="J14" s="201">
        <v>3</v>
      </c>
      <c r="K14" s="252">
        <v>0</v>
      </c>
      <c r="L14" s="252">
        <v>0</v>
      </c>
      <c r="M14" s="199">
        <v>2</v>
      </c>
      <c r="N14" s="199" t="s">
        <v>1502</v>
      </c>
      <c r="O14" s="177" t="s">
        <v>283</v>
      </c>
      <c r="P14" s="177" t="s">
        <v>1531</v>
      </c>
      <c r="Q14" s="130" t="s">
        <v>1901</v>
      </c>
      <c r="R14" s="177">
        <v>22</v>
      </c>
      <c r="S14" s="177">
        <v>3</v>
      </c>
      <c r="T14" s="130">
        <f t="shared" si="0"/>
        <v>13.636363636363635</v>
      </c>
      <c r="U14" s="177"/>
      <c r="V14" s="187"/>
      <c r="W14" s="187"/>
      <c r="X14" s="187"/>
      <c r="Y14" s="187"/>
      <c r="Z14" s="187"/>
    </row>
    <row r="15" spans="1:26">
      <c r="A15" s="174" t="s">
        <v>353</v>
      </c>
      <c r="B15" s="126" t="s">
        <v>354</v>
      </c>
      <c r="C15" s="127">
        <v>2014</v>
      </c>
      <c r="D15" s="128" t="s">
        <v>355</v>
      </c>
      <c r="E15" s="129" t="s">
        <v>232</v>
      </c>
      <c r="F15" s="129"/>
      <c r="G15" s="201" t="s">
        <v>359</v>
      </c>
      <c r="H15" s="201">
        <v>1</v>
      </c>
      <c r="I15" s="197">
        <v>2</v>
      </c>
      <c r="J15" s="201">
        <v>0</v>
      </c>
      <c r="K15" s="201">
        <v>0</v>
      </c>
      <c r="L15" s="201">
        <v>0</v>
      </c>
      <c r="M15" s="377">
        <v>1</v>
      </c>
      <c r="N15" s="197" t="s">
        <v>1515</v>
      </c>
      <c r="O15" s="130" t="s">
        <v>283</v>
      </c>
      <c r="P15" s="84" t="s">
        <v>1532</v>
      </c>
      <c r="Q15" s="130" t="s">
        <v>1901</v>
      </c>
      <c r="R15" s="130">
        <f>11+5</f>
        <v>16</v>
      </c>
      <c r="S15" s="130">
        <f>2+1</f>
        <v>3</v>
      </c>
      <c r="T15" s="130">
        <f t="shared" si="0"/>
        <v>18.75</v>
      </c>
      <c r="U15" s="130"/>
      <c r="V15" s="179"/>
      <c r="W15" s="179"/>
      <c r="X15" s="179"/>
      <c r="Y15" s="179"/>
      <c r="Z15" s="179"/>
    </row>
    <row r="16" spans="1:26">
      <c r="A16" s="281" t="s">
        <v>373</v>
      </c>
      <c r="B16" s="126" t="s">
        <v>374</v>
      </c>
      <c r="C16" s="127">
        <v>2015</v>
      </c>
      <c r="D16" s="128" t="s">
        <v>375</v>
      </c>
      <c r="E16" s="129" t="s">
        <v>232</v>
      </c>
      <c r="F16" s="129"/>
      <c r="G16" s="201" t="s">
        <v>379</v>
      </c>
      <c r="H16" s="201">
        <v>1</v>
      </c>
      <c r="I16" s="201">
        <v>0</v>
      </c>
      <c r="J16" s="201">
        <v>0</v>
      </c>
      <c r="K16" s="201">
        <v>0</v>
      </c>
      <c r="L16" s="201">
        <v>0</v>
      </c>
      <c r="M16" s="196">
        <v>3</v>
      </c>
      <c r="N16" s="197" t="s">
        <v>1902</v>
      </c>
      <c r="O16" s="130" t="s">
        <v>92</v>
      </c>
      <c r="P16" s="130" t="s">
        <v>1533</v>
      </c>
      <c r="Q16" s="130" t="s">
        <v>1901</v>
      </c>
      <c r="R16" s="130">
        <f>3+4+6+5+10+6</f>
        <v>34</v>
      </c>
      <c r="S16" s="130">
        <v>4</v>
      </c>
      <c r="T16" s="130">
        <f t="shared" si="0"/>
        <v>11.76470588235294</v>
      </c>
      <c r="U16" s="130" t="s">
        <v>1534</v>
      </c>
      <c r="V16" s="136"/>
      <c r="W16" s="136"/>
      <c r="X16" s="136"/>
      <c r="Y16" s="136"/>
      <c r="Z16" s="136"/>
    </row>
    <row r="17" spans="1:26">
      <c r="A17" s="247" t="s">
        <v>395</v>
      </c>
      <c r="B17" s="89" t="s">
        <v>396</v>
      </c>
      <c r="C17" s="90">
        <v>2018</v>
      </c>
      <c r="D17" s="93" t="s">
        <v>397</v>
      </c>
      <c r="E17" s="94" t="s">
        <v>232</v>
      </c>
      <c r="F17" s="94"/>
      <c r="G17" s="138" t="s">
        <v>402</v>
      </c>
      <c r="H17" s="138">
        <v>1</v>
      </c>
      <c r="I17" s="377">
        <v>2</v>
      </c>
      <c r="J17" s="138">
        <v>0</v>
      </c>
      <c r="K17" s="138">
        <v>0</v>
      </c>
      <c r="L17" s="138">
        <v>0</v>
      </c>
      <c r="M17" s="377">
        <v>1</v>
      </c>
      <c r="N17" s="197" t="s">
        <v>1515</v>
      </c>
      <c r="O17" s="84" t="s">
        <v>283</v>
      </c>
      <c r="P17" s="84" t="s">
        <v>1535</v>
      </c>
      <c r="Q17" s="130" t="s">
        <v>1901</v>
      </c>
      <c r="R17" s="84">
        <v>78</v>
      </c>
      <c r="S17" s="84">
        <v>12</v>
      </c>
      <c r="T17" s="130">
        <f t="shared" si="0"/>
        <v>15.384615384615385</v>
      </c>
      <c r="U17" s="84"/>
      <c r="V17" s="136"/>
      <c r="W17" s="136"/>
      <c r="X17" s="136"/>
      <c r="Y17" s="136"/>
      <c r="Z17" s="136"/>
    </row>
    <row r="18" spans="1:26">
      <c r="A18" s="174" t="s">
        <v>464</v>
      </c>
      <c r="B18" s="126" t="s">
        <v>463</v>
      </c>
      <c r="C18" s="127">
        <v>2015</v>
      </c>
      <c r="D18" s="128" t="s">
        <v>465</v>
      </c>
      <c r="E18" s="129" t="s">
        <v>91</v>
      </c>
      <c r="F18" s="129"/>
      <c r="G18" s="201" t="s">
        <v>469</v>
      </c>
      <c r="H18" s="201">
        <v>1</v>
      </c>
      <c r="I18" s="201">
        <v>0</v>
      </c>
      <c r="J18" s="201">
        <v>0</v>
      </c>
      <c r="K18" s="201">
        <v>0</v>
      </c>
      <c r="L18" s="201">
        <v>0</v>
      </c>
      <c r="M18" s="196">
        <v>3</v>
      </c>
      <c r="N18" s="197" t="s">
        <v>1902</v>
      </c>
      <c r="O18" s="130" t="s">
        <v>92</v>
      </c>
      <c r="P18" s="130" t="s">
        <v>1536</v>
      </c>
      <c r="Q18" s="130" t="s">
        <v>1901</v>
      </c>
      <c r="R18" s="130">
        <v>51</v>
      </c>
      <c r="S18" s="130">
        <v>19</v>
      </c>
      <c r="T18" s="130">
        <f t="shared" si="0"/>
        <v>37.254901960784316</v>
      </c>
      <c r="U18" s="130"/>
      <c r="V18" s="179"/>
      <c r="W18" s="179"/>
      <c r="X18" s="179"/>
      <c r="Y18" s="179"/>
      <c r="Z18" s="179"/>
    </row>
    <row r="19" spans="1:26">
      <c r="A19" s="371" t="s">
        <v>477</v>
      </c>
      <c r="B19" s="294" t="s">
        <v>478</v>
      </c>
      <c r="C19" s="295">
        <v>2012</v>
      </c>
      <c r="D19" s="93" t="s">
        <v>479</v>
      </c>
      <c r="E19" s="94" t="s">
        <v>91</v>
      </c>
      <c r="F19" s="94"/>
      <c r="G19" s="138" t="s">
        <v>483</v>
      </c>
      <c r="H19" s="138">
        <v>1</v>
      </c>
      <c r="I19" s="138">
        <v>0</v>
      </c>
      <c r="J19" s="201">
        <v>3</v>
      </c>
      <c r="K19" s="138">
        <v>0</v>
      </c>
      <c r="L19" s="138">
        <v>0</v>
      </c>
      <c r="M19" s="199">
        <v>2</v>
      </c>
      <c r="N19" s="199" t="s">
        <v>1502</v>
      </c>
      <c r="O19" s="380" t="s">
        <v>92</v>
      </c>
      <c r="P19" s="380" t="s">
        <v>1537</v>
      </c>
      <c r="Q19" s="130" t="s">
        <v>1901</v>
      </c>
      <c r="R19" s="380">
        <v>128</v>
      </c>
      <c r="S19" s="380">
        <v>42</v>
      </c>
      <c r="T19" s="130">
        <f t="shared" si="0"/>
        <v>32.8125</v>
      </c>
      <c r="U19" s="380"/>
      <c r="V19" s="136"/>
      <c r="W19" s="136"/>
      <c r="X19" s="136"/>
      <c r="Y19" s="136"/>
      <c r="Z19" s="136"/>
    </row>
    <row r="20" spans="1:26">
      <c r="A20" s="370" t="s">
        <v>509</v>
      </c>
      <c r="B20" s="89" t="s">
        <v>506</v>
      </c>
      <c r="C20" s="90">
        <v>2015</v>
      </c>
      <c r="D20" s="93" t="s">
        <v>510</v>
      </c>
      <c r="E20" s="94" t="s">
        <v>91</v>
      </c>
      <c r="F20" s="295"/>
      <c r="G20" s="369" t="s">
        <v>513</v>
      </c>
      <c r="H20" s="369">
        <v>1</v>
      </c>
      <c r="I20" s="369">
        <v>0</v>
      </c>
      <c r="J20" s="377">
        <v>3</v>
      </c>
      <c r="K20" s="369">
        <v>0</v>
      </c>
      <c r="L20" s="369">
        <v>0</v>
      </c>
      <c r="M20" s="377">
        <v>2</v>
      </c>
      <c r="N20" s="377" t="s">
        <v>1502</v>
      </c>
      <c r="O20" s="84" t="s">
        <v>283</v>
      </c>
      <c r="P20" s="84" t="s">
        <v>1538</v>
      </c>
      <c r="Q20" s="130" t="s">
        <v>1901</v>
      </c>
      <c r="R20" s="84">
        <v>69</v>
      </c>
      <c r="S20" s="154">
        <v>10</v>
      </c>
      <c r="T20" s="130">
        <f t="shared" si="0"/>
        <v>14.492753623188406</v>
      </c>
      <c r="U20" s="84"/>
      <c r="V20" s="136"/>
      <c r="W20" s="136"/>
      <c r="X20" s="136"/>
      <c r="Y20" s="136"/>
      <c r="Z20" s="136"/>
    </row>
    <row r="21" spans="1:26">
      <c r="A21" s="399" t="s">
        <v>525</v>
      </c>
      <c r="B21" s="397" t="s">
        <v>526</v>
      </c>
      <c r="C21" s="295">
        <v>2011</v>
      </c>
      <c r="D21" s="93" t="s">
        <v>527</v>
      </c>
      <c r="E21" s="94" t="s">
        <v>91</v>
      </c>
      <c r="F21" s="94"/>
      <c r="G21" s="138" t="s">
        <v>1539</v>
      </c>
      <c r="H21" s="138">
        <v>1</v>
      </c>
      <c r="I21" s="138">
        <v>0</v>
      </c>
      <c r="J21" s="201">
        <v>0</v>
      </c>
      <c r="K21" s="138">
        <v>0</v>
      </c>
      <c r="L21" s="138">
        <v>0</v>
      </c>
      <c r="M21" s="196">
        <v>3</v>
      </c>
      <c r="N21" s="377" t="s">
        <v>1902</v>
      </c>
      <c r="O21" s="380" t="s">
        <v>283</v>
      </c>
      <c r="P21" s="380" t="s">
        <v>1540</v>
      </c>
      <c r="Q21" s="130" t="s">
        <v>1901</v>
      </c>
      <c r="R21" s="380">
        <v>103</v>
      </c>
      <c r="S21" s="380">
        <v>48</v>
      </c>
      <c r="T21" s="130">
        <f t="shared" si="0"/>
        <v>46.601941747572816</v>
      </c>
      <c r="U21" s="380"/>
      <c r="V21" s="136"/>
      <c r="W21" s="136"/>
      <c r="X21" s="136"/>
      <c r="Y21" s="136"/>
      <c r="Z21" s="136"/>
    </row>
    <row r="22" spans="1:26">
      <c r="A22" s="173" t="s">
        <v>540</v>
      </c>
      <c r="B22" s="89" t="s">
        <v>541</v>
      </c>
      <c r="C22" s="90">
        <v>2021</v>
      </c>
      <c r="D22" s="93" t="s">
        <v>542</v>
      </c>
      <c r="E22" s="94" t="s">
        <v>91</v>
      </c>
      <c r="F22" s="94"/>
      <c r="G22" s="138" t="s">
        <v>218</v>
      </c>
      <c r="H22" s="138">
        <v>1</v>
      </c>
      <c r="I22" s="138">
        <v>0</v>
      </c>
      <c r="J22" s="138">
        <v>3</v>
      </c>
      <c r="K22" s="138">
        <v>0</v>
      </c>
      <c r="L22" s="138">
        <v>0</v>
      </c>
      <c r="M22" s="377">
        <v>2</v>
      </c>
      <c r="N22" s="377" t="s">
        <v>1502</v>
      </c>
      <c r="O22" s="84" t="s">
        <v>92</v>
      </c>
      <c r="P22" s="84" t="s">
        <v>1541</v>
      </c>
      <c r="Q22" s="130" t="s">
        <v>1901</v>
      </c>
      <c r="R22" s="84">
        <v>103</v>
      </c>
      <c r="S22" s="84">
        <v>11</v>
      </c>
      <c r="T22" s="130">
        <f t="shared" si="0"/>
        <v>10.679611650485436</v>
      </c>
      <c r="U22" s="84"/>
      <c r="V22" s="136"/>
      <c r="W22" s="136"/>
      <c r="X22" s="136"/>
      <c r="Y22" s="136"/>
      <c r="Z22" s="136"/>
    </row>
    <row r="23" spans="1:26">
      <c r="A23" s="226" t="s">
        <v>566</v>
      </c>
      <c r="B23" s="89" t="s">
        <v>567</v>
      </c>
      <c r="C23" s="90">
        <v>2015</v>
      </c>
      <c r="D23" s="93" t="s">
        <v>568</v>
      </c>
      <c r="E23" s="94" t="s">
        <v>91</v>
      </c>
      <c r="F23" s="94"/>
      <c r="G23" s="138" t="s">
        <v>271</v>
      </c>
      <c r="H23" s="138">
        <v>1</v>
      </c>
      <c r="I23" s="377">
        <v>0</v>
      </c>
      <c r="J23" s="138">
        <v>0</v>
      </c>
      <c r="K23" s="138">
        <v>0</v>
      </c>
      <c r="L23" s="138">
        <v>0</v>
      </c>
      <c r="M23" s="196">
        <v>3</v>
      </c>
      <c r="N23" s="197" t="s">
        <v>1902</v>
      </c>
      <c r="O23" s="84" t="s">
        <v>92</v>
      </c>
      <c r="P23" s="154" t="s">
        <v>1542</v>
      </c>
      <c r="Q23" s="130" t="s">
        <v>1901</v>
      </c>
      <c r="R23" s="256">
        <f>38+26</f>
        <v>64</v>
      </c>
      <c r="S23" s="84">
        <v>26</v>
      </c>
      <c r="T23" s="130">
        <f t="shared" si="0"/>
        <v>40.625</v>
      </c>
      <c r="U23" s="84" t="s">
        <v>1543</v>
      </c>
      <c r="V23" s="136"/>
      <c r="W23" s="136"/>
      <c r="X23" s="136"/>
      <c r="Y23" s="136"/>
      <c r="Z23" s="136"/>
    </row>
    <row r="24" spans="1:26">
      <c r="A24" s="259" t="s">
        <v>581</v>
      </c>
      <c r="B24" s="89" t="s">
        <v>563</v>
      </c>
      <c r="C24" s="90">
        <v>2010</v>
      </c>
      <c r="D24" s="93" t="s">
        <v>582</v>
      </c>
      <c r="E24" s="94" t="s">
        <v>91</v>
      </c>
      <c r="F24" s="94"/>
      <c r="G24" s="138" t="s">
        <v>452</v>
      </c>
      <c r="H24" s="138">
        <v>1</v>
      </c>
      <c r="I24" s="138">
        <v>2</v>
      </c>
      <c r="J24" s="138">
        <v>0</v>
      </c>
      <c r="K24" s="138">
        <v>0</v>
      </c>
      <c r="L24" s="138">
        <v>0</v>
      </c>
      <c r="M24" s="197">
        <v>1</v>
      </c>
      <c r="N24" s="197" t="s">
        <v>1515</v>
      </c>
      <c r="O24" s="84" t="s">
        <v>92</v>
      </c>
      <c r="P24" s="84" t="s">
        <v>1544</v>
      </c>
      <c r="Q24" s="130" t="s">
        <v>1901</v>
      </c>
      <c r="R24" s="84">
        <v>4015</v>
      </c>
      <c r="S24" s="84">
        <v>76</v>
      </c>
      <c r="T24" s="130">
        <f t="shared" si="0"/>
        <v>1.8929016189290164</v>
      </c>
      <c r="U24" s="84"/>
      <c r="V24" s="136"/>
      <c r="W24" s="136"/>
      <c r="X24" s="136"/>
      <c r="Y24" s="136"/>
      <c r="Z24" s="136"/>
    </row>
    <row r="25" spans="1:26">
      <c r="A25" s="192" t="s">
        <v>612</v>
      </c>
      <c r="B25" s="89" t="s">
        <v>613</v>
      </c>
      <c r="C25" s="90">
        <v>2011</v>
      </c>
      <c r="D25" s="93" t="s">
        <v>614</v>
      </c>
      <c r="E25" s="94" t="s">
        <v>91</v>
      </c>
      <c r="F25" s="94"/>
      <c r="G25" s="202" t="s">
        <v>1546</v>
      </c>
      <c r="H25" s="202">
        <v>0</v>
      </c>
      <c r="I25" s="196">
        <v>2</v>
      </c>
      <c r="J25" s="202">
        <v>0</v>
      </c>
      <c r="K25" s="202">
        <v>0</v>
      </c>
      <c r="L25" s="202">
        <v>0</v>
      </c>
      <c r="M25" s="197">
        <v>1</v>
      </c>
      <c r="N25" s="197" t="s">
        <v>1515</v>
      </c>
      <c r="O25" s="84" t="s">
        <v>283</v>
      </c>
      <c r="P25" s="154" t="s">
        <v>1545</v>
      </c>
      <c r="Q25" s="154"/>
      <c r="R25" s="84">
        <v>23</v>
      </c>
      <c r="S25" s="84">
        <v>7</v>
      </c>
      <c r="T25" s="130">
        <f t="shared" si="0"/>
        <v>30.434782608695656</v>
      </c>
      <c r="U25" s="84"/>
      <c r="V25" s="136"/>
      <c r="W25" s="136"/>
      <c r="X25" s="136"/>
      <c r="Y25" s="136"/>
      <c r="Z25" s="136"/>
    </row>
    <row r="26" spans="1:26">
      <c r="A26" s="192" t="s">
        <v>612</v>
      </c>
      <c r="B26" s="89" t="s">
        <v>613</v>
      </c>
      <c r="C26" s="90">
        <v>2011</v>
      </c>
      <c r="D26" s="93" t="s">
        <v>614</v>
      </c>
      <c r="E26" s="94" t="s">
        <v>91</v>
      </c>
      <c r="F26" s="94"/>
      <c r="G26" s="202" t="s">
        <v>1547</v>
      </c>
      <c r="H26" s="202">
        <v>0</v>
      </c>
      <c r="I26" s="202">
        <v>0</v>
      </c>
      <c r="J26" s="202">
        <v>0</v>
      </c>
      <c r="K26" s="202">
        <v>0</v>
      </c>
      <c r="L26" s="202">
        <v>0</v>
      </c>
      <c r="M26" s="196">
        <v>3</v>
      </c>
      <c r="N26" s="197" t="s">
        <v>1902</v>
      </c>
      <c r="O26" s="84" t="s">
        <v>283</v>
      </c>
      <c r="P26" s="154" t="s">
        <v>1545</v>
      </c>
      <c r="Q26" s="154"/>
      <c r="R26" s="84">
        <v>22</v>
      </c>
      <c r="S26" s="84">
        <v>3</v>
      </c>
      <c r="T26" s="130">
        <f t="shared" si="0"/>
        <v>13.636363636363635</v>
      </c>
      <c r="U26" s="84"/>
      <c r="V26" s="136"/>
      <c r="W26" s="136"/>
      <c r="X26" s="136"/>
      <c r="Y26" s="136"/>
      <c r="Z26" s="136"/>
    </row>
    <row r="27" spans="1:26">
      <c r="A27" s="192" t="s">
        <v>612</v>
      </c>
      <c r="B27" s="89" t="s">
        <v>613</v>
      </c>
      <c r="C27" s="90">
        <v>2011</v>
      </c>
      <c r="D27" s="93" t="s">
        <v>614</v>
      </c>
      <c r="E27" s="94" t="s">
        <v>91</v>
      </c>
      <c r="F27" s="94"/>
      <c r="G27" s="202" t="s">
        <v>1548</v>
      </c>
      <c r="H27" s="202">
        <v>0</v>
      </c>
      <c r="I27" s="202">
        <v>0</v>
      </c>
      <c r="J27" s="201">
        <v>3</v>
      </c>
      <c r="K27" s="202">
        <v>0</v>
      </c>
      <c r="L27" s="202">
        <v>0</v>
      </c>
      <c r="M27" s="199">
        <v>2</v>
      </c>
      <c r="N27" s="199" t="s">
        <v>1502</v>
      </c>
      <c r="O27" s="84" t="s">
        <v>283</v>
      </c>
      <c r="P27" s="154" t="s">
        <v>1545</v>
      </c>
      <c r="Q27" s="154"/>
      <c r="R27" s="84">
        <v>5</v>
      </c>
      <c r="S27" s="84">
        <v>4</v>
      </c>
      <c r="T27" s="130">
        <f t="shared" si="0"/>
        <v>80</v>
      </c>
      <c r="U27" s="84"/>
      <c r="V27" s="136"/>
      <c r="W27" s="136"/>
      <c r="X27" s="136"/>
      <c r="Y27" s="136"/>
      <c r="Z27" s="136"/>
    </row>
    <row r="28" spans="1:26">
      <c r="A28" s="192" t="s">
        <v>612</v>
      </c>
      <c r="B28" s="89" t="s">
        <v>613</v>
      </c>
      <c r="C28" s="90">
        <v>2011</v>
      </c>
      <c r="D28" s="93" t="s">
        <v>614</v>
      </c>
      <c r="E28" s="94" t="s">
        <v>91</v>
      </c>
      <c r="F28" s="94"/>
      <c r="G28" s="202" t="s">
        <v>619</v>
      </c>
      <c r="H28" s="202">
        <v>1</v>
      </c>
      <c r="I28" s="202">
        <v>0</v>
      </c>
      <c r="J28" s="202">
        <v>0</v>
      </c>
      <c r="K28" s="202">
        <v>0</v>
      </c>
      <c r="L28" s="202">
        <v>0</v>
      </c>
      <c r="M28" s="196">
        <v>3</v>
      </c>
      <c r="N28" s="197" t="s">
        <v>1902</v>
      </c>
      <c r="O28" s="84" t="s">
        <v>283</v>
      </c>
      <c r="P28" s="154" t="s">
        <v>1545</v>
      </c>
      <c r="Q28" s="130" t="s">
        <v>1901</v>
      </c>
      <c r="R28" s="84">
        <v>50</v>
      </c>
      <c r="S28" s="84">
        <v>14</v>
      </c>
      <c r="T28" s="130">
        <f t="shared" si="0"/>
        <v>28.000000000000004</v>
      </c>
      <c r="U28" s="84"/>
      <c r="V28" s="136"/>
      <c r="W28" s="136"/>
      <c r="X28" s="136"/>
      <c r="Y28" s="136"/>
      <c r="Z28" s="136"/>
    </row>
    <row r="29" spans="1:26">
      <c r="A29" s="275" t="s">
        <v>657</v>
      </c>
      <c r="B29" s="89" t="s">
        <v>658</v>
      </c>
      <c r="C29" s="90">
        <v>2013</v>
      </c>
      <c r="D29" s="93" t="s">
        <v>659</v>
      </c>
      <c r="E29" s="94" t="s">
        <v>91</v>
      </c>
      <c r="F29" s="94"/>
      <c r="G29" s="138" t="s">
        <v>1549</v>
      </c>
      <c r="H29" s="138">
        <v>1</v>
      </c>
      <c r="I29" s="138">
        <v>0</v>
      </c>
      <c r="J29" s="201">
        <v>0</v>
      </c>
      <c r="K29" s="138">
        <v>0</v>
      </c>
      <c r="L29" s="138">
        <v>0</v>
      </c>
      <c r="M29" s="196">
        <v>3</v>
      </c>
      <c r="N29" s="377" t="s">
        <v>1902</v>
      </c>
      <c r="O29" s="84" t="s">
        <v>92</v>
      </c>
      <c r="P29" s="84" t="s">
        <v>1899</v>
      </c>
      <c r="Q29" s="380" t="s">
        <v>1899</v>
      </c>
      <c r="R29" s="84">
        <v>32</v>
      </c>
      <c r="S29" s="84">
        <f>1+3+2</f>
        <v>6</v>
      </c>
      <c r="T29" s="130">
        <f t="shared" si="0"/>
        <v>18.75</v>
      </c>
      <c r="U29" s="84"/>
      <c r="V29" s="178"/>
      <c r="W29" s="178"/>
      <c r="X29" s="178"/>
      <c r="Y29" s="178"/>
      <c r="Z29" s="178"/>
    </row>
    <row r="30" spans="1:26">
      <c r="A30" s="176" t="s">
        <v>669</v>
      </c>
      <c r="B30" s="395" t="s">
        <v>670</v>
      </c>
      <c r="C30" s="176">
        <v>2013</v>
      </c>
      <c r="D30" s="372" t="s">
        <v>671</v>
      </c>
      <c r="E30" s="374" t="s">
        <v>91</v>
      </c>
      <c r="F30" s="374"/>
      <c r="G30" s="379" t="s">
        <v>674</v>
      </c>
      <c r="H30" s="379">
        <v>1</v>
      </c>
      <c r="I30" s="379">
        <v>0</v>
      </c>
      <c r="J30" s="201">
        <v>3</v>
      </c>
      <c r="K30" s="379">
        <v>0</v>
      </c>
      <c r="L30" s="379">
        <v>0</v>
      </c>
      <c r="M30" s="199">
        <v>2</v>
      </c>
      <c r="N30" s="199" t="s">
        <v>1502</v>
      </c>
      <c r="O30" s="177" t="s">
        <v>92</v>
      </c>
      <c r="P30" s="177" t="s">
        <v>1550</v>
      </c>
      <c r="Q30" s="130" t="s">
        <v>1901</v>
      </c>
      <c r="R30" s="177">
        <f>83+7</f>
        <v>90</v>
      </c>
      <c r="S30" s="177">
        <f>10+1</f>
        <v>11</v>
      </c>
      <c r="T30" s="130">
        <f t="shared" si="0"/>
        <v>12.222222222222221</v>
      </c>
      <c r="U30" s="177"/>
      <c r="V30" s="136"/>
      <c r="W30" s="136"/>
      <c r="X30" s="136"/>
      <c r="Y30" s="136"/>
      <c r="Z30" s="136"/>
    </row>
    <row r="31" spans="1:26">
      <c r="A31" s="365" t="s">
        <v>710</v>
      </c>
      <c r="B31" s="365" t="s">
        <v>711</v>
      </c>
      <c r="C31" s="365">
        <v>2015</v>
      </c>
      <c r="D31" s="15" t="s">
        <v>712</v>
      </c>
      <c r="E31" s="250" t="s">
        <v>91</v>
      </c>
      <c r="F31" s="376"/>
      <c r="G31" s="365" t="s">
        <v>1551</v>
      </c>
      <c r="H31" s="365">
        <v>1</v>
      </c>
      <c r="I31" s="365">
        <v>0</v>
      </c>
      <c r="J31" s="377">
        <v>3</v>
      </c>
      <c r="K31" s="365">
        <v>0</v>
      </c>
      <c r="L31" s="365">
        <v>0</v>
      </c>
      <c r="M31" s="377">
        <v>2</v>
      </c>
      <c r="N31" s="377" t="s">
        <v>1502</v>
      </c>
      <c r="O31" s="365" t="s">
        <v>283</v>
      </c>
      <c r="P31" s="365" t="s">
        <v>1552</v>
      </c>
      <c r="Q31" s="130" t="s">
        <v>1901</v>
      </c>
      <c r="R31" s="365">
        <f>4765</f>
        <v>4765</v>
      </c>
      <c r="S31" s="365">
        <v>129</v>
      </c>
      <c r="T31" s="130">
        <f t="shared" si="0"/>
        <v>2.7072402938090239</v>
      </c>
      <c r="U31" s="365"/>
      <c r="V31" s="386"/>
      <c r="W31" s="386"/>
      <c r="X31" s="386"/>
      <c r="Y31" s="386"/>
      <c r="Z31" s="386"/>
    </row>
    <row r="32" spans="1:26">
      <c r="A32" s="173" t="s">
        <v>721</v>
      </c>
      <c r="B32" s="89" t="s">
        <v>722</v>
      </c>
      <c r="C32" s="90">
        <v>2019</v>
      </c>
      <c r="D32" s="93" t="s">
        <v>723</v>
      </c>
      <c r="E32" s="94" t="s">
        <v>91</v>
      </c>
      <c r="F32" s="94"/>
      <c r="G32" s="253" t="s">
        <v>726</v>
      </c>
      <c r="H32" s="253">
        <v>1</v>
      </c>
      <c r="I32" s="253">
        <v>0</v>
      </c>
      <c r="J32" s="253">
        <v>0</v>
      </c>
      <c r="K32" s="253">
        <v>0</v>
      </c>
      <c r="L32" s="253">
        <v>0</v>
      </c>
      <c r="M32" s="196">
        <v>3</v>
      </c>
      <c r="N32" s="197" t="s">
        <v>1902</v>
      </c>
      <c r="O32" s="84" t="s">
        <v>283</v>
      </c>
      <c r="P32" s="84" t="s">
        <v>1553</v>
      </c>
      <c r="Q32" s="130" t="s">
        <v>1901</v>
      </c>
      <c r="R32" s="154">
        <v>205</v>
      </c>
      <c r="S32" s="154">
        <f>79+7</f>
        <v>86</v>
      </c>
      <c r="T32" s="130">
        <f t="shared" si="0"/>
        <v>41.951219512195124</v>
      </c>
      <c r="U32" s="84"/>
      <c r="V32" s="136"/>
      <c r="W32" s="136"/>
      <c r="X32" s="136"/>
      <c r="Y32" s="136"/>
      <c r="Z32" s="136"/>
    </row>
    <row r="33" spans="1:26">
      <c r="A33" s="192" t="s">
        <v>733</v>
      </c>
      <c r="B33" s="89" t="s">
        <v>734</v>
      </c>
      <c r="C33" s="90">
        <v>2012</v>
      </c>
      <c r="D33" s="93" t="s">
        <v>735</v>
      </c>
      <c r="E33" s="94" t="s">
        <v>91</v>
      </c>
      <c r="F33" s="94"/>
      <c r="G33" s="138" t="s">
        <v>738</v>
      </c>
      <c r="H33" s="138">
        <v>1</v>
      </c>
      <c r="I33" s="377">
        <v>0</v>
      </c>
      <c r="J33" s="138">
        <v>0</v>
      </c>
      <c r="K33" s="138">
        <v>0</v>
      </c>
      <c r="L33" s="138">
        <v>0</v>
      </c>
      <c r="M33" s="196">
        <v>3</v>
      </c>
      <c r="N33" s="377" t="s">
        <v>1902</v>
      </c>
      <c r="O33" s="84" t="s">
        <v>1554</v>
      </c>
      <c r="P33" s="84" t="s">
        <v>112</v>
      </c>
      <c r="Q33" s="380" t="s">
        <v>112</v>
      </c>
      <c r="R33" s="84">
        <f>50+80</f>
        <v>130</v>
      </c>
      <c r="S33" s="84">
        <f>3+4+5</f>
        <v>12</v>
      </c>
      <c r="T33" s="130">
        <f t="shared" si="0"/>
        <v>9.2307692307692317</v>
      </c>
      <c r="U33" s="84"/>
      <c r="V33" s="136"/>
      <c r="W33" s="136"/>
      <c r="X33" s="136"/>
      <c r="Y33" s="136"/>
      <c r="Z33" s="136"/>
    </row>
    <row r="34" spans="1:26">
      <c r="A34" s="259" t="s">
        <v>748</v>
      </c>
      <c r="B34" s="89" t="s">
        <v>749</v>
      </c>
      <c r="C34" s="90">
        <v>2015</v>
      </c>
      <c r="D34" s="93" t="s">
        <v>750</v>
      </c>
      <c r="E34" s="94" t="s">
        <v>91</v>
      </c>
      <c r="F34" s="94"/>
      <c r="G34" s="138" t="s">
        <v>1555</v>
      </c>
      <c r="H34" s="138">
        <v>1</v>
      </c>
      <c r="I34" s="138">
        <v>2</v>
      </c>
      <c r="J34" s="138">
        <v>0</v>
      </c>
      <c r="K34" s="138">
        <v>0</v>
      </c>
      <c r="L34" s="138">
        <v>0</v>
      </c>
      <c r="M34" s="197">
        <v>1</v>
      </c>
      <c r="N34" s="197" t="s">
        <v>1515</v>
      </c>
      <c r="O34" s="84" t="s">
        <v>283</v>
      </c>
      <c r="P34" s="84" t="s">
        <v>1556</v>
      </c>
      <c r="Q34" s="130" t="s">
        <v>1901</v>
      </c>
      <c r="R34" s="84">
        <v>326</v>
      </c>
      <c r="S34" s="84">
        <v>36</v>
      </c>
      <c r="T34" s="130">
        <f t="shared" ref="T34:T64" si="1">S34/R34*100</f>
        <v>11.042944785276074</v>
      </c>
      <c r="U34" s="84"/>
      <c r="V34" s="136"/>
      <c r="W34" s="136"/>
      <c r="X34" s="136"/>
      <c r="Y34" s="136"/>
      <c r="Z34" s="136"/>
    </row>
    <row r="35" spans="1:26">
      <c r="A35" s="259" t="s">
        <v>759</v>
      </c>
      <c r="B35" s="89" t="s">
        <v>760</v>
      </c>
      <c r="C35" s="90">
        <v>2012</v>
      </c>
      <c r="D35" s="93" t="s">
        <v>761</v>
      </c>
      <c r="E35" s="94" t="s">
        <v>91</v>
      </c>
      <c r="F35" s="94"/>
      <c r="G35" s="138" t="s">
        <v>271</v>
      </c>
      <c r="H35" s="138">
        <v>1</v>
      </c>
      <c r="I35" s="377">
        <v>0</v>
      </c>
      <c r="J35" s="138">
        <v>0</v>
      </c>
      <c r="K35" s="138">
        <v>0</v>
      </c>
      <c r="L35" s="138">
        <v>0</v>
      </c>
      <c r="M35" s="196">
        <v>3</v>
      </c>
      <c r="N35" s="197" t="s">
        <v>1902</v>
      </c>
      <c r="O35" s="84" t="s">
        <v>92</v>
      </c>
      <c r="P35" s="84" t="s">
        <v>1557</v>
      </c>
      <c r="Q35" s="130" t="s">
        <v>1901</v>
      </c>
      <c r="R35" s="84">
        <v>4491</v>
      </c>
      <c r="S35" s="84">
        <v>57</v>
      </c>
      <c r="T35" s="130">
        <f t="shared" si="1"/>
        <v>1.2692050768203071</v>
      </c>
      <c r="U35" s="84"/>
      <c r="V35" s="136"/>
      <c r="W35" s="136"/>
      <c r="X35" s="136"/>
      <c r="Y35" s="136"/>
      <c r="Z35" s="136"/>
    </row>
    <row r="36" spans="1:26">
      <c r="A36" s="173" t="s">
        <v>766</v>
      </c>
      <c r="B36" s="89" t="s">
        <v>767</v>
      </c>
      <c r="C36" s="90">
        <v>2013</v>
      </c>
      <c r="D36" s="93" t="s">
        <v>768</v>
      </c>
      <c r="E36" s="94" t="s">
        <v>91</v>
      </c>
      <c r="F36" s="94"/>
      <c r="G36" s="138" t="s">
        <v>771</v>
      </c>
      <c r="H36" s="138">
        <v>1</v>
      </c>
      <c r="I36" s="138">
        <v>2</v>
      </c>
      <c r="J36" s="201">
        <v>0</v>
      </c>
      <c r="K36" s="138">
        <v>0</v>
      </c>
      <c r="L36" s="138">
        <v>0</v>
      </c>
      <c r="M36" s="199">
        <v>1</v>
      </c>
      <c r="N36" s="199" t="s">
        <v>1515</v>
      </c>
      <c r="O36" s="84" t="s">
        <v>92</v>
      </c>
      <c r="P36" t="s">
        <v>1558</v>
      </c>
      <c r="Q36" s="130" t="s">
        <v>1901</v>
      </c>
      <c r="R36" s="84">
        <v>308</v>
      </c>
      <c r="S36" s="84">
        <v>29</v>
      </c>
      <c r="T36" s="130">
        <f t="shared" si="1"/>
        <v>9.4155844155844157</v>
      </c>
      <c r="U36" s="84" t="s">
        <v>1559</v>
      </c>
      <c r="V36" s="136"/>
      <c r="W36" s="136"/>
      <c r="X36" s="136"/>
      <c r="Y36" s="136"/>
      <c r="Z36" s="136"/>
    </row>
    <row r="37" spans="1:26">
      <c r="A37" s="173" t="s">
        <v>774</v>
      </c>
      <c r="B37" s="89" t="s">
        <v>775</v>
      </c>
      <c r="C37" s="90">
        <v>2015</v>
      </c>
      <c r="D37" s="93" t="s">
        <v>776</v>
      </c>
      <c r="E37" s="94" t="s">
        <v>91</v>
      </c>
      <c r="F37" s="94"/>
      <c r="G37" s="138" t="s">
        <v>218</v>
      </c>
      <c r="H37" s="138">
        <v>1</v>
      </c>
      <c r="I37" s="138">
        <v>0</v>
      </c>
      <c r="J37" s="201">
        <v>3</v>
      </c>
      <c r="K37" s="138">
        <v>0</v>
      </c>
      <c r="L37" s="138">
        <v>0</v>
      </c>
      <c r="M37" s="199">
        <v>2</v>
      </c>
      <c r="N37" s="199" t="s">
        <v>1502</v>
      </c>
      <c r="O37" s="84" t="s">
        <v>92</v>
      </c>
      <c r="P37" s="84" t="s">
        <v>1560</v>
      </c>
      <c r="Q37" s="130" t="s">
        <v>1901</v>
      </c>
      <c r="R37" s="84">
        <f>773+604-5</f>
        <v>1372</v>
      </c>
      <c r="S37" s="84">
        <f>2+17+7+63+15+12+68</f>
        <v>184</v>
      </c>
      <c r="T37" s="130">
        <f t="shared" si="1"/>
        <v>13.411078717201166</v>
      </c>
      <c r="U37" s="84"/>
      <c r="V37" s="136"/>
      <c r="W37" s="136"/>
      <c r="X37" s="136"/>
      <c r="Y37" s="136"/>
      <c r="Z37" s="136"/>
    </row>
    <row r="38" spans="1:26">
      <c r="A38" s="173" t="s">
        <v>783</v>
      </c>
      <c r="B38" s="89" t="s">
        <v>784</v>
      </c>
      <c r="C38" s="90">
        <v>2015</v>
      </c>
      <c r="D38" s="93" t="s">
        <v>785</v>
      </c>
      <c r="E38" s="94" t="s">
        <v>91</v>
      </c>
      <c r="F38" s="94"/>
      <c r="G38" s="138" t="s">
        <v>288</v>
      </c>
      <c r="H38" s="138">
        <v>1</v>
      </c>
      <c r="I38" s="377">
        <v>0</v>
      </c>
      <c r="J38" s="138">
        <v>3</v>
      </c>
      <c r="K38" s="138">
        <v>0</v>
      </c>
      <c r="L38" s="138">
        <v>0</v>
      </c>
      <c r="M38" s="377">
        <v>2</v>
      </c>
      <c r="N38" s="377" t="s">
        <v>1502</v>
      </c>
      <c r="O38" s="84" t="s">
        <v>92</v>
      </c>
      <c r="P38" s="84" t="s">
        <v>1561</v>
      </c>
      <c r="Q38" s="130" t="s">
        <v>1901</v>
      </c>
      <c r="R38" s="84">
        <f>15+21+2+2</f>
        <v>40</v>
      </c>
      <c r="S38" s="84">
        <f>21+2</f>
        <v>23</v>
      </c>
      <c r="T38" s="130">
        <f t="shared" si="1"/>
        <v>57.499999999999993</v>
      </c>
      <c r="U38" s="380"/>
      <c r="V38" s="136"/>
      <c r="W38" s="136"/>
      <c r="X38" s="136"/>
      <c r="Y38" s="136"/>
      <c r="Z38" s="136"/>
    </row>
    <row r="39" spans="1:26">
      <c r="A39" s="173" t="s">
        <v>801</v>
      </c>
      <c r="B39" s="89" t="s">
        <v>802</v>
      </c>
      <c r="C39" s="90">
        <v>2010</v>
      </c>
      <c r="D39" s="93" t="s">
        <v>803</v>
      </c>
      <c r="E39" s="94" t="s">
        <v>91</v>
      </c>
      <c r="F39" s="94"/>
      <c r="G39" s="138" t="s">
        <v>806</v>
      </c>
      <c r="H39" s="138">
        <v>1</v>
      </c>
      <c r="I39" s="138">
        <v>2</v>
      </c>
      <c r="J39" s="201">
        <v>0</v>
      </c>
      <c r="K39" s="138">
        <v>0</v>
      </c>
      <c r="L39" s="138">
        <v>0</v>
      </c>
      <c r="M39" s="199">
        <v>1</v>
      </c>
      <c r="N39" s="199" t="s">
        <v>1515</v>
      </c>
      <c r="O39" s="84" t="s">
        <v>92</v>
      </c>
      <c r="P39" s="84" t="s">
        <v>1562</v>
      </c>
      <c r="Q39" s="130" t="s">
        <v>1901</v>
      </c>
      <c r="R39" s="84">
        <v>18</v>
      </c>
      <c r="S39" s="84">
        <v>6</v>
      </c>
      <c r="T39" s="130">
        <f t="shared" si="1"/>
        <v>33.333333333333329</v>
      </c>
      <c r="U39" s="84"/>
      <c r="V39" s="136"/>
      <c r="W39" s="136"/>
      <c r="X39" s="136"/>
      <c r="Y39" s="136"/>
      <c r="Z39" s="136"/>
    </row>
    <row r="40" spans="1:26">
      <c r="A40" s="173" t="s">
        <v>816</v>
      </c>
      <c r="B40" s="89" t="s">
        <v>817</v>
      </c>
      <c r="C40" s="90">
        <v>2014</v>
      </c>
      <c r="D40" s="93" t="s">
        <v>818</v>
      </c>
      <c r="E40" s="94" t="s">
        <v>91</v>
      </c>
      <c r="F40" s="94"/>
      <c r="G40" s="138" t="s">
        <v>1551</v>
      </c>
      <c r="H40" s="138">
        <v>1</v>
      </c>
      <c r="I40" s="138">
        <v>0</v>
      </c>
      <c r="J40" s="138">
        <v>3</v>
      </c>
      <c r="K40" s="138">
        <v>0</v>
      </c>
      <c r="L40" s="138">
        <v>0</v>
      </c>
      <c r="M40" s="377">
        <v>2</v>
      </c>
      <c r="N40" s="377" t="s">
        <v>1502</v>
      </c>
      <c r="O40" s="84" t="s">
        <v>92</v>
      </c>
      <c r="P40" s="84" t="s">
        <v>1563</v>
      </c>
      <c r="Q40" s="130" t="s">
        <v>1901</v>
      </c>
      <c r="R40" s="84">
        <f>23+9</f>
        <v>32</v>
      </c>
      <c r="S40" s="84">
        <f>12+3</f>
        <v>15</v>
      </c>
      <c r="T40" s="130">
        <f t="shared" si="1"/>
        <v>46.875</v>
      </c>
      <c r="U40" s="84"/>
      <c r="V40" s="136"/>
      <c r="W40" s="136"/>
      <c r="X40" s="136"/>
      <c r="Y40" s="136"/>
      <c r="Z40" s="136"/>
    </row>
    <row r="41" spans="1:26">
      <c r="A41" s="192" t="s">
        <v>839</v>
      </c>
      <c r="B41" s="89" t="s">
        <v>840</v>
      </c>
      <c r="C41" s="90">
        <v>2013</v>
      </c>
      <c r="D41" s="93" t="s">
        <v>841</v>
      </c>
      <c r="E41" s="94" t="s">
        <v>91</v>
      </c>
      <c r="F41" s="295"/>
      <c r="G41" s="377" t="s">
        <v>845</v>
      </c>
      <c r="H41" s="377">
        <v>1</v>
      </c>
      <c r="I41" s="377">
        <v>0</v>
      </c>
      <c r="J41" s="377">
        <v>0</v>
      </c>
      <c r="K41" s="377">
        <v>0</v>
      </c>
      <c r="L41" s="377">
        <v>0</v>
      </c>
      <c r="M41" s="196">
        <v>3</v>
      </c>
      <c r="N41" s="197" t="s">
        <v>1902</v>
      </c>
      <c r="O41" s="84" t="s">
        <v>92</v>
      </c>
      <c r="P41" s="84" t="s">
        <v>1564</v>
      </c>
      <c r="Q41" s="130" t="s">
        <v>1901</v>
      </c>
      <c r="R41" s="84">
        <v>97</v>
      </c>
      <c r="S41" s="84">
        <f>3+3+3+4+23+5</f>
        <v>41</v>
      </c>
      <c r="T41" s="130">
        <f t="shared" si="1"/>
        <v>42.268041237113401</v>
      </c>
      <c r="U41" s="84"/>
      <c r="V41" s="136"/>
      <c r="W41" s="136"/>
      <c r="X41" s="136"/>
      <c r="Y41" s="136"/>
      <c r="Z41" s="136"/>
    </row>
    <row r="42" spans="1:26">
      <c r="A42" s="192" t="s">
        <v>860</v>
      </c>
      <c r="B42" s="89" t="s">
        <v>861</v>
      </c>
      <c r="C42" s="90">
        <v>2014</v>
      </c>
      <c r="D42" s="93" t="s">
        <v>862</v>
      </c>
      <c r="E42" s="94" t="s">
        <v>91</v>
      </c>
      <c r="F42" s="94"/>
      <c r="G42" s="253" t="s">
        <v>864</v>
      </c>
      <c r="H42" s="253">
        <v>1</v>
      </c>
      <c r="I42" s="138">
        <v>2</v>
      </c>
      <c r="J42" s="287">
        <v>0</v>
      </c>
      <c r="K42" s="253">
        <v>0</v>
      </c>
      <c r="L42" s="253">
        <v>0</v>
      </c>
      <c r="M42" s="199">
        <v>1</v>
      </c>
      <c r="N42" s="199" t="s">
        <v>1515</v>
      </c>
      <c r="O42" s="84" t="s">
        <v>92</v>
      </c>
      <c r="P42" s="84" t="s">
        <v>1565</v>
      </c>
      <c r="Q42" s="130" t="s">
        <v>1901</v>
      </c>
      <c r="R42" s="84">
        <v>506</v>
      </c>
      <c r="S42" s="84">
        <v>33</v>
      </c>
      <c r="T42" s="130">
        <f t="shared" si="1"/>
        <v>6.5217391304347823</v>
      </c>
      <c r="U42" s="84"/>
      <c r="V42" s="136"/>
      <c r="W42" s="136"/>
      <c r="X42" s="136"/>
      <c r="Y42" s="136"/>
      <c r="Z42" s="136"/>
    </row>
    <row r="43" spans="1:26">
      <c r="A43" s="173" t="s">
        <v>871</v>
      </c>
      <c r="B43" s="89" t="s">
        <v>872</v>
      </c>
      <c r="C43" s="90">
        <v>2018</v>
      </c>
      <c r="D43" s="93" t="s">
        <v>873</v>
      </c>
      <c r="E43" s="94" t="s">
        <v>91</v>
      </c>
      <c r="F43" s="295"/>
      <c r="G43" s="377" t="s">
        <v>876</v>
      </c>
      <c r="H43" s="377">
        <v>1</v>
      </c>
      <c r="I43" s="377">
        <v>0</v>
      </c>
      <c r="J43" s="377">
        <v>3</v>
      </c>
      <c r="K43" s="377">
        <v>0</v>
      </c>
      <c r="L43" s="377">
        <v>0</v>
      </c>
      <c r="M43" s="377">
        <v>2</v>
      </c>
      <c r="N43" s="377" t="s">
        <v>1502</v>
      </c>
      <c r="O43" s="84" t="s">
        <v>92</v>
      </c>
      <c r="P43" s="84" t="s">
        <v>1566</v>
      </c>
      <c r="Q43" s="130" t="s">
        <v>1901</v>
      </c>
      <c r="R43" s="84">
        <f>18+3</f>
        <v>21</v>
      </c>
      <c r="S43" s="84">
        <f>11+1</f>
        <v>12</v>
      </c>
      <c r="T43" s="130">
        <f t="shared" si="1"/>
        <v>57.142857142857139</v>
      </c>
      <c r="U43" s="84"/>
      <c r="V43" s="136"/>
      <c r="W43" s="136"/>
      <c r="X43" s="136"/>
      <c r="Y43" s="136"/>
      <c r="Z43" s="136"/>
    </row>
    <row r="44" spans="1:26">
      <c r="A44" s="173" t="s">
        <v>883</v>
      </c>
      <c r="B44" s="89" t="s">
        <v>884</v>
      </c>
      <c r="C44" s="90">
        <v>2011</v>
      </c>
      <c r="D44" s="93" t="s">
        <v>1567</v>
      </c>
      <c r="E44" s="295" t="s">
        <v>91</v>
      </c>
      <c r="F44" s="295"/>
      <c r="G44" s="369" t="s">
        <v>887</v>
      </c>
      <c r="H44" s="253">
        <v>1</v>
      </c>
      <c r="I44" s="253">
        <v>0</v>
      </c>
      <c r="J44" s="253">
        <v>0</v>
      </c>
      <c r="K44" s="253">
        <v>0</v>
      </c>
      <c r="L44" s="253">
        <v>0</v>
      </c>
      <c r="M44" s="196">
        <v>3</v>
      </c>
      <c r="N44" s="197" t="s">
        <v>1902</v>
      </c>
      <c r="O44" s="84" t="s">
        <v>92</v>
      </c>
      <c r="P44" s="84" t="s">
        <v>1568</v>
      </c>
      <c r="Q44" s="130" t="s">
        <v>1901</v>
      </c>
      <c r="R44" s="84">
        <v>115</v>
      </c>
      <c r="S44" s="84">
        <f>10+29</f>
        <v>39</v>
      </c>
      <c r="T44" s="130">
        <f t="shared" si="1"/>
        <v>33.913043478260867</v>
      </c>
      <c r="U44" s="382"/>
      <c r="V44" s="385"/>
      <c r="W44" s="136"/>
      <c r="X44" s="136"/>
      <c r="Y44" s="136"/>
      <c r="Z44" s="136"/>
    </row>
    <row r="45" spans="1:26">
      <c r="A45" s="189" t="s">
        <v>907</v>
      </c>
      <c r="B45" s="189" t="s">
        <v>908</v>
      </c>
      <c r="C45" s="189">
        <v>2018</v>
      </c>
      <c r="D45" s="190" t="s">
        <v>909</v>
      </c>
      <c r="E45" s="189" t="s">
        <v>232</v>
      </c>
      <c r="F45" s="189"/>
      <c r="G45" s="203" t="s">
        <v>452</v>
      </c>
      <c r="H45" s="204">
        <v>0</v>
      </c>
      <c r="I45" s="196">
        <v>2</v>
      </c>
      <c r="J45" s="204">
        <v>0</v>
      </c>
      <c r="K45" s="204">
        <v>0</v>
      </c>
      <c r="L45" s="204">
        <v>0</v>
      </c>
      <c r="M45" s="197">
        <v>1</v>
      </c>
      <c r="N45" s="197" t="s">
        <v>1515</v>
      </c>
      <c r="O45" s="189" t="s">
        <v>283</v>
      </c>
      <c r="P45" s="189" t="s">
        <v>1569</v>
      </c>
      <c r="Q45" s="189"/>
      <c r="R45" s="189">
        <v>53</v>
      </c>
      <c r="S45" s="189">
        <v>28</v>
      </c>
      <c r="T45" s="130">
        <f t="shared" si="1"/>
        <v>52.830188679245282</v>
      </c>
      <c r="U45" s="205"/>
      <c r="V45" s="191"/>
      <c r="W45" s="136"/>
      <c r="X45" s="136"/>
      <c r="Y45" s="136"/>
      <c r="Z45" s="136"/>
    </row>
    <row r="46" spans="1:26">
      <c r="A46" s="189" t="s">
        <v>907</v>
      </c>
      <c r="B46" s="189" t="s">
        <v>908</v>
      </c>
      <c r="C46" s="189">
        <v>2018</v>
      </c>
      <c r="D46" s="190" t="s">
        <v>909</v>
      </c>
      <c r="E46" s="189" t="s">
        <v>232</v>
      </c>
      <c r="F46" s="189"/>
      <c r="G46" s="203" t="s">
        <v>288</v>
      </c>
      <c r="H46" s="204">
        <v>0</v>
      </c>
      <c r="I46" s="204">
        <v>0</v>
      </c>
      <c r="J46" s="201">
        <v>3</v>
      </c>
      <c r="K46" s="204">
        <v>0</v>
      </c>
      <c r="L46" s="204">
        <v>0</v>
      </c>
      <c r="M46" s="199">
        <v>2</v>
      </c>
      <c r="N46" s="199" t="s">
        <v>1502</v>
      </c>
      <c r="O46" s="189" t="s">
        <v>283</v>
      </c>
      <c r="P46" s="189" t="s">
        <v>1569</v>
      </c>
      <c r="Q46" s="189"/>
      <c r="R46" s="189">
        <v>191</v>
      </c>
      <c r="S46" s="189">
        <v>13</v>
      </c>
      <c r="T46" s="130">
        <f t="shared" si="1"/>
        <v>6.8062827225130889</v>
      </c>
      <c r="U46" s="205"/>
      <c r="V46" s="191"/>
      <c r="W46" s="136"/>
      <c r="X46" s="136"/>
      <c r="Y46" s="136"/>
      <c r="Z46" s="136"/>
    </row>
    <row r="47" spans="1:26">
      <c r="A47" s="189" t="s">
        <v>907</v>
      </c>
      <c r="B47" s="189" t="s">
        <v>908</v>
      </c>
      <c r="C47" s="189">
        <v>2018</v>
      </c>
      <c r="D47" s="190" t="s">
        <v>909</v>
      </c>
      <c r="E47" s="373" t="s">
        <v>232</v>
      </c>
      <c r="F47" s="373"/>
      <c r="G47" s="378" t="s">
        <v>271</v>
      </c>
      <c r="H47" s="202">
        <v>1</v>
      </c>
      <c r="I47" s="202">
        <v>0</v>
      </c>
      <c r="J47" s="202">
        <v>0</v>
      </c>
      <c r="K47" s="202">
        <v>0</v>
      </c>
      <c r="L47" s="202">
        <v>0</v>
      </c>
      <c r="M47" s="196">
        <v>3</v>
      </c>
      <c r="N47" s="377" t="s">
        <v>1902</v>
      </c>
      <c r="O47" s="189" t="s">
        <v>283</v>
      </c>
      <c r="P47" s="189" t="s">
        <v>1900</v>
      </c>
      <c r="Q47" s="189" t="s">
        <v>1900</v>
      </c>
      <c r="R47" s="189">
        <v>244</v>
      </c>
      <c r="S47" s="189">
        <v>41</v>
      </c>
      <c r="T47" s="130">
        <f t="shared" si="1"/>
        <v>16.803278688524589</v>
      </c>
      <c r="U47" s="381" t="s">
        <v>1570</v>
      </c>
      <c r="V47" s="384" t="s">
        <v>1570</v>
      </c>
      <c r="W47" s="136"/>
      <c r="X47" s="136"/>
      <c r="Y47" s="136"/>
      <c r="Z47" s="136"/>
    </row>
    <row r="48" spans="1:26">
      <c r="A48" s="259" t="s">
        <v>922</v>
      </c>
      <c r="B48" s="89" t="s">
        <v>923</v>
      </c>
      <c r="C48" s="90">
        <v>2010</v>
      </c>
      <c r="D48" s="93" t="s">
        <v>924</v>
      </c>
      <c r="E48" s="94" t="s">
        <v>91</v>
      </c>
      <c r="F48" s="94"/>
      <c r="G48" s="138" t="s">
        <v>927</v>
      </c>
      <c r="H48" s="138">
        <v>1</v>
      </c>
      <c r="I48" s="138">
        <v>0</v>
      </c>
      <c r="J48" s="138">
        <v>0</v>
      </c>
      <c r="K48" s="138">
        <v>0</v>
      </c>
      <c r="L48" s="138">
        <v>0</v>
      </c>
      <c r="M48" s="196">
        <v>3</v>
      </c>
      <c r="N48" s="377" t="s">
        <v>1902</v>
      </c>
      <c r="O48" s="84" t="s">
        <v>92</v>
      </c>
      <c r="P48" s="84" t="s">
        <v>1571</v>
      </c>
      <c r="Q48" s="130" t="s">
        <v>1901</v>
      </c>
      <c r="R48" s="84">
        <v>75</v>
      </c>
      <c r="S48" s="84">
        <v>1</v>
      </c>
      <c r="T48" s="130">
        <f t="shared" si="1"/>
        <v>1.3333333333333335</v>
      </c>
      <c r="U48" s="84"/>
      <c r="V48" s="136"/>
      <c r="W48" s="136"/>
      <c r="X48" s="136"/>
      <c r="Y48" s="136"/>
      <c r="Z48" s="136"/>
    </row>
    <row r="49" spans="1:26">
      <c r="A49" s="221" t="s">
        <v>934</v>
      </c>
      <c r="B49" s="89" t="s">
        <v>935</v>
      </c>
      <c r="C49" s="90">
        <v>2010</v>
      </c>
      <c r="D49" s="93" t="s">
        <v>936</v>
      </c>
      <c r="E49" s="94" t="s">
        <v>91</v>
      </c>
      <c r="F49" s="94"/>
      <c r="G49" s="138" t="s">
        <v>271</v>
      </c>
      <c r="H49" s="138">
        <v>1</v>
      </c>
      <c r="I49" s="138">
        <v>0</v>
      </c>
      <c r="J49" s="138">
        <v>0</v>
      </c>
      <c r="K49" s="138">
        <v>0</v>
      </c>
      <c r="L49" s="138">
        <v>0</v>
      </c>
      <c r="M49" s="196">
        <v>3</v>
      </c>
      <c r="N49" s="197" t="s">
        <v>1902</v>
      </c>
      <c r="O49" s="84" t="s">
        <v>92</v>
      </c>
      <c r="P49" s="84" t="s">
        <v>1572</v>
      </c>
      <c r="Q49" s="130" t="s">
        <v>1901</v>
      </c>
      <c r="R49" s="84">
        <v>47</v>
      </c>
      <c r="S49" s="84">
        <v>13</v>
      </c>
      <c r="T49" s="130">
        <f t="shared" si="1"/>
        <v>27.659574468085108</v>
      </c>
      <c r="U49" s="84"/>
      <c r="V49" s="136"/>
      <c r="W49" s="136"/>
      <c r="X49" s="136"/>
      <c r="Y49" s="136"/>
      <c r="Z49" s="136"/>
    </row>
    <row r="50" spans="1:26">
      <c r="A50" s="173" t="s">
        <v>952</v>
      </c>
      <c r="B50" s="89" t="s">
        <v>953</v>
      </c>
      <c r="C50" s="90">
        <v>2013</v>
      </c>
      <c r="D50" s="93" t="s">
        <v>954</v>
      </c>
      <c r="E50" s="94" t="s">
        <v>91</v>
      </c>
      <c r="F50" s="94"/>
      <c r="G50" s="138" t="s">
        <v>958</v>
      </c>
      <c r="H50" s="138">
        <v>1</v>
      </c>
      <c r="I50" s="138">
        <v>0</v>
      </c>
      <c r="J50" s="138">
        <v>0</v>
      </c>
      <c r="K50" s="138">
        <v>0</v>
      </c>
      <c r="L50" s="138">
        <v>0</v>
      </c>
      <c r="M50" s="196">
        <v>3</v>
      </c>
      <c r="N50" s="197" t="s">
        <v>1902</v>
      </c>
      <c r="O50" s="84" t="s">
        <v>92</v>
      </c>
      <c r="P50" s="84" t="s">
        <v>1573</v>
      </c>
      <c r="Q50" s="130" t="s">
        <v>1901</v>
      </c>
      <c r="R50" s="84">
        <f>352+742</f>
        <v>1094</v>
      </c>
      <c r="S50" s="84">
        <f>33+38</f>
        <v>71</v>
      </c>
      <c r="T50" s="130">
        <f t="shared" si="1"/>
        <v>6.4899451553930527</v>
      </c>
      <c r="U50" s="84" t="s">
        <v>1574</v>
      </c>
      <c r="V50" s="136"/>
      <c r="W50" s="136"/>
      <c r="X50" s="136"/>
      <c r="Y50" s="136"/>
      <c r="Z50" s="136"/>
    </row>
    <row r="51" spans="1:26">
      <c r="A51" s="173" t="s">
        <v>966</v>
      </c>
      <c r="B51" s="89" t="s">
        <v>967</v>
      </c>
      <c r="C51" s="90">
        <v>2019</v>
      </c>
      <c r="D51" s="93" t="s">
        <v>968</v>
      </c>
      <c r="E51" s="94" t="s">
        <v>91</v>
      </c>
      <c r="F51" s="94"/>
      <c r="G51" s="138" t="s">
        <v>271</v>
      </c>
      <c r="H51" s="138">
        <v>1</v>
      </c>
      <c r="I51" s="138">
        <v>0</v>
      </c>
      <c r="J51" s="138">
        <v>0</v>
      </c>
      <c r="K51" s="138">
        <v>0</v>
      </c>
      <c r="L51" s="138">
        <v>0</v>
      </c>
      <c r="M51" s="196">
        <v>3</v>
      </c>
      <c r="N51" s="197" t="s">
        <v>1902</v>
      </c>
      <c r="O51" s="84" t="s">
        <v>92</v>
      </c>
      <c r="P51" s="84" t="s">
        <v>1575</v>
      </c>
      <c r="Q51" s="130" t="s">
        <v>1901</v>
      </c>
      <c r="R51" s="84">
        <f>13+1+6+1</f>
        <v>21</v>
      </c>
      <c r="S51" s="84">
        <f>2+1+1+1</f>
        <v>5</v>
      </c>
      <c r="T51" s="130">
        <f t="shared" si="1"/>
        <v>23.809523809523807</v>
      </c>
      <c r="U51" s="84"/>
      <c r="V51" s="136"/>
      <c r="W51" s="136"/>
      <c r="X51" s="136"/>
      <c r="Y51" s="136"/>
      <c r="Z51" s="136"/>
    </row>
    <row r="52" spans="1:26">
      <c r="A52" s="173" t="s">
        <v>991</v>
      </c>
      <c r="B52" s="89" t="s">
        <v>992</v>
      </c>
      <c r="C52" s="90">
        <v>2020</v>
      </c>
      <c r="D52" s="93" t="s">
        <v>993</v>
      </c>
      <c r="E52" s="94" t="s">
        <v>91</v>
      </c>
      <c r="F52" s="295"/>
      <c r="G52" s="377" t="s">
        <v>997</v>
      </c>
      <c r="H52" s="377">
        <v>1</v>
      </c>
      <c r="I52" s="197">
        <v>2</v>
      </c>
      <c r="J52" s="201">
        <v>0</v>
      </c>
      <c r="K52" s="377">
        <v>0</v>
      </c>
      <c r="L52" s="377">
        <v>0</v>
      </c>
      <c r="M52" s="199">
        <v>1</v>
      </c>
      <c r="N52" s="199" t="s">
        <v>1515</v>
      </c>
      <c r="O52" s="84" t="s">
        <v>92</v>
      </c>
      <c r="P52" s="84" t="s">
        <v>1576</v>
      </c>
      <c r="Q52" s="380" t="s">
        <v>1576</v>
      </c>
      <c r="R52" s="84">
        <f>110+83+820+707</f>
        <v>1720</v>
      </c>
      <c r="S52" s="84">
        <f>148+1140</f>
        <v>1288</v>
      </c>
      <c r="T52" s="130">
        <f t="shared" si="1"/>
        <v>74.883720930232556</v>
      </c>
      <c r="U52" s="84"/>
      <c r="V52" s="136"/>
      <c r="W52" s="136"/>
      <c r="X52" s="136"/>
      <c r="Y52" s="136"/>
      <c r="Z52" s="136"/>
    </row>
    <row r="53" spans="1:26">
      <c r="A53" s="228" t="s">
        <v>1004</v>
      </c>
      <c r="B53" t="s">
        <v>1005</v>
      </c>
      <c r="C53">
        <v>2021</v>
      </c>
      <c r="D53" s="15" t="s">
        <v>1006</v>
      </c>
      <c r="E53" s="250" t="s">
        <v>91</v>
      </c>
      <c r="F53" s="250"/>
      <c r="G53" s="202" t="s">
        <v>1577</v>
      </c>
      <c r="H53" s="202">
        <v>1</v>
      </c>
      <c r="I53" s="202">
        <v>0</v>
      </c>
      <c r="J53" s="201">
        <v>3</v>
      </c>
      <c r="K53" s="202">
        <v>0</v>
      </c>
      <c r="L53" s="202">
        <v>0</v>
      </c>
      <c r="M53" s="199">
        <v>2</v>
      </c>
      <c r="N53" s="199" t="s">
        <v>1502</v>
      </c>
      <c r="O53" t="s">
        <v>283</v>
      </c>
      <c r="P53" t="s">
        <v>1578</v>
      </c>
      <c r="Q53" s="130" t="s">
        <v>1901</v>
      </c>
      <c r="R53">
        <f>4042+616+772+145</f>
        <v>5575</v>
      </c>
      <c r="S53">
        <f>616+145</f>
        <v>761</v>
      </c>
      <c r="T53" s="130">
        <f t="shared" si="1"/>
        <v>13.650224215246636</v>
      </c>
      <c r="U53" t="s">
        <v>1579</v>
      </c>
      <c r="V53" s="136"/>
      <c r="W53" s="136"/>
      <c r="X53" s="136"/>
      <c r="Y53" s="136"/>
      <c r="Z53" s="136"/>
    </row>
    <row r="54" spans="1:26">
      <c r="A54" s="192" t="s">
        <v>1015</v>
      </c>
      <c r="B54" s="393" t="s">
        <v>1016</v>
      </c>
      <c r="C54" s="90">
        <v>2013</v>
      </c>
      <c r="D54" s="93" t="s">
        <v>1017</v>
      </c>
      <c r="E54" s="94" t="s">
        <v>91</v>
      </c>
      <c r="F54" s="295"/>
      <c r="G54" s="369" t="s">
        <v>218</v>
      </c>
      <c r="H54" s="369">
        <v>1</v>
      </c>
      <c r="I54" s="369">
        <v>0</v>
      </c>
      <c r="J54" s="377">
        <v>3</v>
      </c>
      <c r="K54" s="369">
        <v>0</v>
      </c>
      <c r="L54" s="369">
        <v>0</v>
      </c>
      <c r="M54" s="377">
        <v>2</v>
      </c>
      <c r="N54" s="377" t="s">
        <v>1502</v>
      </c>
      <c r="O54" s="84" t="s">
        <v>283</v>
      </c>
      <c r="P54" s="84" t="s">
        <v>1580</v>
      </c>
      <c r="Q54" s="130" t="s">
        <v>1901</v>
      </c>
      <c r="R54" s="84">
        <v>60</v>
      </c>
      <c r="S54" s="84">
        <f>10</f>
        <v>10</v>
      </c>
      <c r="T54" s="130">
        <f t="shared" si="1"/>
        <v>16.666666666666664</v>
      </c>
      <c r="U54" s="84"/>
      <c r="V54" s="136"/>
      <c r="W54" s="136"/>
      <c r="X54" s="136"/>
      <c r="Y54" s="136"/>
      <c r="Z54" s="136"/>
    </row>
    <row r="55" spans="1:26">
      <c r="A55" s="173" t="s">
        <v>1049</v>
      </c>
      <c r="B55" s="89" t="s">
        <v>1050</v>
      </c>
      <c r="C55" s="90">
        <v>2013</v>
      </c>
      <c r="D55" s="93" t="s">
        <v>1051</v>
      </c>
      <c r="E55" s="94" t="s">
        <v>91</v>
      </c>
      <c r="F55" s="90"/>
      <c r="G55" s="197" t="s">
        <v>771</v>
      </c>
      <c r="H55" s="197">
        <v>1</v>
      </c>
      <c r="I55" s="197">
        <v>2</v>
      </c>
      <c r="J55" s="197">
        <v>0</v>
      </c>
      <c r="K55" s="197">
        <v>0</v>
      </c>
      <c r="L55" s="197">
        <v>0</v>
      </c>
      <c r="M55" s="197">
        <v>1</v>
      </c>
      <c r="N55" s="197" t="s">
        <v>1515</v>
      </c>
      <c r="O55" s="84" t="s">
        <v>92</v>
      </c>
      <c r="P55" s="84" t="s">
        <v>1581</v>
      </c>
      <c r="Q55" s="130" t="s">
        <v>1901</v>
      </c>
      <c r="R55" s="84">
        <f>9+9</f>
        <v>18</v>
      </c>
      <c r="S55" s="84">
        <v>10</v>
      </c>
      <c r="T55" s="130">
        <f t="shared" si="1"/>
        <v>55.555555555555557</v>
      </c>
      <c r="U55" s="84" t="s">
        <v>1582</v>
      </c>
      <c r="V55" s="136"/>
      <c r="W55" s="136"/>
      <c r="X55" s="136"/>
      <c r="Y55" s="136"/>
      <c r="Z55" s="136"/>
    </row>
    <row r="56" spans="1:26">
      <c r="A56" s="220" t="s">
        <v>1080</v>
      </c>
      <c r="B56" s="89" t="s">
        <v>1081</v>
      </c>
      <c r="C56" s="90">
        <v>2011</v>
      </c>
      <c r="D56" s="93" t="s">
        <v>1082</v>
      </c>
      <c r="E56" s="251" t="s">
        <v>91</v>
      </c>
      <c r="F56" s="84"/>
      <c r="G56" s="200" t="s">
        <v>1584</v>
      </c>
      <c r="H56" s="200">
        <v>0</v>
      </c>
      <c r="I56" s="196">
        <v>2</v>
      </c>
      <c r="J56" s="200">
        <v>0</v>
      </c>
      <c r="K56" s="200">
        <v>0</v>
      </c>
      <c r="L56" s="200">
        <v>0</v>
      </c>
      <c r="M56" s="197">
        <v>1</v>
      </c>
      <c r="N56" s="197" t="s">
        <v>1515</v>
      </c>
      <c r="O56" s="84" t="s">
        <v>92</v>
      </c>
      <c r="P56" s="84" t="s">
        <v>1583</v>
      </c>
      <c r="Q56" s="84"/>
      <c r="R56" s="84">
        <v>2</v>
      </c>
      <c r="S56" s="84">
        <v>2</v>
      </c>
      <c r="T56" s="130">
        <f t="shared" si="1"/>
        <v>100</v>
      </c>
      <c r="U56" s="84"/>
      <c r="V56" s="136"/>
      <c r="W56" s="136"/>
      <c r="X56" s="136"/>
      <c r="Y56" s="136"/>
      <c r="Z56" s="136"/>
    </row>
    <row r="57" spans="1:26">
      <c r="A57" s="220" t="s">
        <v>1080</v>
      </c>
      <c r="B57" s="89" t="s">
        <v>1081</v>
      </c>
      <c r="C57" s="90">
        <v>2011</v>
      </c>
      <c r="D57" s="93" t="s">
        <v>1082</v>
      </c>
      <c r="E57" s="251" t="s">
        <v>91</v>
      </c>
      <c r="F57" s="84"/>
      <c r="G57" s="200" t="s">
        <v>1585</v>
      </c>
      <c r="H57" s="200">
        <v>0</v>
      </c>
      <c r="I57" s="200">
        <v>0</v>
      </c>
      <c r="J57" s="200">
        <v>0</v>
      </c>
      <c r="K57" s="200">
        <v>0</v>
      </c>
      <c r="L57" s="200">
        <v>0</v>
      </c>
      <c r="M57" s="196">
        <v>3</v>
      </c>
      <c r="N57" s="197" t="s">
        <v>1902</v>
      </c>
      <c r="O57" s="84" t="s">
        <v>92</v>
      </c>
      <c r="P57" s="84" t="s">
        <v>1583</v>
      </c>
      <c r="Q57" s="84"/>
      <c r="R57" s="84">
        <v>6</v>
      </c>
      <c r="S57" s="84">
        <v>2</v>
      </c>
      <c r="T57" s="130">
        <f t="shared" si="1"/>
        <v>33.333333333333329</v>
      </c>
      <c r="U57" s="84"/>
      <c r="V57" s="136"/>
      <c r="W57" s="136"/>
      <c r="X57" s="136"/>
      <c r="Y57" s="136"/>
      <c r="Z57" s="136"/>
    </row>
    <row r="58" spans="1:26">
      <c r="A58" s="220" t="s">
        <v>1080</v>
      </c>
      <c r="B58" s="89" t="s">
        <v>1081</v>
      </c>
      <c r="C58" s="90">
        <v>2011</v>
      </c>
      <c r="D58" s="93" t="s">
        <v>1082</v>
      </c>
      <c r="E58" s="251" t="s">
        <v>91</v>
      </c>
      <c r="F58" s="84"/>
      <c r="G58" s="200" t="s">
        <v>1586</v>
      </c>
      <c r="H58" s="200">
        <v>0</v>
      </c>
      <c r="I58" s="200">
        <v>0</v>
      </c>
      <c r="J58" s="200">
        <v>0</v>
      </c>
      <c r="K58" s="200">
        <v>4</v>
      </c>
      <c r="L58" s="200">
        <v>0</v>
      </c>
      <c r="M58" s="196">
        <v>3</v>
      </c>
      <c r="N58" s="197" t="s">
        <v>1902</v>
      </c>
      <c r="O58" s="84" t="s">
        <v>92</v>
      </c>
      <c r="P58" s="84" t="s">
        <v>1583</v>
      </c>
      <c r="Q58" s="84"/>
      <c r="R58" s="84">
        <v>14</v>
      </c>
      <c r="S58" s="84">
        <v>1</v>
      </c>
      <c r="T58" s="130">
        <f t="shared" si="1"/>
        <v>7.1428571428571423</v>
      </c>
      <c r="U58" s="84"/>
      <c r="V58" s="136"/>
      <c r="W58" s="136"/>
      <c r="X58" s="136"/>
      <c r="Y58" s="136"/>
      <c r="Z58" s="136"/>
    </row>
    <row r="59" spans="1:26">
      <c r="A59" s="220" t="s">
        <v>1080</v>
      </c>
      <c r="B59" s="89" t="s">
        <v>1081</v>
      </c>
      <c r="C59" s="90">
        <v>2011</v>
      </c>
      <c r="D59" s="93" t="s">
        <v>1082</v>
      </c>
      <c r="E59" s="251" t="s">
        <v>91</v>
      </c>
      <c r="F59" s="84"/>
      <c r="G59" s="200" t="s">
        <v>1587</v>
      </c>
      <c r="H59" s="200">
        <v>0</v>
      </c>
      <c r="I59" s="200">
        <v>0</v>
      </c>
      <c r="J59" s="200">
        <v>0</v>
      </c>
      <c r="K59" s="200">
        <v>0</v>
      </c>
      <c r="L59" s="200">
        <v>5</v>
      </c>
      <c r="M59" s="196">
        <v>3</v>
      </c>
      <c r="N59" s="197" t="s">
        <v>1902</v>
      </c>
      <c r="O59" s="84" t="s">
        <v>92</v>
      </c>
      <c r="P59" s="84" t="s">
        <v>1583</v>
      </c>
      <c r="Q59" s="84"/>
      <c r="R59" s="84">
        <v>2</v>
      </c>
      <c r="S59" s="84">
        <v>0</v>
      </c>
      <c r="T59" s="130">
        <f t="shared" si="1"/>
        <v>0</v>
      </c>
      <c r="U59" s="84"/>
      <c r="V59" s="136"/>
      <c r="W59" s="136"/>
      <c r="X59" s="136"/>
      <c r="Y59" s="136"/>
      <c r="Z59" s="136"/>
    </row>
    <row r="60" spans="1:26">
      <c r="A60" s="220" t="s">
        <v>1080</v>
      </c>
      <c r="B60" s="89" t="s">
        <v>1081</v>
      </c>
      <c r="C60" s="90">
        <v>2011</v>
      </c>
      <c r="D60" s="93" t="s">
        <v>1082</v>
      </c>
      <c r="E60" s="251" t="s">
        <v>91</v>
      </c>
      <c r="F60" s="84"/>
      <c r="G60" s="200" t="s">
        <v>1588</v>
      </c>
      <c r="H60" s="200">
        <v>0</v>
      </c>
      <c r="I60" s="200">
        <v>0</v>
      </c>
      <c r="J60" s="201">
        <v>3</v>
      </c>
      <c r="K60" s="200">
        <v>0</v>
      </c>
      <c r="L60" s="200">
        <v>0</v>
      </c>
      <c r="M60" s="199">
        <v>2</v>
      </c>
      <c r="N60" s="199" t="s">
        <v>1502</v>
      </c>
      <c r="O60" s="84" t="s">
        <v>92</v>
      </c>
      <c r="P60" s="84" t="s">
        <v>1583</v>
      </c>
      <c r="Q60" s="84"/>
      <c r="R60" s="84">
        <f>SUM(R58:R59)</f>
        <v>16</v>
      </c>
      <c r="S60" s="84">
        <f>SUM(S58:S59)</f>
        <v>1</v>
      </c>
      <c r="T60" s="130">
        <f t="shared" si="1"/>
        <v>6.25</v>
      </c>
      <c r="U60" s="84"/>
      <c r="V60" s="136"/>
      <c r="W60" s="136"/>
      <c r="X60" s="136"/>
      <c r="Y60" s="136"/>
      <c r="Z60" s="136"/>
    </row>
    <row r="61" spans="1:26">
      <c r="A61" s="400" t="s">
        <v>1080</v>
      </c>
      <c r="B61" s="397" t="s">
        <v>1081</v>
      </c>
      <c r="C61" s="295">
        <v>2011</v>
      </c>
      <c r="D61" s="93" t="s">
        <v>1082</v>
      </c>
      <c r="E61" s="251" t="s">
        <v>91</v>
      </c>
      <c r="F61" s="380"/>
      <c r="G61" s="369" t="s">
        <v>1085</v>
      </c>
      <c r="H61" s="369">
        <v>1</v>
      </c>
      <c r="I61" s="200">
        <v>0</v>
      </c>
      <c r="J61" s="200">
        <v>0</v>
      </c>
      <c r="K61" s="200">
        <v>0</v>
      </c>
      <c r="L61" s="200">
        <v>0</v>
      </c>
      <c r="M61" s="196">
        <v>3</v>
      </c>
      <c r="N61" s="197" t="s">
        <v>1902</v>
      </c>
      <c r="O61" s="380" t="s">
        <v>92</v>
      </c>
      <c r="P61" s="380" t="s">
        <v>1583</v>
      </c>
      <c r="Q61" s="130" t="s">
        <v>1901</v>
      </c>
      <c r="R61" s="380">
        <v>24</v>
      </c>
      <c r="S61" s="380">
        <v>5</v>
      </c>
      <c r="T61" s="130">
        <f t="shared" si="1"/>
        <v>20.833333333333336</v>
      </c>
      <c r="U61" s="380"/>
      <c r="V61" s="136"/>
      <c r="W61" s="136"/>
      <c r="X61" s="136"/>
      <c r="Y61" s="136"/>
      <c r="Z61" s="136"/>
    </row>
    <row r="62" spans="1:26">
      <c r="A62" s="192" t="s">
        <v>1106</v>
      </c>
      <c r="B62" s="393" t="s">
        <v>1063</v>
      </c>
      <c r="C62" s="90">
        <v>2011</v>
      </c>
      <c r="D62" s="93" t="s">
        <v>1107</v>
      </c>
      <c r="E62" s="94" t="s">
        <v>91</v>
      </c>
      <c r="F62" s="90"/>
      <c r="G62" s="200" t="s">
        <v>1108</v>
      </c>
      <c r="H62" s="200">
        <v>1</v>
      </c>
      <c r="I62" s="200">
        <v>0</v>
      </c>
      <c r="J62" s="287">
        <v>0</v>
      </c>
      <c r="K62" s="369">
        <v>0</v>
      </c>
      <c r="L62" s="200">
        <v>0</v>
      </c>
      <c r="M62" s="196">
        <v>3</v>
      </c>
      <c r="N62" s="197" t="s">
        <v>1902</v>
      </c>
      <c r="O62" s="84" t="s">
        <v>92</v>
      </c>
      <c r="P62" s="84" t="s">
        <v>1589</v>
      </c>
      <c r="Q62" s="130" t="s">
        <v>1901</v>
      </c>
      <c r="R62" s="84">
        <f>532+113</f>
        <v>645</v>
      </c>
      <c r="S62" s="84">
        <f>113</f>
        <v>113</v>
      </c>
      <c r="T62" s="130">
        <f t="shared" si="1"/>
        <v>17.519379844961243</v>
      </c>
      <c r="U62" s="84" t="s">
        <v>1590</v>
      </c>
      <c r="V62" s="136"/>
      <c r="W62" s="136"/>
      <c r="X62" s="136"/>
      <c r="Y62" s="136"/>
      <c r="Z62" s="136"/>
    </row>
    <row r="63" spans="1:26">
      <c r="A63" s="192" t="s">
        <v>1144</v>
      </c>
      <c r="B63" s="89" t="s">
        <v>1063</v>
      </c>
      <c r="C63" s="90">
        <v>2017</v>
      </c>
      <c r="D63" s="93" t="s">
        <v>1145</v>
      </c>
      <c r="E63" s="94" t="s">
        <v>91</v>
      </c>
      <c r="F63" s="90"/>
      <c r="G63" s="200" t="s">
        <v>218</v>
      </c>
      <c r="H63" s="200">
        <v>1</v>
      </c>
      <c r="I63" s="200">
        <v>0</v>
      </c>
      <c r="J63" s="377">
        <v>3</v>
      </c>
      <c r="K63" s="200">
        <v>0</v>
      </c>
      <c r="L63" s="200">
        <v>0</v>
      </c>
      <c r="M63" s="377">
        <v>2</v>
      </c>
      <c r="N63" s="377" t="s">
        <v>1502</v>
      </c>
      <c r="O63" s="84" t="s">
        <v>92</v>
      </c>
      <c r="P63" s="84" t="s">
        <v>1591</v>
      </c>
      <c r="Q63" s="130" t="s">
        <v>1901</v>
      </c>
      <c r="R63" s="84">
        <v>2901</v>
      </c>
      <c r="S63" s="84">
        <v>482</v>
      </c>
      <c r="T63" s="130">
        <f t="shared" si="1"/>
        <v>16.614960358497068</v>
      </c>
      <c r="U63" s="84"/>
      <c r="V63" s="136"/>
      <c r="W63" s="136"/>
      <c r="X63" s="136"/>
      <c r="Y63" s="136"/>
      <c r="Z63" s="136"/>
    </row>
    <row r="64" spans="1:26">
      <c r="A64" s="399" t="s">
        <v>1180</v>
      </c>
      <c r="B64" s="397" t="s">
        <v>1181</v>
      </c>
      <c r="C64" s="295">
        <v>2012</v>
      </c>
      <c r="D64" s="93" t="s">
        <v>1182</v>
      </c>
      <c r="E64" s="94" t="s">
        <v>91</v>
      </c>
      <c r="F64" s="295"/>
      <c r="G64" s="369" t="s">
        <v>1184</v>
      </c>
      <c r="H64" s="369">
        <v>1</v>
      </c>
      <c r="I64" s="377">
        <v>2</v>
      </c>
      <c r="J64" s="369">
        <v>0</v>
      </c>
      <c r="K64" s="369">
        <v>0</v>
      </c>
      <c r="L64" s="369">
        <v>0</v>
      </c>
      <c r="M64" s="377">
        <v>1</v>
      </c>
      <c r="N64" s="377" t="s">
        <v>1515</v>
      </c>
      <c r="O64" s="380" t="s">
        <v>92</v>
      </c>
      <c r="P64" s="380" t="s">
        <v>1592</v>
      </c>
      <c r="Q64" s="130" t="s">
        <v>1901</v>
      </c>
      <c r="R64" s="380">
        <v>66</v>
      </c>
      <c r="S64" s="380">
        <v>34</v>
      </c>
      <c r="T64" s="130">
        <f t="shared" si="1"/>
        <v>51.515151515151516</v>
      </c>
      <c r="U64" s="380"/>
      <c r="V64" s="136"/>
      <c r="W64" s="136"/>
      <c r="X64" s="136"/>
      <c r="Y64" s="136"/>
      <c r="Z64" s="136"/>
    </row>
    <row r="65" spans="1:26">
      <c r="A65" s="173" t="s">
        <v>1202</v>
      </c>
      <c r="B65" s="89" t="s">
        <v>1203</v>
      </c>
      <c r="C65" s="90">
        <v>2018</v>
      </c>
      <c r="D65" s="93" t="s">
        <v>1204</v>
      </c>
      <c r="E65" s="94" t="s">
        <v>91</v>
      </c>
      <c r="F65" s="90"/>
      <c r="G65" s="200" t="s">
        <v>452</v>
      </c>
      <c r="H65" s="200">
        <v>1</v>
      </c>
      <c r="I65" s="197">
        <v>2</v>
      </c>
      <c r="J65" s="369">
        <v>0</v>
      </c>
      <c r="K65" s="200">
        <v>0</v>
      </c>
      <c r="L65" s="200">
        <v>0</v>
      </c>
      <c r="M65" s="377">
        <v>1</v>
      </c>
      <c r="N65" s="197" t="s">
        <v>1515</v>
      </c>
      <c r="O65" s="84" t="s">
        <v>92</v>
      </c>
      <c r="P65" s="189" t="s">
        <v>1593</v>
      </c>
      <c r="Q65" s="130" t="s">
        <v>1901</v>
      </c>
      <c r="R65" s="84">
        <v>149</v>
      </c>
      <c r="S65" s="189">
        <v>27</v>
      </c>
      <c r="T65" s="130">
        <f t="shared" ref="T65:T96" si="2">S65/R65*100</f>
        <v>18.120805369127517</v>
      </c>
      <c r="U65" s="84"/>
      <c r="V65" s="136"/>
      <c r="W65" s="136"/>
      <c r="X65" s="136"/>
      <c r="Y65" s="136"/>
      <c r="Z65" s="136"/>
    </row>
    <row r="66" spans="1:26">
      <c r="A66" s="173" t="s">
        <v>1221</v>
      </c>
      <c r="B66" s="89" t="s">
        <v>1222</v>
      </c>
      <c r="C66" s="90">
        <v>2012</v>
      </c>
      <c r="D66" s="93" t="s">
        <v>1223</v>
      </c>
      <c r="E66" s="94" t="s">
        <v>91</v>
      </c>
      <c r="F66" s="90"/>
      <c r="G66" s="200" t="s">
        <v>271</v>
      </c>
      <c r="H66" s="200">
        <v>1</v>
      </c>
      <c r="I66" s="200">
        <v>0</v>
      </c>
      <c r="J66" s="200">
        <v>0</v>
      </c>
      <c r="K66" s="200">
        <v>0</v>
      </c>
      <c r="L66" s="200">
        <v>0</v>
      </c>
      <c r="M66" s="196">
        <v>3</v>
      </c>
      <c r="N66" s="197" t="s">
        <v>1902</v>
      </c>
      <c r="O66" s="84" t="s">
        <v>92</v>
      </c>
      <c r="P66" s="84" t="s">
        <v>1594</v>
      </c>
      <c r="Q66" s="130" t="s">
        <v>1901</v>
      </c>
      <c r="R66" s="84">
        <f>30+23</f>
        <v>53</v>
      </c>
      <c r="S66" s="84">
        <f>3+5</f>
        <v>8</v>
      </c>
      <c r="T66" s="130">
        <f t="shared" si="2"/>
        <v>15.09433962264151</v>
      </c>
      <c r="U66" s="84"/>
      <c r="V66" s="136"/>
      <c r="W66" s="136"/>
      <c r="X66" s="136"/>
      <c r="Y66" s="136"/>
      <c r="Z66" s="136"/>
    </row>
    <row r="67" spans="1:26">
      <c r="A67" s="193" t="s">
        <v>1235</v>
      </c>
      <c r="B67" s="60" t="s">
        <v>1236</v>
      </c>
      <c r="C67" s="61">
        <v>2020</v>
      </c>
      <c r="D67" s="62" t="s">
        <v>1237</v>
      </c>
      <c r="E67" s="250" t="s">
        <v>91</v>
      </c>
      <c r="F67" s="61"/>
      <c r="G67" s="200" t="s">
        <v>1597</v>
      </c>
      <c r="H67" s="200">
        <v>0</v>
      </c>
      <c r="I67" s="196">
        <v>2</v>
      </c>
      <c r="J67" s="200">
        <v>0</v>
      </c>
      <c r="K67" s="200">
        <v>0</v>
      </c>
      <c r="L67" s="200">
        <v>0</v>
      </c>
      <c r="M67" s="197">
        <v>1</v>
      </c>
      <c r="N67" s="197" t="s">
        <v>1515</v>
      </c>
      <c r="O67" t="s">
        <v>283</v>
      </c>
      <c r="P67" t="s">
        <v>1596</v>
      </c>
      <c r="R67">
        <v>1</v>
      </c>
      <c r="S67">
        <v>0</v>
      </c>
      <c r="T67" s="130">
        <f t="shared" si="2"/>
        <v>0</v>
      </c>
      <c r="V67" s="235"/>
      <c r="W67" s="235"/>
      <c r="X67" s="235"/>
      <c r="Y67" s="235"/>
      <c r="Z67" s="235"/>
    </row>
    <row r="68" spans="1:26">
      <c r="A68" s="193" t="s">
        <v>1235</v>
      </c>
      <c r="B68" s="60" t="s">
        <v>1236</v>
      </c>
      <c r="C68" s="61">
        <v>2020</v>
      </c>
      <c r="D68" s="62" t="s">
        <v>1237</v>
      </c>
      <c r="E68" s="250" t="s">
        <v>91</v>
      </c>
      <c r="F68" s="61"/>
      <c r="G68" s="200" t="s">
        <v>1598</v>
      </c>
      <c r="H68" s="200">
        <v>0</v>
      </c>
      <c r="I68" s="200">
        <v>0</v>
      </c>
      <c r="J68" s="200">
        <v>0</v>
      </c>
      <c r="K68" s="200">
        <v>4</v>
      </c>
      <c r="L68" s="200">
        <v>0</v>
      </c>
      <c r="M68" s="196">
        <v>3</v>
      </c>
      <c r="N68" s="197" t="s">
        <v>1902</v>
      </c>
      <c r="O68" t="s">
        <v>283</v>
      </c>
      <c r="P68" t="s">
        <v>1596</v>
      </c>
      <c r="R68">
        <v>29</v>
      </c>
      <c r="S68">
        <v>15</v>
      </c>
      <c r="T68" s="130">
        <f t="shared" si="2"/>
        <v>51.724137931034484</v>
      </c>
      <c r="V68" s="235"/>
      <c r="W68" s="235"/>
      <c r="X68" s="235"/>
      <c r="Y68" s="235"/>
      <c r="Z68" s="235"/>
    </row>
    <row r="69" spans="1:26">
      <c r="A69" s="193" t="s">
        <v>1235</v>
      </c>
      <c r="B69" s="60" t="s">
        <v>1236</v>
      </c>
      <c r="C69" s="61">
        <v>2020</v>
      </c>
      <c r="D69" s="62" t="s">
        <v>1237</v>
      </c>
      <c r="E69" s="250" t="s">
        <v>91</v>
      </c>
      <c r="F69" s="61"/>
      <c r="G69" s="200" t="s">
        <v>1587</v>
      </c>
      <c r="H69" s="200">
        <v>0</v>
      </c>
      <c r="I69" s="200">
        <v>0</v>
      </c>
      <c r="J69" s="200">
        <v>0</v>
      </c>
      <c r="K69" s="200">
        <v>0</v>
      </c>
      <c r="L69" s="200">
        <v>5</v>
      </c>
      <c r="M69" s="196">
        <v>3</v>
      </c>
      <c r="N69" s="197" t="s">
        <v>1902</v>
      </c>
      <c r="O69" t="s">
        <v>283</v>
      </c>
      <c r="P69" t="s">
        <v>1596</v>
      </c>
      <c r="R69">
        <v>22</v>
      </c>
      <c r="S69">
        <v>10</v>
      </c>
      <c r="T69" s="130">
        <f t="shared" si="2"/>
        <v>45.454545454545453</v>
      </c>
      <c r="V69" s="235"/>
      <c r="W69" s="235"/>
      <c r="X69" s="235"/>
      <c r="Y69" s="235"/>
      <c r="Z69" s="235"/>
    </row>
    <row r="70" spans="1:26">
      <c r="A70" s="193" t="s">
        <v>1235</v>
      </c>
      <c r="B70" s="60" t="s">
        <v>1236</v>
      </c>
      <c r="C70" s="61">
        <v>2020</v>
      </c>
      <c r="D70" s="62" t="s">
        <v>1237</v>
      </c>
      <c r="E70" s="250" t="s">
        <v>91</v>
      </c>
      <c r="F70" s="61"/>
      <c r="G70" s="200" t="s">
        <v>288</v>
      </c>
      <c r="H70" s="200">
        <v>0</v>
      </c>
      <c r="I70" s="200">
        <v>0</v>
      </c>
      <c r="J70" s="201">
        <v>3</v>
      </c>
      <c r="K70" s="200">
        <v>0</v>
      </c>
      <c r="L70" s="200">
        <v>0</v>
      </c>
      <c r="M70" s="199">
        <v>2</v>
      </c>
      <c r="N70" s="199" t="s">
        <v>1502</v>
      </c>
      <c r="O70" t="s">
        <v>283</v>
      </c>
      <c r="P70" t="s">
        <v>1596</v>
      </c>
      <c r="R70">
        <f>SUM(R68:R69)</f>
        <v>51</v>
      </c>
      <c r="S70">
        <f>SUM(S68:S69)</f>
        <v>25</v>
      </c>
      <c r="T70" s="130">
        <f t="shared" si="2"/>
        <v>49.019607843137251</v>
      </c>
      <c r="V70" s="235"/>
      <c r="W70" s="235"/>
      <c r="X70" s="235"/>
      <c r="Y70" s="235"/>
      <c r="Z70" s="235"/>
    </row>
    <row r="71" spans="1:26">
      <c r="A71" s="193" t="s">
        <v>1235</v>
      </c>
      <c r="B71" s="60" t="s">
        <v>1236</v>
      </c>
      <c r="C71" s="61">
        <v>2020</v>
      </c>
      <c r="D71" s="62" t="s">
        <v>1237</v>
      </c>
      <c r="E71" s="250" t="s">
        <v>91</v>
      </c>
      <c r="F71" s="61"/>
      <c r="G71" s="200" t="s">
        <v>1595</v>
      </c>
      <c r="H71" s="200">
        <v>1</v>
      </c>
      <c r="I71" s="200">
        <v>0</v>
      </c>
      <c r="J71" s="287">
        <v>0</v>
      </c>
      <c r="K71" s="200">
        <v>0</v>
      </c>
      <c r="L71" s="200">
        <v>0</v>
      </c>
      <c r="M71" s="196">
        <v>3</v>
      </c>
      <c r="N71" s="197" t="s">
        <v>1902</v>
      </c>
      <c r="O71" t="s">
        <v>283</v>
      </c>
      <c r="P71" t="s">
        <v>1596</v>
      </c>
      <c r="Q71" s="130" t="s">
        <v>1901</v>
      </c>
      <c r="R71" s="185">
        <v>52</v>
      </c>
      <c r="S71" s="185">
        <v>25</v>
      </c>
      <c r="T71" s="130">
        <f t="shared" si="2"/>
        <v>48.07692307692308</v>
      </c>
      <c r="V71" s="136"/>
      <c r="W71" s="136"/>
      <c r="X71" s="136"/>
      <c r="Y71" s="136"/>
      <c r="Z71" s="136"/>
    </row>
    <row r="72" spans="1:26">
      <c r="A72" s="192" t="s">
        <v>1275</v>
      </c>
      <c r="B72" s="89" t="s">
        <v>1276</v>
      </c>
      <c r="C72" s="90">
        <v>2016</v>
      </c>
      <c r="D72" s="93" t="s">
        <v>1277</v>
      </c>
      <c r="E72" s="94" t="s">
        <v>91</v>
      </c>
      <c r="F72" s="90"/>
      <c r="G72" s="200" t="s">
        <v>218</v>
      </c>
      <c r="H72" s="200">
        <v>1</v>
      </c>
      <c r="I72" s="200">
        <v>0</v>
      </c>
      <c r="J72" s="377">
        <v>3</v>
      </c>
      <c r="K72" s="200">
        <v>0</v>
      </c>
      <c r="L72" s="200">
        <v>0</v>
      </c>
      <c r="M72" s="377">
        <v>2</v>
      </c>
      <c r="N72" s="377" t="s">
        <v>1502</v>
      </c>
      <c r="O72" s="84" t="s">
        <v>92</v>
      </c>
      <c r="P72" s="84" t="s">
        <v>1599</v>
      </c>
      <c r="Q72" s="130" t="s">
        <v>1901</v>
      </c>
      <c r="R72" s="84">
        <v>972</v>
      </c>
      <c r="S72" s="84">
        <v>196</v>
      </c>
      <c r="T72" s="130">
        <f t="shared" si="2"/>
        <v>20.164609053497941</v>
      </c>
      <c r="U72" s="84" t="s">
        <v>1600</v>
      </c>
      <c r="V72" s="136"/>
      <c r="W72" s="136"/>
      <c r="X72" s="136"/>
      <c r="Y72" s="136"/>
      <c r="Z72" s="136"/>
    </row>
    <row r="73" spans="1:26">
      <c r="A73" s="192" t="s">
        <v>1286</v>
      </c>
      <c r="B73" s="89" t="s">
        <v>1287</v>
      </c>
      <c r="C73" s="90">
        <v>2021</v>
      </c>
      <c r="D73" s="93" t="s">
        <v>1288</v>
      </c>
      <c r="E73" s="94" t="s">
        <v>91</v>
      </c>
      <c r="F73" s="90"/>
      <c r="G73" s="200" t="s">
        <v>1601</v>
      </c>
      <c r="H73" s="200">
        <v>1</v>
      </c>
      <c r="I73" s="200">
        <v>0</v>
      </c>
      <c r="J73" s="200">
        <v>0</v>
      </c>
      <c r="K73" s="200">
        <v>0</v>
      </c>
      <c r="L73" s="200">
        <v>0</v>
      </c>
      <c r="M73" s="196">
        <v>3</v>
      </c>
      <c r="N73" s="197" t="s">
        <v>1902</v>
      </c>
      <c r="O73" s="84" t="s">
        <v>92</v>
      </c>
      <c r="P73" s="84" t="s">
        <v>1602</v>
      </c>
      <c r="Q73" s="130" t="s">
        <v>1901</v>
      </c>
      <c r="R73" s="84">
        <v>724</v>
      </c>
      <c r="S73" s="84">
        <f>51+12</f>
        <v>63</v>
      </c>
      <c r="T73" s="130">
        <f t="shared" si="2"/>
        <v>8.7016574585635365</v>
      </c>
      <c r="U73" s="84"/>
      <c r="V73" s="136"/>
      <c r="W73" s="136"/>
      <c r="X73" s="136"/>
      <c r="Y73" s="136"/>
      <c r="Z73" s="136"/>
    </row>
    <row r="74" spans="1:26">
      <c r="A74" s="192" t="s">
        <v>1333</v>
      </c>
      <c r="B74" s="89" t="s">
        <v>1334</v>
      </c>
      <c r="C74" s="90">
        <v>2016</v>
      </c>
      <c r="D74" s="93" t="s">
        <v>1335</v>
      </c>
      <c r="E74" s="94" t="s">
        <v>91</v>
      </c>
      <c r="F74" s="90"/>
      <c r="G74" s="200" t="s">
        <v>1604</v>
      </c>
      <c r="H74" s="200">
        <v>0</v>
      </c>
      <c r="I74" s="196">
        <v>2</v>
      </c>
      <c r="J74" s="200">
        <v>0</v>
      </c>
      <c r="K74" s="200">
        <v>0</v>
      </c>
      <c r="L74" s="200">
        <v>0</v>
      </c>
      <c r="M74" s="197">
        <v>1</v>
      </c>
      <c r="N74" s="197" t="s">
        <v>1515</v>
      </c>
      <c r="O74" s="84" t="s">
        <v>92</v>
      </c>
      <c r="P74" s="84" t="s">
        <v>1603</v>
      </c>
      <c r="Q74" s="84"/>
      <c r="R74" s="84">
        <f>39+10+14</f>
        <v>63</v>
      </c>
      <c r="S74" s="84">
        <v>11</v>
      </c>
      <c r="T74" s="130">
        <f t="shared" si="2"/>
        <v>17.460317460317459</v>
      </c>
      <c r="U74" s="84"/>
      <c r="V74" s="136"/>
      <c r="W74" s="136"/>
      <c r="X74" s="136"/>
      <c r="Y74" s="136"/>
      <c r="Z74" s="136"/>
    </row>
    <row r="75" spans="1:26">
      <c r="A75" s="192" t="s">
        <v>1333</v>
      </c>
      <c r="B75" s="89" t="s">
        <v>1334</v>
      </c>
      <c r="C75" s="90">
        <v>2016</v>
      </c>
      <c r="D75" s="93" t="s">
        <v>1335</v>
      </c>
      <c r="E75" s="94" t="s">
        <v>91</v>
      </c>
      <c r="F75" s="90"/>
      <c r="G75" s="200" t="s">
        <v>1605</v>
      </c>
      <c r="H75" s="200">
        <v>0</v>
      </c>
      <c r="I75" s="200">
        <v>0</v>
      </c>
      <c r="J75" s="200">
        <v>0</v>
      </c>
      <c r="K75" s="200">
        <v>4</v>
      </c>
      <c r="L75" s="200">
        <v>0</v>
      </c>
      <c r="M75" s="196">
        <v>3</v>
      </c>
      <c r="N75" s="197" t="s">
        <v>1902</v>
      </c>
      <c r="O75" s="84" t="s">
        <v>92</v>
      </c>
      <c r="P75" s="84" t="s">
        <v>1603</v>
      </c>
      <c r="Q75" s="84"/>
      <c r="R75" s="84">
        <v>117</v>
      </c>
      <c r="S75" s="84">
        <v>39</v>
      </c>
      <c r="T75" s="130">
        <f t="shared" si="2"/>
        <v>33.333333333333329</v>
      </c>
      <c r="U75" s="84"/>
      <c r="V75" s="136"/>
      <c r="W75" s="136"/>
      <c r="X75" s="136"/>
      <c r="Y75" s="136"/>
      <c r="Z75" s="136"/>
    </row>
    <row r="76" spans="1:26">
      <c r="A76" s="192" t="s">
        <v>1333</v>
      </c>
      <c r="B76" s="89" t="s">
        <v>1334</v>
      </c>
      <c r="C76" s="90">
        <v>2016</v>
      </c>
      <c r="D76" s="93" t="s">
        <v>1335</v>
      </c>
      <c r="E76" s="94" t="s">
        <v>91</v>
      </c>
      <c r="F76" s="90"/>
      <c r="G76" s="200" t="s">
        <v>1606</v>
      </c>
      <c r="H76" s="200">
        <v>0</v>
      </c>
      <c r="I76" s="200">
        <v>0</v>
      </c>
      <c r="J76" s="200">
        <v>0</v>
      </c>
      <c r="K76" s="200">
        <v>4</v>
      </c>
      <c r="L76" s="200">
        <v>0</v>
      </c>
      <c r="M76" s="196">
        <v>3</v>
      </c>
      <c r="N76" s="197" t="s">
        <v>1902</v>
      </c>
      <c r="O76" s="84" t="s">
        <v>92</v>
      </c>
      <c r="P76" s="84" t="s">
        <v>1603</v>
      </c>
      <c r="Q76" s="84"/>
      <c r="R76" s="84">
        <v>142</v>
      </c>
      <c r="S76" s="84">
        <v>43</v>
      </c>
      <c r="T76" s="130">
        <f t="shared" si="2"/>
        <v>30.281690140845068</v>
      </c>
      <c r="U76" s="84"/>
      <c r="V76" s="136"/>
      <c r="W76" s="136"/>
      <c r="X76" s="136"/>
      <c r="Y76" s="136"/>
      <c r="Z76" s="136"/>
    </row>
    <row r="77" spans="1:26">
      <c r="A77" s="192" t="s">
        <v>1333</v>
      </c>
      <c r="B77" s="89" t="s">
        <v>1334</v>
      </c>
      <c r="C77" s="90">
        <v>2016</v>
      </c>
      <c r="D77" s="93" t="s">
        <v>1335</v>
      </c>
      <c r="E77" s="94" t="s">
        <v>91</v>
      </c>
      <c r="F77" s="90"/>
      <c r="G77" s="200" t="s">
        <v>1607</v>
      </c>
      <c r="H77" s="200">
        <v>0</v>
      </c>
      <c r="I77" s="200">
        <v>0</v>
      </c>
      <c r="J77" s="200">
        <v>0</v>
      </c>
      <c r="K77" s="200">
        <v>0</v>
      </c>
      <c r="L77" s="200">
        <v>0</v>
      </c>
      <c r="M77" s="196">
        <v>3</v>
      </c>
      <c r="N77" s="197" t="s">
        <v>1902</v>
      </c>
      <c r="O77" s="84" t="s">
        <v>92</v>
      </c>
      <c r="P77" s="84" t="s">
        <v>1603</v>
      </c>
      <c r="Q77" s="84"/>
      <c r="R77" s="84">
        <v>82</v>
      </c>
      <c r="S77" s="84">
        <v>21</v>
      </c>
      <c r="T77" s="130">
        <f t="shared" si="2"/>
        <v>25.609756097560975</v>
      </c>
      <c r="U77" s="84"/>
      <c r="V77" s="136"/>
      <c r="W77" s="136"/>
      <c r="X77" s="136"/>
      <c r="Y77" s="136"/>
      <c r="Z77" s="136"/>
    </row>
    <row r="78" spans="1:26">
      <c r="A78" s="192" t="s">
        <v>1333</v>
      </c>
      <c r="B78" s="89" t="s">
        <v>1334</v>
      </c>
      <c r="C78" s="90">
        <v>2016</v>
      </c>
      <c r="D78" s="93" t="s">
        <v>1335</v>
      </c>
      <c r="E78" s="94" t="s">
        <v>91</v>
      </c>
      <c r="F78" s="90"/>
      <c r="G78" s="200" t="s">
        <v>218</v>
      </c>
      <c r="H78" s="200">
        <v>0</v>
      </c>
      <c r="I78" s="200">
        <v>0</v>
      </c>
      <c r="J78" s="201">
        <v>3</v>
      </c>
      <c r="K78" s="200">
        <v>0</v>
      </c>
      <c r="L78" s="200">
        <v>0</v>
      </c>
      <c r="M78" s="199">
        <v>2</v>
      </c>
      <c r="N78" s="199" t="s">
        <v>1502</v>
      </c>
      <c r="O78" s="84" t="s">
        <v>92</v>
      </c>
      <c r="P78" s="84" t="s">
        <v>1603</v>
      </c>
      <c r="Q78" s="84"/>
      <c r="R78" s="84">
        <f>SUM(R72:R74)</f>
        <v>1759</v>
      </c>
      <c r="S78" s="84">
        <f>SUM(S72:S74)</f>
        <v>270</v>
      </c>
      <c r="T78" s="130">
        <f t="shared" si="2"/>
        <v>15.34963047185901</v>
      </c>
      <c r="U78" s="84"/>
      <c r="V78" s="136"/>
      <c r="W78" s="136"/>
      <c r="X78" s="136"/>
      <c r="Y78" s="136"/>
      <c r="Z78" s="136"/>
    </row>
    <row r="79" spans="1:26">
      <c r="A79" s="192" t="s">
        <v>1333</v>
      </c>
      <c r="B79" s="89" t="s">
        <v>1334</v>
      </c>
      <c r="C79" s="90">
        <v>2016</v>
      </c>
      <c r="D79" s="93" t="s">
        <v>1335</v>
      </c>
      <c r="E79" s="94" t="s">
        <v>91</v>
      </c>
      <c r="F79" s="90"/>
      <c r="G79" s="200" t="s">
        <v>271</v>
      </c>
      <c r="H79" s="200">
        <v>1</v>
      </c>
      <c r="I79" s="200">
        <v>0</v>
      </c>
      <c r="J79" s="287">
        <v>0</v>
      </c>
      <c r="K79" s="200">
        <v>0</v>
      </c>
      <c r="L79" s="200">
        <v>0</v>
      </c>
      <c r="M79" s="196">
        <v>3</v>
      </c>
      <c r="N79" s="197" t="s">
        <v>1902</v>
      </c>
      <c r="O79" s="84" t="s">
        <v>92</v>
      </c>
      <c r="P79" s="84" t="s">
        <v>1603</v>
      </c>
      <c r="Q79" s="130" t="s">
        <v>1901</v>
      </c>
      <c r="R79" s="84">
        <v>507</v>
      </c>
      <c r="S79" s="84">
        <f>117+12</f>
        <v>129</v>
      </c>
      <c r="T79" s="130">
        <f t="shared" si="2"/>
        <v>25.443786982248522</v>
      </c>
      <c r="U79" s="84"/>
      <c r="V79" s="136"/>
      <c r="W79" s="136"/>
      <c r="X79" s="136"/>
      <c r="Y79" s="136"/>
      <c r="Z79" s="136"/>
    </row>
    <row r="80" spans="1:26">
      <c r="A80" s="259" t="s">
        <v>1373</v>
      </c>
      <c r="B80" s="89" t="s">
        <v>1374</v>
      </c>
      <c r="C80" s="90">
        <v>2010</v>
      </c>
      <c r="D80" s="93" t="s">
        <v>1375</v>
      </c>
      <c r="E80" s="295" t="s">
        <v>91</v>
      </c>
      <c r="F80" s="295"/>
      <c r="G80" s="369" t="s">
        <v>288</v>
      </c>
      <c r="H80" s="369">
        <v>1</v>
      </c>
      <c r="I80" s="369">
        <v>0</v>
      </c>
      <c r="J80" s="377">
        <v>3</v>
      </c>
      <c r="K80" s="369">
        <v>0</v>
      </c>
      <c r="L80" s="369">
        <v>0</v>
      </c>
      <c r="M80" s="377">
        <v>2</v>
      </c>
      <c r="N80" s="377" t="s">
        <v>1502</v>
      </c>
      <c r="O80" s="84" t="s">
        <v>92</v>
      </c>
      <c r="P80" s="84" t="s">
        <v>1608</v>
      </c>
      <c r="Q80" s="130" t="s">
        <v>1901</v>
      </c>
      <c r="R80" s="84">
        <f>13+11</f>
        <v>24</v>
      </c>
      <c r="S80" s="189">
        <v>18</v>
      </c>
      <c r="T80" s="130">
        <f t="shared" si="2"/>
        <v>75</v>
      </c>
      <c r="U80" s="84"/>
      <c r="V80" s="136"/>
      <c r="W80" s="136"/>
      <c r="X80" s="136"/>
      <c r="Y80" s="136"/>
      <c r="Z80" s="136"/>
    </row>
    <row r="81" spans="1:26">
      <c r="A81" s="192" t="s">
        <v>1382</v>
      </c>
      <c r="B81" s="89" t="s">
        <v>1383</v>
      </c>
      <c r="C81" s="90">
        <v>2019</v>
      </c>
      <c r="D81" s="93" t="s">
        <v>1384</v>
      </c>
      <c r="E81" s="90" t="s">
        <v>91</v>
      </c>
      <c r="F81" s="90"/>
      <c r="G81" s="200" t="s">
        <v>1610</v>
      </c>
      <c r="H81" s="200">
        <v>0</v>
      </c>
      <c r="I81" s="200">
        <v>0</v>
      </c>
      <c r="J81" s="200">
        <v>0</v>
      </c>
      <c r="K81" s="200">
        <v>0</v>
      </c>
      <c r="L81" s="200">
        <v>0</v>
      </c>
      <c r="M81" s="196">
        <v>3</v>
      </c>
      <c r="N81" s="197" t="s">
        <v>1902</v>
      </c>
      <c r="O81" s="84" t="s">
        <v>92</v>
      </c>
      <c r="P81" s="154" t="s">
        <v>1609</v>
      </c>
      <c r="Q81" s="154"/>
      <c r="R81" s="84">
        <v>46</v>
      </c>
      <c r="S81" s="84">
        <v>12</v>
      </c>
      <c r="T81" s="130">
        <f t="shared" si="2"/>
        <v>26.086956521739129</v>
      </c>
      <c r="U81" s="84"/>
      <c r="V81" s="136"/>
      <c r="W81" s="136"/>
      <c r="X81" s="136"/>
      <c r="Y81" s="136"/>
      <c r="Z81" s="136"/>
    </row>
    <row r="82" spans="1:26">
      <c r="A82" s="192" t="s">
        <v>1382</v>
      </c>
      <c r="B82" s="89" t="s">
        <v>1383</v>
      </c>
      <c r="C82" s="90">
        <v>2019</v>
      </c>
      <c r="D82" s="93" t="s">
        <v>1384</v>
      </c>
      <c r="E82" s="90" t="s">
        <v>91</v>
      </c>
      <c r="F82" s="90"/>
      <c r="G82" s="200" t="s">
        <v>1611</v>
      </c>
      <c r="H82" s="200">
        <v>0</v>
      </c>
      <c r="I82" s="200">
        <v>0</v>
      </c>
      <c r="J82" s="200">
        <v>0</v>
      </c>
      <c r="K82" s="200">
        <v>4</v>
      </c>
      <c r="L82" s="200">
        <v>0</v>
      </c>
      <c r="M82" s="196">
        <v>3</v>
      </c>
      <c r="N82" s="197" t="s">
        <v>1902</v>
      </c>
      <c r="O82" s="84" t="s">
        <v>92</v>
      </c>
      <c r="P82" s="154" t="s">
        <v>1609</v>
      </c>
      <c r="Q82" s="154"/>
      <c r="R82" s="84">
        <v>90</v>
      </c>
      <c r="S82" s="84">
        <v>15</v>
      </c>
      <c r="T82" s="130">
        <f t="shared" si="2"/>
        <v>16.666666666666664</v>
      </c>
      <c r="U82" s="84"/>
      <c r="V82" s="136"/>
      <c r="W82" s="136"/>
      <c r="X82" s="136"/>
      <c r="Y82" s="136"/>
      <c r="Z82" s="136"/>
    </row>
    <row r="83" spans="1:26">
      <c r="A83" s="192" t="s">
        <v>1382</v>
      </c>
      <c r="B83" s="89" t="s">
        <v>1383</v>
      </c>
      <c r="C83" s="90">
        <v>2019</v>
      </c>
      <c r="D83" s="93" t="s">
        <v>1384</v>
      </c>
      <c r="E83" s="90" t="s">
        <v>91</v>
      </c>
      <c r="F83" s="90"/>
      <c r="G83" s="200" t="s">
        <v>1587</v>
      </c>
      <c r="H83" s="200">
        <v>0</v>
      </c>
      <c r="I83" s="200">
        <v>0</v>
      </c>
      <c r="J83" s="200">
        <v>0</v>
      </c>
      <c r="K83" s="200">
        <v>0</v>
      </c>
      <c r="L83" s="200">
        <v>5</v>
      </c>
      <c r="M83" s="196">
        <v>3</v>
      </c>
      <c r="N83" s="197" t="s">
        <v>1902</v>
      </c>
      <c r="O83" s="84" t="s">
        <v>92</v>
      </c>
      <c r="P83" s="154" t="s">
        <v>1609</v>
      </c>
      <c r="Q83" s="154"/>
      <c r="R83" s="84">
        <v>73</v>
      </c>
      <c r="S83" s="84">
        <v>14</v>
      </c>
      <c r="T83" s="130">
        <f t="shared" si="2"/>
        <v>19.17808219178082</v>
      </c>
      <c r="U83" s="84"/>
      <c r="V83" s="136"/>
      <c r="W83" s="136"/>
      <c r="X83" s="136"/>
      <c r="Y83" s="136"/>
      <c r="Z83" s="136"/>
    </row>
    <row r="84" spans="1:26">
      <c r="A84" s="192" t="s">
        <v>1382</v>
      </c>
      <c r="B84" s="89" t="s">
        <v>1383</v>
      </c>
      <c r="C84" s="90">
        <v>2019</v>
      </c>
      <c r="D84" s="93" t="s">
        <v>1384</v>
      </c>
      <c r="E84" s="90" t="s">
        <v>91</v>
      </c>
      <c r="F84" s="90"/>
      <c r="G84" s="200" t="s">
        <v>1588</v>
      </c>
      <c r="H84" s="200">
        <v>0</v>
      </c>
      <c r="I84" s="200">
        <v>0</v>
      </c>
      <c r="J84" s="201">
        <v>3</v>
      </c>
      <c r="K84" s="200">
        <v>0</v>
      </c>
      <c r="L84" s="200">
        <v>0</v>
      </c>
      <c r="M84" s="199">
        <v>2</v>
      </c>
      <c r="N84" s="199" t="s">
        <v>1502</v>
      </c>
      <c r="O84" s="84" t="s">
        <v>92</v>
      </c>
      <c r="P84" s="154" t="s">
        <v>1609</v>
      </c>
      <c r="Q84" s="154"/>
      <c r="R84" s="84">
        <f>SUM(R81:R82)</f>
        <v>136</v>
      </c>
      <c r="S84" s="84">
        <f>SUM(S81:S82)</f>
        <v>27</v>
      </c>
      <c r="T84" s="130">
        <f t="shared" si="2"/>
        <v>19.852941176470587</v>
      </c>
      <c r="U84" s="84"/>
      <c r="V84" s="136"/>
      <c r="W84" s="136"/>
      <c r="X84" s="136"/>
      <c r="Y84" s="136"/>
      <c r="Z84" s="136"/>
    </row>
    <row r="85" spans="1:26">
      <c r="A85" s="192" t="s">
        <v>1382</v>
      </c>
      <c r="B85" s="89" t="s">
        <v>1383</v>
      </c>
      <c r="C85" s="90">
        <v>2019</v>
      </c>
      <c r="D85" s="93" t="s">
        <v>1384</v>
      </c>
      <c r="E85" s="94" t="s">
        <v>91</v>
      </c>
      <c r="F85" s="90"/>
      <c r="G85" s="200" t="s">
        <v>271</v>
      </c>
      <c r="H85" s="200">
        <v>1</v>
      </c>
      <c r="I85" s="200">
        <v>0</v>
      </c>
      <c r="J85" s="287">
        <v>0</v>
      </c>
      <c r="K85" s="200">
        <v>0</v>
      </c>
      <c r="L85" s="200">
        <v>0</v>
      </c>
      <c r="M85" s="196">
        <v>3</v>
      </c>
      <c r="N85" s="197" t="s">
        <v>1902</v>
      </c>
      <c r="O85" s="84" t="s">
        <v>92</v>
      </c>
      <c r="P85" s="154" t="s">
        <v>1609</v>
      </c>
      <c r="Q85" s="130" t="s">
        <v>1901</v>
      </c>
      <c r="R85" s="84">
        <v>209</v>
      </c>
      <c r="S85" s="84">
        <v>41</v>
      </c>
      <c r="T85" s="130">
        <f t="shared" si="2"/>
        <v>19.617224880382775</v>
      </c>
      <c r="U85" s="84"/>
      <c r="V85" s="136"/>
      <c r="W85" s="136"/>
      <c r="X85" s="136"/>
      <c r="Y85" s="136"/>
      <c r="Z85" s="136"/>
    </row>
    <row r="86" spans="1:26">
      <c r="A86" s="58" t="s">
        <v>1353</v>
      </c>
      <c r="B86" s="60" t="s">
        <v>1354</v>
      </c>
      <c r="C86" s="61">
        <v>2016</v>
      </c>
      <c r="D86" s="62" t="s">
        <v>1355</v>
      </c>
      <c r="E86" s="62" t="s">
        <v>91</v>
      </c>
      <c r="F86" s="375"/>
      <c r="G86" s="375" t="s">
        <v>452</v>
      </c>
      <c r="H86" s="375">
        <v>1</v>
      </c>
      <c r="I86" s="375">
        <v>2</v>
      </c>
      <c r="J86" s="365">
        <v>0</v>
      </c>
      <c r="K86" s="375">
        <v>0</v>
      </c>
      <c r="L86" s="375">
        <v>0</v>
      </c>
      <c r="M86" s="365">
        <v>1</v>
      </c>
      <c r="N86" s="197" t="s">
        <v>1515</v>
      </c>
      <c r="O86" t="s">
        <v>283</v>
      </c>
      <c r="P86" t="s">
        <v>1612</v>
      </c>
      <c r="Q86" s="130" t="s">
        <v>1901</v>
      </c>
      <c r="R86">
        <f>198+213</f>
        <v>411</v>
      </c>
      <c r="S86">
        <v>198</v>
      </c>
      <c r="T86" s="130">
        <f t="shared" si="2"/>
        <v>48.175182481751825</v>
      </c>
      <c r="V86" s="235"/>
      <c r="W86" s="235"/>
      <c r="X86" s="235"/>
      <c r="Y86" s="235"/>
      <c r="Z86" s="235"/>
    </row>
    <row r="87" spans="1:26">
      <c r="A87" s="173" t="s">
        <v>1409</v>
      </c>
      <c r="B87" s="60" t="s">
        <v>1410</v>
      </c>
      <c r="C87" s="90">
        <v>2013</v>
      </c>
      <c r="D87" s="93" t="s">
        <v>1411</v>
      </c>
      <c r="E87" s="238" t="s">
        <v>91</v>
      </c>
      <c r="F87" s="295"/>
      <c r="G87" s="369" t="s">
        <v>218</v>
      </c>
      <c r="H87" s="369">
        <v>1</v>
      </c>
      <c r="I87" s="369">
        <v>0</v>
      </c>
      <c r="J87" s="197">
        <v>3</v>
      </c>
      <c r="K87" s="369">
        <v>0</v>
      </c>
      <c r="L87" s="369">
        <v>0</v>
      </c>
      <c r="M87" s="377">
        <v>2</v>
      </c>
      <c r="N87" s="197" t="s">
        <v>1502</v>
      </c>
      <c r="O87" s="84" t="s">
        <v>92</v>
      </c>
      <c r="P87" s="84" t="s">
        <v>1613</v>
      </c>
      <c r="Q87" s="380" t="s">
        <v>1613</v>
      </c>
      <c r="R87" s="84">
        <f>96+5+11+3</f>
        <v>115</v>
      </c>
      <c r="S87" s="84">
        <f>11+3</f>
        <v>14</v>
      </c>
      <c r="T87" s="130">
        <f t="shared" si="2"/>
        <v>12.173913043478262</v>
      </c>
      <c r="U87" s="84" t="s">
        <v>1614</v>
      </c>
      <c r="V87" s="136"/>
      <c r="W87" s="136"/>
      <c r="X87" s="136"/>
      <c r="Y87" s="136"/>
      <c r="Z87" s="136"/>
    </row>
    <row r="88" spans="1:26">
      <c r="A88" s="192" t="s">
        <v>1419</v>
      </c>
      <c r="B88" s="60" t="s">
        <v>1396</v>
      </c>
      <c r="C88" s="90">
        <v>2011</v>
      </c>
      <c r="D88" s="93" t="s">
        <v>1420</v>
      </c>
      <c r="E88" s="238" t="s">
        <v>91</v>
      </c>
      <c r="F88" s="90"/>
      <c r="G88" s="200" t="s">
        <v>1401</v>
      </c>
      <c r="H88" s="200">
        <v>1</v>
      </c>
      <c r="I88" s="200">
        <v>0</v>
      </c>
      <c r="J88" s="200">
        <v>0</v>
      </c>
      <c r="K88" s="200">
        <v>0</v>
      </c>
      <c r="L88" s="200">
        <v>0</v>
      </c>
      <c r="M88" s="196">
        <v>3</v>
      </c>
      <c r="N88" s="197" t="s">
        <v>1902</v>
      </c>
      <c r="O88" s="84" t="s">
        <v>92</v>
      </c>
      <c r="P88" s="84" t="s">
        <v>1615</v>
      </c>
      <c r="Q88" s="130" t="s">
        <v>1901</v>
      </c>
      <c r="R88" s="84">
        <v>585</v>
      </c>
      <c r="S88" s="84">
        <v>45</v>
      </c>
      <c r="T88" s="130">
        <f t="shared" si="2"/>
        <v>7.6923076923076925</v>
      </c>
      <c r="U88" s="84"/>
      <c r="V88" s="383"/>
      <c r="W88" s="383"/>
      <c r="X88" s="383"/>
      <c r="Y88" s="383"/>
      <c r="Z88" s="383"/>
    </row>
    <row r="89" spans="1:26">
      <c r="A89" s="192" t="s">
        <v>1442</v>
      </c>
      <c r="B89" s="89" t="s">
        <v>1443</v>
      </c>
      <c r="C89" s="90">
        <v>2011</v>
      </c>
      <c r="D89" s="93" t="s">
        <v>1444</v>
      </c>
      <c r="E89" s="238" t="s">
        <v>91</v>
      </c>
      <c r="F89" s="90"/>
      <c r="G89" s="200" t="s">
        <v>1617</v>
      </c>
      <c r="H89" s="200">
        <v>0</v>
      </c>
      <c r="I89" s="200">
        <v>0</v>
      </c>
      <c r="J89" s="287">
        <v>0</v>
      </c>
      <c r="K89" s="200">
        <v>0</v>
      </c>
      <c r="L89" s="200">
        <v>0</v>
      </c>
      <c r="M89" s="196">
        <v>3</v>
      </c>
      <c r="N89" s="197" t="s">
        <v>1902</v>
      </c>
      <c r="O89" s="84" t="s">
        <v>92</v>
      </c>
      <c r="P89" s="84" t="s">
        <v>1616</v>
      </c>
      <c r="Q89" s="84"/>
      <c r="R89" s="84">
        <f>160-93</f>
        <v>67</v>
      </c>
      <c r="S89" s="84">
        <f>34-15</f>
        <v>19</v>
      </c>
      <c r="T89" s="130">
        <f t="shared" si="2"/>
        <v>28.35820895522388</v>
      </c>
      <c r="U89" s="84"/>
      <c r="V89" s="185"/>
      <c r="W89" s="185"/>
      <c r="X89" s="185"/>
      <c r="Y89" s="185"/>
      <c r="Z89" s="185"/>
    </row>
    <row r="90" spans="1:26">
      <c r="A90" s="192" t="s">
        <v>1442</v>
      </c>
      <c r="B90" s="89" t="s">
        <v>1443</v>
      </c>
      <c r="C90" s="90">
        <v>2011</v>
      </c>
      <c r="D90" s="93" t="s">
        <v>1444</v>
      </c>
      <c r="E90" s="238" t="s">
        <v>91</v>
      </c>
      <c r="F90" s="90"/>
      <c r="G90" s="200" t="s">
        <v>1618</v>
      </c>
      <c r="H90" s="200">
        <v>0</v>
      </c>
      <c r="I90" s="200">
        <v>0</v>
      </c>
      <c r="J90" s="197">
        <v>3</v>
      </c>
      <c r="K90" s="200">
        <v>0</v>
      </c>
      <c r="L90" s="200">
        <v>5</v>
      </c>
      <c r="M90" s="197">
        <v>2</v>
      </c>
      <c r="N90" s="197" t="s">
        <v>1502</v>
      </c>
      <c r="O90" s="84" t="s">
        <v>92</v>
      </c>
      <c r="P90" s="84" t="s">
        <v>1616</v>
      </c>
      <c r="Q90" s="84"/>
      <c r="R90" s="84">
        <v>93</v>
      </c>
      <c r="S90" s="84">
        <v>15</v>
      </c>
      <c r="T90" s="130">
        <f t="shared" si="2"/>
        <v>16.129032258064516</v>
      </c>
      <c r="U90" s="84"/>
      <c r="V90" s="185"/>
      <c r="W90" s="185"/>
      <c r="X90" s="185"/>
      <c r="Y90" s="185"/>
      <c r="Z90" s="185"/>
    </row>
    <row r="91" spans="1:26">
      <c r="A91" s="399" t="s">
        <v>1442</v>
      </c>
      <c r="B91" s="397" t="s">
        <v>1443</v>
      </c>
      <c r="C91" s="295">
        <v>2011</v>
      </c>
      <c r="D91" s="93" t="s">
        <v>1444</v>
      </c>
      <c r="E91" s="238" t="s">
        <v>91</v>
      </c>
      <c r="F91" s="295"/>
      <c r="G91" s="369" t="s">
        <v>112</v>
      </c>
      <c r="H91" s="369">
        <v>1</v>
      </c>
      <c r="I91" s="200">
        <v>0</v>
      </c>
      <c r="J91" s="369">
        <v>0</v>
      </c>
      <c r="K91" s="369">
        <v>0</v>
      </c>
      <c r="L91" s="369">
        <v>0</v>
      </c>
      <c r="M91" s="196">
        <v>3</v>
      </c>
      <c r="N91" s="197" t="s">
        <v>1902</v>
      </c>
      <c r="O91" s="380" t="s">
        <v>92</v>
      </c>
      <c r="P91" s="84" t="s">
        <v>1616</v>
      </c>
      <c r="Q91" s="130" t="s">
        <v>1901</v>
      </c>
      <c r="R91" s="380">
        <f>126+34</f>
        <v>160</v>
      </c>
      <c r="S91" s="380">
        <f>34</f>
        <v>34</v>
      </c>
      <c r="T91" s="130">
        <f t="shared" si="2"/>
        <v>21.25</v>
      </c>
      <c r="U91" s="380"/>
      <c r="V91" s="383"/>
      <c r="W91" s="383"/>
      <c r="X91" s="383"/>
      <c r="Y91" s="383"/>
      <c r="Z91" s="383"/>
    </row>
    <row r="92" spans="1:26">
      <c r="A92" s="173" t="s">
        <v>1464</v>
      </c>
      <c r="B92" s="89" t="s">
        <v>1465</v>
      </c>
      <c r="C92" s="90">
        <v>2015</v>
      </c>
      <c r="D92" s="93" t="s">
        <v>1466</v>
      </c>
      <c r="E92" s="238" t="s">
        <v>91</v>
      </c>
      <c r="F92" s="90"/>
      <c r="G92" s="200" t="s">
        <v>1469</v>
      </c>
      <c r="H92" s="200">
        <v>1</v>
      </c>
      <c r="I92" s="197">
        <v>2</v>
      </c>
      <c r="J92" s="200">
        <v>0</v>
      </c>
      <c r="K92" s="200">
        <v>0</v>
      </c>
      <c r="L92" s="200">
        <v>0</v>
      </c>
      <c r="M92" s="197">
        <v>1</v>
      </c>
      <c r="N92" s="197" t="s">
        <v>1515</v>
      </c>
      <c r="O92" s="84" t="s">
        <v>92</v>
      </c>
      <c r="P92" s="84" t="s">
        <v>1619</v>
      </c>
      <c r="Q92" s="130" t="s">
        <v>1901</v>
      </c>
      <c r="R92" s="84">
        <f>64+487</f>
        <v>551</v>
      </c>
      <c r="S92" s="84">
        <f>16+105</f>
        <v>121</v>
      </c>
      <c r="T92" s="130">
        <f t="shared" si="2"/>
        <v>21.960072595281307</v>
      </c>
      <c r="U92" s="84"/>
      <c r="V92" s="185"/>
      <c r="W92" s="185"/>
      <c r="X92" s="185"/>
      <c r="Y92" s="185"/>
      <c r="Z92" s="185"/>
    </row>
    <row r="93" spans="1:26">
      <c r="A93" s="401" t="s">
        <v>1477</v>
      </c>
      <c r="B93" s="397" t="s">
        <v>1440</v>
      </c>
      <c r="C93" s="295">
        <v>2011</v>
      </c>
      <c r="D93" s="93" t="s">
        <v>1478</v>
      </c>
      <c r="E93" s="238" t="s">
        <v>91</v>
      </c>
      <c r="F93" s="295"/>
      <c r="G93" s="369" t="s">
        <v>1481</v>
      </c>
      <c r="H93" s="369">
        <v>1</v>
      </c>
      <c r="I93" s="377">
        <v>2</v>
      </c>
      <c r="J93" s="369">
        <v>0</v>
      </c>
      <c r="K93" s="369">
        <v>0</v>
      </c>
      <c r="L93" s="369">
        <v>0</v>
      </c>
      <c r="M93" s="377">
        <v>1</v>
      </c>
      <c r="N93" s="377" t="s">
        <v>1515</v>
      </c>
      <c r="O93" s="380" t="s">
        <v>92</v>
      </c>
      <c r="P93" s="380" t="s">
        <v>1620</v>
      </c>
      <c r="Q93" s="130" t="s">
        <v>1901</v>
      </c>
      <c r="R93" s="380">
        <v>75</v>
      </c>
      <c r="S93" s="380">
        <f>10+3+2</f>
        <v>15</v>
      </c>
      <c r="T93" s="380">
        <f t="shared" si="2"/>
        <v>20</v>
      </c>
      <c r="U93" s="380"/>
      <c r="V93" s="383"/>
      <c r="W93" s="383"/>
      <c r="X93" s="383"/>
      <c r="Y93" s="383"/>
      <c r="Z93" s="383"/>
    </row>
    <row r="94" spans="1:26" ht="78">
      <c r="A94" s="173"/>
      <c r="B94" s="248"/>
      <c r="C94" s="249"/>
      <c r="D94" s="387"/>
      <c r="E94" s="387"/>
      <c r="F94" s="249"/>
      <c r="G94" s="254"/>
      <c r="H94" s="254"/>
      <c r="I94" s="254"/>
      <c r="J94" s="254"/>
      <c r="K94" s="254"/>
      <c r="L94" s="254"/>
      <c r="M94" s="254"/>
      <c r="N94" s="254"/>
      <c r="O94" s="249" t="s">
        <v>1621</v>
      </c>
      <c r="P94" s="249" t="s">
        <v>1622</v>
      </c>
      <c r="Q94" s="249"/>
      <c r="R94" s="249" t="s">
        <v>1623</v>
      </c>
      <c r="S94" s="249" t="s">
        <v>1624</v>
      </c>
      <c r="T94" s="249" t="s">
        <v>1625</v>
      </c>
      <c r="U94" s="249" t="s">
        <v>1626</v>
      </c>
      <c r="V94" s="257"/>
      <c r="W94" s="257"/>
      <c r="X94" s="257"/>
      <c r="Y94" s="257"/>
      <c r="Z94" s="257"/>
    </row>
    <row r="95" spans="1:26">
      <c r="D95" s="15"/>
      <c r="E95" s="15"/>
      <c r="N95" s="222"/>
      <c r="R95">
        <f>SUM(R2:R93)</f>
        <v>39762</v>
      </c>
      <c r="S95">
        <f>SUM(S2:S93)</f>
        <v>5578</v>
      </c>
      <c r="T95" s="222"/>
    </row>
  </sheetData>
  <autoFilter ref="A1:Z95">
    <sortState ref="A2:Z94">
      <sortCondition ref="B1:B96"/>
    </sortState>
  </autoFilter>
  <phoneticPr fontId="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L52"/>
  <sheetViews>
    <sheetView zoomScaleNormal="100" workbookViewId="0">
      <pane xSplit="2" ySplit="1" topLeftCell="C2" activePane="bottomRight" state="frozen"/>
      <selection pane="topRight" activeCell="B1" sqref="B1"/>
      <selection pane="bottomLeft" activeCell="A4" sqref="A4"/>
      <selection pane="bottomRight" activeCell="E2" sqref="E2"/>
    </sheetView>
  </sheetViews>
  <sheetFormatPr defaultColWidth="8.83203125" defaultRowHeight="14"/>
  <cols>
    <col min="1" max="1" width="8.83203125" style="8"/>
    <col min="2" max="2" width="11.5" style="157" customWidth="1"/>
    <col min="3" max="3" width="8.83203125" style="8"/>
    <col min="4" max="4" width="4.83203125" style="8" customWidth="1"/>
    <col min="5" max="5" width="6.33203125" style="8" customWidth="1"/>
    <col min="6" max="6" width="6.5" style="8" customWidth="1"/>
    <col min="7" max="7" width="7.33203125" style="8" customWidth="1"/>
    <col min="8" max="8" width="5.83203125" style="8" customWidth="1"/>
    <col min="9" max="10" width="13.33203125" style="8" customWidth="1"/>
    <col min="11" max="11" width="9"/>
    <col min="12" max="13" width="10.75" style="31" customWidth="1"/>
    <col min="14" max="14" width="10.75" style="29" customWidth="1"/>
    <col min="15" max="16" width="7.58203125" style="8" customWidth="1"/>
    <col min="17" max="17" width="5.75" style="8" customWidth="1"/>
    <col min="18" max="18" width="7.25" style="29" customWidth="1"/>
    <col min="19" max="20" width="7.58203125" style="8" customWidth="1"/>
    <col min="21" max="21" width="5.83203125" style="8" customWidth="1"/>
    <col min="22" max="22" width="19.83203125" style="8" customWidth="1"/>
    <col min="23" max="23" width="12" style="29" customWidth="1"/>
    <col min="24" max="25" width="8.83203125" style="8" customWidth="1"/>
    <col min="26" max="26" width="11.08203125" style="8" customWidth="1"/>
    <col min="27" max="28" width="8.83203125" style="8" customWidth="1"/>
    <col min="29" max="29" width="11.75" style="8" customWidth="1"/>
    <col min="30" max="30" width="10" style="8" customWidth="1"/>
    <col min="31" max="37" width="8.83203125" style="8" customWidth="1"/>
    <col min="38" max="16384" width="8.83203125" style="8"/>
  </cols>
  <sheetData>
    <row r="1" spans="1:38" s="101" customFormat="1" ht="30" customHeight="1">
      <c r="A1" s="304" t="s">
        <v>1627</v>
      </c>
      <c r="B1" s="304" t="s">
        <v>33</v>
      </c>
      <c r="C1" s="305" t="s">
        <v>1628</v>
      </c>
      <c r="D1" s="305" t="s">
        <v>1629</v>
      </c>
      <c r="E1" s="305" t="s">
        <v>36</v>
      </c>
      <c r="F1" s="305" t="s">
        <v>37</v>
      </c>
      <c r="G1" s="306" t="s">
        <v>1737</v>
      </c>
      <c r="H1" s="307" t="s">
        <v>1507</v>
      </c>
      <c r="I1" s="307" t="s">
        <v>1630</v>
      </c>
      <c r="J1" s="308" t="s">
        <v>1498</v>
      </c>
      <c r="K1" s="308" t="s">
        <v>1631</v>
      </c>
      <c r="L1" s="309" t="s">
        <v>1632</v>
      </c>
      <c r="M1" s="309"/>
      <c r="N1" s="310" t="s">
        <v>1738</v>
      </c>
      <c r="O1" s="309" t="s">
        <v>1634</v>
      </c>
      <c r="P1" s="309" t="s">
        <v>1635</v>
      </c>
      <c r="Q1" s="309" t="s">
        <v>1636</v>
      </c>
      <c r="R1" s="311" t="s">
        <v>1637</v>
      </c>
      <c r="S1" s="312" t="s">
        <v>1638</v>
      </c>
      <c r="T1" s="312" t="s">
        <v>1639</v>
      </c>
      <c r="U1" s="312" t="s">
        <v>1640</v>
      </c>
      <c r="V1" s="313" t="s">
        <v>1641</v>
      </c>
      <c r="W1" s="314" t="s">
        <v>1642</v>
      </c>
      <c r="X1" s="314" t="s">
        <v>1643</v>
      </c>
      <c r="Y1" s="314" t="s">
        <v>1644</v>
      </c>
      <c r="Z1" s="315" t="s">
        <v>1645</v>
      </c>
      <c r="AA1" s="315" t="s">
        <v>1646</v>
      </c>
      <c r="AB1" s="315" t="s">
        <v>1647</v>
      </c>
      <c r="AC1" s="315" t="s">
        <v>1648</v>
      </c>
      <c r="AD1" s="316" t="s">
        <v>1512</v>
      </c>
      <c r="AE1" s="317" t="s">
        <v>63</v>
      </c>
      <c r="AF1" s="317" t="s">
        <v>64</v>
      </c>
      <c r="AG1" s="317" t="s">
        <v>65</v>
      </c>
      <c r="AH1" s="317" t="s">
        <v>66</v>
      </c>
      <c r="AI1" s="317" t="s">
        <v>67</v>
      </c>
      <c r="AJ1" s="317" t="s">
        <v>1649</v>
      </c>
      <c r="AK1" s="317" t="s">
        <v>68</v>
      </c>
      <c r="AL1" s="317" t="s">
        <v>69</v>
      </c>
    </row>
    <row r="2" spans="1:38" s="224" customFormat="1" ht="18.75" customHeight="1">
      <c r="A2" s="318">
        <v>1</v>
      </c>
      <c r="B2" s="319" t="s">
        <v>88</v>
      </c>
      <c r="C2" s="320" t="s">
        <v>1758</v>
      </c>
      <c r="D2" s="321">
        <v>2020</v>
      </c>
      <c r="E2" s="321" t="s">
        <v>1907</v>
      </c>
      <c r="F2" s="321" t="s">
        <v>91</v>
      </c>
      <c r="G2" s="321" t="s">
        <v>101</v>
      </c>
      <c r="H2" s="321" t="s">
        <v>92</v>
      </c>
      <c r="I2" s="321" t="s">
        <v>1650</v>
      </c>
      <c r="J2" s="318"/>
      <c r="K2" s="318" t="s">
        <v>157</v>
      </c>
      <c r="L2" s="321" t="s">
        <v>1651</v>
      </c>
      <c r="M2" s="321">
        <f>SUM(N2+R2)</f>
        <v>153</v>
      </c>
      <c r="N2" s="322">
        <f>84+13+1</f>
        <v>98</v>
      </c>
      <c r="O2" s="321">
        <v>31</v>
      </c>
      <c r="P2" s="321">
        <f>N2-O2</f>
        <v>67</v>
      </c>
      <c r="Q2" s="322">
        <f>O2/N2*100</f>
        <v>31.632653061224492</v>
      </c>
      <c r="R2" s="323">
        <v>55</v>
      </c>
      <c r="S2" s="324">
        <v>18</v>
      </c>
      <c r="T2" s="324">
        <f>R2-S2</f>
        <v>37</v>
      </c>
      <c r="U2" s="324">
        <f>S2/R2*100</f>
        <v>32.727272727272727</v>
      </c>
      <c r="V2" s="325" t="s">
        <v>1652</v>
      </c>
      <c r="W2" s="321">
        <f>(S2*(N2-O2))/((R2-S2)*O2)</f>
        <v>1.051438535309503</v>
      </c>
      <c r="X2" s="321"/>
      <c r="Y2" s="321"/>
      <c r="Z2" s="321"/>
      <c r="AA2" s="321"/>
      <c r="AB2" s="321"/>
      <c r="AC2" s="321"/>
      <c r="AD2" s="321"/>
      <c r="AE2" s="326"/>
      <c r="AF2" s="326"/>
      <c r="AG2" s="326"/>
      <c r="AH2" s="326"/>
      <c r="AI2" s="326"/>
      <c r="AJ2" s="326"/>
      <c r="AK2" s="326"/>
      <c r="AL2" s="326"/>
    </row>
    <row r="3" spans="1:38" s="16" customFormat="1" ht="17.5" customHeight="1">
      <c r="A3" s="326">
        <v>0</v>
      </c>
      <c r="B3" s="319" t="s">
        <v>88</v>
      </c>
      <c r="C3" s="320" t="s">
        <v>89</v>
      </c>
      <c r="D3" s="321">
        <v>2020</v>
      </c>
      <c r="E3" s="321" t="s">
        <v>90</v>
      </c>
      <c r="F3" s="321" t="s">
        <v>91</v>
      </c>
      <c r="G3" s="321" t="s">
        <v>101</v>
      </c>
      <c r="H3" s="321" t="s">
        <v>92</v>
      </c>
      <c r="I3" s="321" t="s">
        <v>1650</v>
      </c>
      <c r="J3" s="326"/>
      <c r="K3" s="326" t="s">
        <v>1653</v>
      </c>
      <c r="L3" s="321" t="s">
        <v>1654</v>
      </c>
      <c r="M3" s="321"/>
      <c r="N3" s="322">
        <f>84+13+1</f>
        <v>98</v>
      </c>
      <c r="O3" s="321">
        <v>13</v>
      </c>
      <c r="P3" s="321">
        <f>N3-O3</f>
        <v>85</v>
      </c>
      <c r="Q3" s="322">
        <f>O3/N3*100</f>
        <v>13.26530612244898</v>
      </c>
      <c r="R3" s="322">
        <v>55</v>
      </c>
      <c r="S3" s="327">
        <v>11</v>
      </c>
      <c r="T3" s="324">
        <f>R3-S3</f>
        <v>44</v>
      </c>
      <c r="U3" s="324">
        <f>S3/R3*100</f>
        <v>20</v>
      </c>
      <c r="V3" s="324" t="s">
        <v>1652</v>
      </c>
      <c r="W3" s="321">
        <f>(S3*(N3-O3))/((R3-S3)*O3)</f>
        <v>1.6346153846153846</v>
      </c>
      <c r="X3" s="321"/>
      <c r="Y3" s="321"/>
      <c r="Z3" s="321"/>
      <c r="AA3" s="321"/>
      <c r="AB3" s="321"/>
      <c r="AC3" s="321"/>
      <c r="AD3" s="321"/>
      <c r="AE3" s="326"/>
      <c r="AF3" s="326"/>
      <c r="AG3" s="326"/>
      <c r="AH3" s="326"/>
      <c r="AI3" s="326"/>
      <c r="AJ3" s="326"/>
      <c r="AK3" s="326"/>
      <c r="AL3" s="326"/>
    </row>
    <row r="4" spans="1:38">
      <c r="A4" s="326">
        <v>1</v>
      </c>
      <c r="B4" s="328" t="s">
        <v>116</v>
      </c>
      <c r="C4" s="320" t="s">
        <v>1757</v>
      </c>
      <c r="D4" s="321">
        <v>2011</v>
      </c>
      <c r="E4" s="321" t="s">
        <v>118</v>
      </c>
      <c r="F4" s="321" t="s">
        <v>91</v>
      </c>
      <c r="G4" s="321" t="s">
        <v>125</v>
      </c>
      <c r="H4" s="321" t="s">
        <v>92</v>
      </c>
      <c r="I4" s="329" t="s">
        <v>1655</v>
      </c>
      <c r="J4" s="330"/>
      <c r="K4" s="331" t="s">
        <v>1656</v>
      </c>
      <c r="L4" s="321" t="s">
        <v>1657</v>
      </c>
      <c r="M4" s="321">
        <f t="shared" ref="M4:M5" si="0">SUM(N4+R4)</f>
        <v>60</v>
      </c>
      <c r="N4" s="321">
        <v>44</v>
      </c>
      <c r="O4" s="321">
        <v>6</v>
      </c>
      <c r="P4" s="321">
        <f>N4-O4</f>
        <v>38</v>
      </c>
      <c r="Q4" s="322">
        <f>O4/N4*100</f>
        <v>13.636363636363635</v>
      </c>
      <c r="R4" s="321">
        <v>16</v>
      </c>
      <c r="S4" s="321">
        <v>4</v>
      </c>
      <c r="T4" s="324">
        <f>R4-S4</f>
        <v>12</v>
      </c>
      <c r="U4" s="321">
        <f>S4/R4*100</f>
        <v>25</v>
      </c>
      <c r="V4" s="321" t="s">
        <v>1658</v>
      </c>
      <c r="W4" s="321">
        <f>(S4*(N4-O4))/((R4-S4)*O4)</f>
        <v>2.1111111111111112</v>
      </c>
      <c r="X4" s="321"/>
      <c r="Y4" s="321"/>
      <c r="Z4" s="321"/>
      <c r="AA4" s="321"/>
      <c r="AB4" s="321"/>
      <c r="AC4" s="321"/>
      <c r="AD4" s="321"/>
      <c r="AE4" s="326"/>
      <c r="AF4" s="326"/>
      <c r="AG4" s="326"/>
      <c r="AH4" s="326"/>
      <c r="AI4" s="326"/>
      <c r="AJ4" s="326"/>
      <c r="AK4" s="326"/>
      <c r="AL4" s="326"/>
    </row>
    <row r="5" spans="1:38" s="17" customFormat="1">
      <c r="A5" s="326">
        <v>1</v>
      </c>
      <c r="B5" s="332" t="s">
        <v>151</v>
      </c>
      <c r="C5" s="320" t="s">
        <v>152</v>
      </c>
      <c r="D5" s="321">
        <v>2020</v>
      </c>
      <c r="E5" s="321" t="s">
        <v>153</v>
      </c>
      <c r="F5" s="321" t="s">
        <v>91</v>
      </c>
      <c r="G5" s="321" t="s">
        <v>1514</v>
      </c>
      <c r="H5" s="329" t="s">
        <v>92</v>
      </c>
      <c r="I5" s="333" t="s">
        <v>1659</v>
      </c>
      <c r="J5" s="326" t="s">
        <v>1734</v>
      </c>
      <c r="K5" s="326" t="s">
        <v>1660</v>
      </c>
      <c r="L5" s="334" t="s">
        <v>1661</v>
      </c>
      <c r="M5" s="321">
        <f t="shared" si="0"/>
        <v>105</v>
      </c>
      <c r="N5" s="321">
        <v>49</v>
      </c>
      <c r="O5" s="321" t="s">
        <v>1662</v>
      </c>
      <c r="P5" s="321"/>
      <c r="Q5" s="321" t="s">
        <v>112</v>
      </c>
      <c r="R5" s="321">
        <v>56</v>
      </c>
      <c r="S5" s="321" t="s">
        <v>1663</v>
      </c>
      <c r="T5" s="321"/>
      <c r="U5" s="321"/>
      <c r="V5" s="321" t="s">
        <v>1664</v>
      </c>
      <c r="W5" s="321" t="e">
        <f>(S5*(N5-O5))/((R5-S5)*O5)</f>
        <v>#VALUE!</v>
      </c>
      <c r="X5" s="321"/>
      <c r="Y5" s="321"/>
      <c r="Z5" s="321"/>
      <c r="AA5" s="321"/>
      <c r="AB5" s="321"/>
      <c r="AC5" s="321"/>
      <c r="AD5" s="321"/>
      <c r="AE5" s="326"/>
      <c r="AF5" s="326"/>
      <c r="AG5" s="326"/>
      <c r="AH5" s="326"/>
      <c r="AI5" s="326"/>
      <c r="AJ5" s="326"/>
      <c r="AK5" s="326"/>
      <c r="AL5" s="326"/>
    </row>
    <row r="6" spans="1:38">
      <c r="A6" s="326">
        <v>0</v>
      </c>
      <c r="B6" s="332" t="s">
        <v>151</v>
      </c>
      <c r="C6" s="320" t="s">
        <v>152</v>
      </c>
      <c r="D6" s="321">
        <v>2020</v>
      </c>
      <c r="E6" s="321" t="s">
        <v>153</v>
      </c>
      <c r="F6" s="321" t="s">
        <v>91</v>
      </c>
      <c r="G6" s="321" t="s">
        <v>1514</v>
      </c>
      <c r="H6" s="329" t="s">
        <v>92</v>
      </c>
      <c r="I6" s="333" t="s">
        <v>1659</v>
      </c>
      <c r="J6" s="331"/>
      <c r="K6" s="331" t="s">
        <v>1656</v>
      </c>
      <c r="L6" s="321" t="s">
        <v>1657</v>
      </c>
      <c r="M6" s="321"/>
      <c r="N6" s="321">
        <v>49</v>
      </c>
      <c r="O6" s="321">
        <v>1</v>
      </c>
      <c r="P6" s="321">
        <f>N6-O6</f>
        <v>48</v>
      </c>
      <c r="Q6" s="322">
        <f>O6/N6*100</f>
        <v>2.0408163265306123</v>
      </c>
      <c r="R6" s="321">
        <v>56</v>
      </c>
      <c r="S6" s="321">
        <v>7</v>
      </c>
      <c r="T6" s="324">
        <f>R6-S6</f>
        <v>49</v>
      </c>
      <c r="U6" s="321">
        <f>S6/R6*100</f>
        <v>12.5</v>
      </c>
      <c r="V6" s="321"/>
      <c r="W6" s="321">
        <f>(S6*(N6-O6))/((R6-S6)*O6)</f>
        <v>6.8571428571428568</v>
      </c>
      <c r="X6" s="321"/>
      <c r="Y6" s="321"/>
      <c r="Z6" s="321"/>
      <c r="AA6" s="321"/>
      <c r="AB6" s="321"/>
      <c r="AC6" s="321"/>
      <c r="AD6" s="321"/>
      <c r="AE6" s="326"/>
      <c r="AF6" s="326"/>
      <c r="AG6" s="326"/>
      <c r="AH6" s="326"/>
      <c r="AI6" s="326"/>
      <c r="AJ6" s="326"/>
      <c r="AK6" s="326"/>
      <c r="AL6" s="326"/>
    </row>
    <row r="7" spans="1:38">
      <c r="A7" s="326">
        <v>1</v>
      </c>
      <c r="B7" s="335" t="s">
        <v>265</v>
      </c>
      <c r="C7" s="320" t="s">
        <v>266</v>
      </c>
      <c r="D7" s="321">
        <v>2019</v>
      </c>
      <c r="E7" s="321" t="s">
        <v>267</v>
      </c>
      <c r="F7" s="321" t="s">
        <v>232</v>
      </c>
      <c r="G7" s="321" t="s">
        <v>1665</v>
      </c>
      <c r="H7" s="321" t="s">
        <v>283</v>
      </c>
      <c r="I7" s="321" t="s">
        <v>1530</v>
      </c>
      <c r="J7" s="330"/>
      <c r="K7" s="318" t="s">
        <v>157</v>
      </c>
      <c r="L7" s="321" t="s">
        <v>1651</v>
      </c>
      <c r="M7" s="321">
        <f t="shared" ref="M7:M8" si="1">SUM(N7+R7)</f>
        <v>199</v>
      </c>
      <c r="N7" s="321">
        <f>199-26</f>
        <v>173</v>
      </c>
      <c r="O7" s="321">
        <f>45-16</f>
        <v>29</v>
      </c>
      <c r="P7" s="321">
        <f>N7-O7</f>
        <v>144</v>
      </c>
      <c r="Q7" s="322">
        <f>O7/N7*100</f>
        <v>16.76300578034682</v>
      </c>
      <c r="R7" s="321">
        <v>26</v>
      </c>
      <c r="S7" s="321">
        <v>16</v>
      </c>
      <c r="T7" s="324">
        <f>R7-S7</f>
        <v>10</v>
      </c>
      <c r="U7" s="321">
        <f>S7/R7*100</f>
        <v>61.53846153846154</v>
      </c>
      <c r="V7" s="321"/>
      <c r="W7" s="321"/>
      <c r="X7" s="321"/>
      <c r="Y7" s="321"/>
      <c r="Z7" s="321"/>
      <c r="AA7" s="321"/>
      <c r="AB7" s="321"/>
      <c r="AC7" s="321"/>
      <c r="AD7" s="321"/>
      <c r="AE7" s="326"/>
      <c r="AF7" s="326"/>
      <c r="AG7" s="326"/>
      <c r="AH7" s="326"/>
      <c r="AI7" s="326"/>
      <c r="AJ7" s="326"/>
      <c r="AK7" s="326"/>
      <c r="AL7" s="326"/>
    </row>
    <row r="8" spans="1:38">
      <c r="A8" s="326">
        <v>1</v>
      </c>
      <c r="B8" s="328" t="s">
        <v>477</v>
      </c>
      <c r="C8" s="320" t="s">
        <v>478</v>
      </c>
      <c r="D8" s="321">
        <v>2012</v>
      </c>
      <c r="E8" s="321" t="s">
        <v>479</v>
      </c>
      <c r="F8" s="321" t="s">
        <v>232</v>
      </c>
      <c r="G8" s="336" t="s">
        <v>483</v>
      </c>
      <c r="H8" s="329" t="s">
        <v>92</v>
      </c>
      <c r="I8" s="333" t="s">
        <v>1666</v>
      </c>
      <c r="J8" s="330"/>
      <c r="K8" s="318" t="s">
        <v>157</v>
      </c>
      <c r="L8" s="321" t="s">
        <v>1651</v>
      </c>
      <c r="M8" s="321">
        <f t="shared" si="1"/>
        <v>128</v>
      </c>
      <c r="N8" s="321">
        <v>86</v>
      </c>
      <c r="O8" s="321">
        <v>24</v>
      </c>
      <c r="P8" s="321">
        <f>N8-O8</f>
        <v>62</v>
      </c>
      <c r="Q8" s="321">
        <f>O8/N8*100</f>
        <v>27.906976744186046</v>
      </c>
      <c r="R8" s="321">
        <v>42</v>
      </c>
      <c r="S8" s="321">
        <v>14</v>
      </c>
      <c r="T8" s="324">
        <f>R8-S8</f>
        <v>28</v>
      </c>
      <c r="U8" s="321"/>
      <c r="V8" s="321" t="s">
        <v>1554</v>
      </c>
      <c r="W8" s="321"/>
      <c r="X8" s="321"/>
      <c r="Y8" s="321"/>
      <c r="Z8" s="321"/>
      <c r="AA8" s="321"/>
      <c r="AB8" s="321"/>
      <c r="AC8" s="321"/>
      <c r="AD8" s="321"/>
      <c r="AE8" s="326"/>
      <c r="AF8" s="326"/>
      <c r="AG8" s="326"/>
      <c r="AH8" s="326"/>
      <c r="AI8" s="326"/>
      <c r="AJ8" s="326"/>
      <c r="AK8" s="326"/>
      <c r="AL8" s="326"/>
    </row>
    <row r="9" spans="1:38">
      <c r="A9" s="326">
        <v>0</v>
      </c>
      <c r="B9" s="328" t="s">
        <v>477</v>
      </c>
      <c r="C9" s="320" t="s">
        <v>478</v>
      </c>
      <c r="D9" s="321">
        <v>2012</v>
      </c>
      <c r="E9" s="321" t="s">
        <v>479</v>
      </c>
      <c r="F9" s="321" t="s">
        <v>232</v>
      </c>
      <c r="G9" s="336" t="s">
        <v>483</v>
      </c>
      <c r="H9" s="329" t="s">
        <v>92</v>
      </c>
      <c r="I9" s="333" t="s">
        <v>1666</v>
      </c>
      <c r="J9" s="330"/>
      <c r="K9" s="326" t="s">
        <v>1653</v>
      </c>
      <c r="L9" s="321" t="s">
        <v>1654</v>
      </c>
      <c r="M9" s="321"/>
      <c r="N9" s="321">
        <v>86</v>
      </c>
      <c r="O9" s="321">
        <v>9</v>
      </c>
      <c r="P9" s="321">
        <f>N9-O9</f>
        <v>77</v>
      </c>
      <c r="Q9" s="321">
        <f>O9/N9*100</f>
        <v>10.465116279069768</v>
      </c>
      <c r="R9" s="321">
        <v>42</v>
      </c>
      <c r="S9" s="321">
        <v>9</v>
      </c>
      <c r="T9" s="324">
        <f>R9-S9</f>
        <v>33</v>
      </c>
      <c r="U9" s="321"/>
      <c r="V9" s="321"/>
      <c r="W9" s="321"/>
      <c r="X9" s="321"/>
      <c r="Y9" s="321"/>
      <c r="Z9" s="321"/>
      <c r="AA9" s="321"/>
      <c r="AB9" s="321"/>
      <c r="AC9" s="321"/>
      <c r="AD9" s="321"/>
      <c r="AE9" s="326"/>
      <c r="AF9" s="326"/>
      <c r="AG9" s="326"/>
      <c r="AH9" s="326"/>
      <c r="AI9" s="326"/>
      <c r="AJ9" s="326"/>
      <c r="AK9" s="326"/>
      <c r="AL9" s="326"/>
    </row>
    <row r="10" spans="1:38">
      <c r="A10" s="326">
        <v>0</v>
      </c>
      <c r="B10" s="328" t="s">
        <v>477</v>
      </c>
      <c r="C10" s="320" t="s">
        <v>478</v>
      </c>
      <c r="D10" s="321">
        <v>2012</v>
      </c>
      <c r="E10" s="321" t="s">
        <v>479</v>
      </c>
      <c r="F10" s="321" t="s">
        <v>232</v>
      </c>
      <c r="G10" s="336" t="s">
        <v>483</v>
      </c>
      <c r="H10" s="329" t="s">
        <v>92</v>
      </c>
      <c r="I10" s="333" t="s">
        <v>1666</v>
      </c>
      <c r="J10" s="330" t="s">
        <v>1667</v>
      </c>
      <c r="K10" s="326" t="s">
        <v>1660</v>
      </c>
      <c r="L10" s="321" t="s">
        <v>1668</v>
      </c>
      <c r="M10" s="321"/>
      <c r="N10" s="321">
        <v>86</v>
      </c>
      <c r="O10" s="321" t="s">
        <v>1669</v>
      </c>
      <c r="P10" s="321"/>
      <c r="Q10" s="321"/>
      <c r="R10" s="321">
        <v>42</v>
      </c>
      <c r="S10" s="321" t="s">
        <v>1670</v>
      </c>
      <c r="T10" s="321"/>
      <c r="U10" s="321"/>
      <c r="V10" s="321"/>
      <c r="W10" s="321"/>
      <c r="X10" s="321"/>
      <c r="Y10" s="321"/>
      <c r="Z10" s="321"/>
      <c r="AA10" s="321"/>
      <c r="AB10" s="321"/>
      <c r="AC10" s="321"/>
      <c r="AD10" s="321"/>
      <c r="AE10" s="326"/>
      <c r="AF10" s="326"/>
      <c r="AG10" s="326"/>
      <c r="AH10" s="326"/>
      <c r="AI10" s="326"/>
      <c r="AJ10" s="326"/>
      <c r="AK10" s="326"/>
      <c r="AL10" s="326"/>
    </row>
    <row r="11" spans="1:38">
      <c r="A11" s="326">
        <v>0</v>
      </c>
      <c r="B11" s="328" t="s">
        <v>477</v>
      </c>
      <c r="C11" s="320" t="s">
        <v>478</v>
      </c>
      <c r="D11" s="321">
        <v>2012</v>
      </c>
      <c r="E11" s="321" t="s">
        <v>479</v>
      </c>
      <c r="F11" s="321" t="s">
        <v>232</v>
      </c>
      <c r="G11" s="336" t="s">
        <v>483</v>
      </c>
      <c r="H11" s="329" t="s">
        <v>92</v>
      </c>
      <c r="I11" s="333" t="s">
        <v>1666</v>
      </c>
      <c r="J11" s="330"/>
      <c r="K11" s="331" t="s">
        <v>1656</v>
      </c>
      <c r="L11" s="321" t="s">
        <v>1671</v>
      </c>
      <c r="M11" s="321"/>
      <c r="N11" s="321">
        <v>86</v>
      </c>
      <c r="O11" s="321">
        <v>9</v>
      </c>
      <c r="P11" s="321">
        <f>N11-O11</f>
        <v>77</v>
      </c>
      <c r="Q11" s="321">
        <f>O11/N11*100</f>
        <v>10.465116279069768</v>
      </c>
      <c r="R11" s="321">
        <v>42</v>
      </c>
      <c r="S11" s="321">
        <v>3</v>
      </c>
      <c r="T11" s="324">
        <f>R11-S11</f>
        <v>39</v>
      </c>
      <c r="U11" s="321"/>
      <c r="V11" s="321"/>
      <c r="W11" s="321"/>
      <c r="X11" s="321"/>
      <c r="Y11" s="321"/>
      <c r="Z11" s="321"/>
      <c r="AA11" s="321"/>
      <c r="AB11" s="321"/>
      <c r="AC11" s="321"/>
      <c r="AD11" s="321"/>
      <c r="AE11" s="326"/>
      <c r="AF11" s="326"/>
      <c r="AG11" s="326"/>
      <c r="AH11" s="326"/>
      <c r="AI11" s="326"/>
      <c r="AJ11" s="326"/>
      <c r="AK11" s="326"/>
      <c r="AL11" s="326"/>
    </row>
    <row r="12" spans="1:38">
      <c r="A12" s="326">
        <v>1</v>
      </c>
      <c r="B12" s="321" t="s">
        <v>525</v>
      </c>
      <c r="C12" s="320" t="s">
        <v>526</v>
      </c>
      <c r="D12" s="321">
        <v>2011</v>
      </c>
      <c r="E12" s="321" t="s">
        <v>527</v>
      </c>
      <c r="F12" s="321" t="s">
        <v>91</v>
      </c>
      <c r="G12" s="336" t="s">
        <v>1539</v>
      </c>
      <c r="H12" s="329" t="s">
        <v>283</v>
      </c>
      <c r="I12" s="329" t="s">
        <v>1672</v>
      </c>
      <c r="J12" s="330"/>
      <c r="K12" s="326" t="s">
        <v>1653</v>
      </c>
      <c r="L12" s="321" t="s">
        <v>1654</v>
      </c>
      <c r="M12" s="321">
        <f>SUM(N12+R12)</f>
        <v>103</v>
      </c>
      <c r="N12" s="321">
        <v>55</v>
      </c>
      <c r="O12" s="321">
        <v>26</v>
      </c>
      <c r="P12" s="321">
        <f>N12-O12</f>
        <v>29</v>
      </c>
      <c r="Q12" s="321">
        <f>O12/N12*100</f>
        <v>47.272727272727273</v>
      </c>
      <c r="R12" s="321">
        <v>48</v>
      </c>
      <c r="S12" s="321">
        <v>36</v>
      </c>
      <c r="T12" s="324">
        <f>R12-S12</f>
        <v>12</v>
      </c>
      <c r="U12" s="321"/>
      <c r="V12" s="337" t="s">
        <v>1673</v>
      </c>
      <c r="W12" s="321">
        <v>3.3</v>
      </c>
      <c r="X12" s="321">
        <v>1.4</v>
      </c>
      <c r="Y12" s="321">
        <v>8.1</v>
      </c>
      <c r="Z12" s="321"/>
      <c r="AA12" s="321"/>
      <c r="AB12" s="321"/>
      <c r="AC12" s="321"/>
      <c r="AD12" s="321"/>
      <c r="AE12" s="326"/>
      <c r="AF12" s="326"/>
      <c r="AG12" s="326"/>
      <c r="AH12" s="326"/>
      <c r="AI12" s="326"/>
      <c r="AJ12" s="326"/>
      <c r="AK12" s="326"/>
      <c r="AL12" s="326"/>
    </row>
    <row r="13" spans="1:38">
      <c r="A13" s="326">
        <v>0</v>
      </c>
      <c r="B13" s="321" t="s">
        <v>525</v>
      </c>
      <c r="C13" s="320" t="s">
        <v>526</v>
      </c>
      <c r="D13" s="321">
        <v>2011</v>
      </c>
      <c r="E13" s="321" t="s">
        <v>1759</v>
      </c>
      <c r="F13" s="321" t="s">
        <v>91</v>
      </c>
      <c r="G13" s="336" t="s">
        <v>1539</v>
      </c>
      <c r="H13" s="329" t="s">
        <v>283</v>
      </c>
      <c r="I13" s="329" t="s">
        <v>1672</v>
      </c>
      <c r="J13" s="330" t="s">
        <v>157</v>
      </c>
      <c r="K13" s="326" t="s">
        <v>1660</v>
      </c>
      <c r="L13" s="334" t="s">
        <v>1674</v>
      </c>
      <c r="M13" s="334"/>
      <c r="N13" s="321">
        <v>55</v>
      </c>
      <c r="O13" s="321" t="s">
        <v>1669</v>
      </c>
      <c r="P13" s="321"/>
      <c r="Q13" s="321"/>
      <c r="R13" s="321">
        <f>48-26</f>
        <v>22</v>
      </c>
      <c r="S13" s="321" t="s">
        <v>1675</v>
      </c>
      <c r="T13" s="321"/>
      <c r="U13" s="321"/>
      <c r="V13" s="321"/>
      <c r="W13" s="321" t="s">
        <v>112</v>
      </c>
      <c r="X13" s="321"/>
      <c r="Y13" s="321"/>
      <c r="Z13" s="321"/>
      <c r="AA13" s="321"/>
      <c r="AB13" s="321"/>
      <c r="AC13" s="321"/>
      <c r="AD13" s="321"/>
      <c r="AE13" s="326"/>
      <c r="AF13" s="326"/>
      <c r="AG13" s="326"/>
      <c r="AH13" s="326"/>
      <c r="AI13" s="326"/>
      <c r="AJ13" s="326"/>
      <c r="AK13" s="326"/>
      <c r="AL13" s="326"/>
    </row>
    <row r="14" spans="1:38">
      <c r="A14" s="326">
        <v>0</v>
      </c>
      <c r="B14" s="321" t="s">
        <v>525</v>
      </c>
      <c r="C14" s="320" t="s">
        <v>526</v>
      </c>
      <c r="D14" s="321">
        <v>2011</v>
      </c>
      <c r="E14" s="321" t="s">
        <v>527</v>
      </c>
      <c r="F14" s="321" t="s">
        <v>91</v>
      </c>
      <c r="G14" s="336" t="s">
        <v>1539</v>
      </c>
      <c r="H14" s="329" t="s">
        <v>283</v>
      </c>
      <c r="I14" s="329" t="s">
        <v>1672</v>
      </c>
      <c r="J14" s="330"/>
      <c r="K14" s="331" t="s">
        <v>1656</v>
      </c>
      <c r="L14" s="321" t="s">
        <v>1657</v>
      </c>
      <c r="M14" s="321"/>
      <c r="N14" s="321">
        <v>55</v>
      </c>
      <c r="O14" s="321">
        <v>8</v>
      </c>
      <c r="P14" s="321">
        <f>N14-O14</f>
        <v>47</v>
      </c>
      <c r="Q14" s="321"/>
      <c r="R14" s="321">
        <v>26</v>
      </c>
      <c r="S14" s="321">
        <v>10</v>
      </c>
      <c r="T14" s="324">
        <f>R14-S14</f>
        <v>16</v>
      </c>
      <c r="U14" s="321"/>
      <c r="V14" s="321"/>
      <c r="W14" s="321">
        <v>1.5</v>
      </c>
      <c r="X14" s="321">
        <v>0.5</v>
      </c>
      <c r="Y14" s="321">
        <v>4.3</v>
      </c>
      <c r="Z14" s="321"/>
      <c r="AA14" s="321"/>
      <c r="AB14" s="321"/>
      <c r="AC14" s="321"/>
      <c r="AD14" s="321"/>
      <c r="AE14" s="326"/>
      <c r="AF14" s="326"/>
      <c r="AG14" s="326"/>
      <c r="AH14" s="326"/>
      <c r="AI14" s="326"/>
      <c r="AJ14" s="326"/>
      <c r="AK14" s="326"/>
      <c r="AL14" s="326"/>
    </row>
    <row r="15" spans="1:38">
      <c r="A15" s="326">
        <v>1</v>
      </c>
      <c r="B15" s="328" t="s">
        <v>566</v>
      </c>
      <c r="C15" s="320" t="s">
        <v>567</v>
      </c>
      <c r="D15" s="321">
        <v>2015</v>
      </c>
      <c r="E15" s="321" t="s">
        <v>568</v>
      </c>
      <c r="F15" s="321" t="s">
        <v>91</v>
      </c>
      <c r="G15" s="336" t="s">
        <v>571</v>
      </c>
      <c r="H15" s="329" t="s">
        <v>92</v>
      </c>
      <c r="I15" s="333" t="s">
        <v>1542</v>
      </c>
      <c r="J15" s="330"/>
      <c r="K15" s="331" t="s">
        <v>1656</v>
      </c>
      <c r="L15" s="321" t="s">
        <v>1657</v>
      </c>
      <c r="M15" s="321">
        <f>SUM(N15+R15)</f>
        <v>64</v>
      </c>
      <c r="N15" s="321">
        <v>38</v>
      </c>
      <c r="O15" s="321">
        <v>14</v>
      </c>
      <c r="P15" s="321">
        <f>N15-O15</f>
        <v>24</v>
      </c>
      <c r="Q15" s="321">
        <f>O15/N15*100</f>
        <v>36.84210526315789</v>
      </c>
      <c r="R15" s="321">
        <v>26</v>
      </c>
      <c r="S15" s="321">
        <v>9</v>
      </c>
      <c r="T15" s="324">
        <f>R15-S15</f>
        <v>17</v>
      </c>
      <c r="U15" s="321"/>
      <c r="V15" s="337" t="s">
        <v>1673</v>
      </c>
      <c r="W15" s="321"/>
      <c r="X15" s="321"/>
      <c r="Y15" s="321"/>
      <c r="Z15" s="321"/>
      <c r="AA15" s="321"/>
      <c r="AB15" s="321"/>
      <c r="AC15" s="321"/>
      <c r="AD15" s="321"/>
      <c r="AE15" s="326"/>
      <c r="AF15" s="326"/>
      <c r="AG15" s="326"/>
      <c r="AH15" s="326"/>
      <c r="AI15" s="326"/>
      <c r="AJ15" s="326"/>
      <c r="AK15" s="326"/>
      <c r="AL15" s="326"/>
    </row>
    <row r="16" spans="1:38">
      <c r="A16" s="326">
        <v>0</v>
      </c>
      <c r="B16" s="328" t="s">
        <v>566</v>
      </c>
      <c r="C16" s="320" t="s">
        <v>567</v>
      </c>
      <c r="D16" s="321">
        <v>2015</v>
      </c>
      <c r="E16" s="321" t="s">
        <v>568</v>
      </c>
      <c r="F16" s="321" t="s">
        <v>91</v>
      </c>
      <c r="G16" s="336" t="s">
        <v>571</v>
      </c>
      <c r="H16" s="329" t="s">
        <v>92</v>
      </c>
      <c r="I16" s="333" t="s">
        <v>1542</v>
      </c>
      <c r="J16" s="330"/>
      <c r="K16" s="318" t="s">
        <v>157</v>
      </c>
      <c r="L16" s="326" t="s">
        <v>1651</v>
      </c>
      <c r="M16" s="326"/>
      <c r="N16" s="321">
        <v>38</v>
      </c>
      <c r="O16" s="321">
        <v>12</v>
      </c>
      <c r="P16" s="321">
        <f>N16-O16</f>
        <v>26</v>
      </c>
      <c r="Q16" s="321"/>
      <c r="R16" s="321">
        <v>26</v>
      </c>
      <c r="S16" s="321">
        <v>10</v>
      </c>
      <c r="T16" s="324">
        <f>R16-S16</f>
        <v>16</v>
      </c>
      <c r="U16" s="321"/>
      <c r="V16" s="321"/>
      <c r="W16" s="321"/>
      <c r="X16" s="321"/>
      <c r="Y16" s="321"/>
      <c r="Z16" s="321"/>
      <c r="AA16" s="321"/>
      <c r="AB16" s="321"/>
      <c r="AC16" s="321"/>
      <c r="AD16" s="321"/>
      <c r="AE16" s="326"/>
      <c r="AF16" s="326"/>
      <c r="AG16" s="326"/>
      <c r="AH16" s="326"/>
      <c r="AI16" s="326"/>
      <c r="AJ16" s="326"/>
      <c r="AK16" s="326"/>
      <c r="AL16" s="326"/>
    </row>
    <row r="17" spans="1:38">
      <c r="A17" s="326">
        <v>0</v>
      </c>
      <c r="B17" s="328" t="s">
        <v>566</v>
      </c>
      <c r="C17" s="320" t="s">
        <v>567</v>
      </c>
      <c r="D17" s="321">
        <v>2015</v>
      </c>
      <c r="E17" s="321" t="s">
        <v>1743</v>
      </c>
      <c r="F17" s="321" t="s">
        <v>91</v>
      </c>
      <c r="G17" s="336" t="s">
        <v>571</v>
      </c>
      <c r="H17" s="329" t="s">
        <v>92</v>
      </c>
      <c r="I17" s="333" t="s">
        <v>1542</v>
      </c>
      <c r="J17" s="330" t="s">
        <v>1676</v>
      </c>
      <c r="K17" s="326" t="s">
        <v>1660</v>
      </c>
      <c r="L17" s="321" t="s">
        <v>1668</v>
      </c>
      <c r="M17" s="321"/>
      <c r="N17" s="321">
        <v>38</v>
      </c>
      <c r="O17" s="321" t="s">
        <v>1677</v>
      </c>
      <c r="P17" s="321"/>
      <c r="Q17" s="321"/>
      <c r="R17" s="321">
        <v>26</v>
      </c>
      <c r="S17" s="321" t="s">
        <v>1678</v>
      </c>
      <c r="T17" s="321"/>
      <c r="U17" s="321"/>
      <c r="V17" s="321"/>
      <c r="W17" s="321"/>
      <c r="X17" s="321"/>
      <c r="Y17" s="321"/>
      <c r="Z17" s="321"/>
      <c r="AA17" s="321"/>
      <c r="AB17" s="321"/>
      <c r="AC17" s="321"/>
      <c r="AD17" s="321"/>
      <c r="AE17" s="326"/>
      <c r="AF17" s="326"/>
      <c r="AG17" s="326"/>
      <c r="AH17" s="326"/>
      <c r="AI17" s="326"/>
      <c r="AJ17" s="326"/>
      <c r="AK17" s="326"/>
      <c r="AL17" s="326"/>
    </row>
    <row r="18" spans="1:38">
      <c r="A18" s="326">
        <v>1</v>
      </c>
      <c r="B18" s="332" t="s">
        <v>612</v>
      </c>
      <c r="C18" s="320" t="s">
        <v>613</v>
      </c>
      <c r="D18" s="321">
        <v>2011</v>
      </c>
      <c r="E18" s="321" t="s">
        <v>614</v>
      </c>
      <c r="F18" s="321" t="s">
        <v>91</v>
      </c>
      <c r="G18" s="338" t="s">
        <v>619</v>
      </c>
      <c r="H18" s="329" t="s">
        <v>283</v>
      </c>
      <c r="I18" s="333" t="s">
        <v>1545</v>
      </c>
      <c r="J18" s="330"/>
      <c r="K18" s="331" t="s">
        <v>1656</v>
      </c>
      <c r="L18" s="321" t="s">
        <v>1657</v>
      </c>
      <c r="M18" s="321">
        <f>SUM(N18+R18)</f>
        <v>50</v>
      </c>
      <c r="N18" s="321">
        <v>36</v>
      </c>
      <c r="O18" s="321">
        <v>0</v>
      </c>
      <c r="P18" s="321">
        <f>N18-O18</f>
        <v>36</v>
      </c>
      <c r="Q18" s="321"/>
      <c r="R18" s="321">
        <v>14</v>
      </c>
      <c r="S18" s="321">
        <v>2</v>
      </c>
      <c r="T18" s="324">
        <f>R18-S18</f>
        <v>12</v>
      </c>
      <c r="U18" s="321"/>
      <c r="V18" s="337" t="s">
        <v>1679</v>
      </c>
      <c r="W18" s="321">
        <v>0.25</v>
      </c>
      <c r="X18" s="321">
        <v>0.15</v>
      </c>
      <c r="Y18" s="321">
        <v>0.41</v>
      </c>
      <c r="Z18" s="321"/>
      <c r="AA18" s="321"/>
      <c r="AB18" s="321"/>
      <c r="AC18" s="321"/>
      <c r="AD18" s="321"/>
      <c r="AE18" s="326"/>
      <c r="AF18" s="326"/>
      <c r="AG18" s="326"/>
      <c r="AH18" s="326"/>
      <c r="AI18" s="326"/>
      <c r="AJ18" s="326"/>
      <c r="AK18" s="326"/>
      <c r="AL18" s="326"/>
    </row>
    <row r="19" spans="1:38">
      <c r="A19" s="326">
        <v>0</v>
      </c>
      <c r="B19" s="332" t="s">
        <v>612</v>
      </c>
      <c r="C19" s="320" t="s">
        <v>613</v>
      </c>
      <c r="D19" s="321">
        <v>2011</v>
      </c>
      <c r="E19" s="321" t="s">
        <v>614</v>
      </c>
      <c r="F19" s="321" t="s">
        <v>91</v>
      </c>
      <c r="G19" s="338" t="s">
        <v>619</v>
      </c>
      <c r="H19" s="329" t="s">
        <v>283</v>
      </c>
      <c r="I19" s="333" t="s">
        <v>1545</v>
      </c>
      <c r="J19" s="330"/>
      <c r="K19" s="318" t="s">
        <v>157</v>
      </c>
      <c r="L19" s="321" t="s">
        <v>1651</v>
      </c>
      <c r="M19" s="321"/>
      <c r="N19" s="321">
        <v>36</v>
      </c>
      <c r="O19" s="321">
        <v>5</v>
      </c>
      <c r="P19" s="321">
        <f>N19-O19</f>
        <v>31</v>
      </c>
      <c r="Q19" s="321">
        <f>O19/N19*100</f>
        <v>13.888888888888889</v>
      </c>
      <c r="R19" s="321">
        <v>14</v>
      </c>
      <c r="S19" s="321">
        <v>4</v>
      </c>
      <c r="T19" s="324">
        <f>R19-S19</f>
        <v>10</v>
      </c>
      <c r="U19" s="321"/>
      <c r="V19" s="321"/>
      <c r="W19" s="321">
        <v>2.48</v>
      </c>
      <c r="X19" s="321">
        <v>0.56000000000000005</v>
      </c>
      <c r="Y19" s="321">
        <v>11.07</v>
      </c>
      <c r="Z19" s="321"/>
      <c r="AA19" s="321"/>
      <c r="AB19" s="321"/>
      <c r="AC19" s="321"/>
      <c r="AD19" s="321"/>
      <c r="AE19" s="326"/>
      <c r="AF19" s="326"/>
      <c r="AG19" s="326"/>
      <c r="AH19" s="326"/>
      <c r="AI19" s="326"/>
      <c r="AJ19" s="326"/>
      <c r="AK19" s="326"/>
      <c r="AL19" s="326"/>
    </row>
    <row r="20" spans="1:38">
      <c r="A20" s="326">
        <v>0</v>
      </c>
      <c r="B20" s="332" t="s">
        <v>612</v>
      </c>
      <c r="C20" s="320" t="s">
        <v>613</v>
      </c>
      <c r="D20" s="321">
        <v>2011</v>
      </c>
      <c r="E20" s="321" t="s">
        <v>614</v>
      </c>
      <c r="F20" s="321" t="s">
        <v>91</v>
      </c>
      <c r="G20" s="338" t="s">
        <v>619</v>
      </c>
      <c r="H20" s="329" t="s">
        <v>283</v>
      </c>
      <c r="I20" s="333" t="s">
        <v>1545</v>
      </c>
      <c r="J20" s="330"/>
      <c r="K20" s="326" t="s">
        <v>1653</v>
      </c>
      <c r="L20" s="321" t="s">
        <v>1654</v>
      </c>
      <c r="M20" s="321"/>
      <c r="N20" s="321">
        <v>36</v>
      </c>
      <c r="O20" s="321">
        <v>3</v>
      </c>
      <c r="P20" s="321">
        <f>N20-O20</f>
        <v>33</v>
      </c>
      <c r="Q20" s="321"/>
      <c r="R20" s="321">
        <v>14</v>
      </c>
      <c r="S20" s="321">
        <v>3</v>
      </c>
      <c r="T20" s="324">
        <f>R20-S20</f>
        <v>11</v>
      </c>
      <c r="U20" s="321"/>
      <c r="V20" s="321"/>
      <c r="W20" s="321">
        <v>3</v>
      </c>
      <c r="X20" s="321">
        <v>0.53</v>
      </c>
      <c r="Y20" s="321">
        <v>17.09</v>
      </c>
      <c r="Z20" s="321"/>
      <c r="AA20" s="321"/>
      <c r="AB20" s="321"/>
      <c r="AC20" s="321"/>
      <c r="AD20" s="321"/>
      <c r="AE20" s="326"/>
      <c r="AF20" s="326"/>
      <c r="AG20" s="326"/>
      <c r="AH20" s="326"/>
      <c r="AI20" s="326"/>
      <c r="AJ20" s="326"/>
      <c r="AK20" s="326"/>
      <c r="AL20" s="326"/>
    </row>
    <row r="21" spans="1:38">
      <c r="A21" s="326">
        <v>0</v>
      </c>
      <c r="B21" s="332" t="s">
        <v>612</v>
      </c>
      <c r="C21" s="320" t="s">
        <v>613</v>
      </c>
      <c r="D21" s="321">
        <v>2011</v>
      </c>
      <c r="E21" s="321" t="s">
        <v>1742</v>
      </c>
      <c r="F21" s="321" t="s">
        <v>91</v>
      </c>
      <c r="G21" s="338" t="s">
        <v>619</v>
      </c>
      <c r="H21" s="329" t="s">
        <v>283</v>
      </c>
      <c r="I21" s="333" t="s">
        <v>1545</v>
      </c>
      <c r="J21" s="330" t="s">
        <v>1680</v>
      </c>
      <c r="K21" s="326" t="s">
        <v>1660</v>
      </c>
      <c r="L21" s="321" t="s">
        <v>1668</v>
      </c>
      <c r="M21" s="321"/>
      <c r="N21" s="321">
        <v>36</v>
      </c>
      <c r="O21" s="321" t="s">
        <v>1669</v>
      </c>
      <c r="P21" s="321"/>
      <c r="Q21" s="321"/>
      <c r="R21" s="321">
        <v>14</v>
      </c>
      <c r="S21" s="321" t="s">
        <v>1669</v>
      </c>
      <c r="T21" s="321"/>
      <c r="U21" s="321"/>
      <c r="V21" s="321"/>
      <c r="W21" s="321" t="s">
        <v>112</v>
      </c>
      <c r="X21" s="321" t="s">
        <v>112</v>
      </c>
      <c r="Y21" s="321" t="s">
        <v>112</v>
      </c>
      <c r="Z21" s="321"/>
      <c r="AA21" s="321"/>
      <c r="AB21" s="321"/>
      <c r="AC21" s="321"/>
      <c r="AD21" s="321"/>
      <c r="AE21" s="326"/>
      <c r="AF21" s="326"/>
      <c r="AG21" s="326"/>
      <c r="AH21" s="326"/>
      <c r="AI21" s="326"/>
      <c r="AJ21" s="326"/>
      <c r="AK21" s="326"/>
      <c r="AL21" s="326"/>
    </row>
    <row r="22" spans="1:38">
      <c r="A22" s="326">
        <v>1</v>
      </c>
      <c r="B22" s="335" t="s">
        <v>733</v>
      </c>
      <c r="C22" s="320" t="s">
        <v>734</v>
      </c>
      <c r="D22" s="321">
        <v>2012</v>
      </c>
      <c r="E22" s="321" t="s">
        <v>735</v>
      </c>
      <c r="F22" s="321" t="s">
        <v>91</v>
      </c>
      <c r="G22" s="336" t="s">
        <v>738</v>
      </c>
      <c r="H22" s="329" t="s">
        <v>1554</v>
      </c>
      <c r="I22" s="321" t="s">
        <v>112</v>
      </c>
      <c r="J22" s="330"/>
      <c r="K22" s="331" t="s">
        <v>1656</v>
      </c>
      <c r="L22" s="321" t="s">
        <v>1657</v>
      </c>
      <c r="M22" s="321">
        <f t="shared" ref="M22:M24" si="2">SUM(N22+R22)</f>
        <v>130</v>
      </c>
      <c r="N22" s="321">
        <f>50-7+80-5</f>
        <v>118</v>
      </c>
      <c r="O22" s="321">
        <f>5-3+13-5</f>
        <v>10</v>
      </c>
      <c r="P22" s="321">
        <f>N22-O22</f>
        <v>108</v>
      </c>
      <c r="Q22" s="321"/>
      <c r="R22" s="321">
        <f>7+5</f>
        <v>12</v>
      </c>
      <c r="S22" s="326">
        <f>3+5</f>
        <v>8</v>
      </c>
      <c r="T22" s="324">
        <f>R22-S22</f>
        <v>4</v>
      </c>
      <c r="U22" s="321"/>
      <c r="V22" s="321"/>
      <c r="W22" s="321"/>
      <c r="X22" s="321"/>
      <c r="Y22" s="321"/>
      <c r="Z22" s="321"/>
      <c r="AA22" s="321"/>
      <c r="AB22" s="321"/>
      <c r="AC22" s="321"/>
      <c r="AD22" s="321"/>
      <c r="AE22" s="326"/>
      <c r="AF22" s="326"/>
      <c r="AG22" s="326"/>
      <c r="AH22" s="326"/>
      <c r="AI22" s="326"/>
      <c r="AJ22" s="326"/>
      <c r="AK22" s="326"/>
      <c r="AL22" s="326"/>
    </row>
    <row r="23" spans="1:38">
      <c r="A23" s="326">
        <v>1</v>
      </c>
      <c r="B23" s="339" t="s">
        <v>839</v>
      </c>
      <c r="C23" s="320" t="s">
        <v>840</v>
      </c>
      <c r="D23" s="321">
        <v>2013</v>
      </c>
      <c r="E23" s="321" t="s">
        <v>841</v>
      </c>
      <c r="F23" s="321" t="s">
        <v>91</v>
      </c>
      <c r="G23" s="336" t="s">
        <v>845</v>
      </c>
      <c r="H23" s="329" t="s">
        <v>92</v>
      </c>
      <c r="I23" s="329" t="s">
        <v>1564</v>
      </c>
      <c r="J23" s="330"/>
      <c r="K23" s="331" t="s">
        <v>1656</v>
      </c>
      <c r="L23" s="321" t="s">
        <v>1657</v>
      </c>
      <c r="M23" s="321">
        <f t="shared" si="2"/>
        <v>97</v>
      </c>
      <c r="N23" s="321">
        <f>97-38</f>
        <v>59</v>
      </c>
      <c r="O23" s="321">
        <f>4-1-1</f>
        <v>2</v>
      </c>
      <c r="P23" s="321">
        <f>N23-O23</f>
        <v>57</v>
      </c>
      <c r="Q23" s="321"/>
      <c r="R23" s="321">
        <v>38</v>
      </c>
      <c r="S23" s="321">
        <f>1+1</f>
        <v>2</v>
      </c>
      <c r="T23" s="324">
        <f>R23-S23</f>
        <v>36</v>
      </c>
      <c r="U23" s="321"/>
      <c r="V23" s="321"/>
      <c r="W23" s="321"/>
      <c r="X23" s="321"/>
      <c r="Y23" s="321"/>
      <c r="Z23" s="321"/>
      <c r="AA23" s="321"/>
      <c r="AB23" s="321"/>
      <c r="AC23" s="321"/>
      <c r="AD23" s="321"/>
      <c r="AE23" s="326"/>
      <c r="AF23" s="326"/>
      <c r="AG23" s="326"/>
      <c r="AH23" s="326"/>
      <c r="AI23" s="326"/>
      <c r="AJ23" s="326"/>
      <c r="AK23" s="326"/>
      <c r="AL23" s="326"/>
    </row>
    <row r="24" spans="1:38">
      <c r="A24" s="326">
        <v>1</v>
      </c>
      <c r="B24" s="340" t="s">
        <v>907</v>
      </c>
      <c r="C24" s="340" t="s">
        <v>908</v>
      </c>
      <c r="D24" s="340">
        <v>2018</v>
      </c>
      <c r="E24" s="340" t="s">
        <v>909</v>
      </c>
      <c r="F24" s="340" t="s">
        <v>232</v>
      </c>
      <c r="G24" s="341" t="s">
        <v>271</v>
      </c>
      <c r="H24" s="340" t="s">
        <v>283</v>
      </c>
      <c r="I24" s="340" t="s">
        <v>1569</v>
      </c>
      <c r="J24" s="330"/>
      <c r="K24" s="331" t="s">
        <v>1656</v>
      </c>
      <c r="L24" s="321" t="s">
        <v>1657</v>
      </c>
      <c r="M24" s="321">
        <f t="shared" si="2"/>
        <v>244</v>
      </c>
      <c r="N24" s="321">
        <v>203</v>
      </c>
      <c r="O24" s="321">
        <v>5</v>
      </c>
      <c r="P24" s="321">
        <f>N24-O24</f>
        <v>198</v>
      </c>
      <c r="Q24" s="321"/>
      <c r="R24" s="321">
        <v>41</v>
      </c>
      <c r="S24" s="321">
        <v>1</v>
      </c>
      <c r="T24" s="324">
        <f>R24-S24</f>
        <v>40</v>
      </c>
      <c r="U24" s="321"/>
      <c r="V24" s="337" t="s">
        <v>1673</v>
      </c>
      <c r="W24" s="326"/>
      <c r="X24" s="326"/>
      <c r="Y24" s="326"/>
      <c r="Z24" s="321"/>
      <c r="AA24" s="321"/>
      <c r="AB24" s="321"/>
      <c r="AC24" s="321"/>
      <c r="AD24" s="321"/>
      <c r="AE24" s="326"/>
      <c r="AF24" s="326"/>
      <c r="AG24" s="326"/>
      <c r="AH24" s="326"/>
      <c r="AI24" s="326"/>
      <c r="AJ24" s="326"/>
      <c r="AK24" s="326"/>
      <c r="AL24" s="326"/>
    </row>
    <row r="25" spans="1:38">
      <c r="A25" s="326">
        <v>0</v>
      </c>
      <c r="B25" s="340" t="s">
        <v>907</v>
      </c>
      <c r="C25" s="340" t="s">
        <v>908</v>
      </c>
      <c r="D25" s="340">
        <v>2018</v>
      </c>
      <c r="E25" s="340" t="s">
        <v>909</v>
      </c>
      <c r="F25" s="340" t="s">
        <v>232</v>
      </c>
      <c r="G25" s="341" t="s">
        <v>271</v>
      </c>
      <c r="H25" s="340" t="s">
        <v>283</v>
      </c>
      <c r="I25" s="340" t="s">
        <v>1569</v>
      </c>
      <c r="J25" s="330"/>
      <c r="K25" s="318" t="s">
        <v>157</v>
      </c>
      <c r="L25" s="321" t="s">
        <v>1651</v>
      </c>
      <c r="M25" s="321"/>
      <c r="N25" s="321">
        <v>203</v>
      </c>
      <c r="O25" s="321">
        <v>28</v>
      </c>
      <c r="P25" s="321">
        <f>N25-O25</f>
        <v>175</v>
      </c>
      <c r="Q25" s="321"/>
      <c r="R25" s="321">
        <v>41</v>
      </c>
      <c r="S25" s="321">
        <v>1</v>
      </c>
      <c r="T25" s="324">
        <f>R25-S25</f>
        <v>40</v>
      </c>
      <c r="U25" s="321"/>
      <c r="V25" s="337"/>
      <c r="W25" s="326"/>
      <c r="X25" s="326"/>
      <c r="Y25" s="326"/>
      <c r="Z25" s="321"/>
      <c r="AA25" s="321"/>
      <c r="AB25" s="321"/>
      <c r="AC25" s="321"/>
      <c r="AD25" s="321"/>
      <c r="AE25" s="326"/>
      <c r="AF25" s="326"/>
      <c r="AG25" s="326"/>
      <c r="AH25" s="326"/>
      <c r="AI25" s="326"/>
      <c r="AJ25" s="326"/>
      <c r="AK25" s="326"/>
      <c r="AL25" s="326"/>
    </row>
    <row r="26" spans="1:38">
      <c r="A26" s="326">
        <v>0</v>
      </c>
      <c r="B26" s="340" t="s">
        <v>907</v>
      </c>
      <c r="C26" s="340" t="s">
        <v>908</v>
      </c>
      <c r="D26" s="340">
        <v>2018</v>
      </c>
      <c r="E26" s="340" t="s">
        <v>909</v>
      </c>
      <c r="F26" s="340" t="s">
        <v>232</v>
      </c>
      <c r="G26" s="341" t="s">
        <v>271</v>
      </c>
      <c r="H26" s="340" t="s">
        <v>283</v>
      </c>
      <c r="I26" s="340" t="s">
        <v>1569</v>
      </c>
      <c r="J26" s="330" t="s">
        <v>1676</v>
      </c>
      <c r="K26" s="326" t="s">
        <v>1660</v>
      </c>
      <c r="L26" s="321" t="s">
        <v>1668</v>
      </c>
      <c r="M26" s="321"/>
      <c r="N26" s="321">
        <v>203</v>
      </c>
      <c r="O26" s="321" t="s">
        <v>1677</v>
      </c>
      <c r="P26" s="321"/>
      <c r="Q26" s="321"/>
      <c r="R26" s="321">
        <v>41</v>
      </c>
      <c r="S26" s="321" t="s">
        <v>1669</v>
      </c>
      <c r="T26" s="321"/>
      <c r="U26" s="321"/>
      <c r="V26" s="337"/>
      <c r="W26" s="326"/>
      <c r="X26" s="326"/>
      <c r="Y26" s="326"/>
      <c r="Z26" s="321"/>
      <c r="AA26" s="321"/>
      <c r="AB26" s="321"/>
      <c r="AC26" s="321"/>
      <c r="AD26" s="321"/>
      <c r="AE26" s="326"/>
      <c r="AF26" s="326"/>
      <c r="AG26" s="326"/>
      <c r="AH26" s="326"/>
      <c r="AI26" s="326"/>
      <c r="AJ26" s="326"/>
      <c r="AK26" s="326"/>
      <c r="AL26" s="326"/>
    </row>
    <row r="27" spans="1:38">
      <c r="A27" s="326">
        <v>0</v>
      </c>
      <c r="B27" s="340" t="s">
        <v>907</v>
      </c>
      <c r="C27" s="340" t="s">
        <v>908</v>
      </c>
      <c r="D27" s="340">
        <v>2018</v>
      </c>
      <c r="E27" s="340" t="s">
        <v>909</v>
      </c>
      <c r="F27" s="340" t="s">
        <v>232</v>
      </c>
      <c r="G27" s="342" t="s">
        <v>452</v>
      </c>
      <c r="H27" s="340" t="s">
        <v>283</v>
      </c>
      <c r="I27" s="340" t="s">
        <v>1569</v>
      </c>
      <c r="J27" s="330"/>
      <c r="K27" s="318" t="s">
        <v>157</v>
      </c>
      <c r="L27" s="321" t="s">
        <v>1651</v>
      </c>
      <c r="M27" s="321"/>
      <c r="N27" s="321">
        <v>25</v>
      </c>
      <c r="O27" s="321">
        <v>0</v>
      </c>
      <c r="P27" s="321">
        <f>N27-O27</f>
        <v>25</v>
      </c>
      <c r="Q27" s="321"/>
      <c r="R27" s="343">
        <v>28</v>
      </c>
      <c r="S27" s="321">
        <v>0</v>
      </c>
      <c r="T27" s="324">
        <f>R27-S27</f>
        <v>28</v>
      </c>
      <c r="U27" s="321"/>
      <c r="V27" s="337"/>
      <c r="W27" s="326"/>
      <c r="X27" s="326"/>
      <c r="Y27" s="326"/>
      <c r="Z27" s="321"/>
      <c r="AA27" s="321"/>
      <c r="AB27" s="321"/>
      <c r="AC27" s="321"/>
      <c r="AD27" s="321"/>
      <c r="AE27" s="326"/>
      <c r="AF27" s="326"/>
      <c r="AG27" s="326"/>
      <c r="AH27" s="326"/>
      <c r="AI27" s="326"/>
      <c r="AJ27" s="326"/>
      <c r="AK27" s="326"/>
      <c r="AL27" s="326"/>
    </row>
    <row r="28" spans="1:38">
      <c r="A28" s="326">
        <v>0</v>
      </c>
      <c r="B28" s="344" t="s">
        <v>1760</v>
      </c>
      <c r="C28" s="340" t="s">
        <v>908</v>
      </c>
      <c r="D28" s="340">
        <v>2018</v>
      </c>
      <c r="E28" s="340" t="s">
        <v>909</v>
      </c>
      <c r="F28" s="340" t="s">
        <v>232</v>
      </c>
      <c r="G28" s="342" t="s">
        <v>452</v>
      </c>
      <c r="H28" s="340" t="s">
        <v>283</v>
      </c>
      <c r="I28" s="340" t="s">
        <v>1569</v>
      </c>
      <c r="J28" s="330" t="s">
        <v>1676</v>
      </c>
      <c r="K28" s="326" t="s">
        <v>1660</v>
      </c>
      <c r="L28" s="321" t="s">
        <v>1668</v>
      </c>
      <c r="M28" s="321"/>
      <c r="N28" s="321">
        <v>25</v>
      </c>
      <c r="O28" s="321" t="s">
        <v>1677</v>
      </c>
      <c r="P28" s="321"/>
      <c r="Q28" s="321"/>
      <c r="R28" s="321">
        <v>41</v>
      </c>
      <c r="S28" s="321" t="s">
        <v>1669</v>
      </c>
      <c r="T28" s="321"/>
      <c r="U28" s="321"/>
      <c r="V28" s="337"/>
      <c r="W28" s="326"/>
      <c r="X28" s="326"/>
      <c r="Y28" s="326"/>
      <c r="Z28" s="321"/>
      <c r="AA28" s="321"/>
      <c r="AB28" s="321"/>
      <c r="AC28" s="321"/>
      <c r="AD28" s="321"/>
      <c r="AE28" s="326"/>
      <c r="AF28" s="326"/>
      <c r="AG28" s="326"/>
      <c r="AH28" s="326"/>
      <c r="AI28" s="326"/>
      <c r="AJ28" s="326"/>
      <c r="AK28" s="326"/>
      <c r="AL28" s="326"/>
    </row>
    <row r="29" spans="1:38">
      <c r="A29" s="326">
        <v>1</v>
      </c>
      <c r="B29" s="345" t="s">
        <v>1004</v>
      </c>
      <c r="C29" s="331" t="s">
        <v>1005</v>
      </c>
      <c r="D29" s="331">
        <v>2021</v>
      </c>
      <c r="E29" s="331" t="s">
        <v>1006</v>
      </c>
      <c r="F29" s="346" t="s">
        <v>91</v>
      </c>
      <c r="G29" s="338" t="s">
        <v>1577</v>
      </c>
      <c r="H29" s="331" t="s">
        <v>283</v>
      </c>
      <c r="I29" s="331" t="s">
        <v>1578</v>
      </c>
      <c r="J29" s="330"/>
      <c r="K29" s="331" t="s">
        <v>1656</v>
      </c>
      <c r="L29" s="321" t="s">
        <v>1657</v>
      </c>
      <c r="M29" s="321">
        <f>SUM(N29+R29)</f>
        <v>5575</v>
      </c>
      <c r="N29" s="326">
        <f>4042+772</f>
        <v>4814</v>
      </c>
      <c r="O29" s="326">
        <f>181+31</f>
        <v>212</v>
      </c>
      <c r="P29" s="321">
        <f t="shared" ref="P29:P45" si="3">N29-O29</f>
        <v>4602</v>
      </c>
      <c r="Q29" s="326"/>
      <c r="R29" s="326">
        <f>616+145</f>
        <v>761</v>
      </c>
      <c r="S29" s="326">
        <f>64+15</f>
        <v>79</v>
      </c>
      <c r="T29" s="324">
        <f t="shared" ref="T29:T45" si="4">R29-S29</f>
        <v>682</v>
      </c>
      <c r="U29" s="326"/>
      <c r="V29" s="326"/>
      <c r="W29" s="326"/>
      <c r="X29" s="326"/>
      <c r="Y29" s="326"/>
      <c r="Z29" s="326"/>
      <c r="AA29" s="326"/>
      <c r="AB29" s="326"/>
      <c r="AC29" s="326"/>
      <c r="AD29" s="326"/>
      <c r="AE29" s="326"/>
      <c r="AF29" s="326"/>
      <c r="AG29" s="326"/>
      <c r="AH29" s="326"/>
      <c r="AI29" s="326"/>
      <c r="AJ29" s="326"/>
      <c r="AK29" s="326"/>
      <c r="AL29" s="326"/>
    </row>
    <row r="30" spans="1:38">
      <c r="A30" s="326">
        <v>0</v>
      </c>
      <c r="B30" s="345" t="s">
        <v>1004</v>
      </c>
      <c r="C30" s="331" t="s">
        <v>1005</v>
      </c>
      <c r="D30" s="331">
        <v>2021</v>
      </c>
      <c r="E30" s="331" t="s">
        <v>1006</v>
      </c>
      <c r="F30" s="346" t="s">
        <v>91</v>
      </c>
      <c r="G30" s="338" t="s">
        <v>1577</v>
      </c>
      <c r="H30" s="331" t="s">
        <v>283</v>
      </c>
      <c r="I30" s="331" t="s">
        <v>1578</v>
      </c>
      <c r="J30" s="330"/>
      <c r="K30" s="318" t="s">
        <v>157</v>
      </c>
      <c r="L30" s="321" t="s">
        <v>1651</v>
      </c>
      <c r="M30" s="321"/>
      <c r="N30" s="326">
        <f>4042+772</f>
        <v>4814</v>
      </c>
      <c r="O30" s="326">
        <f>129+21</f>
        <v>150</v>
      </c>
      <c r="P30" s="321">
        <f t="shared" si="3"/>
        <v>4664</v>
      </c>
      <c r="Q30" s="326"/>
      <c r="R30" s="326">
        <f>616+145</f>
        <v>761</v>
      </c>
      <c r="S30" s="326">
        <f>50+20</f>
        <v>70</v>
      </c>
      <c r="T30" s="324">
        <f t="shared" si="4"/>
        <v>691</v>
      </c>
      <c r="U30" s="326"/>
      <c r="V30" s="326"/>
      <c r="W30" s="326"/>
      <c r="X30" s="326"/>
      <c r="Y30" s="326"/>
      <c r="Z30" s="326"/>
      <c r="AA30" s="326"/>
      <c r="AB30" s="326"/>
      <c r="AC30" s="326"/>
      <c r="AD30" s="326"/>
      <c r="AE30" s="326"/>
      <c r="AF30" s="326"/>
      <c r="AG30" s="326"/>
      <c r="AH30" s="326"/>
      <c r="AI30" s="326"/>
      <c r="AJ30" s="326"/>
      <c r="AK30" s="326"/>
      <c r="AL30" s="326"/>
    </row>
    <row r="31" spans="1:38">
      <c r="A31" s="326">
        <v>1</v>
      </c>
      <c r="B31" s="335" t="s">
        <v>1015</v>
      </c>
      <c r="C31" s="320" t="s">
        <v>1016</v>
      </c>
      <c r="D31" s="321">
        <v>2013</v>
      </c>
      <c r="E31" s="321" t="s">
        <v>1017</v>
      </c>
      <c r="F31" s="321" t="s">
        <v>91</v>
      </c>
      <c r="G31" s="338" t="s">
        <v>218</v>
      </c>
      <c r="H31" s="329" t="s">
        <v>283</v>
      </c>
      <c r="I31" s="329" t="s">
        <v>1580</v>
      </c>
      <c r="J31" s="330"/>
      <c r="K31" s="331" t="s">
        <v>1656</v>
      </c>
      <c r="L31" s="321" t="s">
        <v>1657</v>
      </c>
      <c r="M31" s="321">
        <f t="shared" ref="M31:M36" si="5">SUM(N31+R31)</f>
        <v>60</v>
      </c>
      <c r="N31" s="321">
        <f>60-10</f>
        <v>50</v>
      </c>
      <c r="O31" s="321">
        <f>12-5</f>
        <v>7</v>
      </c>
      <c r="P31" s="321">
        <f t="shared" si="3"/>
        <v>43</v>
      </c>
      <c r="Q31" s="321"/>
      <c r="R31" s="321">
        <v>10</v>
      </c>
      <c r="S31" s="321">
        <v>5</v>
      </c>
      <c r="T31" s="324">
        <f t="shared" si="4"/>
        <v>5</v>
      </c>
      <c r="U31" s="321"/>
      <c r="V31" s="321"/>
      <c r="W31" s="321"/>
      <c r="X31" s="321"/>
      <c r="Y31" s="321"/>
      <c r="Z31" s="321"/>
      <c r="AA31" s="321"/>
      <c r="AB31" s="321"/>
      <c r="AC31" s="321"/>
      <c r="AD31" s="321"/>
      <c r="AE31" s="326"/>
      <c r="AF31" s="326"/>
      <c r="AG31" s="326"/>
      <c r="AH31" s="326"/>
      <c r="AI31" s="326"/>
      <c r="AJ31" s="326"/>
      <c r="AK31" s="326"/>
      <c r="AL31" s="326"/>
    </row>
    <row r="32" spans="1:38">
      <c r="A32" s="326">
        <v>1</v>
      </c>
      <c r="B32" s="347" t="s">
        <v>1106</v>
      </c>
      <c r="C32" s="320" t="s">
        <v>1063</v>
      </c>
      <c r="D32" s="321">
        <v>2011</v>
      </c>
      <c r="E32" s="321" t="s">
        <v>1107</v>
      </c>
      <c r="F32" s="321" t="s">
        <v>91</v>
      </c>
      <c r="G32" s="338" t="s">
        <v>1108</v>
      </c>
      <c r="H32" s="329" t="s">
        <v>92</v>
      </c>
      <c r="I32" s="329" t="s">
        <v>1589</v>
      </c>
      <c r="J32" s="330"/>
      <c r="K32" s="326" t="s">
        <v>1653</v>
      </c>
      <c r="L32" s="321" t="s">
        <v>1681</v>
      </c>
      <c r="M32" s="321">
        <f t="shared" si="5"/>
        <v>647</v>
      </c>
      <c r="N32" s="321">
        <f>645-111</f>
        <v>534</v>
      </c>
      <c r="O32" s="321">
        <v>311</v>
      </c>
      <c r="P32" s="321">
        <f t="shared" si="3"/>
        <v>223</v>
      </c>
      <c r="Q32" s="321">
        <f>O32/N32*100</f>
        <v>58.239700374531836</v>
      </c>
      <c r="R32" s="348">
        <v>113</v>
      </c>
      <c r="S32" s="348">
        <v>78</v>
      </c>
      <c r="T32" s="324">
        <f t="shared" si="4"/>
        <v>35</v>
      </c>
      <c r="U32" s="321">
        <f>S32/R32*100</f>
        <v>69.026548672566364</v>
      </c>
      <c r="V32" s="321" t="s">
        <v>1554</v>
      </c>
      <c r="W32" s="321"/>
      <c r="X32" s="321"/>
      <c r="Y32" s="321"/>
      <c r="Z32" s="321"/>
      <c r="AA32" s="321"/>
      <c r="AB32" s="321"/>
      <c r="AC32" s="321"/>
      <c r="AD32" s="321" t="s">
        <v>1682</v>
      </c>
      <c r="AE32" s="326"/>
      <c r="AF32" s="326"/>
      <c r="AG32" s="326"/>
      <c r="AH32" s="326"/>
      <c r="AI32" s="326"/>
      <c r="AJ32" s="326"/>
      <c r="AK32" s="326"/>
      <c r="AL32" s="326"/>
    </row>
    <row r="33" spans="1:38">
      <c r="A33" s="326">
        <v>1</v>
      </c>
      <c r="B33" s="349" t="s">
        <v>1144</v>
      </c>
      <c r="C33" s="320" t="s">
        <v>1063</v>
      </c>
      <c r="D33" s="321">
        <v>2017</v>
      </c>
      <c r="E33" s="321" t="s">
        <v>1145</v>
      </c>
      <c r="F33" s="321" t="s">
        <v>91</v>
      </c>
      <c r="G33" s="338" t="s">
        <v>218</v>
      </c>
      <c r="H33" s="329" t="s">
        <v>92</v>
      </c>
      <c r="I33" s="329" t="s">
        <v>1591</v>
      </c>
      <c r="J33" s="330"/>
      <c r="K33" s="331" t="s">
        <v>1656</v>
      </c>
      <c r="L33" s="321" t="s">
        <v>1657</v>
      </c>
      <c r="M33" s="321">
        <f t="shared" si="5"/>
        <v>2684</v>
      </c>
      <c r="N33" s="321">
        <v>2233</v>
      </c>
      <c r="O33" s="321">
        <f>593-147</f>
        <v>446</v>
      </c>
      <c r="P33" s="321">
        <f t="shared" si="3"/>
        <v>1787</v>
      </c>
      <c r="Q33" s="321">
        <f>O33/N33*100</f>
        <v>19.973130317957903</v>
      </c>
      <c r="R33" s="321">
        <f>304+147</f>
        <v>451</v>
      </c>
      <c r="S33" s="321">
        <v>147</v>
      </c>
      <c r="T33" s="324">
        <f t="shared" si="4"/>
        <v>304</v>
      </c>
      <c r="U33" s="321"/>
      <c r="V33" s="321"/>
      <c r="W33" s="321"/>
      <c r="X33" s="321"/>
      <c r="Y33" s="321"/>
      <c r="Z33" s="321"/>
      <c r="AA33" s="321"/>
      <c r="AB33" s="321"/>
      <c r="AC33" s="321"/>
      <c r="AD33" s="321" t="s">
        <v>1683</v>
      </c>
      <c r="AE33" s="326"/>
      <c r="AF33" s="326"/>
      <c r="AG33" s="326"/>
      <c r="AH33" s="326"/>
      <c r="AI33" s="326"/>
      <c r="AJ33" s="326"/>
      <c r="AK33" s="326"/>
      <c r="AL33" s="326"/>
    </row>
    <row r="34" spans="1:38">
      <c r="A34" s="326">
        <v>1</v>
      </c>
      <c r="B34" s="328" t="s">
        <v>1180</v>
      </c>
      <c r="C34" s="320" t="s">
        <v>1181</v>
      </c>
      <c r="D34" s="321">
        <v>2012</v>
      </c>
      <c r="E34" s="321" t="s">
        <v>1182</v>
      </c>
      <c r="F34" s="321" t="s">
        <v>91</v>
      </c>
      <c r="G34" s="350" t="s">
        <v>1184</v>
      </c>
      <c r="H34" s="329" t="s">
        <v>92</v>
      </c>
      <c r="I34" s="329" t="s">
        <v>1592</v>
      </c>
      <c r="J34" s="330"/>
      <c r="K34" s="331" t="s">
        <v>1656</v>
      </c>
      <c r="L34" s="321" t="s">
        <v>1657</v>
      </c>
      <c r="M34" s="321">
        <f t="shared" si="5"/>
        <v>66</v>
      </c>
      <c r="N34" s="321">
        <f>66-34</f>
        <v>32</v>
      </c>
      <c r="O34" s="321">
        <v>3</v>
      </c>
      <c r="P34" s="321">
        <f t="shared" si="3"/>
        <v>29</v>
      </c>
      <c r="Q34" s="321">
        <f>O34/N34*100</f>
        <v>9.375</v>
      </c>
      <c r="R34" s="321">
        <v>34</v>
      </c>
      <c r="S34" s="321">
        <f>1+2</f>
        <v>3</v>
      </c>
      <c r="T34" s="324">
        <f t="shared" si="4"/>
        <v>31</v>
      </c>
      <c r="U34" s="321"/>
      <c r="V34" s="321"/>
      <c r="W34" s="321"/>
      <c r="X34" s="321"/>
      <c r="Y34" s="321"/>
      <c r="Z34" s="321"/>
      <c r="AA34" s="321"/>
      <c r="AB34" s="321"/>
      <c r="AC34" s="321"/>
      <c r="AD34" s="321"/>
      <c r="AE34" s="326"/>
      <c r="AF34" s="326"/>
      <c r="AG34" s="326"/>
      <c r="AH34" s="326"/>
      <c r="AI34" s="326"/>
      <c r="AJ34" s="326"/>
      <c r="AK34" s="326"/>
      <c r="AL34" s="326"/>
    </row>
    <row r="35" spans="1:38">
      <c r="A35" s="326">
        <v>1</v>
      </c>
      <c r="B35" s="351" t="s">
        <v>1235</v>
      </c>
      <c r="C35" s="352" t="s">
        <v>1236</v>
      </c>
      <c r="D35" s="346">
        <v>2020</v>
      </c>
      <c r="E35" s="346" t="s">
        <v>1237</v>
      </c>
      <c r="F35" s="346" t="s">
        <v>91</v>
      </c>
      <c r="G35" s="350" t="s">
        <v>1595</v>
      </c>
      <c r="H35" s="331" t="s">
        <v>283</v>
      </c>
      <c r="I35" s="331" t="s">
        <v>1596</v>
      </c>
      <c r="J35" s="330"/>
      <c r="K35" s="331" t="s">
        <v>1656</v>
      </c>
      <c r="L35" s="321" t="s">
        <v>1657</v>
      </c>
      <c r="M35" s="321">
        <f t="shared" si="5"/>
        <v>52</v>
      </c>
      <c r="N35" s="353">
        <f>52-25</f>
        <v>27</v>
      </c>
      <c r="O35" s="326">
        <v>5</v>
      </c>
      <c r="P35" s="321">
        <f t="shared" si="3"/>
        <v>22</v>
      </c>
      <c r="Q35" s="326"/>
      <c r="R35" s="326">
        <v>25</v>
      </c>
      <c r="S35" s="326">
        <v>6</v>
      </c>
      <c r="T35" s="324">
        <f t="shared" si="4"/>
        <v>19</v>
      </c>
      <c r="U35" s="326"/>
      <c r="V35" s="326"/>
      <c r="W35" s="326"/>
      <c r="X35" s="326"/>
      <c r="Y35" s="326"/>
      <c r="Z35" s="326"/>
      <c r="AA35" s="326"/>
      <c r="AB35" s="326"/>
      <c r="AC35" s="326"/>
      <c r="AD35" s="326"/>
      <c r="AE35" s="326"/>
      <c r="AF35" s="326"/>
      <c r="AG35" s="326"/>
      <c r="AH35" s="326"/>
      <c r="AI35" s="326"/>
      <c r="AJ35" s="326"/>
      <c r="AK35" s="326"/>
      <c r="AL35" s="326"/>
    </row>
    <row r="36" spans="1:38">
      <c r="A36" s="326">
        <v>1</v>
      </c>
      <c r="B36" s="328" t="s">
        <v>1275</v>
      </c>
      <c r="C36" s="320" t="s">
        <v>1276</v>
      </c>
      <c r="D36" s="321">
        <v>2016</v>
      </c>
      <c r="E36" s="321" t="s">
        <v>1277</v>
      </c>
      <c r="F36" s="321" t="s">
        <v>91</v>
      </c>
      <c r="G36" s="350" t="s">
        <v>218</v>
      </c>
      <c r="H36" s="329" t="s">
        <v>92</v>
      </c>
      <c r="I36" s="329" t="s">
        <v>1599</v>
      </c>
      <c r="J36" s="331"/>
      <c r="K36" s="326" t="s">
        <v>1653</v>
      </c>
      <c r="L36" s="321" t="s">
        <v>1654</v>
      </c>
      <c r="M36" s="321">
        <f t="shared" si="5"/>
        <v>972</v>
      </c>
      <c r="N36" s="321">
        <v>776</v>
      </c>
      <c r="O36" s="321">
        <v>624</v>
      </c>
      <c r="P36" s="321">
        <f t="shared" si="3"/>
        <v>152</v>
      </c>
      <c r="Q36" s="321">
        <f>O36/N36*100</f>
        <v>80.412371134020617</v>
      </c>
      <c r="R36" s="321">
        <v>196</v>
      </c>
      <c r="S36" s="321">
        <v>163</v>
      </c>
      <c r="T36" s="324">
        <f t="shared" si="4"/>
        <v>33</v>
      </c>
      <c r="U36" s="321">
        <f>S36/R36*100</f>
        <v>83.16326530612244</v>
      </c>
      <c r="V36" s="321" t="s">
        <v>1554</v>
      </c>
      <c r="W36" s="321"/>
      <c r="X36" s="321"/>
      <c r="Y36" s="321"/>
      <c r="Z36" s="321"/>
      <c r="AA36" s="321"/>
      <c r="AB36" s="321"/>
      <c r="AC36" s="321"/>
      <c r="AD36" s="321"/>
      <c r="AE36" s="326"/>
      <c r="AF36" s="326"/>
      <c r="AG36" s="326"/>
      <c r="AH36" s="326"/>
      <c r="AI36" s="326"/>
      <c r="AJ36" s="326"/>
      <c r="AK36" s="326"/>
      <c r="AL36" s="326"/>
    </row>
    <row r="37" spans="1:38">
      <c r="A37" s="326">
        <v>0</v>
      </c>
      <c r="B37" s="328" t="s">
        <v>1275</v>
      </c>
      <c r="C37" s="320" t="s">
        <v>1276</v>
      </c>
      <c r="D37" s="321">
        <v>2016</v>
      </c>
      <c r="E37" s="321" t="s">
        <v>1277</v>
      </c>
      <c r="F37" s="321" t="s">
        <v>91</v>
      </c>
      <c r="G37" s="350" t="s">
        <v>218</v>
      </c>
      <c r="H37" s="329" t="s">
        <v>92</v>
      </c>
      <c r="I37" s="329" t="s">
        <v>1599</v>
      </c>
      <c r="J37" s="331"/>
      <c r="K37" s="331" t="s">
        <v>1656</v>
      </c>
      <c r="L37" s="321" t="s">
        <v>1657</v>
      </c>
      <c r="M37" s="321"/>
      <c r="N37" s="321">
        <v>776</v>
      </c>
      <c r="O37" s="321">
        <v>179</v>
      </c>
      <c r="P37" s="321">
        <f t="shared" si="3"/>
        <v>597</v>
      </c>
      <c r="Q37" s="321"/>
      <c r="R37" s="321">
        <v>196</v>
      </c>
      <c r="S37" s="321">
        <v>63</v>
      </c>
      <c r="T37" s="324">
        <f t="shared" si="4"/>
        <v>133</v>
      </c>
      <c r="U37" s="321"/>
      <c r="V37" s="321"/>
      <c r="W37" s="321"/>
      <c r="X37" s="321"/>
      <c r="Y37" s="321"/>
      <c r="Z37" s="321"/>
      <c r="AA37" s="321"/>
      <c r="AB37" s="321"/>
      <c r="AC37" s="321"/>
      <c r="AD37" s="321"/>
      <c r="AE37" s="326"/>
      <c r="AF37" s="326"/>
      <c r="AG37" s="326"/>
      <c r="AH37" s="326"/>
      <c r="AI37" s="326"/>
      <c r="AJ37" s="326"/>
      <c r="AK37" s="326"/>
      <c r="AL37" s="326"/>
    </row>
    <row r="38" spans="1:38">
      <c r="A38" s="326">
        <v>1</v>
      </c>
      <c r="B38" s="354" t="s">
        <v>1286</v>
      </c>
      <c r="C38" s="320" t="s">
        <v>1287</v>
      </c>
      <c r="D38" s="321">
        <v>2021</v>
      </c>
      <c r="E38" s="355" t="s">
        <v>1288</v>
      </c>
      <c r="F38" s="321" t="s">
        <v>91</v>
      </c>
      <c r="G38" s="350" t="s">
        <v>1601</v>
      </c>
      <c r="H38" s="329" t="s">
        <v>92</v>
      </c>
      <c r="I38" s="329" t="s">
        <v>1602</v>
      </c>
      <c r="J38" s="331"/>
      <c r="K38" s="331" t="s">
        <v>1656</v>
      </c>
      <c r="L38" s="321" t="s">
        <v>1657</v>
      </c>
      <c r="M38" s="321">
        <f t="shared" ref="M38:M40" si="6">SUM(N38+R38)</f>
        <v>724</v>
      </c>
      <c r="N38" s="353">
        <f>724-63</f>
        <v>661</v>
      </c>
      <c r="O38" s="326">
        <v>41</v>
      </c>
      <c r="P38" s="321">
        <f t="shared" si="3"/>
        <v>620</v>
      </c>
      <c r="Q38" s="326">
        <f>O38/N38*100</f>
        <v>6.2027231467473527</v>
      </c>
      <c r="R38" s="326">
        <v>63</v>
      </c>
      <c r="S38" s="326">
        <v>12</v>
      </c>
      <c r="T38" s="324">
        <f t="shared" si="4"/>
        <v>51</v>
      </c>
      <c r="U38" s="326">
        <f>S38/R38*100</f>
        <v>19.047619047619047</v>
      </c>
      <c r="V38" s="326"/>
      <c r="W38" s="326"/>
      <c r="X38" s="326"/>
      <c r="Y38" s="326"/>
      <c r="Z38" s="326"/>
      <c r="AA38" s="326"/>
      <c r="AB38" s="326"/>
      <c r="AC38" s="326"/>
      <c r="AD38" s="326"/>
      <c r="AE38" s="326"/>
      <c r="AF38" s="326"/>
      <c r="AG38" s="326"/>
      <c r="AH38" s="326"/>
      <c r="AI38" s="326"/>
      <c r="AJ38" s="326"/>
      <c r="AK38" s="326"/>
      <c r="AL38" s="326"/>
    </row>
    <row r="39" spans="1:38">
      <c r="A39" s="326">
        <v>1</v>
      </c>
      <c r="B39" s="356" t="s">
        <v>1333</v>
      </c>
      <c r="C39" s="320" t="s">
        <v>1334</v>
      </c>
      <c r="D39" s="321">
        <v>2016</v>
      </c>
      <c r="E39" s="321" t="s">
        <v>1335</v>
      </c>
      <c r="F39" s="321" t="s">
        <v>91</v>
      </c>
      <c r="G39" s="350" t="s">
        <v>218</v>
      </c>
      <c r="H39" s="329" t="s">
        <v>92</v>
      </c>
      <c r="I39" s="329" t="s">
        <v>1603</v>
      </c>
      <c r="J39" s="331"/>
      <c r="K39" s="331" t="s">
        <v>1656</v>
      </c>
      <c r="L39" s="321" t="s">
        <v>1657</v>
      </c>
      <c r="M39" s="321">
        <f t="shared" si="6"/>
        <v>507</v>
      </c>
      <c r="N39" s="321">
        <f>507-114</f>
        <v>393</v>
      </c>
      <c r="O39" s="321">
        <v>63</v>
      </c>
      <c r="P39" s="321">
        <f t="shared" si="3"/>
        <v>330</v>
      </c>
      <c r="Q39" s="321">
        <f>O39/N39*100</f>
        <v>16.030534351145036</v>
      </c>
      <c r="R39" s="321">
        <v>114</v>
      </c>
      <c r="S39" s="321">
        <v>34</v>
      </c>
      <c r="T39" s="324">
        <f t="shared" si="4"/>
        <v>80</v>
      </c>
      <c r="U39" s="321">
        <f>S39/R39*100</f>
        <v>29.82456140350877</v>
      </c>
      <c r="V39" s="321" t="s">
        <v>1554</v>
      </c>
      <c r="W39" s="321">
        <v>2.2000000000000002</v>
      </c>
      <c r="X39" s="321">
        <v>1.4</v>
      </c>
      <c r="Y39" s="321">
        <v>3.6</v>
      </c>
      <c r="Z39" s="321"/>
      <c r="AA39" s="321"/>
      <c r="AB39" s="321"/>
      <c r="AC39" s="321"/>
      <c r="AD39" s="321" t="s">
        <v>1684</v>
      </c>
      <c r="AE39" s="326"/>
      <c r="AF39" s="326"/>
      <c r="AG39" s="326"/>
      <c r="AH39" s="326"/>
      <c r="AI39" s="326"/>
      <c r="AJ39" s="326"/>
      <c r="AK39" s="326"/>
      <c r="AL39" s="326"/>
    </row>
    <row r="40" spans="1:38">
      <c r="A40" s="326">
        <v>1</v>
      </c>
      <c r="B40" s="321" t="s">
        <v>1382</v>
      </c>
      <c r="C40" s="320" t="s">
        <v>1383</v>
      </c>
      <c r="D40" s="321">
        <v>2019</v>
      </c>
      <c r="E40" s="321" t="s">
        <v>1384</v>
      </c>
      <c r="F40" s="321" t="s">
        <v>91</v>
      </c>
      <c r="G40" s="350" t="s">
        <v>1685</v>
      </c>
      <c r="H40" s="329" t="s">
        <v>92</v>
      </c>
      <c r="I40" s="333" t="s">
        <v>1686</v>
      </c>
      <c r="J40" s="331"/>
      <c r="K40" s="326" t="s">
        <v>1653</v>
      </c>
      <c r="L40" s="321" t="s">
        <v>1681</v>
      </c>
      <c r="M40" s="321">
        <f t="shared" si="6"/>
        <v>209</v>
      </c>
      <c r="N40" s="321">
        <v>168</v>
      </c>
      <c r="O40" s="321">
        <v>19</v>
      </c>
      <c r="P40" s="321">
        <f t="shared" si="3"/>
        <v>149</v>
      </c>
      <c r="Q40" s="321">
        <f>O40/N40*100</f>
        <v>11.30952380952381</v>
      </c>
      <c r="R40" s="321">
        <v>41</v>
      </c>
      <c r="S40" s="321">
        <v>12</v>
      </c>
      <c r="T40" s="324">
        <f t="shared" si="4"/>
        <v>29</v>
      </c>
      <c r="U40" s="321">
        <f>S40/R40*100</f>
        <v>29.268292682926827</v>
      </c>
      <c r="V40" s="321"/>
      <c r="W40" s="321"/>
      <c r="X40" s="321"/>
      <c r="Y40" s="321"/>
      <c r="Z40" s="326"/>
      <c r="AA40" s="326"/>
      <c r="AB40" s="321"/>
      <c r="AC40" s="321"/>
      <c r="AD40" s="321" t="s">
        <v>1687</v>
      </c>
      <c r="AE40" s="326"/>
      <c r="AF40" s="326"/>
      <c r="AG40" s="326"/>
      <c r="AH40" s="326"/>
      <c r="AI40" s="326"/>
      <c r="AJ40" s="326"/>
      <c r="AK40" s="326"/>
      <c r="AL40" s="326"/>
    </row>
    <row r="41" spans="1:38">
      <c r="A41" s="326">
        <v>0</v>
      </c>
      <c r="B41" s="321" t="s">
        <v>1382</v>
      </c>
      <c r="C41" s="320" t="s">
        <v>1383</v>
      </c>
      <c r="D41" s="321">
        <v>2019</v>
      </c>
      <c r="E41" s="321" t="s">
        <v>1384</v>
      </c>
      <c r="F41" s="321" t="s">
        <v>91</v>
      </c>
      <c r="G41" s="350" t="s">
        <v>1685</v>
      </c>
      <c r="H41" s="329" t="s">
        <v>92</v>
      </c>
      <c r="I41" s="333" t="s">
        <v>1686</v>
      </c>
      <c r="J41" s="331"/>
      <c r="K41" s="318" t="s">
        <v>157</v>
      </c>
      <c r="L41" s="321" t="s">
        <v>1651</v>
      </c>
      <c r="M41" s="321"/>
      <c r="N41" s="321">
        <v>168</v>
      </c>
      <c r="O41" s="321">
        <v>42</v>
      </c>
      <c r="P41" s="321">
        <f t="shared" si="3"/>
        <v>126</v>
      </c>
      <c r="Q41" s="321"/>
      <c r="R41" s="321">
        <v>41</v>
      </c>
      <c r="S41" s="321">
        <v>21</v>
      </c>
      <c r="T41" s="324">
        <f t="shared" si="4"/>
        <v>20</v>
      </c>
      <c r="U41" s="321"/>
      <c r="V41" s="321"/>
      <c r="W41" s="321"/>
      <c r="X41" s="321"/>
      <c r="Y41" s="321"/>
      <c r="Z41" s="321"/>
      <c r="AA41" s="321"/>
      <c r="AB41" s="321"/>
      <c r="AC41" s="321"/>
      <c r="AD41" s="321"/>
      <c r="AE41" s="326"/>
      <c r="AF41" s="326"/>
      <c r="AG41" s="326"/>
      <c r="AH41" s="326"/>
      <c r="AI41" s="326"/>
      <c r="AJ41" s="326"/>
      <c r="AK41" s="326"/>
      <c r="AL41" s="326"/>
    </row>
    <row r="42" spans="1:38">
      <c r="A42" s="326">
        <v>0</v>
      </c>
      <c r="B42" s="321" t="s">
        <v>1382</v>
      </c>
      <c r="C42" s="320" t="s">
        <v>1383</v>
      </c>
      <c r="D42" s="321">
        <v>2019</v>
      </c>
      <c r="E42" s="321" t="s">
        <v>1384</v>
      </c>
      <c r="F42" s="321" t="s">
        <v>91</v>
      </c>
      <c r="G42" s="350" t="s">
        <v>1685</v>
      </c>
      <c r="H42" s="329" t="s">
        <v>92</v>
      </c>
      <c r="I42" s="333" t="s">
        <v>1686</v>
      </c>
      <c r="J42" s="331"/>
      <c r="K42" s="331" t="s">
        <v>1656</v>
      </c>
      <c r="L42" s="321" t="s">
        <v>1657</v>
      </c>
      <c r="M42" s="321"/>
      <c r="N42" s="321">
        <v>168</v>
      </c>
      <c r="O42" s="321">
        <f>30-14</f>
        <v>16</v>
      </c>
      <c r="P42" s="321">
        <f t="shared" si="3"/>
        <v>152</v>
      </c>
      <c r="Q42" s="321"/>
      <c r="R42" s="321">
        <v>41</v>
      </c>
      <c r="S42" s="321">
        <v>14</v>
      </c>
      <c r="T42" s="324">
        <f t="shared" si="4"/>
        <v>27</v>
      </c>
      <c r="U42" s="321"/>
      <c r="V42" s="321" t="s">
        <v>1554</v>
      </c>
      <c r="W42" s="321"/>
      <c r="X42" s="321"/>
      <c r="Y42" s="321"/>
      <c r="Z42" s="321">
        <v>3.0369999999999999</v>
      </c>
      <c r="AA42" s="321">
        <v>1.401</v>
      </c>
      <c r="AB42" s="321">
        <v>6.5830000000000002</v>
      </c>
      <c r="AC42" s="357" t="s">
        <v>1688</v>
      </c>
      <c r="AD42" s="321"/>
      <c r="AE42" s="326"/>
      <c r="AF42" s="326"/>
      <c r="AG42" s="326"/>
      <c r="AH42" s="326"/>
      <c r="AI42" s="326"/>
      <c r="AJ42" s="326"/>
      <c r="AK42" s="326"/>
      <c r="AL42" s="326"/>
    </row>
    <row r="43" spans="1:38">
      <c r="A43" s="326">
        <v>1</v>
      </c>
      <c r="B43" s="335" t="s">
        <v>1419</v>
      </c>
      <c r="C43" s="320" t="s">
        <v>1396</v>
      </c>
      <c r="D43" s="321">
        <v>2011</v>
      </c>
      <c r="E43" s="321" t="s">
        <v>1420</v>
      </c>
      <c r="F43" s="321" t="s">
        <v>91</v>
      </c>
      <c r="G43" s="350" t="s">
        <v>1401</v>
      </c>
      <c r="H43" s="329" t="s">
        <v>92</v>
      </c>
      <c r="I43" s="329" t="s">
        <v>1615</v>
      </c>
      <c r="J43" s="331"/>
      <c r="K43" s="331" t="s">
        <v>1656</v>
      </c>
      <c r="L43" s="321" t="s">
        <v>1657</v>
      </c>
      <c r="M43" s="321">
        <f t="shared" ref="M43:M44" si="7">SUM(N43+R43)</f>
        <v>585</v>
      </c>
      <c r="N43" s="321">
        <f>585-45</f>
        <v>540</v>
      </c>
      <c r="O43" s="321">
        <v>8</v>
      </c>
      <c r="P43" s="321">
        <f t="shared" si="3"/>
        <v>532</v>
      </c>
      <c r="Q43" s="321"/>
      <c r="R43" s="321">
        <v>45</v>
      </c>
      <c r="S43" s="321">
        <v>5</v>
      </c>
      <c r="T43" s="324">
        <f t="shared" si="4"/>
        <v>40</v>
      </c>
      <c r="U43" s="321"/>
      <c r="V43" s="321"/>
      <c r="W43" s="321"/>
      <c r="X43" s="321"/>
      <c r="Y43" s="321"/>
      <c r="Z43" s="321"/>
      <c r="AA43" s="321"/>
      <c r="AB43" s="321"/>
      <c r="AC43" s="321"/>
      <c r="AD43" s="321"/>
      <c r="AE43" s="326"/>
      <c r="AF43" s="326"/>
      <c r="AG43" s="326"/>
      <c r="AH43" s="326"/>
      <c r="AI43" s="326"/>
      <c r="AJ43" s="326"/>
      <c r="AK43" s="326"/>
      <c r="AL43" s="326"/>
    </row>
    <row r="44" spans="1:38">
      <c r="A44" s="326">
        <v>1</v>
      </c>
      <c r="B44" s="328" t="s">
        <v>1442</v>
      </c>
      <c r="C44" s="320" t="s">
        <v>1443</v>
      </c>
      <c r="D44" s="321">
        <v>2011</v>
      </c>
      <c r="E44" s="321" t="s">
        <v>1444</v>
      </c>
      <c r="F44" s="321" t="s">
        <v>91</v>
      </c>
      <c r="G44" s="350" t="s">
        <v>1447</v>
      </c>
      <c r="H44" s="329" t="s">
        <v>92</v>
      </c>
      <c r="I44" s="329" t="s">
        <v>1689</v>
      </c>
      <c r="J44" s="331"/>
      <c r="K44" s="326" t="s">
        <v>1653</v>
      </c>
      <c r="L44" s="321" t="s">
        <v>1654</v>
      </c>
      <c r="M44" s="321">
        <f t="shared" si="7"/>
        <v>160</v>
      </c>
      <c r="N44" s="321">
        <v>126</v>
      </c>
      <c r="O44" s="321">
        <v>4</v>
      </c>
      <c r="P44" s="321">
        <f t="shared" si="3"/>
        <v>122</v>
      </c>
      <c r="Q44" s="321">
        <f>O44/N44*100</f>
        <v>3.1746031746031744</v>
      </c>
      <c r="R44" s="321">
        <v>34</v>
      </c>
      <c r="S44" s="321">
        <v>0</v>
      </c>
      <c r="T44" s="324">
        <f t="shared" si="4"/>
        <v>34</v>
      </c>
      <c r="U44" s="321"/>
      <c r="V44" s="321"/>
      <c r="W44" s="321"/>
      <c r="X44" s="321"/>
      <c r="Y44" s="321"/>
      <c r="Z44" s="321"/>
      <c r="AA44" s="321"/>
      <c r="AB44" s="321"/>
      <c r="AC44" s="321"/>
      <c r="AD44" s="321"/>
      <c r="AE44" s="326"/>
      <c r="AF44" s="326"/>
      <c r="AG44" s="326"/>
      <c r="AH44" s="326"/>
      <c r="AI44" s="326"/>
      <c r="AJ44" s="326"/>
      <c r="AK44" s="326"/>
      <c r="AL44" s="326"/>
    </row>
    <row r="45" spans="1:38">
      <c r="A45" s="326">
        <v>0</v>
      </c>
      <c r="B45" s="328" t="s">
        <v>1442</v>
      </c>
      <c r="C45" s="320" t="s">
        <v>1443</v>
      </c>
      <c r="D45" s="321">
        <v>2011</v>
      </c>
      <c r="E45" s="321" t="s">
        <v>1444</v>
      </c>
      <c r="F45" s="321" t="s">
        <v>91</v>
      </c>
      <c r="G45" s="350" t="s">
        <v>1447</v>
      </c>
      <c r="H45" s="329" t="s">
        <v>92</v>
      </c>
      <c r="I45" s="329" t="s">
        <v>1689</v>
      </c>
      <c r="J45" s="331"/>
      <c r="K45" s="331" t="s">
        <v>1656</v>
      </c>
      <c r="L45" s="321" t="s">
        <v>1671</v>
      </c>
      <c r="M45" s="321"/>
      <c r="N45" s="321">
        <v>126</v>
      </c>
      <c r="O45" s="321">
        <v>4</v>
      </c>
      <c r="P45" s="321">
        <f t="shared" si="3"/>
        <v>122</v>
      </c>
      <c r="Q45" s="321"/>
      <c r="R45" s="321">
        <v>34</v>
      </c>
      <c r="S45" s="321">
        <v>3</v>
      </c>
      <c r="T45" s="324">
        <f t="shared" si="4"/>
        <v>31</v>
      </c>
      <c r="U45" s="321">
        <f>S45/R45*100</f>
        <v>8.8235294117647065</v>
      </c>
      <c r="V45" s="321"/>
      <c r="W45" s="321"/>
      <c r="X45" s="321"/>
      <c r="Y45" s="321"/>
      <c r="Z45" s="321"/>
      <c r="AA45" s="321"/>
      <c r="AB45" s="321"/>
      <c r="AC45" s="321"/>
      <c r="AD45" s="321"/>
      <c r="AE45" s="326"/>
      <c r="AF45" s="326"/>
      <c r="AG45" s="326"/>
      <c r="AH45" s="326"/>
      <c r="AI45" s="326"/>
      <c r="AJ45" s="326"/>
      <c r="AK45" s="326"/>
      <c r="AL45" s="326"/>
    </row>
    <row r="46" spans="1:38" ht="137.5" hidden="1">
      <c r="A46" s="326"/>
      <c r="B46" s="358"/>
      <c r="C46" s="359"/>
      <c r="D46" s="360"/>
      <c r="E46" s="361"/>
      <c r="F46" s="361"/>
      <c r="G46" s="361"/>
      <c r="H46" s="361" t="s">
        <v>1690</v>
      </c>
      <c r="I46" s="361" t="s">
        <v>1622</v>
      </c>
      <c r="J46" s="361"/>
      <c r="K46" s="331"/>
      <c r="L46" s="361" t="s">
        <v>1691</v>
      </c>
      <c r="M46" s="361"/>
      <c r="N46" s="361" t="s">
        <v>1692</v>
      </c>
      <c r="O46" s="361" t="s">
        <v>1693</v>
      </c>
      <c r="P46" s="361"/>
      <c r="Q46" s="361"/>
      <c r="R46" s="361" t="s">
        <v>1694</v>
      </c>
      <c r="S46" s="361" t="s">
        <v>1695</v>
      </c>
      <c r="T46" s="361"/>
      <c r="U46" s="361"/>
      <c r="V46" s="361"/>
      <c r="W46" s="361" t="s">
        <v>1696</v>
      </c>
      <c r="X46" s="362" t="s">
        <v>1697</v>
      </c>
      <c r="Y46" s="362" t="s">
        <v>1698</v>
      </c>
      <c r="Z46" s="361" t="s">
        <v>1699</v>
      </c>
      <c r="AA46" s="361" t="s">
        <v>1697</v>
      </c>
      <c r="AB46" s="361" t="s">
        <v>1698</v>
      </c>
      <c r="AC46" s="361" t="s">
        <v>1700</v>
      </c>
      <c r="AD46" s="359"/>
      <c r="AE46" s="318"/>
      <c r="AF46" s="318"/>
      <c r="AG46" s="318"/>
      <c r="AH46" s="318"/>
      <c r="AI46" s="318"/>
      <c r="AJ46" s="318"/>
      <c r="AK46" s="318"/>
      <c r="AL46" s="318" t="s">
        <v>1701</v>
      </c>
    </row>
    <row r="47" spans="1:38">
      <c r="L47" s="303"/>
      <c r="M47" s="295"/>
    </row>
    <row r="48" spans="1:38">
      <c r="L48" s="110"/>
      <c r="M48" s="295"/>
    </row>
    <row r="49" spans="12:13">
      <c r="L49" s="110"/>
      <c r="M49" s="295"/>
    </row>
    <row r="50" spans="12:13">
      <c r="L50" s="110"/>
      <c r="M50" s="295"/>
    </row>
    <row r="51" spans="12:13">
      <c r="L51" s="110"/>
      <c r="M51" s="295"/>
    </row>
    <row r="52" spans="12:13">
      <c r="L52" s="110"/>
      <c r="M52" s="295"/>
    </row>
  </sheetData>
  <autoFilter ref="A1:AL46">
    <filterColumn colId="10">
      <customFilters>
        <customFilter operator="notEqual" val=" "/>
      </customFilters>
    </filterColumn>
    <sortState ref="A2:AK46">
      <sortCondition ref="C1:C46"/>
    </sortState>
  </autoFilter>
  <phoneticPr fontId="1"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41"/>
  <sheetViews>
    <sheetView workbookViewId="0">
      <selection activeCell="C13" sqref="C13:H20"/>
    </sheetView>
  </sheetViews>
  <sheetFormatPr defaultRowHeight="14"/>
  <cols>
    <col min="3" max="6" width="8.6640625" customWidth="1"/>
    <col min="9" max="14" width="8.6640625" customWidth="1"/>
    <col min="17" max="18" width="0" hidden="1" customWidth="1"/>
  </cols>
  <sheetData>
    <row r="1" spans="1:30" ht="26">
      <c r="A1" s="156" t="s">
        <v>33</v>
      </c>
      <c r="B1" s="102" t="s">
        <v>1628</v>
      </c>
      <c r="C1" s="105" t="s">
        <v>1752</v>
      </c>
      <c r="D1" s="106" t="s">
        <v>1634</v>
      </c>
      <c r="E1" s="106" t="s">
        <v>1753</v>
      </c>
      <c r="F1" s="105" t="s">
        <v>1738</v>
      </c>
      <c r="G1" s="106" t="s">
        <v>1745</v>
      </c>
      <c r="H1" s="106" t="s">
        <v>1747</v>
      </c>
      <c r="I1" s="106" t="s">
        <v>1635</v>
      </c>
      <c r="J1" s="106" t="s">
        <v>1636</v>
      </c>
      <c r="K1" s="109" t="s">
        <v>1754</v>
      </c>
      <c r="L1" s="210" t="s">
        <v>1638</v>
      </c>
      <c r="M1" s="210" t="s">
        <v>1755</v>
      </c>
      <c r="N1" s="109" t="s">
        <v>1637</v>
      </c>
      <c r="O1" s="210" t="s">
        <v>1749</v>
      </c>
      <c r="P1" s="210" t="s">
        <v>1751</v>
      </c>
      <c r="Q1" s="210" t="s">
        <v>1639</v>
      </c>
      <c r="R1" s="210" t="s">
        <v>1640</v>
      </c>
      <c r="T1" t="s">
        <v>1739</v>
      </c>
      <c r="U1" t="s">
        <v>1628</v>
      </c>
      <c r="V1" t="s">
        <v>1744</v>
      </c>
      <c r="W1" t="s">
        <v>1746</v>
      </c>
      <c r="X1" t="s">
        <v>1748</v>
      </c>
      <c r="Y1" t="s">
        <v>1750</v>
      </c>
    </row>
    <row r="2" spans="1:30">
      <c r="A2" s="260" t="s">
        <v>151</v>
      </c>
      <c r="B2" s="114" t="s">
        <v>152</v>
      </c>
      <c r="C2" s="110">
        <v>4.2</v>
      </c>
      <c r="D2" s="110">
        <v>7.25</v>
      </c>
      <c r="E2" s="110">
        <v>11</v>
      </c>
      <c r="F2" s="110">
        <v>49</v>
      </c>
      <c r="G2" s="110">
        <v>7.483333333</v>
      </c>
      <c r="H2" s="110">
        <v>5.1935807990000002</v>
      </c>
      <c r="I2" s="110"/>
      <c r="J2" s="110" t="s">
        <v>112</v>
      </c>
      <c r="K2" s="110">
        <v>4.9000000000000004</v>
      </c>
      <c r="L2" s="110">
        <v>10</v>
      </c>
      <c r="M2" s="110">
        <v>18</v>
      </c>
      <c r="N2" s="110">
        <v>56</v>
      </c>
      <c r="O2" s="110">
        <v>10.96666667</v>
      </c>
      <c r="P2" s="110">
        <v>9.9679114450000004</v>
      </c>
      <c r="Q2" s="110"/>
      <c r="R2" s="110"/>
      <c r="T2" t="s">
        <v>151</v>
      </c>
      <c r="U2" t="s">
        <v>152</v>
      </c>
      <c r="V2">
        <v>7.483333333</v>
      </c>
      <c r="W2">
        <v>5.1935807990000002</v>
      </c>
      <c r="X2">
        <v>10.96666667</v>
      </c>
      <c r="Y2">
        <v>9.9679114450000004</v>
      </c>
    </row>
    <row r="3" spans="1:30">
      <c r="A3" s="218" t="s">
        <v>477</v>
      </c>
      <c r="B3" s="114" t="s">
        <v>478</v>
      </c>
      <c r="C3" s="110">
        <v>3</v>
      </c>
      <c r="D3" s="110">
        <v>5</v>
      </c>
      <c r="E3" s="110">
        <v>9</v>
      </c>
      <c r="F3" s="110">
        <v>86</v>
      </c>
      <c r="G3" s="110">
        <v>5.6666666670000003</v>
      </c>
      <c r="H3" s="110">
        <v>4.5239900009999996</v>
      </c>
      <c r="I3" s="110"/>
      <c r="J3" s="110"/>
      <c r="K3" s="110">
        <v>4</v>
      </c>
      <c r="L3" s="110">
        <v>7</v>
      </c>
      <c r="M3" s="110">
        <v>9</v>
      </c>
      <c r="N3" s="110">
        <v>42</v>
      </c>
      <c r="O3" s="110">
        <v>6.6666666670000003</v>
      </c>
      <c r="P3" s="110">
        <v>3.8379295199999999</v>
      </c>
      <c r="Q3" s="110"/>
      <c r="R3" s="110"/>
      <c r="T3" t="s">
        <v>477</v>
      </c>
      <c r="U3" t="s">
        <v>478</v>
      </c>
      <c r="V3">
        <v>5.6666666670000003</v>
      </c>
      <c r="W3">
        <v>4.5239900009999996</v>
      </c>
      <c r="X3">
        <v>6.6666666670000003</v>
      </c>
      <c r="Y3">
        <v>3.8379295199999999</v>
      </c>
    </row>
    <row r="4" spans="1:30" s="8" customFormat="1">
      <c r="A4" s="217" t="s">
        <v>525</v>
      </c>
      <c r="B4" s="114" t="s">
        <v>526</v>
      </c>
      <c r="C4" s="8">
        <v>3</v>
      </c>
      <c r="D4" s="110">
        <v>5</v>
      </c>
      <c r="E4" s="110">
        <v>16</v>
      </c>
      <c r="F4" s="110">
        <v>55</v>
      </c>
      <c r="G4" s="84">
        <v>8</v>
      </c>
      <c r="H4" s="84">
        <v>9.9</v>
      </c>
      <c r="I4" s="243"/>
      <c r="J4" s="16"/>
      <c r="K4" s="171">
        <v>4.5</v>
      </c>
      <c r="L4" s="110">
        <v>12.5</v>
      </c>
      <c r="M4" s="8">
        <v>29</v>
      </c>
      <c r="N4" s="8">
        <v>22</v>
      </c>
      <c r="O4" s="110">
        <v>15.33</v>
      </c>
      <c r="P4" s="110">
        <v>19.420000000000002</v>
      </c>
      <c r="Q4" s="110">
        <f>48-26</f>
        <v>22</v>
      </c>
      <c r="R4" s="110" t="s">
        <v>1675</v>
      </c>
      <c r="S4" s="110"/>
      <c r="T4" s="110"/>
      <c r="U4" s="110"/>
      <c r="V4" s="110" t="s">
        <v>112</v>
      </c>
      <c r="W4" s="110"/>
      <c r="X4" s="110"/>
      <c r="Z4" s="110"/>
      <c r="AA4" s="110"/>
      <c r="AB4" s="110"/>
      <c r="AC4" s="110"/>
      <c r="AD4" s="110"/>
    </row>
    <row r="5" spans="1:30">
      <c r="A5" s="218" t="s">
        <v>566</v>
      </c>
      <c r="B5" s="114" t="s">
        <v>567</v>
      </c>
      <c r="C5" s="110">
        <v>2</v>
      </c>
      <c r="D5" s="110">
        <v>6</v>
      </c>
      <c r="E5" s="110">
        <v>11.5</v>
      </c>
      <c r="F5" s="110">
        <v>38</v>
      </c>
      <c r="G5" s="110">
        <v>6.5</v>
      </c>
      <c r="H5" s="110">
        <v>7.3189782839999999</v>
      </c>
      <c r="I5" s="110"/>
      <c r="J5" s="110"/>
      <c r="K5" s="110">
        <v>2</v>
      </c>
      <c r="L5" s="110">
        <v>4</v>
      </c>
      <c r="M5" s="110">
        <v>6.5</v>
      </c>
      <c r="N5" s="110">
        <v>26</v>
      </c>
      <c r="O5" s="110">
        <v>4.1666666670000003</v>
      </c>
      <c r="P5" s="110">
        <v>3.529499457</v>
      </c>
      <c r="Q5" s="110"/>
      <c r="R5" s="110"/>
      <c r="T5" t="s">
        <v>566</v>
      </c>
      <c r="U5" t="s">
        <v>567</v>
      </c>
      <c r="V5">
        <v>6.5</v>
      </c>
      <c r="W5">
        <v>7.3189782839999999</v>
      </c>
      <c r="X5">
        <v>4.1666666670000003</v>
      </c>
      <c r="Y5">
        <v>3.529499457</v>
      </c>
    </row>
    <row r="6" spans="1:30">
      <c r="A6" s="261" t="s">
        <v>612</v>
      </c>
      <c r="B6" s="114" t="s">
        <v>1741</v>
      </c>
      <c r="C6" s="110">
        <v>1.5</v>
      </c>
      <c r="D6" s="110">
        <v>5</v>
      </c>
      <c r="E6" s="110">
        <v>8.5</v>
      </c>
      <c r="F6" s="110">
        <v>36</v>
      </c>
      <c r="G6" s="110">
        <v>5</v>
      </c>
      <c r="H6" s="110">
        <v>5.4045408210000003</v>
      </c>
      <c r="I6" s="110"/>
      <c r="J6" s="110"/>
      <c r="K6" s="110">
        <v>1.75</v>
      </c>
      <c r="L6" s="110">
        <v>5</v>
      </c>
      <c r="M6" s="110">
        <v>8.25</v>
      </c>
      <c r="N6" s="110">
        <v>14</v>
      </c>
      <c r="O6" s="110">
        <v>5</v>
      </c>
      <c r="P6" s="110">
        <v>5.354317118</v>
      </c>
      <c r="Q6" s="110"/>
      <c r="R6" s="110"/>
      <c r="T6" t="s">
        <v>612</v>
      </c>
      <c r="U6" t="s">
        <v>613</v>
      </c>
      <c r="V6">
        <v>5</v>
      </c>
      <c r="W6">
        <v>5.4045408210000003</v>
      </c>
      <c r="X6">
        <v>5</v>
      </c>
      <c r="Y6">
        <v>5.354317118</v>
      </c>
    </row>
    <row r="7" spans="1:30">
      <c r="A7" s="189" t="s">
        <v>907</v>
      </c>
      <c r="B7" s="189" t="s">
        <v>908</v>
      </c>
      <c r="C7" s="110">
        <v>3</v>
      </c>
      <c r="D7" s="110">
        <v>6</v>
      </c>
      <c r="E7" s="110">
        <v>11</v>
      </c>
      <c r="F7" s="110">
        <v>203</v>
      </c>
      <c r="G7" s="110">
        <v>6.6666666670000003</v>
      </c>
      <c r="H7" s="110">
        <v>5.9731870589999998</v>
      </c>
      <c r="I7" s="110"/>
      <c r="J7" s="110"/>
      <c r="K7" s="110">
        <v>3</v>
      </c>
      <c r="L7" s="110">
        <v>5</v>
      </c>
      <c r="M7" s="110">
        <v>7</v>
      </c>
      <c r="N7" s="110">
        <v>41</v>
      </c>
      <c r="O7" s="110">
        <v>5</v>
      </c>
      <c r="P7" s="110">
        <v>3.0729645950000002</v>
      </c>
      <c r="Q7" s="110"/>
      <c r="R7" s="110"/>
      <c r="T7" t="s">
        <v>907</v>
      </c>
      <c r="U7" t="s">
        <v>908</v>
      </c>
      <c r="V7">
        <v>6.6666666670000003</v>
      </c>
      <c r="W7">
        <v>5.9731870589999998</v>
      </c>
      <c r="X7">
        <v>5</v>
      </c>
      <c r="Y7">
        <v>3.0729645950000002</v>
      </c>
    </row>
    <row r="8" spans="1:30">
      <c r="A8" s="299" t="s">
        <v>1740</v>
      </c>
      <c r="B8" s="189" t="s">
        <v>908</v>
      </c>
      <c r="C8" s="110">
        <v>2</v>
      </c>
      <c r="D8" s="110">
        <v>6</v>
      </c>
      <c r="E8" s="110">
        <v>6.5</v>
      </c>
      <c r="F8" s="110">
        <v>25</v>
      </c>
      <c r="G8" s="110">
        <v>4.8333333329999997</v>
      </c>
      <c r="H8" s="110">
        <v>3.5375314919999998</v>
      </c>
      <c r="I8" s="110"/>
      <c r="J8" s="110"/>
      <c r="K8" s="110">
        <v>1.3</v>
      </c>
      <c r="L8" s="110">
        <v>5</v>
      </c>
      <c r="M8" s="110">
        <v>6</v>
      </c>
      <c r="N8" s="110">
        <v>41</v>
      </c>
      <c r="O8" s="110">
        <v>4.0999999999999996</v>
      </c>
      <c r="P8" s="110">
        <v>3.6107333989999999</v>
      </c>
      <c r="Q8" s="110"/>
      <c r="R8" s="110"/>
      <c r="T8" t="s">
        <v>1756</v>
      </c>
      <c r="U8" t="s">
        <v>908</v>
      </c>
      <c r="V8">
        <v>4.8333333329999997</v>
      </c>
      <c r="W8">
        <v>3.5375314919999998</v>
      </c>
      <c r="X8">
        <v>4.0999999999999996</v>
      </c>
      <c r="Y8">
        <v>3.6107333989999999</v>
      </c>
    </row>
    <row r="13" spans="1:30" ht="26">
      <c r="A13" s="156" t="s">
        <v>33</v>
      </c>
      <c r="B13" s="102" t="s">
        <v>1628</v>
      </c>
      <c r="C13" s="105" t="s">
        <v>1738</v>
      </c>
      <c r="D13" s="106" t="s">
        <v>1745</v>
      </c>
      <c r="E13" s="106" t="s">
        <v>1747</v>
      </c>
      <c r="F13" s="109" t="s">
        <v>1637</v>
      </c>
      <c r="G13" s="210" t="s">
        <v>1749</v>
      </c>
      <c r="H13" s="210" t="s">
        <v>1751</v>
      </c>
    </row>
    <row r="14" spans="1:30">
      <c r="A14" s="260" t="s">
        <v>151</v>
      </c>
      <c r="B14" s="114" t="s">
        <v>152</v>
      </c>
      <c r="C14" s="110">
        <v>49</v>
      </c>
      <c r="D14" s="110">
        <v>7.483333333</v>
      </c>
      <c r="E14" s="110">
        <v>5.1935807990000002</v>
      </c>
      <c r="F14" s="110">
        <v>56</v>
      </c>
      <c r="G14" s="110">
        <v>10.96666667</v>
      </c>
      <c r="H14" s="110">
        <v>9.9679114450000004</v>
      </c>
    </row>
    <row r="15" spans="1:30">
      <c r="A15" s="218" t="s">
        <v>477</v>
      </c>
      <c r="B15" s="114" t="s">
        <v>478</v>
      </c>
      <c r="C15" s="110">
        <v>86</v>
      </c>
      <c r="D15" s="110">
        <v>5.6666666670000003</v>
      </c>
      <c r="E15" s="110">
        <v>4.5239900009999996</v>
      </c>
      <c r="F15" s="110">
        <v>42</v>
      </c>
      <c r="G15" s="110">
        <v>6.6666666670000003</v>
      </c>
      <c r="H15" s="110">
        <v>3.8379295199999999</v>
      </c>
    </row>
    <row r="16" spans="1:30">
      <c r="A16" s="217" t="s">
        <v>525</v>
      </c>
      <c r="B16" s="114" t="s">
        <v>526</v>
      </c>
      <c r="C16" s="110">
        <v>55</v>
      </c>
      <c r="D16" s="84">
        <v>8</v>
      </c>
      <c r="E16" s="84">
        <v>9.9</v>
      </c>
      <c r="F16" s="8">
        <v>22</v>
      </c>
      <c r="G16" s="110">
        <v>15.33</v>
      </c>
      <c r="H16" s="110">
        <v>19.420000000000002</v>
      </c>
    </row>
    <row r="17" spans="1:8">
      <c r="A17" s="218" t="s">
        <v>566</v>
      </c>
      <c r="B17" s="114" t="s">
        <v>567</v>
      </c>
      <c r="C17" s="110">
        <v>38</v>
      </c>
      <c r="D17" s="110">
        <v>6.5</v>
      </c>
      <c r="E17" s="110">
        <v>7.3189782839999999</v>
      </c>
      <c r="F17" s="110">
        <v>26</v>
      </c>
      <c r="G17" s="110">
        <v>4.1666666670000003</v>
      </c>
      <c r="H17" s="110">
        <v>3.529499457</v>
      </c>
    </row>
    <row r="18" spans="1:8">
      <c r="A18" s="261" t="s">
        <v>612</v>
      </c>
      <c r="B18" s="114" t="s">
        <v>1741</v>
      </c>
      <c r="C18" s="110">
        <v>36</v>
      </c>
      <c r="D18" s="110">
        <v>5</v>
      </c>
      <c r="E18" s="110">
        <v>5.4045408210000003</v>
      </c>
      <c r="F18" s="110">
        <v>14</v>
      </c>
      <c r="G18" s="110">
        <v>5</v>
      </c>
      <c r="H18" s="110">
        <v>5.354317118</v>
      </c>
    </row>
    <row r="19" spans="1:8">
      <c r="A19" s="189" t="s">
        <v>907</v>
      </c>
      <c r="B19" s="189" t="s">
        <v>908</v>
      </c>
      <c r="C19" s="110">
        <v>203</v>
      </c>
      <c r="D19" s="110">
        <v>6.6666666670000003</v>
      </c>
      <c r="E19" s="110">
        <v>5.9731870589999998</v>
      </c>
      <c r="F19" s="110">
        <v>41</v>
      </c>
      <c r="G19" s="110">
        <v>5</v>
      </c>
      <c r="H19" s="110">
        <v>3.0729645950000002</v>
      </c>
    </row>
    <row r="20" spans="1:8">
      <c r="A20" s="299" t="s">
        <v>1740</v>
      </c>
      <c r="B20" s="189" t="s">
        <v>908</v>
      </c>
      <c r="C20" s="110">
        <v>25</v>
      </c>
      <c r="D20" s="110">
        <v>4.8333333329999997</v>
      </c>
      <c r="E20" s="110">
        <v>3.5375314919999998</v>
      </c>
      <c r="F20" s="110">
        <v>41</v>
      </c>
      <c r="G20" s="110">
        <v>4.0999999999999996</v>
      </c>
      <c r="H20" s="110">
        <v>3.6107333989999999</v>
      </c>
    </row>
    <row r="22" spans="1:8">
      <c r="A22" s="114"/>
    </row>
    <row r="23" spans="1:8">
      <c r="A23" s="114"/>
    </row>
    <row r="24" spans="1:8">
      <c r="A24" s="114"/>
    </row>
    <row r="25" spans="1:8">
      <c r="A25" s="114"/>
    </row>
    <row r="26" spans="1:8">
      <c r="A26" s="114"/>
    </row>
    <row r="27" spans="1:8">
      <c r="A27" s="114"/>
    </row>
    <row r="28" spans="1:8">
      <c r="A28" s="114"/>
    </row>
    <row r="29" spans="1:8">
      <c r="A29" s="114"/>
    </row>
    <row r="30" spans="1:8">
      <c r="A30" s="189"/>
    </row>
    <row r="31" spans="1:8">
      <c r="A31" s="235"/>
    </row>
    <row r="32" spans="1:8">
      <c r="A32" s="114"/>
    </row>
    <row r="33" spans="1:1">
      <c r="A33" s="114"/>
    </row>
    <row r="34" spans="1:1">
      <c r="A34" s="114"/>
    </row>
    <row r="35" spans="1:1">
      <c r="A35" s="236"/>
    </row>
    <row r="36" spans="1:1">
      <c r="A36" s="114"/>
    </row>
    <row r="37" spans="1:1">
      <c r="A37" s="114"/>
    </row>
    <row r="38" spans="1:1">
      <c r="A38" s="114"/>
    </row>
    <row r="39" spans="1:1">
      <c r="A39" s="114"/>
    </row>
    <row r="40" spans="1:1">
      <c r="A40" s="89"/>
    </row>
    <row r="41" spans="1:1">
      <c r="A41" s="89"/>
    </row>
  </sheetData>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31"/>
  <sheetViews>
    <sheetView topLeftCell="AD61" workbookViewId="0">
      <selection activeCell="A68" sqref="A68:XFD68"/>
    </sheetView>
  </sheetViews>
  <sheetFormatPr defaultRowHeight="14"/>
  <cols>
    <col min="1" max="1" width="13.75" customWidth="1"/>
    <col min="3" max="3" width="11.75" customWidth="1"/>
    <col min="4" max="4" width="21.1640625" customWidth="1"/>
    <col min="6" max="6" width="7" bestFit="1" customWidth="1"/>
    <col min="7" max="7" width="13" customWidth="1"/>
  </cols>
  <sheetData>
    <row r="1" spans="1:7" ht="39.5" customHeight="1" thickBot="1">
      <c r="A1" s="300" t="s">
        <v>1761</v>
      </c>
      <c r="B1" s="301" t="s">
        <v>1762</v>
      </c>
      <c r="C1" s="301" t="s">
        <v>1766</v>
      </c>
      <c r="D1" s="301" t="s">
        <v>63</v>
      </c>
      <c r="E1" s="301" t="s">
        <v>1765</v>
      </c>
      <c r="F1" s="301" t="s">
        <v>1763</v>
      </c>
      <c r="G1" s="301" t="s">
        <v>1764</v>
      </c>
    </row>
    <row r="2" spans="1:7">
      <c r="A2" s="60" t="s">
        <v>89</v>
      </c>
      <c r="B2" s="58" t="s">
        <v>95</v>
      </c>
      <c r="C2" s="61">
        <v>2020</v>
      </c>
      <c r="D2" s="58" t="s">
        <v>98</v>
      </c>
      <c r="E2" s="58" t="s">
        <v>99</v>
      </c>
      <c r="F2" s="255">
        <v>153</v>
      </c>
      <c r="G2" s="302">
        <v>35.947712420000002</v>
      </c>
    </row>
    <row r="3" spans="1:7">
      <c r="A3" s="392" t="s">
        <v>117</v>
      </c>
      <c r="B3" s="58" t="s">
        <v>120</v>
      </c>
      <c r="C3" s="61">
        <v>2011</v>
      </c>
      <c r="D3" s="58" t="s">
        <v>122</v>
      </c>
      <c r="E3" s="58" t="s">
        <v>123</v>
      </c>
      <c r="F3" s="84">
        <v>60</v>
      </c>
      <c r="G3" s="302">
        <v>26.666666670000001</v>
      </c>
    </row>
    <row r="4" spans="1:7">
      <c r="A4" s="60" t="s">
        <v>152</v>
      </c>
      <c r="B4" s="58" t="s">
        <v>155</v>
      </c>
      <c r="C4" s="61">
        <v>2020</v>
      </c>
      <c r="D4" s="58" t="s">
        <v>98</v>
      </c>
      <c r="E4" s="58" t="s">
        <v>157</v>
      </c>
      <c r="F4" s="88">
        <v>105</v>
      </c>
      <c r="G4" s="302">
        <v>53.333333330000002</v>
      </c>
    </row>
    <row r="5" spans="1:7">
      <c r="A5" s="60" t="s">
        <v>184</v>
      </c>
      <c r="B5" s="58" t="s">
        <v>187</v>
      </c>
      <c r="C5" s="61">
        <v>2019</v>
      </c>
      <c r="D5" s="71" t="s">
        <v>98</v>
      </c>
      <c r="E5" s="58" t="s">
        <v>99</v>
      </c>
      <c r="F5" s="88">
        <v>31</v>
      </c>
      <c r="G5" s="302">
        <v>29.03225806</v>
      </c>
    </row>
    <row r="6" spans="1:7">
      <c r="A6" s="60" t="s">
        <v>212</v>
      </c>
      <c r="B6" s="58" t="s">
        <v>215</v>
      </c>
      <c r="C6" s="61">
        <v>2020</v>
      </c>
      <c r="D6" s="58" t="s">
        <v>122</v>
      </c>
      <c r="E6" s="58" t="s">
        <v>157</v>
      </c>
      <c r="F6" s="184">
        <v>45</v>
      </c>
      <c r="G6" s="302">
        <v>35.555555560000002</v>
      </c>
    </row>
    <row r="7" spans="1:7">
      <c r="A7" s="60" t="s">
        <v>235</v>
      </c>
      <c r="B7" s="122" t="s">
        <v>95</v>
      </c>
      <c r="C7" s="61">
        <v>2014</v>
      </c>
      <c r="D7" s="58" t="s">
        <v>98</v>
      </c>
      <c r="E7" s="58" t="s">
        <v>123</v>
      </c>
      <c r="F7" s="84">
        <v>40</v>
      </c>
      <c r="G7" s="302">
        <v>40</v>
      </c>
    </row>
    <row r="8" spans="1:7">
      <c r="A8" s="392" t="s">
        <v>248</v>
      </c>
      <c r="B8" s="58" t="s">
        <v>155</v>
      </c>
      <c r="C8" s="61">
        <v>2010</v>
      </c>
      <c r="D8" s="58" t="s">
        <v>122</v>
      </c>
      <c r="E8" s="58" t="s">
        <v>99</v>
      </c>
      <c r="F8" s="88">
        <v>833</v>
      </c>
      <c r="G8" s="302">
        <v>1.9207683069999999</v>
      </c>
    </row>
    <row r="9" spans="1:7">
      <c r="A9" s="60" t="s">
        <v>266</v>
      </c>
      <c r="B9" s="58" t="s">
        <v>269</v>
      </c>
      <c r="C9" s="61">
        <v>2019</v>
      </c>
      <c r="D9" s="58" t="s">
        <v>122</v>
      </c>
      <c r="E9" s="58" t="s">
        <v>99</v>
      </c>
      <c r="F9" s="154">
        <v>199</v>
      </c>
      <c r="G9" s="302">
        <v>13.065326629999999</v>
      </c>
    </row>
    <row r="10" spans="1:7">
      <c r="A10" s="392" t="s">
        <v>281</v>
      </c>
      <c r="B10" s="58" t="s">
        <v>284</v>
      </c>
      <c r="C10" s="61">
        <v>2012</v>
      </c>
      <c r="D10" s="58" t="s">
        <v>98</v>
      </c>
      <c r="E10" s="58" t="s">
        <v>99</v>
      </c>
      <c r="F10" s="177">
        <v>22</v>
      </c>
      <c r="G10" s="302">
        <v>13.636363640000001</v>
      </c>
    </row>
    <row r="11" spans="1:7">
      <c r="A11" s="60" t="s">
        <v>354</v>
      </c>
      <c r="B11" s="58" t="s">
        <v>215</v>
      </c>
      <c r="C11" s="61">
        <v>2014</v>
      </c>
      <c r="D11" s="58" t="s">
        <v>98</v>
      </c>
      <c r="E11" s="58" t="s">
        <v>123</v>
      </c>
      <c r="F11" s="130">
        <v>16</v>
      </c>
      <c r="G11" s="302">
        <v>18.75</v>
      </c>
    </row>
    <row r="12" spans="1:7">
      <c r="A12" s="60" t="s">
        <v>374</v>
      </c>
      <c r="B12" s="58" t="s">
        <v>377</v>
      </c>
      <c r="C12" s="61">
        <v>2015</v>
      </c>
      <c r="D12" s="137" t="s">
        <v>122</v>
      </c>
      <c r="E12" s="58" t="s">
        <v>99</v>
      </c>
      <c r="F12" s="130">
        <v>34</v>
      </c>
      <c r="G12" s="302">
        <v>11.764705879999999</v>
      </c>
    </row>
    <row r="13" spans="1:7">
      <c r="A13" s="60" t="s">
        <v>396</v>
      </c>
      <c r="B13" s="58" t="s">
        <v>399</v>
      </c>
      <c r="C13" s="61">
        <v>2018</v>
      </c>
      <c r="D13" s="58" t="s">
        <v>98</v>
      </c>
      <c r="E13" s="58" t="s">
        <v>99</v>
      </c>
      <c r="F13" s="84">
        <v>78</v>
      </c>
      <c r="G13" s="302">
        <v>15.38461538</v>
      </c>
    </row>
    <row r="14" spans="1:7">
      <c r="A14" s="392" t="s">
        <v>463</v>
      </c>
      <c r="B14" s="58" t="s">
        <v>467</v>
      </c>
      <c r="C14" s="61">
        <v>2015</v>
      </c>
      <c r="D14" s="58" t="s">
        <v>98</v>
      </c>
      <c r="E14" s="58" t="s">
        <v>157</v>
      </c>
      <c r="F14" s="130">
        <v>51</v>
      </c>
      <c r="G14" s="302">
        <v>37.254901959999998</v>
      </c>
    </row>
    <row r="15" spans="1:7">
      <c r="A15" s="60" t="s">
        <v>478</v>
      </c>
      <c r="B15" s="58" t="s">
        <v>95</v>
      </c>
      <c r="C15" s="61">
        <v>2012</v>
      </c>
      <c r="D15" s="58" t="s">
        <v>98</v>
      </c>
      <c r="E15" s="58" t="s">
        <v>99</v>
      </c>
      <c r="F15" s="130">
        <v>128</v>
      </c>
      <c r="G15" s="302">
        <v>32.8125</v>
      </c>
    </row>
    <row r="16" spans="1:7">
      <c r="A16" s="60" t="s">
        <v>506</v>
      </c>
      <c r="B16" s="58" t="s">
        <v>155</v>
      </c>
      <c r="C16" s="61">
        <v>2015</v>
      </c>
      <c r="D16" s="58" t="s">
        <v>98</v>
      </c>
      <c r="E16" s="58" t="s">
        <v>99</v>
      </c>
      <c r="F16" s="84">
        <v>69</v>
      </c>
      <c r="G16" s="302">
        <v>14.49275362</v>
      </c>
    </row>
    <row r="17" spans="1:7">
      <c r="A17" s="392" t="s">
        <v>526</v>
      </c>
      <c r="B17" s="58" t="s">
        <v>215</v>
      </c>
      <c r="C17" s="61">
        <v>2011</v>
      </c>
      <c r="D17" s="58" t="s">
        <v>122</v>
      </c>
      <c r="E17" s="58" t="s">
        <v>157</v>
      </c>
      <c r="F17" s="84">
        <v>103</v>
      </c>
      <c r="G17" s="302">
        <v>46.601941750000002</v>
      </c>
    </row>
    <row r="18" spans="1:7">
      <c r="A18" s="60" t="s">
        <v>541</v>
      </c>
      <c r="B18" s="58" t="s">
        <v>544</v>
      </c>
      <c r="C18" s="61">
        <v>2021</v>
      </c>
      <c r="D18" s="58" t="s">
        <v>546</v>
      </c>
      <c r="E18" s="58" t="s">
        <v>123</v>
      </c>
      <c r="F18" s="84">
        <v>103</v>
      </c>
      <c r="G18" s="302">
        <v>10.67961165</v>
      </c>
    </row>
    <row r="19" spans="1:7">
      <c r="A19" s="60" t="s">
        <v>567</v>
      </c>
      <c r="B19" s="58" t="s">
        <v>569</v>
      </c>
      <c r="C19" s="61">
        <v>2015</v>
      </c>
      <c r="D19" s="58" t="s">
        <v>122</v>
      </c>
      <c r="E19" s="58" t="s">
        <v>99</v>
      </c>
      <c r="F19" s="256">
        <v>64</v>
      </c>
      <c r="G19" s="302">
        <v>40.625</v>
      </c>
    </row>
    <row r="20" spans="1:7">
      <c r="A20" s="60" t="s">
        <v>563</v>
      </c>
      <c r="B20" s="58" t="s">
        <v>155</v>
      </c>
      <c r="C20" s="61">
        <v>2010</v>
      </c>
      <c r="D20" s="58" t="s">
        <v>546</v>
      </c>
      <c r="E20" s="58" t="s">
        <v>99</v>
      </c>
      <c r="F20" s="84">
        <v>4015</v>
      </c>
      <c r="G20" s="302">
        <v>1.8929016190000001</v>
      </c>
    </row>
    <row r="21" spans="1:7">
      <c r="A21" s="60" t="s">
        <v>613</v>
      </c>
      <c r="B21" s="58" t="s">
        <v>616</v>
      </c>
      <c r="C21" s="61">
        <v>2011</v>
      </c>
      <c r="D21" s="58" t="s">
        <v>122</v>
      </c>
      <c r="E21" s="58" t="s">
        <v>99</v>
      </c>
      <c r="F21" s="84">
        <v>50</v>
      </c>
      <c r="G21" s="302">
        <v>28</v>
      </c>
    </row>
    <row r="22" spans="1:7">
      <c r="A22" s="60" t="s">
        <v>658</v>
      </c>
      <c r="B22" s="58" t="s">
        <v>661</v>
      </c>
      <c r="C22" s="61">
        <v>2013</v>
      </c>
      <c r="D22" s="58" t="s">
        <v>98</v>
      </c>
      <c r="E22" s="58" t="s">
        <v>99</v>
      </c>
      <c r="F22" s="84">
        <v>32</v>
      </c>
      <c r="G22" s="302">
        <v>18.75</v>
      </c>
    </row>
    <row r="23" spans="1:7">
      <c r="A23" s="392" t="s">
        <v>670</v>
      </c>
      <c r="B23" s="58" t="s">
        <v>155</v>
      </c>
      <c r="C23" s="61">
        <v>2013</v>
      </c>
      <c r="D23" s="58" t="s">
        <v>98</v>
      </c>
      <c r="E23" s="58" t="s">
        <v>123</v>
      </c>
      <c r="F23" s="84">
        <v>90</v>
      </c>
      <c r="G23" s="302">
        <v>12.222222220000001</v>
      </c>
    </row>
    <row r="24" spans="1:7">
      <c r="A24" t="s">
        <v>711</v>
      </c>
      <c r="B24" s="58" t="s">
        <v>155</v>
      </c>
      <c r="C24">
        <v>2015</v>
      </c>
      <c r="D24" t="s">
        <v>122</v>
      </c>
      <c r="E24" t="s">
        <v>99</v>
      </c>
      <c r="F24" s="280">
        <v>4765</v>
      </c>
      <c r="G24" s="302">
        <v>2.707240294</v>
      </c>
    </row>
    <row r="25" spans="1:7">
      <c r="A25" s="60" t="s">
        <v>722</v>
      </c>
      <c r="B25" s="58" t="s">
        <v>399</v>
      </c>
      <c r="C25" s="61">
        <v>2019</v>
      </c>
      <c r="D25" s="58" t="s">
        <v>122</v>
      </c>
      <c r="E25" s="58" t="s">
        <v>99</v>
      </c>
      <c r="F25" s="154">
        <v>205</v>
      </c>
      <c r="G25" s="302">
        <v>41.951219510000001</v>
      </c>
    </row>
    <row r="26" spans="1:7">
      <c r="A26" s="60" t="s">
        <v>734</v>
      </c>
      <c r="B26" s="58" t="s">
        <v>95</v>
      </c>
      <c r="C26" s="61">
        <v>2012</v>
      </c>
      <c r="D26" s="58" t="s">
        <v>98</v>
      </c>
      <c r="E26" s="58" t="s">
        <v>99</v>
      </c>
      <c r="F26" s="84">
        <v>130</v>
      </c>
      <c r="G26" s="302">
        <v>9.230769231</v>
      </c>
    </row>
    <row r="27" spans="1:7">
      <c r="A27" s="60" t="s">
        <v>749</v>
      </c>
      <c r="B27" s="58" t="s">
        <v>752</v>
      </c>
      <c r="C27" s="61">
        <v>2015</v>
      </c>
      <c r="D27" s="137" t="s">
        <v>122</v>
      </c>
      <c r="E27" s="58" t="s">
        <v>99</v>
      </c>
      <c r="F27" s="84">
        <v>326</v>
      </c>
      <c r="G27" s="302">
        <v>11.04294479</v>
      </c>
    </row>
    <row r="28" spans="1:7">
      <c r="A28" s="60" t="s">
        <v>760</v>
      </c>
      <c r="B28" s="58" t="s">
        <v>661</v>
      </c>
      <c r="C28" s="61">
        <v>2012</v>
      </c>
      <c r="D28" s="137" t="s">
        <v>122</v>
      </c>
      <c r="E28" s="58" t="s">
        <v>99</v>
      </c>
      <c r="F28" s="84">
        <v>4491</v>
      </c>
      <c r="G28" s="302">
        <v>1.2692050770000001</v>
      </c>
    </row>
    <row r="29" spans="1:7">
      <c r="A29" s="60" t="s">
        <v>767</v>
      </c>
      <c r="B29" s="58" t="s">
        <v>95</v>
      </c>
      <c r="C29" s="61">
        <v>2013</v>
      </c>
      <c r="D29" s="58" t="s">
        <v>122</v>
      </c>
      <c r="E29" s="58" t="s">
        <v>123</v>
      </c>
      <c r="F29" s="84">
        <v>308</v>
      </c>
      <c r="G29" s="302">
        <v>9.4155844159999997</v>
      </c>
    </row>
    <row r="30" spans="1:7">
      <c r="A30" s="60" t="s">
        <v>775</v>
      </c>
      <c r="B30" s="58" t="s">
        <v>778</v>
      </c>
      <c r="C30" s="61">
        <v>2015</v>
      </c>
      <c r="D30" s="58" t="s">
        <v>98</v>
      </c>
      <c r="E30" s="58" t="s">
        <v>99</v>
      </c>
      <c r="F30" s="84">
        <v>1372</v>
      </c>
      <c r="G30" s="302">
        <v>13.411078720000001</v>
      </c>
    </row>
    <row r="31" spans="1:7">
      <c r="A31" s="60" t="s">
        <v>784</v>
      </c>
      <c r="B31" s="58" t="s">
        <v>787</v>
      </c>
      <c r="C31" s="61">
        <v>2015</v>
      </c>
      <c r="D31" s="58" t="s">
        <v>98</v>
      </c>
      <c r="E31" s="137" t="s">
        <v>99</v>
      </c>
      <c r="F31" s="84">
        <v>40</v>
      </c>
      <c r="G31" s="302">
        <v>57.5</v>
      </c>
    </row>
    <row r="32" spans="1:7">
      <c r="A32" s="392" t="s">
        <v>802</v>
      </c>
      <c r="B32" s="58" t="s">
        <v>399</v>
      </c>
      <c r="C32" s="61">
        <v>2010</v>
      </c>
      <c r="D32" s="58" t="s">
        <v>122</v>
      </c>
      <c r="E32" s="58" t="s">
        <v>157</v>
      </c>
      <c r="F32" s="84">
        <v>18</v>
      </c>
      <c r="G32" s="302">
        <v>33.333333330000002</v>
      </c>
    </row>
    <row r="33" spans="1:7">
      <c r="A33" s="60" t="s">
        <v>817</v>
      </c>
      <c r="B33" s="58" t="s">
        <v>269</v>
      </c>
      <c r="C33" s="61">
        <v>2014</v>
      </c>
      <c r="D33" s="58" t="s">
        <v>98</v>
      </c>
      <c r="E33" s="58" t="s">
        <v>123</v>
      </c>
      <c r="F33" s="84">
        <v>32</v>
      </c>
      <c r="G33" s="302">
        <v>46.875</v>
      </c>
    </row>
    <row r="34" spans="1:7">
      <c r="A34" s="78" t="s">
        <v>840</v>
      </c>
      <c r="B34" s="77" t="s">
        <v>843</v>
      </c>
      <c r="C34" s="79">
        <v>2013</v>
      </c>
      <c r="D34" s="77" t="s">
        <v>122</v>
      </c>
      <c r="E34" s="77" t="s">
        <v>99</v>
      </c>
      <c r="F34" s="84">
        <v>97</v>
      </c>
      <c r="G34" s="302">
        <v>42.268041240000002</v>
      </c>
    </row>
    <row r="35" spans="1:7">
      <c r="A35" s="78" t="s">
        <v>861</v>
      </c>
      <c r="B35" s="77" t="s">
        <v>661</v>
      </c>
      <c r="C35" s="79">
        <v>2014</v>
      </c>
      <c r="D35" s="77" t="s">
        <v>98</v>
      </c>
      <c r="E35" s="77" t="s">
        <v>99</v>
      </c>
      <c r="F35" s="84">
        <v>506</v>
      </c>
      <c r="G35" s="302">
        <v>6.5217391300000003</v>
      </c>
    </row>
    <row r="36" spans="1:7">
      <c r="A36" s="60" t="s">
        <v>872</v>
      </c>
      <c r="B36" s="58" t="s">
        <v>120</v>
      </c>
      <c r="C36" s="61">
        <v>2018</v>
      </c>
      <c r="D36" s="58" t="s">
        <v>122</v>
      </c>
      <c r="E36" s="58" t="s">
        <v>157</v>
      </c>
      <c r="F36" s="84">
        <v>21</v>
      </c>
      <c r="G36" s="302">
        <v>57.142857139999997</v>
      </c>
    </row>
    <row r="37" spans="1:7">
      <c r="A37" s="78" t="s">
        <v>884</v>
      </c>
      <c r="B37" s="77" t="s">
        <v>120</v>
      </c>
      <c r="C37" s="79">
        <v>2011</v>
      </c>
      <c r="D37" s="137" t="s">
        <v>122</v>
      </c>
      <c r="E37" s="137" t="s">
        <v>99</v>
      </c>
      <c r="F37" s="84">
        <v>115</v>
      </c>
      <c r="G37" s="302">
        <v>33.913043479999999</v>
      </c>
    </row>
    <row r="38" spans="1:7">
      <c r="A38" s="78" t="s">
        <v>908</v>
      </c>
      <c r="B38" s="77" t="s">
        <v>120</v>
      </c>
      <c r="C38" s="79">
        <v>2018</v>
      </c>
      <c r="D38" s="77" t="s">
        <v>122</v>
      </c>
      <c r="E38" s="77" t="s">
        <v>123</v>
      </c>
      <c r="F38" s="189">
        <v>244</v>
      </c>
      <c r="G38" s="302">
        <v>16.803278689999999</v>
      </c>
    </row>
    <row r="39" spans="1:7">
      <c r="A39" s="236" t="s">
        <v>923</v>
      </c>
      <c r="B39" s="58" t="s">
        <v>155</v>
      </c>
      <c r="C39" s="237">
        <v>2010</v>
      </c>
      <c r="D39" s="149" t="s">
        <v>122</v>
      </c>
      <c r="E39" s="264" t="s">
        <v>99</v>
      </c>
      <c r="F39" s="84">
        <v>75</v>
      </c>
      <c r="G39" s="302">
        <v>1.3333333329999999</v>
      </c>
    </row>
    <row r="40" spans="1:7">
      <c r="A40" s="141" t="s">
        <v>935</v>
      </c>
      <c r="B40" s="58" t="s">
        <v>155</v>
      </c>
      <c r="C40" s="142">
        <v>2010</v>
      </c>
      <c r="D40" s="140" t="s">
        <v>122</v>
      </c>
      <c r="E40" s="140" t="s">
        <v>99</v>
      </c>
      <c r="F40" s="84">
        <v>47</v>
      </c>
      <c r="G40" s="302">
        <v>27.659574469999999</v>
      </c>
    </row>
    <row r="41" spans="1:7">
      <c r="A41" s="141" t="s">
        <v>953</v>
      </c>
      <c r="B41" s="151" t="s">
        <v>956</v>
      </c>
      <c r="C41" s="142">
        <v>2013</v>
      </c>
      <c r="D41" s="140" t="s">
        <v>122</v>
      </c>
      <c r="E41" s="140" t="s">
        <v>99</v>
      </c>
      <c r="F41" s="84">
        <v>1094</v>
      </c>
      <c r="G41" s="302">
        <v>6.489945155</v>
      </c>
    </row>
    <row r="42" spans="1:7">
      <c r="A42" s="141" t="s">
        <v>967</v>
      </c>
      <c r="B42" s="152" t="s">
        <v>399</v>
      </c>
      <c r="C42" s="142">
        <v>2019</v>
      </c>
      <c r="D42" s="140" t="s">
        <v>122</v>
      </c>
      <c r="E42" s="140" t="s">
        <v>99</v>
      </c>
      <c r="F42" s="84">
        <v>21</v>
      </c>
      <c r="G42" s="302">
        <v>23.809523810000002</v>
      </c>
    </row>
    <row r="43" spans="1:7">
      <c r="A43" s="141" t="s">
        <v>977</v>
      </c>
      <c r="B43" s="152" t="s">
        <v>399</v>
      </c>
      <c r="C43" s="142">
        <v>2019</v>
      </c>
      <c r="D43" s="140" t="s">
        <v>122</v>
      </c>
      <c r="E43" s="264" t="s">
        <v>112</v>
      </c>
      <c r="F43" s="84">
        <v>123</v>
      </c>
      <c r="G43" s="302">
        <v>17.073170730000001</v>
      </c>
    </row>
    <row r="44" spans="1:7">
      <c r="A44" s="78" t="s">
        <v>992</v>
      </c>
      <c r="B44" s="263" t="s">
        <v>399</v>
      </c>
      <c r="C44" s="79">
        <v>2020</v>
      </c>
      <c r="D44" s="77" t="s">
        <v>122</v>
      </c>
      <c r="E44" s="77" t="s">
        <v>99</v>
      </c>
      <c r="F44" s="84">
        <v>1720</v>
      </c>
      <c r="G44" s="302">
        <v>16.22093023</v>
      </c>
    </row>
    <row r="45" spans="1:7">
      <c r="A45" s="58" t="s">
        <v>1005</v>
      </c>
      <c r="B45" s="58" t="s">
        <v>399</v>
      </c>
      <c r="C45" s="58">
        <v>2021</v>
      </c>
      <c r="D45" s="58" t="s">
        <v>122</v>
      </c>
      <c r="E45" s="58" t="s">
        <v>99</v>
      </c>
      <c r="F45">
        <v>5575</v>
      </c>
      <c r="G45" s="302">
        <v>13.65022422</v>
      </c>
    </row>
    <row r="46" spans="1:7">
      <c r="A46" s="392" t="s">
        <v>1016</v>
      </c>
      <c r="B46" s="58" t="s">
        <v>95</v>
      </c>
      <c r="C46" s="61">
        <v>2013</v>
      </c>
      <c r="D46" s="58" t="s">
        <v>98</v>
      </c>
      <c r="E46" s="58" t="s">
        <v>157</v>
      </c>
      <c r="F46" s="84">
        <v>60</v>
      </c>
      <c r="G46" s="302">
        <v>16.666666670000001</v>
      </c>
    </row>
    <row r="47" spans="1:7">
      <c r="A47" s="60" t="s">
        <v>1050</v>
      </c>
      <c r="B47" s="58" t="s">
        <v>399</v>
      </c>
      <c r="C47" s="61">
        <v>2013</v>
      </c>
      <c r="D47" s="58" t="s">
        <v>98</v>
      </c>
      <c r="E47" s="58" t="s">
        <v>99</v>
      </c>
      <c r="F47" s="84">
        <v>18</v>
      </c>
      <c r="G47" s="302">
        <v>55.555555560000002</v>
      </c>
    </row>
    <row r="48" spans="1:7">
      <c r="A48" s="392" t="s">
        <v>1081</v>
      </c>
      <c r="B48" s="120" t="s">
        <v>215</v>
      </c>
      <c r="C48" s="61">
        <v>2011</v>
      </c>
      <c r="D48" s="58" t="s">
        <v>122</v>
      </c>
      <c r="E48" s="58" t="s">
        <v>157</v>
      </c>
      <c r="F48" s="84">
        <v>24</v>
      </c>
      <c r="G48" s="302">
        <v>20.833333329999999</v>
      </c>
    </row>
    <row r="49" spans="1:7">
      <c r="A49" s="392" t="s">
        <v>1063</v>
      </c>
      <c r="B49" s="58" t="s">
        <v>95</v>
      </c>
      <c r="C49" s="61">
        <v>2011</v>
      </c>
      <c r="D49" s="58" t="s">
        <v>98</v>
      </c>
      <c r="E49" s="58" t="s">
        <v>157</v>
      </c>
      <c r="F49" s="84">
        <v>645</v>
      </c>
      <c r="G49" s="302">
        <v>17.519379839999999</v>
      </c>
    </row>
    <row r="50" spans="1:7">
      <c r="A50" s="60" t="s">
        <v>1063</v>
      </c>
      <c r="B50" s="58" t="s">
        <v>95</v>
      </c>
      <c r="C50" s="61">
        <v>2017</v>
      </c>
      <c r="D50" s="58" t="s">
        <v>98</v>
      </c>
      <c r="E50" s="58" t="s">
        <v>157</v>
      </c>
      <c r="F50" s="84">
        <v>2901</v>
      </c>
      <c r="G50" s="302">
        <v>16.614960360000001</v>
      </c>
    </row>
    <row r="51" spans="1:7">
      <c r="A51" s="392" t="s">
        <v>1181</v>
      </c>
      <c r="B51" s="58" t="s">
        <v>155</v>
      </c>
      <c r="C51" s="61">
        <v>2012</v>
      </c>
      <c r="D51" s="58" t="s">
        <v>546</v>
      </c>
      <c r="E51" s="58" t="s">
        <v>99</v>
      </c>
      <c r="F51" s="84">
        <v>66</v>
      </c>
      <c r="G51" s="302">
        <v>51.515151520000003</v>
      </c>
    </row>
    <row r="52" spans="1:7">
      <c r="A52" s="60" t="s">
        <v>1203</v>
      </c>
      <c r="B52" s="58" t="s">
        <v>155</v>
      </c>
      <c r="C52" s="61">
        <v>2018</v>
      </c>
      <c r="D52" s="58" t="s">
        <v>98</v>
      </c>
      <c r="E52" s="58" t="s">
        <v>99</v>
      </c>
      <c r="F52" s="84">
        <v>149</v>
      </c>
      <c r="G52" s="302">
        <v>18.120805369999999</v>
      </c>
    </row>
    <row r="53" spans="1:7">
      <c r="A53" s="60" t="s">
        <v>1222</v>
      </c>
      <c r="B53" s="58" t="s">
        <v>95</v>
      </c>
      <c r="C53" s="61">
        <v>2012</v>
      </c>
      <c r="D53" s="58" t="s">
        <v>98</v>
      </c>
      <c r="E53" s="58" t="s">
        <v>157</v>
      </c>
      <c r="F53" s="84">
        <v>53</v>
      </c>
      <c r="G53" s="302">
        <v>15.09433962</v>
      </c>
    </row>
    <row r="54" spans="1:7">
      <c r="A54" s="60" t="s">
        <v>1236</v>
      </c>
      <c r="B54" s="58" t="s">
        <v>399</v>
      </c>
      <c r="C54" s="61">
        <v>2020</v>
      </c>
      <c r="D54" s="137" t="s">
        <v>98</v>
      </c>
      <c r="E54" s="58" t="s">
        <v>99</v>
      </c>
      <c r="F54" s="185">
        <v>52</v>
      </c>
      <c r="G54" s="302">
        <v>48.07692308</v>
      </c>
    </row>
    <row r="55" spans="1:7">
      <c r="A55" s="60" t="s">
        <v>1276</v>
      </c>
      <c r="B55" s="58" t="s">
        <v>95</v>
      </c>
      <c r="C55" s="61">
        <v>2016</v>
      </c>
      <c r="D55" s="58" t="s">
        <v>98</v>
      </c>
      <c r="E55" s="58" t="s">
        <v>157</v>
      </c>
      <c r="F55" s="84">
        <v>972</v>
      </c>
      <c r="G55" s="302">
        <v>20.164609049999999</v>
      </c>
    </row>
    <row r="56" spans="1:7">
      <c r="A56" s="60" t="s">
        <v>1287</v>
      </c>
      <c r="B56" s="58" t="s">
        <v>1290</v>
      </c>
      <c r="C56" s="61">
        <v>2021</v>
      </c>
      <c r="D56" s="58" t="s">
        <v>122</v>
      </c>
      <c r="E56" s="58" t="s">
        <v>99</v>
      </c>
      <c r="F56" s="84">
        <v>724</v>
      </c>
      <c r="G56" s="302">
        <v>8.7016574589999998</v>
      </c>
    </row>
    <row r="57" spans="1:7">
      <c r="A57" s="60" t="s">
        <v>1334</v>
      </c>
      <c r="B57" s="58" t="s">
        <v>155</v>
      </c>
      <c r="C57" s="61">
        <v>2016</v>
      </c>
      <c r="D57" s="58" t="s">
        <v>122</v>
      </c>
      <c r="E57" s="58" t="s">
        <v>157</v>
      </c>
      <c r="F57" s="84">
        <v>507</v>
      </c>
      <c r="G57" s="302">
        <v>25.443786979999999</v>
      </c>
    </row>
    <row r="58" spans="1:7">
      <c r="A58" s="60" t="s">
        <v>1354</v>
      </c>
      <c r="B58" s="58" t="s">
        <v>1320</v>
      </c>
      <c r="C58" s="61">
        <v>2016</v>
      </c>
      <c r="D58" s="58" t="s">
        <v>122</v>
      </c>
      <c r="E58" s="58" t="s">
        <v>99</v>
      </c>
      <c r="F58" s="84">
        <v>24</v>
      </c>
      <c r="G58" s="302">
        <v>75</v>
      </c>
    </row>
    <row r="59" spans="1:7">
      <c r="A59" s="60" t="s">
        <v>1374</v>
      </c>
      <c r="B59" s="58" t="s">
        <v>1290</v>
      </c>
      <c r="C59" s="61">
        <v>2010</v>
      </c>
      <c r="D59" s="58" t="s">
        <v>98</v>
      </c>
      <c r="E59" s="58" t="s">
        <v>99</v>
      </c>
      <c r="F59" s="84">
        <v>209</v>
      </c>
      <c r="G59" s="302">
        <v>19.617224879999998</v>
      </c>
    </row>
    <row r="60" spans="1:7">
      <c r="A60" s="60" t="s">
        <v>1383</v>
      </c>
      <c r="B60" s="58" t="s">
        <v>399</v>
      </c>
      <c r="C60" s="61">
        <v>2019</v>
      </c>
      <c r="D60" s="58" t="s">
        <v>122</v>
      </c>
      <c r="E60" s="58" t="s">
        <v>99</v>
      </c>
      <c r="F60">
        <v>411</v>
      </c>
      <c r="G60" s="302">
        <v>48.175182479999997</v>
      </c>
    </row>
    <row r="61" spans="1:7">
      <c r="A61" s="60" t="s">
        <v>1410</v>
      </c>
      <c r="B61" s="58" t="s">
        <v>95</v>
      </c>
      <c r="C61" s="61">
        <v>2013</v>
      </c>
      <c r="D61" s="58" t="s">
        <v>98</v>
      </c>
      <c r="E61" s="58" t="s">
        <v>99</v>
      </c>
      <c r="F61" s="84">
        <v>115</v>
      </c>
      <c r="G61" s="302">
        <v>12.17391304</v>
      </c>
    </row>
    <row r="62" spans="1:7">
      <c r="A62" s="60" t="s">
        <v>1396</v>
      </c>
      <c r="B62" s="58" t="s">
        <v>95</v>
      </c>
      <c r="C62" s="61">
        <v>2011</v>
      </c>
      <c r="D62" s="58" t="s">
        <v>98</v>
      </c>
      <c r="E62" s="58" t="s">
        <v>99</v>
      </c>
      <c r="F62" s="84">
        <v>585</v>
      </c>
      <c r="G62" s="302">
        <v>7.692307692</v>
      </c>
    </row>
    <row r="63" spans="1:7">
      <c r="A63" s="392" t="s">
        <v>1443</v>
      </c>
      <c r="B63" s="58" t="s">
        <v>1320</v>
      </c>
      <c r="C63" s="61">
        <v>2011</v>
      </c>
      <c r="D63" s="58" t="s">
        <v>98</v>
      </c>
      <c r="E63" s="58" t="s">
        <v>99</v>
      </c>
      <c r="F63" s="84">
        <v>160</v>
      </c>
      <c r="G63" s="302">
        <v>21.25</v>
      </c>
    </row>
    <row r="64" spans="1:7">
      <c r="A64" s="60" t="s">
        <v>1465</v>
      </c>
      <c r="B64" s="58" t="s">
        <v>399</v>
      </c>
      <c r="C64" s="61">
        <v>2015</v>
      </c>
      <c r="D64" s="137" t="s">
        <v>98</v>
      </c>
      <c r="E64" s="58" t="s">
        <v>99</v>
      </c>
      <c r="F64" s="84">
        <v>551</v>
      </c>
      <c r="G64" s="302">
        <v>21.9600726</v>
      </c>
    </row>
    <row r="65" spans="1:46">
      <c r="A65" s="392" t="s">
        <v>1440</v>
      </c>
      <c r="B65" s="58" t="s">
        <v>399</v>
      </c>
      <c r="C65" s="61">
        <v>2011</v>
      </c>
      <c r="D65" s="58" t="s">
        <v>98</v>
      </c>
      <c r="E65" s="58" t="s">
        <v>99</v>
      </c>
      <c r="F65" s="84">
        <v>75</v>
      </c>
      <c r="G65" s="302">
        <v>20</v>
      </c>
    </row>
    <row r="68" spans="1:46" s="37" customFormat="1" ht="40.5" customHeight="1">
      <c r="A68" s="38" t="s">
        <v>31</v>
      </c>
      <c r="B68" s="38" t="s">
        <v>32</v>
      </c>
      <c r="C68" s="38" t="s">
        <v>33</v>
      </c>
      <c r="D68" s="39" t="s">
        <v>34</v>
      </c>
      <c r="E68" s="39" t="s">
        <v>35</v>
      </c>
      <c r="F68" s="40" t="s">
        <v>36</v>
      </c>
      <c r="G68" s="41" t="s">
        <v>37</v>
      </c>
      <c r="H68" s="42" t="s">
        <v>38</v>
      </c>
      <c r="I68" s="42" t="s">
        <v>1792</v>
      </c>
      <c r="J68" s="42" t="s">
        <v>39</v>
      </c>
      <c r="K68" s="39" t="s">
        <v>40</v>
      </c>
      <c r="L68" s="39" t="s">
        <v>41</v>
      </c>
      <c r="M68" s="39" t="s">
        <v>1828</v>
      </c>
      <c r="N68" s="43" t="s">
        <v>42</v>
      </c>
      <c r="O68" s="43" t="s">
        <v>1849</v>
      </c>
      <c r="P68" s="43" t="s">
        <v>43</v>
      </c>
      <c r="Q68" s="43" t="s">
        <v>44</v>
      </c>
      <c r="R68" s="43" t="s">
        <v>45</v>
      </c>
      <c r="S68" s="43" t="s">
        <v>46</v>
      </c>
      <c r="T68" s="38" t="s">
        <v>47</v>
      </c>
      <c r="U68" s="38" t="s">
        <v>48</v>
      </c>
      <c r="V68" s="288" t="s">
        <v>1736</v>
      </c>
      <c r="W68" s="38" t="s">
        <v>49</v>
      </c>
      <c r="X68" s="38" t="s">
        <v>50</v>
      </c>
      <c r="Y68" s="38" t="s">
        <v>51</v>
      </c>
      <c r="Z68" s="38" t="s">
        <v>52</v>
      </c>
      <c r="AA68" s="38" t="s">
        <v>1867</v>
      </c>
      <c r="AB68" s="158" t="s">
        <v>53</v>
      </c>
      <c r="AC68" s="38" t="s">
        <v>54</v>
      </c>
      <c r="AD68" s="44" t="s">
        <v>55</v>
      </c>
      <c r="AE68" s="45" t="s">
        <v>56</v>
      </c>
      <c r="AF68" s="45" t="s">
        <v>57</v>
      </c>
      <c r="AG68" s="46" t="s">
        <v>58</v>
      </c>
      <c r="AH68" s="46" t="s">
        <v>59</v>
      </c>
      <c r="AI68" s="165" t="s">
        <v>60</v>
      </c>
      <c r="AJ68" s="46" t="s">
        <v>61</v>
      </c>
      <c r="AK68" s="47" t="s">
        <v>62</v>
      </c>
      <c r="AL68" s="269" t="s">
        <v>63</v>
      </c>
      <c r="AM68" s="269" t="s">
        <v>64</v>
      </c>
      <c r="AN68" s="285" t="s">
        <v>65</v>
      </c>
      <c r="AO68" s="269" t="s">
        <v>66</v>
      </c>
      <c r="AP68" s="285" t="s">
        <v>67</v>
      </c>
      <c r="AQ68" s="133" t="s">
        <v>68</v>
      </c>
      <c r="AR68" s="133" t="s">
        <v>69</v>
      </c>
      <c r="AS68" s="37" t="s">
        <v>70</v>
      </c>
    </row>
    <row r="69" spans="1:46" s="146" customFormat="1">
      <c r="A69" s="140" t="s">
        <v>838</v>
      </c>
      <c r="B69" s="140" t="s">
        <v>246</v>
      </c>
      <c r="C69" s="140" t="s">
        <v>976</v>
      </c>
      <c r="D69" s="403" t="s">
        <v>977</v>
      </c>
      <c r="E69" s="142">
        <v>2019</v>
      </c>
      <c r="F69" s="142" t="s">
        <v>978</v>
      </c>
      <c r="G69" s="142" t="s">
        <v>91</v>
      </c>
      <c r="H69" s="140" t="s">
        <v>1908</v>
      </c>
      <c r="I69" s="140" t="s">
        <v>1909</v>
      </c>
      <c r="J69" s="143" t="s">
        <v>1910</v>
      </c>
      <c r="K69" s="140" t="s">
        <v>979</v>
      </c>
      <c r="L69" s="152" t="s">
        <v>399</v>
      </c>
      <c r="M69" s="58" t="s">
        <v>1834</v>
      </c>
      <c r="N69" s="140" t="s">
        <v>980</v>
      </c>
      <c r="O69" s="58">
        <v>3</v>
      </c>
      <c r="P69" s="140">
        <v>0</v>
      </c>
      <c r="Q69" s="140">
        <v>0</v>
      </c>
      <c r="R69" s="140">
        <v>1</v>
      </c>
      <c r="S69" s="140"/>
      <c r="T69" s="140" t="s">
        <v>122</v>
      </c>
      <c r="U69" s="264" t="s">
        <v>112</v>
      </c>
      <c r="V69" s="140" t="s">
        <v>239</v>
      </c>
      <c r="W69" s="140" t="s">
        <v>271</v>
      </c>
      <c r="X69" s="140" t="s">
        <v>981</v>
      </c>
      <c r="Y69" s="140"/>
      <c r="Z69" s="140" t="s">
        <v>982</v>
      </c>
      <c r="AA69" s="140" t="s">
        <v>1869</v>
      </c>
      <c r="AB69" s="162" t="s">
        <v>112</v>
      </c>
      <c r="AC69" s="140" t="s">
        <v>982</v>
      </c>
      <c r="AD69" s="140" t="s">
        <v>983</v>
      </c>
      <c r="AE69" s="140" t="s">
        <v>108</v>
      </c>
      <c r="AF69" s="140" t="s">
        <v>109</v>
      </c>
      <c r="AG69" s="140" t="s">
        <v>419</v>
      </c>
      <c r="AH69" s="140" t="s">
        <v>109</v>
      </c>
      <c r="AI69" s="162" t="s">
        <v>296</v>
      </c>
      <c r="AJ69" s="140" t="s">
        <v>112</v>
      </c>
      <c r="AK69" s="145"/>
      <c r="AL69" s="185" t="s">
        <v>115</v>
      </c>
      <c r="AM69" s="136" t="s">
        <v>114</v>
      </c>
      <c r="AN69" s="185" t="s">
        <v>114</v>
      </c>
      <c r="AO69" s="136" t="s">
        <v>114</v>
      </c>
      <c r="AP69" s="136" t="s">
        <v>115</v>
      </c>
      <c r="AQ69" s="136"/>
      <c r="AR69" s="136"/>
      <c r="AS69" s="136"/>
      <c r="AT69" s="136"/>
    </row>
    <row r="70" spans="1:46">
      <c r="A70" s="272"/>
      <c r="B70" s="276"/>
    </row>
    <row r="71" spans="1:46">
      <c r="A71" s="58"/>
      <c r="B71" s="244"/>
    </row>
    <row r="72" spans="1:46">
      <c r="A72" s="58"/>
      <c r="B72" s="277"/>
    </row>
    <row r="73" spans="1:46">
      <c r="A73" s="58"/>
      <c r="B73" s="279"/>
    </row>
    <row r="74" spans="1:46">
      <c r="A74" s="58"/>
      <c r="B74" s="278"/>
    </row>
    <row r="75" spans="1:46">
      <c r="A75" s="58"/>
      <c r="B75" s="245"/>
    </row>
    <row r="76" spans="1:46">
      <c r="A76" s="58"/>
      <c r="B76" s="246"/>
    </row>
    <row r="77" spans="1:46">
      <c r="A77" s="137"/>
      <c r="B77" s="174"/>
    </row>
    <row r="78" spans="1:46">
      <c r="A78" s="58"/>
      <c r="B78" s="281"/>
    </row>
    <row r="79" spans="1:46">
      <c r="A79" s="58"/>
      <c r="B79" s="247"/>
    </row>
    <row r="80" spans="1:46">
      <c r="A80" s="58"/>
      <c r="B80" s="174"/>
    </row>
    <row r="81" spans="1:2">
      <c r="A81" s="117"/>
      <c r="B81" s="371"/>
    </row>
    <row r="82" spans="1:2">
      <c r="A82" s="58"/>
      <c r="B82" s="370"/>
    </row>
    <row r="83" spans="1:2">
      <c r="A83" s="117"/>
      <c r="B83" s="192"/>
    </row>
    <row r="84" spans="1:2">
      <c r="A84" s="58"/>
      <c r="B84" s="173"/>
    </row>
    <row r="85" spans="1:2">
      <c r="A85" s="117"/>
      <c r="B85" s="226"/>
    </row>
    <row r="86" spans="1:2">
      <c r="A86" s="58"/>
      <c r="B86" s="259"/>
    </row>
    <row r="87" spans="1:2">
      <c r="A87" s="117"/>
      <c r="B87" s="192"/>
    </row>
    <row r="88" spans="1:2">
      <c r="A88" s="58"/>
      <c r="B88" s="275"/>
    </row>
    <row r="89" spans="1:2">
      <c r="A89" s="58"/>
      <c r="B89" s="176"/>
    </row>
    <row r="90" spans="1:2">
      <c r="B90" s="365"/>
    </row>
    <row r="91" spans="1:2">
      <c r="A91" s="58"/>
      <c r="B91" s="173"/>
    </row>
    <row r="92" spans="1:2">
      <c r="A92" s="58"/>
      <c r="B92" s="192"/>
    </row>
    <row r="93" spans="1:2">
      <c r="A93" s="58"/>
      <c r="B93" s="259"/>
    </row>
    <row r="94" spans="1:2">
      <c r="A94" s="58"/>
      <c r="B94" s="259"/>
    </row>
    <row r="95" spans="1:2">
      <c r="A95" s="58"/>
      <c r="B95" s="173"/>
    </row>
    <row r="96" spans="1:2">
      <c r="A96" s="137"/>
      <c r="B96" s="173"/>
    </row>
    <row r="97" spans="1:2">
      <c r="A97" s="58"/>
      <c r="B97" s="173"/>
    </row>
    <row r="98" spans="1:2">
      <c r="A98" s="58"/>
      <c r="B98" s="173"/>
    </row>
    <row r="99" spans="1:2">
      <c r="A99" s="58"/>
      <c r="B99" s="173"/>
    </row>
    <row r="100" spans="1:2">
      <c r="A100" s="77"/>
      <c r="B100" s="192"/>
    </row>
    <row r="101" spans="1:2">
      <c r="A101" s="77"/>
      <c r="B101" s="192"/>
    </row>
    <row r="102" spans="1:2">
      <c r="A102" s="58"/>
      <c r="B102" s="173"/>
    </row>
    <row r="103" spans="1:2">
      <c r="A103" s="77"/>
      <c r="B103" s="173"/>
    </row>
    <row r="104" spans="1:2">
      <c r="A104" s="273"/>
      <c r="B104" s="189"/>
    </row>
    <row r="105" spans="1:2">
      <c r="A105" s="149"/>
      <c r="B105" s="259"/>
    </row>
    <row r="106" spans="1:2">
      <c r="A106" s="140"/>
      <c r="B106" s="221"/>
    </row>
    <row r="107" spans="1:2">
      <c r="A107" s="140"/>
      <c r="B107" s="173"/>
    </row>
    <row r="108" spans="1:2">
      <c r="A108" s="140"/>
      <c r="B108" s="173"/>
    </row>
    <row r="109" spans="1:2">
      <c r="A109" s="140"/>
      <c r="B109" s="221"/>
    </row>
    <row r="110" spans="1:2">
      <c r="A110" s="77"/>
      <c r="B110" s="173"/>
    </row>
    <row r="111" spans="1:2">
      <c r="A111" s="58"/>
      <c r="B111" s="228"/>
    </row>
    <row r="112" spans="1:2">
      <c r="A112" s="58"/>
      <c r="B112" s="192"/>
    </row>
    <row r="113" spans="1:2">
      <c r="A113" s="58"/>
      <c r="B113" s="173"/>
    </row>
    <row r="114" spans="1:2">
      <c r="A114" s="58"/>
      <c r="B114" s="220"/>
    </row>
    <row r="115" spans="1:2">
      <c r="A115" s="58"/>
      <c r="B115" s="192"/>
    </row>
    <row r="116" spans="1:2">
      <c r="A116" s="58"/>
      <c r="B116" s="192"/>
    </row>
    <row r="117" spans="1:2">
      <c r="A117" s="58"/>
      <c r="B117" s="192"/>
    </row>
    <row r="118" spans="1:2">
      <c r="A118" s="58"/>
      <c r="B118" s="173"/>
    </row>
    <row r="119" spans="1:2">
      <c r="A119" s="58"/>
      <c r="B119" s="173"/>
    </row>
    <row r="120" spans="1:2">
      <c r="A120" s="58"/>
      <c r="B120" s="193"/>
    </row>
    <row r="121" spans="1:2">
      <c r="A121" s="58"/>
      <c r="B121" s="192"/>
    </row>
    <row r="122" spans="1:2">
      <c r="A122" s="58"/>
      <c r="B122" s="192"/>
    </row>
    <row r="123" spans="1:2">
      <c r="A123" s="58"/>
      <c r="B123" s="192"/>
    </row>
    <row r="124" spans="1:2">
      <c r="A124" s="58"/>
      <c r="B124" s="259"/>
    </row>
    <row r="125" spans="1:2">
      <c r="A125" s="58"/>
      <c r="B125" s="192"/>
    </row>
    <row r="126" spans="1:2">
      <c r="A126" s="58"/>
      <c r="B126" s="58"/>
    </row>
    <row r="127" spans="1:2">
      <c r="A127" s="58"/>
      <c r="B127" s="173"/>
    </row>
    <row r="128" spans="1:2">
      <c r="A128" s="58"/>
      <c r="B128" s="192"/>
    </row>
    <row r="129" spans="1:2">
      <c r="A129" s="58"/>
      <c r="B129" s="192"/>
    </row>
    <row r="130" spans="1:2">
      <c r="A130" s="58"/>
      <c r="B130" s="173"/>
    </row>
    <row r="131" spans="1:2">
      <c r="A131" s="58"/>
      <c r="B131" s="221"/>
    </row>
  </sheetData>
  <phoneticPr fontId="1"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P25"/>
  <sheetViews>
    <sheetView workbookViewId="0">
      <pane xSplit="1" ySplit="2" topLeftCell="B3" activePane="bottomRight" state="frozen"/>
      <selection pane="topRight"/>
      <selection pane="bottomLeft"/>
      <selection pane="bottomRight" activeCell="H13" sqref="H13"/>
    </sheetView>
  </sheetViews>
  <sheetFormatPr defaultRowHeight="14"/>
  <cols>
    <col min="1" max="1" width="11.5" style="157" customWidth="1"/>
    <col min="2" max="2" width="8.83203125" style="8"/>
    <col min="3" max="3" width="4.83203125" style="8" customWidth="1"/>
    <col min="4" max="4" width="6.33203125" style="8" customWidth="1"/>
    <col min="5" max="5" width="6.5" style="8" customWidth="1"/>
    <col min="6" max="6" width="7.33203125" style="8" customWidth="1"/>
    <col min="7" max="7" width="5.83203125" style="8" customWidth="1"/>
    <col min="8" max="8" width="13.33203125" style="8" customWidth="1"/>
    <col min="9" max="9" width="7.58203125" style="29" customWidth="1"/>
    <col min="10" max="10" width="7.58203125" style="8" customWidth="1"/>
    <col min="11" max="11" width="8.25" style="8" customWidth="1"/>
    <col min="12" max="12" width="7.25" style="29" customWidth="1"/>
    <col min="13" max="13" width="7.58203125" style="8" customWidth="1"/>
    <col min="14" max="14" width="6.25" style="8" customWidth="1"/>
    <col min="15" max="15" width="8.83203125" style="8"/>
  </cols>
  <sheetData>
    <row r="1" spans="1:16" ht="30" customHeight="1">
      <c r="A1" s="156" t="s">
        <v>33</v>
      </c>
      <c r="B1" s="102" t="s">
        <v>1628</v>
      </c>
      <c r="C1" s="102" t="s">
        <v>1629</v>
      </c>
      <c r="D1" s="102" t="s">
        <v>36</v>
      </c>
      <c r="E1" s="102" t="s">
        <v>37</v>
      </c>
      <c r="F1" s="103" t="s">
        <v>1499</v>
      </c>
      <c r="G1" s="104" t="s">
        <v>1507</v>
      </c>
      <c r="H1" s="104" t="s">
        <v>1630</v>
      </c>
      <c r="I1" s="105" t="s">
        <v>1633</v>
      </c>
      <c r="J1" s="107" t="s">
        <v>1702</v>
      </c>
      <c r="K1" s="108" t="s">
        <v>1703</v>
      </c>
      <c r="L1" s="109" t="s">
        <v>1637</v>
      </c>
      <c r="M1" s="211" t="s">
        <v>1704</v>
      </c>
      <c r="N1" s="212" t="s">
        <v>1705</v>
      </c>
      <c r="O1" s="211" t="s">
        <v>1706</v>
      </c>
    </row>
    <row r="2" spans="1:16" ht="23.25" hidden="1" customHeight="1">
      <c r="A2" s="113"/>
      <c r="B2" s="110"/>
      <c r="C2" s="111"/>
      <c r="D2" s="112"/>
      <c r="E2" s="112"/>
      <c r="F2" s="112"/>
      <c r="G2" s="112" t="s">
        <v>1690</v>
      </c>
      <c r="H2" s="112" t="s">
        <v>1622</v>
      </c>
      <c r="I2" s="112" t="s">
        <v>1692</v>
      </c>
      <c r="J2" s="209" t="s">
        <v>1707</v>
      </c>
      <c r="K2" s="110"/>
      <c r="L2" s="112" t="s">
        <v>1694</v>
      </c>
      <c r="M2" s="112" t="s">
        <v>1708</v>
      </c>
      <c r="N2" s="112"/>
      <c r="O2" s="8" t="s">
        <v>1709</v>
      </c>
      <c r="P2" t="s">
        <v>1710</v>
      </c>
    </row>
    <row r="3" spans="1:16" hidden="1">
      <c r="A3" s="213" t="s">
        <v>88</v>
      </c>
      <c r="B3" s="114" t="s">
        <v>89</v>
      </c>
      <c r="C3" s="110">
        <v>2020</v>
      </c>
      <c r="D3" s="110" t="s">
        <v>90</v>
      </c>
      <c r="E3" s="110" t="s">
        <v>91</v>
      </c>
      <c r="F3" s="110" t="s">
        <v>101</v>
      </c>
      <c r="G3" s="110" t="s">
        <v>92</v>
      </c>
      <c r="H3" s="110" t="s">
        <v>1650</v>
      </c>
      <c r="I3" s="112">
        <f>84+13+1</f>
        <v>98</v>
      </c>
      <c r="J3" s="112">
        <v>54</v>
      </c>
      <c r="K3" s="112">
        <f>J3/Severity!N3*100</f>
        <v>55.102040816326522</v>
      </c>
      <c r="L3" s="209">
        <v>55</v>
      </c>
      <c r="M3" s="112">
        <v>32</v>
      </c>
      <c r="N3" s="112">
        <f>M3/Severity!R3*100</f>
        <v>58.18181818181818</v>
      </c>
      <c r="O3" s="16" t="s">
        <v>1679</v>
      </c>
    </row>
    <row r="4" spans="1:16">
      <c r="A4" s="214" t="s">
        <v>116</v>
      </c>
      <c r="B4" s="114" t="s">
        <v>117</v>
      </c>
      <c r="C4" s="110">
        <v>2011</v>
      </c>
      <c r="D4" s="110" t="s">
        <v>118</v>
      </c>
      <c r="E4" s="110" t="s">
        <v>91</v>
      </c>
      <c r="F4" s="110" t="s">
        <v>101</v>
      </c>
      <c r="G4" s="110" t="s">
        <v>92</v>
      </c>
      <c r="H4" s="115" t="s">
        <v>1655</v>
      </c>
      <c r="I4" s="110">
        <v>44</v>
      </c>
      <c r="J4" s="110">
        <v>28</v>
      </c>
      <c r="K4" s="207">
        <f>J4/Severity!N5*100</f>
        <v>57.142857142857139</v>
      </c>
      <c r="L4" s="110">
        <v>16</v>
      </c>
      <c r="M4" s="110">
        <v>12</v>
      </c>
      <c r="N4" s="207">
        <f>M4/Severity!R5*100</f>
        <v>21.428571428571427</v>
      </c>
      <c r="O4" s="17" t="s">
        <v>1554</v>
      </c>
    </row>
    <row r="5" spans="1:16" hidden="1">
      <c r="A5" s="213" t="s">
        <v>151</v>
      </c>
      <c r="B5" s="114" t="s">
        <v>152</v>
      </c>
      <c r="C5" s="110">
        <v>2020</v>
      </c>
      <c r="D5" s="110" t="s">
        <v>153</v>
      </c>
      <c r="E5" s="110" t="s">
        <v>91</v>
      </c>
      <c r="F5" s="110" t="s">
        <v>1514</v>
      </c>
      <c r="G5" s="115" t="s">
        <v>92</v>
      </c>
      <c r="H5" s="208" t="s">
        <v>1659</v>
      </c>
      <c r="I5" s="110">
        <v>49</v>
      </c>
      <c r="J5" s="110">
        <v>24</v>
      </c>
      <c r="K5" s="110">
        <f>J5/Severity!N6*100</f>
        <v>48.979591836734691</v>
      </c>
      <c r="L5" s="110">
        <v>56</v>
      </c>
      <c r="M5" s="110">
        <v>40</v>
      </c>
      <c r="N5" s="110">
        <f>M5/Severity!R6*100</f>
        <v>71.428571428571431</v>
      </c>
      <c r="O5" s="8" t="s">
        <v>1679</v>
      </c>
    </row>
    <row r="6" spans="1:16" hidden="1">
      <c r="A6" s="215" t="s">
        <v>265</v>
      </c>
      <c r="B6" s="114" t="s">
        <v>266</v>
      </c>
      <c r="C6" s="110">
        <v>2019</v>
      </c>
      <c r="D6" s="110" t="s">
        <v>267</v>
      </c>
      <c r="E6" s="110" t="s">
        <v>232</v>
      </c>
      <c r="F6" s="110" t="s">
        <v>1665</v>
      </c>
      <c r="G6" s="110" t="s">
        <v>283</v>
      </c>
      <c r="H6" s="110" t="s">
        <v>1530</v>
      </c>
      <c r="I6" s="110">
        <f>199-26</f>
        <v>173</v>
      </c>
      <c r="J6" s="110"/>
      <c r="K6" s="110"/>
      <c r="L6" s="110">
        <v>26</v>
      </c>
      <c r="M6" s="110"/>
      <c r="N6" s="110"/>
      <c r="O6" s="16" t="s">
        <v>112</v>
      </c>
    </row>
    <row r="7" spans="1:16">
      <c r="A7" s="218" t="s">
        <v>477</v>
      </c>
      <c r="B7" s="114" t="s">
        <v>478</v>
      </c>
      <c r="C7" s="110">
        <v>2012</v>
      </c>
      <c r="D7" s="110" t="s">
        <v>479</v>
      </c>
      <c r="E7" s="110" t="s">
        <v>232</v>
      </c>
      <c r="F7" s="91" t="s">
        <v>483</v>
      </c>
      <c r="G7" s="84" t="s">
        <v>92</v>
      </c>
      <c r="H7" s="154" t="s">
        <v>1666</v>
      </c>
      <c r="I7" s="110">
        <v>86</v>
      </c>
      <c r="J7" s="110"/>
      <c r="K7" s="110"/>
      <c r="L7" s="110">
        <v>42</v>
      </c>
      <c r="M7" s="110"/>
      <c r="N7" s="110"/>
      <c r="O7" s="8" t="s">
        <v>1554</v>
      </c>
    </row>
    <row r="8" spans="1:16" hidden="1">
      <c r="A8" s="217" t="s">
        <v>525</v>
      </c>
      <c r="B8" s="114" t="s">
        <v>526</v>
      </c>
      <c r="C8" s="110">
        <v>2011</v>
      </c>
      <c r="D8" s="110" t="s">
        <v>527</v>
      </c>
      <c r="E8" s="110" t="s">
        <v>91</v>
      </c>
      <c r="F8" s="91" t="s">
        <v>1539</v>
      </c>
      <c r="G8" s="84" t="s">
        <v>283</v>
      </c>
      <c r="H8" s="84" t="s">
        <v>1672</v>
      </c>
      <c r="I8" s="110">
        <v>55</v>
      </c>
      <c r="J8" s="110">
        <v>43</v>
      </c>
      <c r="K8" s="110">
        <f>J8/Severity!N13*100</f>
        <v>78.181818181818187</v>
      </c>
      <c r="L8" s="110">
        <v>48</v>
      </c>
      <c r="M8" s="110">
        <v>27</v>
      </c>
      <c r="N8" s="110"/>
      <c r="O8" s="8" t="s">
        <v>1673</v>
      </c>
    </row>
    <row r="9" spans="1:16" hidden="1">
      <c r="A9" s="218" t="s">
        <v>566</v>
      </c>
      <c r="B9" s="114" t="s">
        <v>567</v>
      </c>
      <c r="C9" s="110">
        <v>2015</v>
      </c>
      <c r="D9" s="110" t="s">
        <v>568</v>
      </c>
      <c r="E9" s="110" t="s">
        <v>91</v>
      </c>
      <c r="F9" s="91" t="s">
        <v>571</v>
      </c>
      <c r="G9" s="84" t="s">
        <v>92</v>
      </c>
      <c r="H9" s="154" t="s">
        <v>1542</v>
      </c>
      <c r="I9" s="110">
        <v>38</v>
      </c>
      <c r="J9" s="110">
        <v>15</v>
      </c>
      <c r="K9" s="110">
        <f>J9/Severity!N16*100</f>
        <v>39.473684210526315</v>
      </c>
      <c r="L9" s="110">
        <v>26</v>
      </c>
      <c r="M9" s="110">
        <v>9</v>
      </c>
      <c r="N9" s="110">
        <f>M9/Severity!R16*100</f>
        <v>34.615384615384613</v>
      </c>
      <c r="O9" s="8" t="s">
        <v>1673</v>
      </c>
    </row>
    <row r="10" spans="1:16" hidden="1">
      <c r="A10" s="217" t="s">
        <v>612</v>
      </c>
      <c r="B10" s="114" t="s">
        <v>613</v>
      </c>
      <c r="C10" s="110">
        <v>2011</v>
      </c>
      <c r="D10" s="110" t="s">
        <v>614</v>
      </c>
      <c r="E10" s="110" t="s">
        <v>91</v>
      </c>
      <c r="F10" s="30" t="s">
        <v>619</v>
      </c>
      <c r="G10" s="84" t="s">
        <v>283</v>
      </c>
      <c r="H10" s="154" t="s">
        <v>1545</v>
      </c>
      <c r="I10" s="110">
        <v>36</v>
      </c>
      <c r="J10" s="110">
        <v>14</v>
      </c>
      <c r="K10" s="110"/>
      <c r="L10" s="110">
        <v>14</v>
      </c>
      <c r="M10" s="110">
        <v>10</v>
      </c>
      <c r="N10" s="110">
        <f>M10/Severity!R19*100</f>
        <v>71.428571428571431</v>
      </c>
      <c r="O10" s="8" t="s">
        <v>1679</v>
      </c>
    </row>
    <row r="11" spans="1:16" hidden="1">
      <c r="A11" s="215" t="s">
        <v>733</v>
      </c>
      <c r="B11" s="114" t="s">
        <v>734</v>
      </c>
      <c r="C11" s="110">
        <v>2012</v>
      </c>
      <c r="D11" s="110" t="s">
        <v>735</v>
      </c>
      <c r="E11" s="110" t="s">
        <v>91</v>
      </c>
      <c r="F11" s="91" t="s">
        <v>738</v>
      </c>
      <c r="G11" s="84" t="s">
        <v>1554</v>
      </c>
      <c r="H11" s="110" t="s">
        <v>112</v>
      </c>
      <c r="I11" s="110">
        <f>50-7+80-5</f>
        <v>118</v>
      </c>
      <c r="J11" s="110"/>
      <c r="K11" s="110"/>
      <c r="L11" s="110">
        <f>7+5</f>
        <v>12</v>
      </c>
      <c r="M11" s="110"/>
      <c r="N11" s="110"/>
      <c r="O11" s="8" t="s">
        <v>112</v>
      </c>
    </row>
    <row r="12" spans="1:16" hidden="1">
      <c r="A12" s="219" t="s">
        <v>839</v>
      </c>
      <c r="B12" s="114" t="s">
        <v>840</v>
      </c>
      <c r="C12" s="110">
        <v>2013</v>
      </c>
      <c r="D12" s="110" t="s">
        <v>841</v>
      </c>
      <c r="E12" s="110" t="s">
        <v>91</v>
      </c>
      <c r="F12" s="91" t="s">
        <v>845</v>
      </c>
      <c r="G12" s="84" t="s">
        <v>92</v>
      </c>
      <c r="H12" s="84" t="s">
        <v>1564</v>
      </c>
      <c r="I12" s="110">
        <f>97-38</f>
        <v>59</v>
      </c>
      <c r="J12" s="110"/>
      <c r="K12" s="110"/>
      <c r="L12" s="110">
        <v>38</v>
      </c>
      <c r="M12" s="110"/>
      <c r="N12" s="110"/>
      <c r="O12" s="8" t="s">
        <v>112</v>
      </c>
    </row>
    <row r="13" spans="1:16" hidden="1">
      <c r="A13" s="189" t="s">
        <v>907</v>
      </c>
      <c r="B13" s="189" t="s">
        <v>908</v>
      </c>
      <c r="C13" s="189">
        <v>2018</v>
      </c>
      <c r="D13" s="190" t="s">
        <v>909</v>
      </c>
      <c r="E13" s="189" t="s">
        <v>232</v>
      </c>
      <c r="F13" s="203" t="s">
        <v>271</v>
      </c>
      <c r="G13" s="189" t="s">
        <v>283</v>
      </c>
      <c r="H13" s="189" t="s">
        <v>1569</v>
      </c>
      <c r="I13" s="110">
        <v>203</v>
      </c>
      <c r="J13" s="110">
        <v>137</v>
      </c>
      <c r="K13" s="110"/>
      <c r="L13" s="110">
        <v>41</v>
      </c>
      <c r="M13" s="110">
        <v>17</v>
      </c>
      <c r="N13" s="110"/>
      <c r="O13" s="8" t="s">
        <v>1673</v>
      </c>
    </row>
    <row r="14" spans="1:16" hidden="1">
      <c r="A14" s="289" t="s">
        <v>1004</v>
      </c>
      <c r="B14" s="235" t="s">
        <v>1005</v>
      </c>
      <c r="C14" s="235">
        <v>2021</v>
      </c>
      <c r="D14" s="235" t="s">
        <v>1006</v>
      </c>
      <c r="E14" s="237" t="s">
        <v>91</v>
      </c>
      <c r="F14" s="296" t="s">
        <v>1577</v>
      </c>
      <c r="G14" t="s">
        <v>283</v>
      </c>
      <c r="H14" t="s">
        <v>1578</v>
      </c>
      <c r="I14" s="241">
        <f>4042+772</f>
        <v>4814</v>
      </c>
      <c r="J14" s="241"/>
      <c r="K14" s="241"/>
      <c r="L14" s="241">
        <f>616+145</f>
        <v>761</v>
      </c>
      <c r="M14" s="241"/>
      <c r="N14" s="241"/>
      <c r="O14" s="8" t="s">
        <v>112</v>
      </c>
    </row>
    <row r="15" spans="1:16" hidden="1">
      <c r="A15" s="113" t="s">
        <v>1015</v>
      </c>
      <c r="B15" s="114" t="s">
        <v>1016</v>
      </c>
      <c r="C15" s="110">
        <v>2013</v>
      </c>
      <c r="D15" s="110" t="s">
        <v>1017</v>
      </c>
      <c r="E15" s="110" t="s">
        <v>91</v>
      </c>
      <c r="F15" s="58" t="s">
        <v>218</v>
      </c>
      <c r="G15" s="84" t="s">
        <v>283</v>
      </c>
      <c r="H15" s="84" t="s">
        <v>1580</v>
      </c>
      <c r="I15" s="110">
        <f>60-10</f>
        <v>50</v>
      </c>
      <c r="J15" s="110"/>
      <c r="K15" s="110"/>
      <c r="L15" s="110">
        <v>10</v>
      </c>
      <c r="M15" s="110"/>
      <c r="N15" s="110"/>
      <c r="O15" s="241" t="s">
        <v>112</v>
      </c>
    </row>
    <row r="16" spans="1:16">
      <c r="A16" s="113" t="s">
        <v>1106</v>
      </c>
      <c r="B16" s="114" t="s">
        <v>1063</v>
      </c>
      <c r="C16" s="110">
        <v>2011</v>
      </c>
      <c r="D16" s="110" t="s">
        <v>1107</v>
      </c>
      <c r="E16" s="110" t="s">
        <v>91</v>
      </c>
      <c r="F16" s="58" t="s">
        <v>1108</v>
      </c>
      <c r="G16" s="84" t="s">
        <v>92</v>
      </c>
      <c r="H16" s="84" t="s">
        <v>1589</v>
      </c>
      <c r="I16" s="110">
        <f>645-111</f>
        <v>534</v>
      </c>
      <c r="J16" s="110"/>
      <c r="K16" s="110"/>
      <c r="L16" s="169">
        <v>113</v>
      </c>
      <c r="M16" s="110"/>
      <c r="N16" s="110"/>
      <c r="O16" s="298" t="s">
        <v>1554</v>
      </c>
    </row>
    <row r="17" spans="1:15" hidden="1">
      <c r="A17" s="293" t="s">
        <v>1144</v>
      </c>
      <c r="B17" s="114" t="s">
        <v>1063</v>
      </c>
      <c r="C17" s="110">
        <v>2017</v>
      </c>
      <c r="D17" s="110" t="s">
        <v>1145</v>
      </c>
      <c r="E17" s="110" t="s">
        <v>91</v>
      </c>
      <c r="F17" s="58" t="s">
        <v>218</v>
      </c>
      <c r="G17" s="84" t="s">
        <v>92</v>
      </c>
      <c r="H17" s="84" t="s">
        <v>1591</v>
      </c>
      <c r="I17" s="110">
        <v>2233</v>
      </c>
      <c r="J17" s="110"/>
      <c r="K17" s="110"/>
      <c r="L17" s="110">
        <f>304+147</f>
        <v>451</v>
      </c>
      <c r="M17" s="110"/>
      <c r="N17" s="110"/>
      <c r="O17" s="8" t="s">
        <v>112</v>
      </c>
    </row>
    <row r="18" spans="1:15" hidden="1">
      <c r="A18" s="218" t="s">
        <v>1180</v>
      </c>
      <c r="B18" s="114" t="s">
        <v>1181</v>
      </c>
      <c r="C18" s="110">
        <v>2012</v>
      </c>
      <c r="D18" s="110" t="s">
        <v>1182</v>
      </c>
      <c r="E18" s="110" t="s">
        <v>91</v>
      </c>
      <c r="F18" s="58" t="s">
        <v>1184</v>
      </c>
      <c r="G18" s="84" t="s">
        <v>92</v>
      </c>
      <c r="H18" s="84" t="s">
        <v>1592</v>
      </c>
      <c r="I18" s="110">
        <f>66-34</f>
        <v>32</v>
      </c>
      <c r="J18" s="110"/>
      <c r="K18" s="110"/>
      <c r="L18" s="110" t="s">
        <v>112</v>
      </c>
      <c r="M18" s="110"/>
      <c r="N18" s="110"/>
      <c r="O18" s="8" t="s">
        <v>112</v>
      </c>
    </row>
    <row r="19" spans="1:15" hidden="1">
      <c r="A19" s="233" t="s">
        <v>1235</v>
      </c>
      <c r="B19" s="236" t="s">
        <v>1236</v>
      </c>
      <c r="C19" s="237">
        <v>2020</v>
      </c>
      <c r="D19" s="237" t="s">
        <v>1237</v>
      </c>
      <c r="E19" s="237" t="s">
        <v>91</v>
      </c>
      <c r="F19" s="58" t="s">
        <v>1595</v>
      </c>
      <c r="G19" t="s">
        <v>283</v>
      </c>
      <c r="H19" t="s">
        <v>1596</v>
      </c>
      <c r="I19" s="242">
        <f>52-25</f>
        <v>27</v>
      </c>
      <c r="J19" s="241"/>
      <c r="K19" s="241"/>
      <c r="L19" s="241">
        <v>25</v>
      </c>
      <c r="M19" s="241"/>
      <c r="N19" s="241"/>
      <c r="O19" s="8" t="s">
        <v>112</v>
      </c>
    </row>
    <row r="20" spans="1:15">
      <c r="A20" s="218" t="s">
        <v>1275</v>
      </c>
      <c r="B20" s="114" t="s">
        <v>1276</v>
      </c>
      <c r="C20" s="110">
        <v>2016</v>
      </c>
      <c r="D20" s="110" t="s">
        <v>1277</v>
      </c>
      <c r="E20" s="110" t="s">
        <v>91</v>
      </c>
      <c r="F20" s="58" t="s">
        <v>218</v>
      </c>
      <c r="G20" s="84" t="s">
        <v>92</v>
      </c>
      <c r="H20" s="84" t="s">
        <v>1599</v>
      </c>
      <c r="I20" s="110">
        <v>776</v>
      </c>
      <c r="J20" s="110">
        <v>569</v>
      </c>
      <c r="K20" s="110">
        <f>J20/I20*100</f>
        <v>73.324742268041234</v>
      </c>
      <c r="L20" s="110">
        <v>196</v>
      </c>
      <c r="M20" s="110">
        <v>143</v>
      </c>
      <c r="N20" s="110">
        <f>M20/L20*100</f>
        <v>72.959183673469383</v>
      </c>
      <c r="O20" s="8" t="s">
        <v>1554</v>
      </c>
    </row>
    <row r="21" spans="1:15" hidden="1">
      <c r="A21" s="291" t="s">
        <v>1286</v>
      </c>
      <c r="B21" s="114" t="s">
        <v>1287</v>
      </c>
      <c r="C21" s="110">
        <v>2021</v>
      </c>
      <c r="D21" s="239" t="s">
        <v>1288</v>
      </c>
      <c r="E21" s="110" t="s">
        <v>91</v>
      </c>
      <c r="F21" s="58" t="s">
        <v>1601</v>
      </c>
      <c r="G21" s="84" t="s">
        <v>92</v>
      </c>
      <c r="H21" s="84" t="s">
        <v>1602</v>
      </c>
      <c r="I21" s="242">
        <f>724-63</f>
        <v>661</v>
      </c>
      <c r="J21" s="241"/>
      <c r="K21" s="241"/>
      <c r="L21" s="241">
        <v>63</v>
      </c>
      <c r="M21" s="241"/>
      <c r="N21" s="241"/>
      <c r="O21" s="8" t="s">
        <v>112</v>
      </c>
    </row>
    <row r="22" spans="1:15">
      <c r="A22" s="234" t="s">
        <v>1333</v>
      </c>
      <c r="B22" s="114" t="s">
        <v>1334</v>
      </c>
      <c r="C22" s="110">
        <v>2016</v>
      </c>
      <c r="D22" s="110" t="s">
        <v>1335</v>
      </c>
      <c r="E22" s="110" t="s">
        <v>91</v>
      </c>
      <c r="F22" s="58" t="s">
        <v>218</v>
      </c>
      <c r="G22" s="84" t="s">
        <v>92</v>
      </c>
      <c r="H22" s="84" t="s">
        <v>1603</v>
      </c>
      <c r="I22" s="110">
        <f>507-114</f>
        <v>393</v>
      </c>
      <c r="J22" s="110"/>
      <c r="K22" s="110"/>
      <c r="L22" s="110">
        <v>114</v>
      </c>
      <c r="M22" s="110"/>
      <c r="N22" s="110"/>
      <c r="O22" s="297" t="s">
        <v>1554</v>
      </c>
    </row>
    <row r="23" spans="1:15">
      <c r="A23" s="176" t="s">
        <v>1382</v>
      </c>
      <c r="B23" s="294" t="s">
        <v>1383</v>
      </c>
      <c r="C23" s="295">
        <v>2019</v>
      </c>
      <c r="D23" s="238" t="s">
        <v>1384</v>
      </c>
      <c r="E23" s="238" t="s">
        <v>91</v>
      </c>
      <c r="F23" s="240" t="s">
        <v>1685</v>
      </c>
      <c r="G23" s="84" t="s">
        <v>92</v>
      </c>
      <c r="H23" s="154" t="s">
        <v>1686</v>
      </c>
      <c r="I23" s="94">
        <v>168</v>
      </c>
      <c r="J23" s="295"/>
      <c r="K23" s="295"/>
      <c r="L23" s="94">
        <v>41</v>
      </c>
      <c r="M23" s="295"/>
      <c r="N23" s="295"/>
      <c r="O23" s="8" t="s">
        <v>1554</v>
      </c>
    </row>
    <row r="24" spans="1:15" hidden="1">
      <c r="A24" s="290" t="s">
        <v>1419</v>
      </c>
      <c r="B24" s="294" t="s">
        <v>1396</v>
      </c>
      <c r="C24" s="295">
        <v>2011</v>
      </c>
      <c r="D24" s="238" t="s">
        <v>1420</v>
      </c>
      <c r="E24" s="238" t="s">
        <v>91</v>
      </c>
      <c r="F24" s="58" t="s">
        <v>1401</v>
      </c>
      <c r="G24" s="84" t="s">
        <v>92</v>
      </c>
      <c r="H24" s="84" t="s">
        <v>1615</v>
      </c>
      <c r="I24" s="94">
        <f>585-45</f>
        <v>540</v>
      </c>
      <c r="J24" s="295"/>
      <c r="K24" s="295"/>
      <c r="L24" s="94">
        <v>45</v>
      </c>
      <c r="M24" s="295"/>
      <c r="N24" s="295"/>
      <c r="O24" s="8" t="s">
        <v>112</v>
      </c>
    </row>
    <row r="25" spans="1:15" hidden="1">
      <c r="A25" s="292" t="s">
        <v>1442</v>
      </c>
      <c r="B25" s="294" t="s">
        <v>1443</v>
      </c>
      <c r="C25" s="295">
        <v>2011</v>
      </c>
      <c r="D25" s="238" t="s">
        <v>1444</v>
      </c>
      <c r="E25" s="94" t="s">
        <v>91</v>
      </c>
      <c r="F25" s="58" t="s">
        <v>1447</v>
      </c>
      <c r="G25" s="84" t="s">
        <v>92</v>
      </c>
      <c r="H25" s="84" t="s">
        <v>1689</v>
      </c>
      <c r="I25" s="94">
        <v>126</v>
      </c>
      <c r="J25" s="295"/>
      <c r="K25" s="295"/>
      <c r="L25" s="94">
        <v>34</v>
      </c>
      <c r="M25" s="295"/>
      <c r="N25" s="295"/>
      <c r="O25" s="8" t="s">
        <v>112</v>
      </c>
    </row>
  </sheetData>
  <autoFilter ref="A1:P25">
    <filterColumn colId="6">
      <filters>
        <filter val="n"/>
        <filter val="y"/>
      </filters>
    </filterColumn>
    <filterColumn colId="14">
      <filters>
        <filter val="n"/>
      </filters>
    </filterColumn>
    <sortState ref="A3:P27">
      <sortCondition ref="B1:B27"/>
    </sortState>
  </autoFilter>
  <phoneticPr fontId="1"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8" sqref="C8"/>
    </sheetView>
  </sheetViews>
  <sheetFormatPr defaultRowHeight="14"/>
  <cols>
    <col min="1" max="1" width="33.75" customWidth="1"/>
    <col min="2" max="2" width="25.25" customWidth="1"/>
    <col min="3" max="3" width="33.33203125" customWidth="1"/>
  </cols>
  <sheetData>
    <row r="1" spans="1:3" ht="14.5">
      <c r="A1" s="132" t="s">
        <v>1711</v>
      </c>
      <c r="B1" s="132" t="s">
        <v>1712</v>
      </c>
      <c r="C1" s="120" t="s">
        <v>1713</v>
      </c>
    </row>
    <row r="2" spans="1:3">
      <c r="A2" t="s">
        <v>1714</v>
      </c>
      <c r="B2" s="120" t="s">
        <v>1715</v>
      </c>
      <c r="C2" t="s">
        <v>1716</v>
      </c>
    </row>
    <row r="3" spans="1:3" ht="14.5">
      <c r="A3" s="132" t="s">
        <v>1717</v>
      </c>
      <c r="B3" s="132" t="s">
        <v>1718</v>
      </c>
    </row>
    <row r="4" spans="1:3" ht="14.5">
      <c r="A4" s="132" t="s">
        <v>1719</v>
      </c>
      <c r="B4" s="132" t="s">
        <v>1720</v>
      </c>
      <c r="C4" t="s">
        <v>1721</v>
      </c>
    </row>
    <row r="5" spans="1:3" ht="14.5">
      <c r="A5" s="132" t="s">
        <v>1722</v>
      </c>
      <c r="B5" s="120" t="s">
        <v>1723</v>
      </c>
      <c r="C5" s="120" t="s">
        <v>1724</v>
      </c>
    </row>
    <row r="6" spans="1:3">
      <c r="A6" t="s">
        <v>1725</v>
      </c>
      <c r="C6" s="120" t="s">
        <v>1726</v>
      </c>
    </row>
    <row r="7" spans="1:3">
      <c r="C7" t="s">
        <v>1727</v>
      </c>
    </row>
    <row r="8" spans="1:3">
      <c r="C8" t="s">
        <v>1728</v>
      </c>
    </row>
    <row r="9" spans="1:3">
      <c r="C9" s="120" t="s">
        <v>1729</v>
      </c>
    </row>
    <row r="11" spans="1:3">
      <c r="C11" s="110" t="s">
        <v>1730</v>
      </c>
    </row>
    <row r="12" spans="1:3">
      <c r="C12" t="s">
        <v>1731</v>
      </c>
    </row>
    <row r="13" spans="1:3">
      <c r="A13" t="s">
        <v>1732</v>
      </c>
    </row>
    <row r="14" spans="1:3">
      <c r="A14" t="s">
        <v>1733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2</vt:i4>
      </vt:variant>
    </vt:vector>
  </HeadingPairs>
  <TitlesOfParts>
    <vt:vector size="10" baseType="lpstr">
      <vt:lpstr>Sheet1</vt:lpstr>
      <vt:lpstr>Study</vt:lpstr>
      <vt:lpstr>proportion</vt:lpstr>
      <vt:lpstr>Severity</vt:lpstr>
      <vt:lpstr>LOS</vt:lpstr>
      <vt:lpstr>Sheet2</vt:lpstr>
      <vt:lpstr>sev_comorbidities</vt:lpstr>
      <vt:lpstr>abbreviation</vt:lpstr>
      <vt:lpstr>a</vt:lpstr>
      <vt:lpstr>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2022-08-14T02:24:37Z</dcterms:modified>
  <cp:category/>
  <cp:contentStatus/>
</cp:coreProperties>
</file>