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activeTab="5"/>
  </bookViews>
  <sheets>
    <sheet name="study" sheetId="6" r:id="rId1"/>
    <sheet name="Sheet1" sheetId="1" r:id="rId2"/>
    <sheet name="death" sheetId="2" r:id="rId3"/>
    <sheet name="ICU" sheetId="3" r:id="rId4"/>
    <sheet name="MV" sheetId="4" r:id="rId5"/>
    <sheet name="LOS" sheetId="5" r:id="rId6"/>
    <sheet name="Sheet8" sheetId="8" r:id="rId7"/>
  </sheets>
  <definedNames>
    <definedName name="_xlnm._FilterDatabase" localSheetId="2" hidden="1">death!$A$1:$AR$22</definedName>
    <definedName name="_xlnm._FilterDatabase" localSheetId="3" hidden="1">ICU!$A$1:$AE$9</definedName>
    <definedName name="_xlnm._FilterDatabase" localSheetId="5" hidden="1">LOS!$A$1:$Z$6</definedName>
    <definedName name="_xlnm._FilterDatabase" localSheetId="4" hidden="1">MV!$A$1:$AC$9</definedName>
    <definedName name="_xlnm._FilterDatabase" localSheetId="1" hidden="1">Sheet1!$A$1:$U$45</definedName>
    <definedName name="_xlnm._FilterDatabase" localSheetId="0" hidden="1">study!$A$1:$AO$24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2" i="2" l="1"/>
  <c r="AE22" i="2"/>
  <c r="AC3" i="4" l="1"/>
  <c r="AC4" i="4"/>
  <c r="AC5" i="4"/>
  <c r="AC6" i="4"/>
  <c r="AC7" i="4"/>
  <c r="AC8" i="4"/>
  <c r="AC9" i="4"/>
  <c r="AC2" i="4"/>
  <c r="AE3" i="3"/>
  <c r="AE4" i="3"/>
  <c r="AE5" i="3"/>
  <c r="AE6" i="3"/>
  <c r="AE7" i="3"/>
  <c r="AE8" i="3"/>
  <c r="AE9" i="3"/>
  <c r="AE2" i="3"/>
  <c r="AF3" i="2"/>
  <c r="AF4" i="2"/>
  <c r="AF5" i="2"/>
  <c r="AF6" i="2"/>
  <c r="AF7" i="2"/>
  <c r="AF8" i="2"/>
  <c r="AF9" i="2"/>
  <c r="AF10" i="2"/>
  <c r="AF11" i="2"/>
  <c r="AF12" i="2"/>
  <c r="AF13" i="2"/>
  <c r="AF14" i="2"/>
  <c r="AF15" i="2"/>
  <c r="AF16" i="2"/>
  <c r="AF17" i="2"/>
  <c r="AF18" i="2"/>
  <c r="AF19" i="2"/>
  <c r="AF20" i="2"/>
  <c r="AF21" i="2"/>
  <c r="AF2" i="2"/>
  <c r="U45" i="1"/>
  <c r="T45" i="1"/>
  <c r="P45" i="1"/>
  <c r="T44" i="1"/>
  <c r="Q44" i="1"/>
  <c r="P44" i="1"/>
  <c r="M44" i="1"/>
  <c r="T43" i="1"/>
  <c r="N43" i="1"/>
  <c r="P43" i="1" s="1"/>
  <c r="T42" i="1"/>
  <c r="O42" i="1"/>
  <c r="P42" i="1" s="1"/>
  <c r="T41" i="1"/>
  <c r="P41" i="1"/>
  <c r="U40" i="1"/>
  <c r="T40" i="1"/>
  <c r="Q40" i="1"/>
  <c r="P40" i="1"/>
  <c r="M40" i="1"/>
  <c r="U39" i="1"/>
  <c r="T39" i="1"/>
  <c r="Q39" i="1"/>
  <c r="N39" i="1"/>
  <c r="P39" i="1" s="1"/>
  <c r="M39" i="1"/>
  <c r="U38" i="1"/>
  <c r="T38" i="1"/>
  <c r="N38" i="1"/>
  <c r="M38" i="1" s="1"/>
  <c r="T37" i="1"/>
  <c r="P37" i="1"/>
  <c r="U36" i="1"/>
  <c r="T36" i="1"/>
  <c r="Q36" i="1"/>
  <c r="P36" i="1"/>
  <c r="M36" i="1"/>
  <c r="T35" i="1"/>
  <c r="N35" i="1"/>
  <c r="P35" i="1" s="1"/>
  <c r="S34" i="1"/>
  <c r="T34" i="1" s="1"/>
  <c r="Q34" i="1"/>
  <c r="P34" i="1"/>
  <c r="N34" i="1"/>
  <c r="M34" i="1"/>
  <c r="T33" i="1"/>
  <c r="R33" i="1"/>
  <c r="O33" i="1"/>
  <c r="Q33" i="1" s="1"/>
  <c r="M33" i="1"/>
  <c r="U32" i="1"/>
  <c r="T32" i="1"/>
  <c r="Q32" i="1"/>
  <c r="N32" i="1"/>
  <c r="P32" i="1" s="1"/>
  <c r="M32" i="1"/>
  <c r="T31" i="1"/>
  <c r="P31" i="1"/>
  <c r="O31" i="1"/>
  <c r="N31" i="1"/>
  <c r="M31" i="1"/>
  <c r="S30" i="1"/>
  <c r="R30" i="1"/>
  <c r="T30" i="1" s="1"/>
  <c r="O30" i="1"/>
  <c r="P30" i="1" s="1"/>
  <c r="N30" i="1"/>
  <c r="S29" i="1"/>
  <c r="T29" i="1" s="1"/>
  <c r="R29" i="1"/>
  <c r="O29" i="1"/>
  <c r="N29" i="1"/>
  <c r="P29" i="1" s="1"/>
  <c r="M29" i="1"/>
  <c r="T27" i="1"/>
  <c r="P27" i="1"/>
  <c r="T25" i="1"/>
  <c r="P25" i="1"/>
  <c r="T24" i="1"/>
  <c r="P24" i="1"/>
  <c r="M24" i="1"/>
  <c r="T23" i="1"/>
  <c r="S23" i="1"/>
  <c r="O23" i="1"/>
  <c r="P23" i="1" s="1"/>
  <c r="N23" i="1"/>
  <c r="M23" i="1"/>
  <c r="S22" i="1"/>
  <c r="R22" i="1"/>
  <c r="T22" i="1" s="1"/>
  <c r="O22" i="1"/>
  <c r="N22" i="1"/>
  <c r="P22" i="1" s="1"/>
  <c r="T20" i="1"/>
  <c r="P20" i="1"/>
  <c r="T19" i="1"/>
  <c r="Q19" i="1"/>
  <c r="P19" i="1"/>
  <c r="T18" i="1"/>
  <c r="P18" i="1"/>
  <c r="M18" i="1"/>
  <c r="T16" i="1"/>
  <c r="P16" i="1"/>
  <c r="T15" i="1"/>
  <c r="Q15" i="1"/>
  <c r="P15" i="1"/>
  <c r="M15" i="1"/>
  <c r="T14" i="1"/>
  <c r="P14" i="1"/>
  <c r="R13" i="1"/>
  <c r="T12" i="1"/>
  <c r="Q12" i="1"/>
  <c r="P12" i="1"/>
  <c r="M12" i="1"/>
  <c r="T11" i="1"/>
  <c r="Q11" i="1"/>
  <c r="P11" i="1"/>
  <c r="T9" i="1"/>
  <c r="Q9" i="1"/>
  <c r="P9" i="1"/>
  <c r="T8" i="1"/>
  <c r="Q8" i="1"/>
  <c r="P8" i="1"/>
  <c r="M8" i="1"/>
  <c r="U7" i="1"/>
  <c r="T7" i="1"/>
  <c r="O7" i="1"/>
  <c r="P7" i="1" s="1"/>
  <c r="N7" i="1"/>
  <c r="M7" i="1"/>
  <c r="U6" i="1"/>
  <c r="T6" i="1"/>
  <c r="Q6" i="1"/>
  <c r="P6" i="1"/>
  <c r="M5" i="1"/>
  <c r="U4" i="1"/>
  <c r="T4" i="1"/>
  <c r="Q4" i="1"/>
  <c r="P4" i="1"/>
  <c r="M4" i="1"/>
  <c r="U3" i="1"/>
  <c r="T3" i="1"/>
  <c r="Q3" i="1"/>
  <c r="P3" i="1"/>
  <c r="N3" i="1"/>
  <c r="U2" i="1"/>
  <c r="T2" i="1"/>
  <c r="N2" i="1"/>
  <c r="Q2" i="1" s="1"/>
  <c r="M2" i="1"/>
  <c r="F6" i="3"/>
  <c r="F2" i="3"/>
  <c r="F3" i="3"/>
  <c r="F4" i="3"/>
  <c r="F7" i="3"/>
  <c r="F9" i="3"/>
  <c r="F8" i="3"/>
  <c r="F5" i="3"/>
  <c r="AF22" i="2" l="1"/>
  <c r="Q7" i="1"/>
  <c r="P33" i="1"/>
  <c r="Q38" i="1"/>
  <c r="P38" i="1"/>
  <c r="P2" i="1"/>
  <c r="M22" i="1"/>
  <c r="M35" i="1"/>
  <c r="M43" i="1"/>
</calcChain>
</file>

<file path=xl/comments1.xml><?xml version="1.0" encoding="utf-8"?>
<comments xmlns="http://schemas.openxmlformats.org/spreadsheetml/2006/main">
  <authors>
    <author>作者</author>
  </authors>
  <commentList>
    <comment ref="Z1" authorId="0" shapeId="0">
      <text>
        <r>
          <rPr>
            <b/>
            <sz val="9"/>
            <color indexed="81"/>
            <rFont val="Tahoma"/>
            <family val="2"/>
          </rPr>
          <t>作者:</t>
        </r>
        <r>
          <rPr>
            <sz val="9"/>
            <color indexed="81"/>
            <rFont val="Tahoma"/>
            <family val="2"/>
          </rPr>
          <t xml:space="preserve">
Flu subtype?</t>
        </r>
      </text>
    </comment>
    <comment ref="AI1" authorId="0" shapeId="0">
      <text>
        <r>
          <rPr>
            <b/>
            <sz val="11"/>
            <color theme="1"/>
            <rFont val="等线"/>
            <family val="2"/>
            <scheme val="minor"/>
          </rPr>
          <t>作者:</t>
        </r>
        <r>
          <rPr>
            <sz val="11"/>
            <color theme="1"/>
            <rFont val="等线"/>
            <family val="2"/>
            <scheme val="minor"/>
          </rPr>
          <t xml:space="preserve">
是否有排除一些特殊情况的患者，比如排除了免疫力低下的患者</t>
        </r>
      </text>
    </comment>
    <comment ref="AK1" authorId="0" shapeId="0">
      <text>
        <r>
          <rPr>
            <b/>
            <sz val="11"/>
            <color theme="1"/>
            <rFont val="等线"/>
            <family val="2"/>
            <scheme val="minor"/>
          </rPr>
          <t>作者:</t>
        </r>
        <r>
          <rPr>
            <sz val="11"/>
            <color theme="1"/>
            <rFont val="等线"/>
            <family val="2"/>
            <scheme val="minor"/>
          </rPr>
          <t xml:space="preserve">
bacterial confirmation in influenza-confirmed cases</t>
        </r>
      </text>
    </comment>
    <comment ref="AM1" authorId="0" shapeId="0">
      <text>
        <r>
          <rPr>
            <b/>
            <sz val="11"/>
            <color theme="1"/>
            <rFont val="等线"/>
            <family val="2"/>
            <scheme val="minor"/>
          </rPr>
          <t>作者:</t>
        </r>
        <r>
          <rPr>
            <sz val="11"/>
            <color theme="1"/>
            <rFont val="等线"/>
            <family val="2"/>
            <scheme val="minor"/>
          </rPr>
          <t xml:space="preserve">
基线资料、合并症统计学意义。没有则为low</t>
        </r>
      </text>
    </comment>
    <comment ref="X5" authorId="0"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关键词acquire， 48， 72. 不具体就NA</t>
        </r>
      </text>
    </comment>
    <comment ref="AC5" authorId="0" shapeId="0">
      <text>
        <r>
          <rPr>
            <b/>
            <sz val="11"/>
            <color theme="1"/>
            <rFont val="等线"/>
            <family val="2"/>
            <scheme val="minor"/>
          </rPr>
          <t>作者:</t>
        </r>
        <r>
          <rPr>
            <sz val="11"/>
            <color theme="1"/>
            <rFont val="等线"/>
            <family val="2"/>
            <scheme val="minor"/>
          </rPr>
          <t xml:space="preserve">
尿液没有细菌培养，只有抗体检测</t>
        </r>
      </text>
    </comment>
    <comment ref="AM5" authorId="0" shapeId="0">
      <text>
        <r>
          <rPr>
            <b/>
            <sz val="11"/>
            <color theme="1"/>
            <rFont val="等线"/>
            <family val="2"/>
            <scheme val="minor"/>
          </rPr>
          <t>作者:</t>
        </r>
        <r>
          <rPr>
            <sz val="11"/>
            <color theme="1"/>
            <rFont val="等线"/>
            <family val="2"/>
            <scheme val="minor"/>
          </rPr>
          <t xml:space="preserve">
没有关于单感染和合并感染组之间基线资料的统计学差异分析，也没有调整</t>
        </r>
      </text>
    </comment>
    <comment ref="S7" authorId="0" shapeId="0">
      <text>
        <r>
          <rPr>
            <b/>
            <sz val="11"/>
            <color theme="1"/>
            <rFont val="等线"/>
            <family val="2"/>
            <scheme val="minor"/>
          </rPr>
          <t>作者:</t>
        </r>
        <r>
          <rPr>
            <sz val="11"/>
            <color theme="1"/>
            <rFont val="等线"/>
            <family val="2"/>
            <scheme val="minor"/>
          </rPr>
          <t xml:space="preserve">
median (IQR)</t>
        </r>
      </text>
    </comment>
    <comment ref="AK10" authorId="0" shapeId="0">
      <text>
        <r>
          <rPr>
            <b/>
            <sz val="11"/>
            <color theme="1"/>
            <rFont val="等线"/>
            <family val="2"/>
            <scheme val="minor"/>
          </rPr>
          <t>作者:</t>
        </r>
        <r>
          <rPr>
            <sz val="11"/>
            <color theme="1"/>
            <rFont val="等线"/>
            <family val="2"/>
            <scheme val="minor"/>
          </rPr>
          <t xml:space="preserve">
zhu住院患者都进行了细菌学检测，但是只有84名住院患者</t>
        </r>
      </text>
    </comment>
    <comment ref="AI12" authorId="0" shapeId="0">
      <text>
        <r>
          <rPr>
            <b/>
            <sz val="11"/>
            <color theme="1"/>
            <rFont val="等线"/>
            <family val="2"/>
            <scheme val="minor"/>
          </rPr>
          <t>作者:</t>
        </r>
        <r>
          <rPr>
            <sz val="11"/>
            <color theme="1"/>
            <rFont val="等线"/>
            <family val="2"/>
            <scheme val="minor"/>
          </rPr>
          <t xml:space="preserve">
Excluding patients with certain pathogens</t>
        </r>
      </text>
    </comment>
    <comment ref="AI13" authorId="0" shapeId="0">
      <text>
        <r>
          <rPr>
            <b/>
            <sz val="11"/>
            <color theme="1"/>
            <rFont val="等线"/>
            <family val="2"/>
            <scheme val="minor"/>
          </rPr>
          <t>作者:</t>
        </r>
        <r>
          <rPr>
            <sz val="11"/>
            <color theme="1"/>
            <rFont val="等线"/>
            <family val="2"/>
            <scheme val="minor"/>
          </rPr>
          <t xml:space="preserve">
排除特定病原体</t>
        </r>
      </text>
    </comment>
    <comment ref="AK13" authorId="0" shapeId="0">
      <text>
        <r>
          <rPr>
            <b/>
            <sz val="11"/>
            <color theme="1"/>
            <rFont val="等线"/>
            <family val="2"/>
            <scheme val="minor"/>
          </rPr>
          <t>作者:</t>
        </r>
        <r>
          <rPr>
            <sz val="11"/>
            <color theme="1"/>
            <rFont val="等线"/>
            <family val="2"/>
            <scheme val="minor"/>
          </rPr>
          <t xml:space="preserve">
paichu排除了患有特定病原体的患者</t>
        </r>
      </text>
    </comment>
    <comment ref="AK16" authorId="0" shapeId="0">
      <text>
        <r>
          <rPr>
            <b/>
            <sz val="11"/>
            <color theme="1"/>
            <rFont val="等线"/>
            <family val="2"/>
            <scheme val="minor"/>
          </rPr>
          <t>作者:</t>
        </r>
        <r>
          <rPr>
            <sz val="11"/>
            <color theme="1"/>
            <rFont val="等线"/>
            <family val="2"/>
            <scheme val="minor"/>
          </rPr>
          <t xml:space="preserve">
meiyoubao没有报比例</t>
        </r>
      </text>
    </comment>
    <comment ref="AJ17" authorId="0" shapeId="0">
      <text>
        <r>
          <rPr>
            <b/>
            <sz val="11"/>
            <color theme="1"/>
            <rFont val="等线"/>
            <family val="2"/>
            <scheme val="minor"/>
          </rPr>
          <t>作者:</t>
        </r>
        <r>
          <rPr>
            <sz val="11"/>
            <color theme="1"/>
            <rFont val="等线"/>
            <family val="2"/>
            <scheme val="minor"/>
          </rPr>
          <t xml:space="preserve">
you有34%患者未经过PCR或培养就诊断为甲型流感感染</t>
        </r>
      </text>
    </comment>
    <comment ref="P18" authorId="0" shapeId="0">
      <text>
        <r>
          <rPr>
            <b/>
            <sz val="11"/>
            <color theme="1"/>
            <rFont val="等线"/>
            <family val="2"/>
            <scheme val="minor"/>
          </rPr>
          <t>作者:</t>
        </r>
        <r>
          <rPr>
            <sz val="11"/>
            <color theme="1"/>
            <rFont val="等线"/>
            <family val="2"/>
            <scheme val="minor"/>
          </rPr>
          <t xml:space="preserve">
case-control study</t>
        </r>
      </text>
    </comment>
    <comment ref="H20" authorId="0" shapeId="0">
      <text>
        <r>
          <rPr>
            <b/>
            <sz val="11"/>
            <color theme="1"/>
            <rFont val="等线"/>
            <family val="2"/>
            <scheme val="minor"/>
          </rPr>
          <t>作者:</t>
        </r>
        <r>
          <rPr>
            <sz val="11"/>
            <color theme="1"/>
            <rFont val="等线"/>
            <family val="2"/>
            <scheme val="minor"/>
          </rPr>
          <t xml:space="preserve">
抠图</t>
        </r>
      </text>
    </comment>
    <comment ref="AF24" authorId="0" shapeId="0">
      <text>
        <r>
          <rPr>
            <b/>
            <sz val="11"/>
            <color theme="1"/>
            <rFont val="等线"/>
            <family val="2"/>
            <scheme val="minor"/>
          </rPr>
          <t>作者:</t>
        </r>
        <r>
          <rPr>
            <sz val="11"/>
            <color theme="1"/>
            <rFont val="等线"/>
            <family val="2"/>
            <scheme val="minor"/>
          </rPr>
          <t xml:space="preserve">
Of the 821 cases, 113 (14%) were on antibiotics before
 admission</t>
        </r>
      </text>
    </comment>
    <comment ref="AI24" authorId="0" shapeId="0">
      <text>
        <r>
          <rPr>
            <b/>
            <sz val="11"/>
            <color theme="1"/>
            <rFont val="等线"/>
            <family val="2"/>
            <scheme val="minor"/>
          </rPr>
          <t>作者:</t>
        </r>
        <r>
          <rPr>
            <sz val="11"/>
            <color theme="1"/>
            <rFont val="等线"/>
            <family val="2"/>
            <scheme val="minor"/>
          </rPr>
          <t xml:space="preserve">
从肺炎患者中筛选出患有流感病毒的患者</t>
        </r>
      </text>
    </comment>
    <comment ref="AM24" authorId="0" shapeId="0">
      <text>
        <r>
          <rPr>
            <b/>
            <sz val="11"/>
            <color theme="1"/>
            <rFont val="等线"/>
            <family val="2"/>
            <scheme val="minor"/>
          </rPr>
          <t>作者:</t>
        </r>
        <r>
          <rPr>
            <sz val="11"/>
            <color theme="1"/>
            <rFont val="等线"/>
            <family val="2"/>
            <scheme val="minor"/>
          </rPr>
          <t xml:space="preserve">
两组间年龄p值为0.052，合并症统计学分析无意义</t>
        </r>
      </text>
    </comment>
  </commentList>
</comments>
</file>

<file path=xl/comments2.xml><?xml version="1.0" encoding="utf-8"?>
<comments xmlns="http://schemas.openxmlformats.org/spreadsheetml/2006/main">
  <authors>
    <author>作者</author>
  </authors>
  <commentList>
    <comment ref="R2" authorId="0" shapeId="0">
      <text>
        <r>
          <rPr>
            <b/>
            <sz val="9"/>
            <color indexed="81"/>
            <rFont val="宋体"/>
            <family val="3"/>
            <charset val="134"/>
          </rPr>
          <t>作者:</t>
        </r>
        <r>
          <rPr>
            <sz val="9"/>
            <color indexed="81"/>
            <rFont val="宋体"/>
            <family val="3"/>
            <charset val="134"/>
          </rPr>
          <t xml:space="preserve">
有两例呼吸道合胞病毒。所以57-2.因为合胞病毒例数较少，对结果影响比较小，所以暂时不考虑对严重性结局的影响</t>
        </r>
      </text>
    </comment>
    <comment ref="S2" authorId="0" shapeId="0">
      <text>
        <r>
          <rPr>
            <b/>
            <sz val="9"/>
            <color indexed="81"/>
            <rFont val="宋体"/>
            <family val="3"/>
            <charset val="134"/>
          </rPr>
          <t>作者:</t>
        </r>
        <r>
          <rPr>
            <sz val="9"/>
            <color indexed="81"/>
            <rFont val="宋体"/>
            <family val="3"/>
            <charset val="134"/>
          </rPr>
          <t xml:space="preserve">
QML：不确定两例合胞病毒严重性情况，暂时录入此数据</t>
        </r>
      </text>
    </comment>
    <comment ref="O5" authorId="0" shapeId="0">
      <text>
        <r>
          <rPr>
            <b/>
            <sz val="11"/>
            <color theme="1"/>
            <rFont val="等线"/>
            <family val="2"/>
            <scheme val="minor"/>
          </rPr>
          <t>作者:</t>
        </r>
        <r>
          <rPr>
            <sz val="11"/>
            <color theme="1"/>
            <rFont val="等线"/>
            <family val="2"/>
            <scheme val="minor"/>
          </rPr>
          <t xml:space="preserve">
4.2-11d</t>
        </r>
      </text>
    </comment>
    <comment ref="S5" authorId="0" shapeId="0">
      <text>
        <r>
          <rPr>
            <b/>
            <sz val="11"/>
            <color theme="1"/>
            <rFont val="等线"/>
            <family val="2"/>
            <scheme val="minor"/>
          </rPr>
          <t>作者:</t>
        </r>
        <r>
          <rPr>
            <sz val="11"/>
            <color theme="1"/>
            <rFont val="等线"/>
            <family val="2"/>
            <scheme val="minor"/>
          </rPr>
          <t xml:space="preserve">
4.9-18.0d</t>
        </r>
      </text>
    </comment>
    <comment ref="L10" authorId="0" shapeId="0">
      <text>
        <r>
          <rPr>
            <b/>
            <sz val="11"/>
            <color theme="1"/>
            <rFont val="等线"/>
            <family val="2"/>
            <scheme val="minor"/>
          </rPr>
          <t>作者:</t>
        </r>
        <r>
          <rPr>
            <sz val="11"/>
            <color theme="1"/>
            <rFont val="等线"/>
            <family val="2"/>
            <scheme val="minor"/>
          </rPr>
          <t xml:space="preserve">
median (IQR)</t>
        </r>
      </text>
    </comment>
    <comment ref="O10" authorId="0" shapeId="0">
      <text>
        <r>
          <rPr>
            <b/>
            <sz val="11"/>
            <color theme="1"/>
            <rFont val="等线"/>
            <family val="2"/>
            <scheme val="minor"/>
          </rPr>
          <t>作者:</t>
        </r>
        <r>
          <rPr>
            <sz val="11"/>
            <color theme="1"/>
            <rFont val="等线"/>
            <family val="2"/>
            <scheme val="minor"/>
          </rPr>
          <t xml:space="preserve">
5(3-9)</t>
        </r>
      </text>
    </comment>
    <comment ref="S10" authorId="0" shapeId="0">
      <text>
        <r>
          <rPr>
            <b/>
            <sz val="11"/>
            <color theme="1"/>
            <rFont val="等线"/>
            <family val="2"/>
            <scheme val="minor"/>
          </rPr>
          <t>作者:</t>
        </r>
        <r>
          <rPr>
            <sz val="11"/>
            <color theme="1"/>
            <rFont val="等线"/>
            <family val="2"/>
            <scheme val="minor"/>
          </rPr>
          <t xml:space="preserve">
4-9d</t>
        </r>
      </text>
    </comment>
    <comment ref="L13" authorId="0" shapeId="0">
      <text>
        <r>
          <rPr>
            <b/>
            <sz val="11"/>
            <color theme="1"/>
            <rFont val="等线"/>
            <family val="2"/>
            <scheme val="minor"/>
          </rPr>
          <t>作者:</t>
        </r>
        <r>
          <rPr>
            <sz val="11"/>
            <color theme="1"/>
            <rFont val="等线"/>
            <family val="2"/>
            <scheme val="minor"/>
          </rPr>
          <t xml:space="preserve">
median, interquartile</t>
        </r>
      </text>
    </comment>
    <comment ref="O13" authorId="0" shapeId="0">
      <text>
        <r>
          <rPr>
            <b/>
            <sz val="11"/>
            <color theme="1"/>
            <rFont val="等线"/>
            <family val="2"/>
            <scheme val="minor"/>
          </rPr>
          <t>作者:</t>
        </r>
        <r>
          <rPr>
            <sz val="11"/>
            <color theme="1"/>
            <rFont val="等线"/>
            <family val="2"/>
            <scheme val="minor"/>
          </rPr>
          <t xml:space="preserve">
3-16d</t>
        </r>
      </text>
    </comment>
    <comment ref="S13" authorId="0" shapeId="0">
      <text>
        <r>
          <rPr>
            <b/>
            <sz val="11"/>
            <color theme="1"/>
            <rFont val="等线"/>
            <family val="2"/>
            <scheme val="minor"/>
          </rPr>
          <t>作者:</t>
        </r>
        <r>
          <rPr>
            <sz val="11"/>
            <color theme="1"/>
            <rFont val="等线"/>
            <family val="2"/>
            <scheme val="minor"/>
          </rPr>
          <t xml:space="preserve">
4.5-29d</t>
        </r>
      </text>
    </comment>
    <comment ref="L17" authorId="0" shapeId="0">
      <text>
        <r>
          <rPr>
            <b/>
            <sz val="11"/>
            <color theme="1"/>
            <rFont val="等线"/>
            <family val="2"/>
            <scheme val="minor"/>
          </rPr>
          <t>作者:</t>
        </r>
        <r>
          <rPr>
            <sz val="11"/>
            <color theme="1"/>
            <rFont val="等线"/>
            <family val="2"/>
            <scheme val="minor"/>
          </rPr>
          <t xml:space="preserve">
(Median,IQR)</t>
        </r>
      </text>
    </comment>
    <comment ref="O17" authorId="0" shapeId="0">
      <text>
        <r>
          <rPr>
            <b/>
            <sz val="11"/>
            <color theme="1"/>
            <rFont val="等线"/>
            <family val="2"/>
            <scheme val="minor"/>
          </rPr>
          <t>作者:</t>
        </r>
        <r>
          <rPr>
            <sz val="11"/>
            <color theme="1"/>
            <rFont val="等线"/>
            <family val="2"/>
            <scheme val="minor"/>
          </rPr>
          <t xml:space="preserve">
2-11.5d</t>
        </r>
      </text>
    </comment>
    <comment ref="S17" authorId="0" shapeId="0">
      <text>
        <r>
          <rPr>
            <b/>
            <sz val="11"/>
            <color theme="1"/>
            <rFont val="等线"/>
            <family val="2"/>
            <scheme val="minor"/>
          </rPr>
          <t>作者:</t>
        </r>
        <r>
          <rPr>
            <sz val="11"/>
            <color theme="1"/>
            <rFont val="等线"/>
            <family val="2"/>
            <scheme val="minor"/>
          </rPr>
          <t xml:space="preserve">
2-6.5d</t>
        </r>
      </text>
    </comment>
    <comment ref="O18" authorId="0" shapeId="0">
      <text>
        <r>
          <rPr>
            <b/>
            <sz val="11"/>
            <color theme="1"/>
            <rFont val="等线"/>
            <family val="2"/>
            <scheme val="minor"/>
          </rPr>
          <t>作者:</t>
        </r>
        <r>
          <rPr>
            <sz val="11"/>
            <color theme="1"/>
            <rFont val="等线"/>
            <family val="2"/>
            <scheme val="minor"/>
          </rPr>
          <t xml:space="preserve">
没毛病</t>
        </r>
      </text>
    </comment>
    <comment ref="L21" authorId="0" shapeId="0">
      <text>
        <r>
          <rPr>
            <b/>
            <sz val="11"/>
            <color theme="1"/>
            <rFont val="等线"/>
            <family val="2"/>
            <scheme val="minor"/>
          </rPr>
          <t>作者:</t>
        </r>
        <r>
          <rPr>
            <sz val="11"/>
            <color theme="1"/>
            <rFont val="等线"/>
            <family val="2"/>
            <scheme val="minor"/>
          </rPr>
          <t xml:space="preserve">
( median (± IQR))</t>
        </r>
      </text>
    </comment>
    <comment ref="O21" authorId="0" shapeId="0">
      <text>
        <r>
          <rPr>
            <b/>
            <sz val="9"/>
            <color indexed="81"/>
            <rFont val="宋体"/>
            <family val="3"/>
            <charset val="134"/>
          </rPr>
          <t>作者:</t>
        </r>
        <r>
          <rPr>
            <sz val="9"/>
            <color indexed="81"/>
            <rFont val="宋体"/>
            <family val="3"/>
            <charset val="134"/>
          </rPr>
          <t xml:space="preserve">
3.5</t>
        </r>
      </text>
    </comment>
    <comment ref="S21" authorId="0" shapeId="0">
      <text>
        <r>
          <rPr>
            <b/>
            <sz val="9"/>
            <color indexed="81"/>
            <rFont val="宋体"/>
            <family val="3"/>
            <charset val="134"/>
          </rPr>
          <t>作者:</t>
        </r>
        <r>
          <rPr>
            <sz val="9"/>
            <color indexed="81"/>
            <rFont val="宋体"/>
            <family val="3"/>
            <charset val="134"/>
          </rPr>
          <t xml:space="preserve">
3.25</t>
        </r>
      </text>
    </comment>
    <comment ref="I24" authorId="0" shapeId="0">
      <text>
        <r>
          <rPr>
            <b/>
            <sz val="11"/>
            <color theme="1"/>
            <rFont val="等线"/>
            <family val="2"/>
            <scheme val="minor"/>
          </rPr>
          <t>作者:</t>
        </r>
        <r>
          <rPr>
            <sz val="11"/>
            <color theme="1"/>
            <rFont val="等线"/>
            <family val="2"/>
            <scheme val="minor"/>
          </rPr>
          <t xml:space="preserve">
支原体肺炎</t>
        </r>
      </text>
    </comment>
    <comment ref="O26" authorId="0" shapeId="0">
      <text>
        <r>
          <rPr>
            <b/>
            <sz val="11"/>
            <color theme="1"/>
            <rFont val="等线"/>
            <family val="2"/>
            <scheme val="minor"/>
          </rPr>
          <t>作者:</t>
        </r>
        <r>
          <rPr>
            <sz val="11"/>
            <color theme="1"/>
            <rFont val="等线"/>
            <family val="2"/>
            <scheme val="minor"/>
          </rPr>
          <t xml:space="preserve">
3-11</t>
        </r>
      </text>
    </comment>
    <comment ref="S26" authorId="0" shapeId="0">
      <text>
        <r>
          <rPr>
            <b/>
            <sz val="11"/>
            <color theme="1"/>
            <rFont val="等线"/>
            <family val="2"/>
            <scheme val="minor"/>
          </rPr>
          <t>作者:</t>
        </r>
        <r>
          <rPr>
            <sz val="11"/>
            <color theme="1"/>
            <rFont val="等线"/>
            <family val="2"/>
            <scheme val="minor"/>
          </rPr>
          <t xml:space="preserve">
3-7</t>
        </r>
      </text>
    </comment>
    <comment ref="O28" authorId="0" shapeId="0">
      <text>
        <r>
          <rPr>
            <b/>
            <sz val="11"/>
            <color theme="1"/>
            <rFont val="等线"/>
            <family val="2"/>
            <scheme val="minor"/>
          </rPr>
          <t>作者:</t>
        </r>
        <r>
          <rPr>
            <sz val="11"/>
            <color theme="1"/>
            <rFont val="等线"/>
            <family val="2"/>
            <scheme val="minor"/>
          </rPr>
          <t xml:space="preserve">
2-6.5</t>
        </r>
      </text>
    </comment>
    <comment ref="S28" authorId="0" shapeId="0">
      <text>
        <r>
          <rPr>
            <b/>
            <sz val="11"/>
            <color theme="1"/>
            <rFont val="等线"/>
            <family val="2"/>
            <scheme val="minor"/>
          </rPr>
          <t>作者:</t>
        </r>
        <r>
          <rPr>
            <sz val="11"/>
            <color theme="1"/>
            <rFont val="等线"/>
            <family val="2"/>
            <scheme val="minor"/>
          </rPr>
          <t xml:space="preserve">
1.3-6</t>
        </r>
      </text>
    </comment>
    <comment ref="B31" authorId="0" shapeId="0">
      <text>
        <r>
          <rPr>
            <b/>
            <sz val="11"/>
            <color theme="1"/>
            <rFont val="等线"/>
            <family val="2"/>
            <scheme val="minor"/>
          </rPr>
          <t>作者:</t>
        </r>
        <r>
          <rPr>
            <sz val="11"/>
            <color theme="1"/>
            <rFont val="等线"/>
            <family val="2"/>
            <scheme val="minor"/>
          </rPr>
          <t xml:space="preserve">
patients admitted with severe H1N1 influenza respiratory failure纳入严重呼吸衰竭的流感患者，合适否？</t>
        </r>
      </text>
    </comment>
    <comment ref="L33" authorId="0" shapeId="0">
      <text>
        <r>
          <rPr>
            <b/>
            <sz val="11"/>
            <color theme="1"/>
            <rFont val="等线"/>
            <family val="2"/>
            <scheme val="minor"/>
          </rPr>
          <t>作者:</t>
        </r>
        <r>
          <rPr>
            <sz val="11"/>
            <color theme="1"/>
            <rFont val="等线"/>
            <family val="2"/>
            <scheme val="minor"/>
          </rPr>
          <t xml:space="preserve">
ICU mortality</t>
        </r>
      </text>
    </comment>
    <comment ref="L43" authorId="0" shapeId="0">
      <text>
        <r>
          <rPr>
            <b/>
            <sz val="11"/>
            <color theme="1"/>
            <rFont val="等线"/>
            <family val="2"/>
            <scheme val="minor"/>
          </rPr>
          <t>作者:</t>
        </r>
        <r>
          <rPr>
            <sz val="11"/>
            <color theme="1"/>
            <rFont val="等线"/>
            <family val="2"/>
            <scheme val="minor"/>
          </rPr>
          <t xml:space="preserve">
1-33d内死亡情况</t>
        </r>
      </text>
    </comment>
  </commentList>
</comments>
</file>

<file path=xl/comments3.xml><?xml version="1.0" encoding="utf-8"?>
<comments xmlns="http://schemas.openxmlformats.org/spreadsheetml/2006/main">
  <authors>
    <author>作者</author>
  </authors>
  <commentList>
    <comment ref="N1" authorId="0" shapeId="0">
      <text>
        <r>
          <rPr>
            <b/>
            <sz val="9"/>
            <color indexed="81"/>
            <rFont val="宋体"/>
            <family val="3"/>
            <charset val="134"/>
          </rPr>
          <t>作者:</t>
        </r>
        <r>
          <rPr>
            <sz val="9"/>
            <color indexed="81"/>
            <rFont val="宋体"/>
            <family val="3"/>
            <charset val="134"/>
          </rPr>
          <t xml:space="preserve">
1: &lt;18y
2: &gt;=18y
3: all</t>
        </r>
      </text>
    </comment>
    <comment ref="O1" authorId="0" shapeId="0">
      <text>
        <r>
          <rPr>
            <b/>
            <sz val="9"/>
            <color indexed="81"/>
            <rFont val="宋体"/>
            <family val="3"/>
            <charset val="134"/>
          </rPr>
          <t>作者:</t>
        </r>
        <r>
          <rPr>
            <sz val="9"/>
            <color indexed="81"/>
            <rFont val="宋体"/>
            <family val="3"/>
            <charset val="134"/>
          </rPr>
          <t xml:space="preserve">
1: before
2: during
3: after
4: mixed</t>
        </r>
      </text>
    </comment>
    <comment ref="P1" authorId="0" shapeId="0">
      <text>
        <r>
          <rPr>
            <b/>
            <sz val="9"/>
            <color indexed="81"/>
            <rFont val="宋体"/>
            <family val="3"/>
            <charset val="134"/>
          </rPr>
          <t>作者:</t>
        </r>
        <r>
          <rPr>
            <sz val="9"/>
            <color indexed="81"/>
            <rFont val="宋体"/>
            <family val="3"/>
            <charset val="134"/>
          </rPr>
          <t xml:space="preserve">
1: pro
2: retro
3: pro&amp;retor</t>
        </r>
      </text>
    </comment>
    <comment ref="Q1" authorId="0" shapeId="0">
      <text>
        <r>
          <rPr>
            <b/>
            <sz val="9"/>
            <color indexed="81"/>
            <rFont val="宋体"/>
            <family val="3"/>
            <charset val="134"/>
          </rPr>
          <t>作者:</t>
        </r>
        <r>
          <rPr>
            <sz val="9"/>
            <color indexed="81"/>
            <rFont val="宋体"/>
            <family val="3"/>
            <charset val="134"/>
          </rPr>
          <t xml:space="preserve">
1: ED
2: IP
3: ICU</t>
        </r>
      </text>
    </comment>
    <comment ref="R1" authorId="0" shapeId="0">
      <text>
        <r>
          <rPr>
            <b/>
            <sz val="9"/>
            <color indexed="81"/>
            <rFont val="宋体"/>
            <family val="3"/>
            <charset val="134"/>
          </rPr>
          <t>作者:</t>
        </r>
        <r>
          <rPr>
            <sz val="9"/>
            <color indexed="81"/>
            <rFont val="宋体"/>
            <family val="3"/>
            <charset val="134"/>
          </rPr>
          <t xml:space="preserve">
1: co is higher
2: single is higher
3: no signification
4: NA</t>
        </r>
      </text>
    </comment>
    <comment ref="AL1" authorId="0" shapeId="0">
      <text>
        <r>
          <rPr>
            <b/>
            <sz val="11"/>
            <color theme="1"/>
            <rFont val="等线"/>
            <family val="2"/>
            <scheme val="minor"/>
          </rPr>
          <t>作者:</t>
        </r>
        <r>
          <rPr>
            <sz val="11"/>
            <color theme="1"/>
            <rFont val="等线"/>
            <family val="2"/>
            <scheme val="minor"/>
          </rPr>
          <t xml:space="preserve">
是否有排除一些特殊情况的患者，比如排除了免疫力低下的患者</t>
        </r>
      </text>
    </comment>
    <comment ref="AN1" authorId="0" shapeId="0">
      <text>
        <r>
          <rPr>
            <b/>
            <sz val="11"/>
            <color theme="1"/>
            <rFont val="等线"/>
            <family val="2"/>
            <scheme val="minor"/>
          </rPr>
          <t>作者:</t>
        </r>
        <r>
          <rPr>
            <sz val="11"/>
            <color theme="1"/>
            <rFont val="等线"/>
            <family val="2"/>
            <scheme val="minor"/>
          </rPr>
          <t xml:space="preserve">
Bacterial testing level
bacterial confirmation in influenza-confirmed cases</t>
        </r>
      </text>
    </comment>
    <comment ref="W7" authorId="0" shapeId="0">
      <text>
        <r>
          <rPr>
            <b/>
            <sz val="11"/>
            <color theme="1"/>
            <rFont val="等线"/>
            <family val="2"/>
            <scheme val="minor"/>
          </rPr>
          <t>作者:</t>
        </r>
        <r>
          <rPr>
            <sz val="11"/>
            <color theme="1"/>
            <rFont val="等线"/>
            <family val="2"/>
            <scheme val="minor"/>
          </rPr>
          <t xml:space="preserve">
没毛病</t>
        </r>
      </text>
    </comment>
    <comment ref="AN8" authorId="0" shapeId="0">
      <text>
        <r>
          <rPr>
            <b/>
            <sz val="11"/>
            <color theme="1"/>
            <rFont val="等线"/>
            <family val="2"/>
            <scheme val="minor"/>
          </rPr>
          <t>作者:</t>
        </r>
        <r>
          <rPr>
            <sz val="11"/>
            <color theme="1"/>
            <rFont val="等线"/>
            <family val="2"/>
            <scheme val="minor"/>
          </rPr>
          <t xml:space="preserve">
zhu住院患者都进行了细菌学检测，但是只有84名住院患者</t>
        </r>
      </text>
    </comment>
    <comment ref="M10" authorId="0" shapeId="0">
      <text>
        <r>
          <rPr>
            <b/>
            <sz val="11"/>
            <color theme="1"/>
            <rFont val="等线"/>
            <family val="2"/>
            <scheme val="minor"/>
          </rPr>
          <t>作者:</t>
        </r>
        <r>
          <rPr>
            <sz val="11"/>
            <color theme="1"/>
            <rFont val="等线"/>
            <family val="2"/>
            <scheme val="minor"/>
          </rPr>
          <t xml:space="preserve">
支原体肺炎</t>
        </r>
      </text>
    </comment>
    <comment ref="AL10" authorId="0" shapeId="0">
      <text>
        <r>
          <rPr>
            <b/>
            <sz val="11"/>
            <color theme="1"/>
            <rFont val="等线"/>
            <family val="2"/>
            <scheme val="minor"/>
          </rPr>
          <t>作者:</t>
        </r>
        <r>
          <rPr>
            <sz val="11"/>
            <color theme="1"/>
            <rFont val="等线"/>
            <family val="2"/>
            <scheme val="minor"/>
          </rPr>
          <t xml:space="preserve">
Excluding patients with certain pathogens</t>
        </r>
      </text>
    </comment>
    <comment ref="AL11" authorId="0" shapeId="0">
      <text>
        <r>
          <rPr>
            <b/>
            <sz val="11"/>
            <color theme="1"/>
            <rFont val="等线"/>
            <family val="2"/>
            <scheme val="minor"/>
          </rPr>
          <t>作者:</t>
        </r>
        <r>
          <rPr>
            <sz val="11"/>
            <color theme="1"/>
            <rFont val="等线"/>
            <family val="2"/>
            <scheme val="minor"/>
          </rPr>
          <t xml:space="preserve">
排除特定病原体</t>
        </r>
      </text>
    </comment>
    <comment ref="AN11" authorId="0" shapeId="0">
      <text>
        <r>
          <rPr>
            <b/>
            <sz val="11"/>
            <color theme="1"/>
            <rFont val="等线"/>
            <family val="2"/>
            <scheme val="minor"/>
          </rPr>
          <t>作者:</t>
        </r>
        <r>
          <rPr>
            <sz val="11"/>
            <color theme="1"/>
            <rFont val="等线"/>
            <family val="2"/>
            <scheme val="minor"/>
          </rPr>
          <t xml:space="preserve">
paichu排除了患有特定病原体的患者</t>
        </r>
      </text>
    </comment>
    <comment ref="B12" authorId="0" shapeId="0">
      <text>
        <r>
          <rPr>
            <b/>
            <sz val="11"/>
            <color theme="1"/>
            <rFont val="等线"/>
            <family val="2"/>
            <scheme val="minor"/>
          </rPr>
          <t>作者:</t>
        </r>
        <r>
          <rPr>
            <sz val="11"/>
            <color theme="1"/>
            <rFont val="等线"/>
            <family val="2"/>
            <scheme val="minor"/>
          </rPr>
          <t xml:space="preserve">
patients admitted with severe H1N1 influenza respiratory failure纳入严重呼吸衰竭的流感患者，合适否？</t>
        </r>
      </text>
    </comment>
    <comment ref="T13" authorId="0" shapeId="0">
      <text>
        <r>
          <rPr>
            <b/>
            <sz val="11"/>
            <color theme="1"/>
            <rFont val="等线"/>
            <family val="2"/>
            <scheme val="minor"/>
          </rPr>
          <t>作者:</t>
        </r>
        <r>
          <rPr>
            <sz val="11"/>
            <color theme="1"/>
            <rFont val="等线"/>
            <family val="2"/>
            <scheme val="minor"/>
          </rPr>
          <t xml:space="preserve">
ICU mortality</t>
        </r>
      </text>
    </comment>
    <comment ref="AN13" authorId="0" shapeId="0">
      <text>
        <r>
          <rPr>
            <b/>
            <sz val="11"/>
            <color theme="1"/>
            <rFont val="等线"/>
            <family val="2"/>
            <scheme val="minor"/>
          </rPr>
          <t>作者:</t>
        </r>
        <r>
          <rPr>
            <sz val="11"/>
            <color theme="1"/>
            <rFont val="等线"/>
            <family val="2"/>
            <scheme val="minor"/>
          </rPr>
          <t xml:space="preserve">
meiyoubao没有报比例</t>
        </r>
      </text>
    </comment>
    <comment ref="AM14" authorId="0" shapeId="0">
      <text>
        <r>
          <rPr>
            <b/>
            <sz val="11"/>
            <color theme="1"/>
            <rFont val="等线"/>
            <family val="2"/>
            <scheme val="minor"/>
          </rPr>
          <t>作者:</t>
        </r>
        <r>
          <rPr>
            <sz val="11"/>
            <color theme="1"/>
            <rFont val="等线"/>
            <family val="2"/>
            <scheme val="minor"/>
          </rPr>
          <t xml:space="preserve">
you有34%患者未经过PCR或培养就诊断为甲型流感感染</t>
        </r>
      </text>
    </comment>
    <comment ref="T20" authorId="0" shapeId="0">
      <text>
        <r>
          <rPr>
            <b/>
            <sz val="11"/>
            <color theme="1"/>
            <rFont val="等线"/>
            <family val="2"/>
            <scheme val="minor"/>
          </rPr>
          <t>作者:</t>
        </r>
        <r>
          <rPr>
            <sz val="11"/>
            <color theme="1"/>
            <rFont val="等线"/>
            <family val="2"/>
            <scheme val="minor"/>
          </rPr>
          <t xml:space="preserve">
1-33d内死亡情况</t>
        </r>
      </text>
    </comment>
    <comment ref="AL21" authorId="0" shapeId="0">
      <text>
        <r>
          <rPr>
            <b/>
            <sz val="11"/>
            <color theme="1"/>
            <rFont val="等线"/>
            <family val="2"/>
            <scheme val="minor"/>
          </rPr>
          <t>作者:</t>
        </r>
        <r>
          <rPr>
            <sz val="11"/>
            <color theme="1"/>
            <rFont val="等线"/>
            <family val="2"/>
            <scheme val="minor"/>
          </rPr>
          <t xml:space="preserve">
从肺炎患者中筛选出患有流感病毒的患者</t>
        </r>
      </text>
    </comment>
  </commentList>
</comments>
</file>

<file path=xl/comments4.xml><?xml version="1.0" encoding="utf-8"?>
<comments xmlns="http://schemas.openxmlformats.org/spreadsheetml/2006/main">
  <authors>
    <author>作者</author>
  </authors>
  <commentList>
    <comment ref="AG1" authorId="0" shapeId="0">
      <text>
        <r>
          <rPr>
            <b/>
            <sz val="11"/>
            <color theme="1"/>
            <rFont val="等线"/>
            <family val="2"/>
            <scheme val="minor"/>
          </rPr>
          <t>作者:</t>
        </r>
        <r>
          <rPr>
            <sz val="11"/>
            <color theme="1"/>
            <rFont val="等线"/>
            <family val="2"/>
            <scheme val="minor"/>
          </rPr>
          <t xml:space="preserve">
是否有排除一些特殊情况的患者，比如排除了免疫力低下的患者</t>
        </r>
      </text>
    </comment>
    <comment ref="AI1" authorId="0" shapeId="0">
      <text>
        <r>
          <rPr>
            <b/>
            <sz val="11"/>
            <color theme="1"/>
            <rFont val="等线"/>
            <family val="2"/>
            <scheme val="minor"/>
          </rPr>
          <t>作者:</t>
        </r>
        <r>
          <rPr>
            <sz val="11"/>
            <color theme="1"/>
            <rFont val="等线"/>
            <family val="2"/>
            <scheme val="minor"/>
          </rPr>
          <t xml:space="preserve">
Bacterial testing level
bacterial confirmation in influenza-confirmed cases</t>
        </r>
      </text>
    </comment>
    <comment ref="AA2" authorId="0" shapeId="0">
      <text>
        <r>
          <rPr>
            <b/>
            <sz val="9"/>
            <color indexed="81"/>
            <rFont val="宋体"/>
            <family val="3"/>
            <charset val="134"/>
          </rPr>
          <t>作者:</t>
        </r>
        <r>
          <rPr>
            <sz val="9"/>
            <color indexed="81"/>
            <rFont val="宋体"/>
            <family val="3"/>
            <charset val="134"/>
          </rPr>
          <t xml:space="preserve">
有两例呼吸道合胞病毒。所以57-2.因为合胞病毒例数较少，对结果影响比较小，所以暂时不考虑对严重性结局的影响</t>
        </r>
      </text>
    </comment>
    <comment ref="AB2" authorId="0" shapeId="0">
      <text>
        <r>
          <rPr>
            <b/>
            <sz val="9"/>
            <color indexed="81"/>
            <rFont val="宋体"/>
            <family val="3"/>
            <charset val="134"/>
          </rPr>
          <t>作者:</t>
        </r>
        <r>
          <rPr>
            <sz val="9"/>
            <color indexed="81"/>
            <rFont val="宋体"/>
            <family val="3"/>
            <charset val="134"/>
          </rPr>
          <t xml:space="preserve">
QML：不确定两例合胞病毒严重性情况，暂时录入此数据</t>
        </r>
      </text>
    </comment>
    <comment ref="AG7" authorId="0" shapeId="0">
      <text>
        <r>
          <rPr>
            <b/>
            <sz val="11"/>
            <color theme="1"/>
            <rFont val="等线"/>
            <family val="2"/>
            <scheme val="minor"/>
          </rPr>
          <t>作者:</t>
        </r>
        <r>
          <rPr>
            <sz val="11"/>
            <color theme="1"/>
            <rFont val="等线"/>
            <family val="2"/>
            <scheme val="minor"/>
          </rPr>
          <t xml:space="preserve">
Excluding patients with certain pathogens</t>
        </r>
      </text>
    </comment>
    <comment ref="AG8" authorId="0" shapeId="0">
      <text>
        <r>
          <rPr>
            <b/>
            <sz val="11"/>
            <color theme="1"/>
            <rFont val="等线"/>
            <family val="2"/>
            <scheme val="minor"/>
          </rPr>
          <t>作者:</t>
        </r>
        <r>
          <rPr>
            <sz val="11"/>
            <color theme="1"/>
            <rFont val="等线"/>
            <family val="2"/>
            <scheme val="minor"/>
          </rPr>
          <t xml:space="preserve">
排除特定病原体</t>
        </r>
      </text>
    </comment>
    <comment ref="AI8" authorId="0" shapeId="0">
      <text>
        <r>
          <rPr>
            <b/>
            <sz val="11"/>
            <color theme="1"/>
            <rFont val="等线"/>
            <family val="2"/>
            <scheme val="minor"/>
          </rPr>
          <t>作者:</t>
        </r>
        <r>
          <rPr>
            <sz val="11"/>
            <color theme="1"/>
            <rFont val="等线"/>
            <family val="2"/>
            <scheme val="minor"/>
          </rPr>
          <t xml:space="preserve">
paichu排除了患有特定病原体的患者</t>
        </r>
      </text>
    </comment>
  </commentList>
</comments>
</file>

<file path=xl/comments5.xml><?xml version="1.0" encoding="utf-8"?>
<comments xmlns="http://schemas.openxmlformats.org/spreadsheetml/2006/main">
  <authors>
    <author>作者</author>
  </authors>
  <commentList>
    <comment ref="AE1" authorId="0" shapeId="0">
      <text>
        <r>
          <rPr>
            <b/>
            <sz val="11"/>
            <color theme="1"/>
            <rFont val="等线"/>
            <family val="2"/>
            <scheme val="minor"/>
          </rPr>
          <t>作者:</t>
        </r>
        <r>
          <rPr>
            <sz val="11"/>
            <color theme="1"/>
            <rFont val="等线"/>
            <family val="2"/>
            <scheme val="minor"/>
          </rPr>
          <t xml:space="preserve">
是否有排除一些特殊情况的患者，比如排除了免疫力低下的患者</t>
        </r>
      </text>
    </comment>
    <comment ref="AG1" authorId="0" shapeId="0">
      <text>
        <r>
          <rPr>
            <b/>
            <sz val="11"/>
            <color theme="1"/>
            <rFont val="等线"/>
            <family val="2"/>
            <scheme val="minor"/>
          </rPr>
          <t>作者:</t>
        </r>
        <r>
          <rPr>
            <sz val="11"/>
            <color theme="1"/>
            <rFont val="等线"/>
            <family val="2"/>
            <scheme val="minor"/>
          </rPr>
          <t xml:space="preserve">
Bacterial testing level
bacterial confirmation in influenza-confirmed cases</t>
        </r>
      </text>
    </comment>
    <comment ref="AE9" authorId="0" shapeId="0">
      <text>
        <r>
          <rPr>
            <b/>
            <sz val="11"/>
            <color theme="1"/>
            <rFont val="等线"/>
            <family val="2"/>
            <scheme val="minor"/>
          </rPr>
          <t>作者:</t>
        </r>
        <r>
          <rPr>
            <sz val="11"/>
            <color theme="1"/>
            <rFont val="等线"/>
            <family val="2"/>
            <scheme val="minor"/>
          </rPr>
          <t xml:space="preserve">
从肺炎患者中筛选出患有流感病毒的患者</t>
        </r>
      </text>
    </comment>
  </commentList>
</comments>
</file>

<file path=xl/comments6.xml><?xml version="1.0" encoding="utf-8"?>
<comments xmlns="http://schemas.openxmlformats.org/spreadsheetml/2006/main">
  <authors>
    <author>作者</author>
  </authors>
  <commentList>
    <comment ref="AB1" authorId="0" shapeId="0">
      <text>
        <r>
          <rPr>
            <b/>
            <sz val="11"/>
            <color theme="1"/>
            <rFont val="等线"/>
            <family val="2"/>
            <scheme val="minor"/>
          </rPr>
          <t>作者:</t>
        </r>
        <r>
          <rPr>
            <sz val="11"/>
            <color theme="1"/>
            <rFont val="等线"/>
            <family val="2"/>
            <scheme val="minor"/>
          </rPr>
          <t xml:space="preserve">
是否有排除一些特殊情况的患者，比如排除了免疫力低下的患者</t>
        </r>
      </text>
    </comment>
    <comment ref="AD1" authorId="0" shapeId="0">
      <text>
        <r>
          <rPr>
            <b/>
            <sz val="11"/>
            <color theme="1"/>
            <rFont val="等线"/>
            <family val="2"/>
            <scheme val="minor"/>
          </rPr>
          <t>作者:</t>
        </r>
        <r>
          <rPr>
            <sz val="11"/>
            <color theme="1"/>
            <rFont val="等线"/>
            <family val="2"/>
            <scheme val="minor"/>
          </rPr>
          <t xml:space="preserve">
Bacterial testing level
bacterial confirmation in influenza-confirmed cases</t>
        </r>
      </text>
    </comment>
    <comment ref="S3" authorId="0" shapeId="0">
      <text>
        <r>
          <rPr>
            <b/>
            <sz val="11"/>
            <color theme="1"/>
            <rFont val="等线"/>
            <family val="2"/>
            <scheme val="minor"/>
          </rPr>
          <t>作者:</t>
        </r>
        <r>
          <rPr>
            <sz val="11"/>
            <color theme="1"/>
            <rFont val="等线"/>
            <family val="2"/>
            <scheme val="minor"/>
          </rPr>
          <t xml:space="preserve">
median (IQR)</t>
        </r>
      </text>
    </comment>
    <comment ref="S4" authorId="0" shapeId="0">
      <text>
        <r>
          <rPr>
            <b/>
            <sz val="11"/>
            <color theme="1"/>
            <rFont val="等线"/>
            <family val="2"/>
            <scheme val="minor"/>
          </rPr>
          <t>作者:</t>
        </r>
        <r>
          <rPr>
            <sz val="11"/>
            <color theme="1"/>
            <rFont val="等线"/>
            <family val="2"/>
            <scheme val="minor"/>
          </rPr>
          <t xml:space="preserve">
median, interquartile</t>
        </r>
      </text>
    </comment>
    <comment ref="S5" authorId="0" shapeId="0">
      <text>
        <r>
          <rPr>
            <b/>
            <sz val="11"/>
            <color theme="1"/>
            <rFont val="等线"/>
            <family val="2"/>
            <scheme val="minor"/>
          </rPr>
          <t>作者:</t>
        </r>
        <r>
          <rPr>
            <sz val="11"/>
            <color theme="1"/>
            <rFont val="等线"/>
            <family val="2"/>
            <scheme val="minor"/>
          </rPr>
          <t xml:space="preserve">
(Median,IQR)</t>
        </r>
      </text>
    </comment>
    <comment ref="AB6" authorId="0" shapeId="0">
      <text>
        <r>
          <rPr>
            <b/>
            <sz val="11"/>
            <color theme="1"/>
            <rFont val="等线"/>
            <family val="2"/>
            <scheme val="minor"/>
          </rPr>
          <t>作者:</t>
        </r>
        <r>
          <rPr>
            <sz val="11"/>
            <color theme="1"/>
            <rFont val="等线"/>
            <family val="2"/>
            <scheme val="minor"/>
          </rPr>
          <t xml:space="preserve">
Excluding patients with certain pathogens</t>
        </r>
      </text>
    </comment>
  </commentList>
</comments>
</file>

<file path=xl/sharedStrings.xml><?xml version="1.0" encoding="utf-8"?>
<sst xmlns="http://schemas.openxmlformats.org/spreadsheetml/2006/main" count="2710" uniqueCount="861">
  <si>
    <t>selection</t>
  </si>
  <si>
    <t>StudyID</t>
    <phoneticPr fontId="2" type="noConversion"/>
  </si>
  <si>
    <t>First author</t>
  </si>
  <si>
    <t>Publish year</t>
  </si>
  <si>
    <t>Title</t>
  </si>
  <si>
    <t>language</t>
    <phoneticPr fontId="2" type="noConversion"/>
  </si>
  <si>
    <t>age (for each row)</t>
    <phoneticPr fontId="2" type="noConversion"/>
  </si>
  <si>
    <t>HaveSpecie</t>
  </si>
  <si>
    <t>Specie</t>
  </si>
  <si>
    <t>setting</t>
  </si>
  <si>
    <t>typeoutcome</t>
  </si>
  <si>
    <t>TypeOutcome</t>
  </si>
  <si>
    <t>SNumTotal</t>
    <phoneticPr fontId="2" type="noConversion"/>
  </si>
  <si>
    <t>SNumOutcome</t>
  </si>
  <si>
    <t>SNoOutcome</t>
  </si>
  <si>
    <t>SPropOutcome (%)</t>
  </si>
  <si>
    <t>CNumTotal</t>
  </si>
  <si>
    <t>CNumOutcome</t>
  </si>
  <si>
    <t>CNoOutcome</t>
  </si>
  <si>
    <t>CPropOutcome (%)</t>
  </si>
  <si>
    <t>paper1</t>
    <phoneticPr fontId="2" type="noConversion"/>
  </si>
  <si>
    <t>Abelenda-Alonso, G., et al.</t>
    <phoneticPr fontId="2" type="noConversion"/>
  </si>
  <si>
    <t>Influenza and Bacterial Coinfection in Adults With Community-Acquired Pneumonia Admitted to Conventional Wards: Risk Factors, Clinical Features, and Outcomes</t>
  </si>
  <si>
    <t>English</t>
    <phoneticPr fontId="2" type="noConversion"/>
  </si>
  <si>
    <t>&gt;18y</t>
    <phoneticPr fontId="2" type="noConversion"/>
  </si>
  <si>
    <t>y</t>
    <phoneticPr fontId="2" type="noConversion"/>
  </si>
  <si>
    <t>Streptococcus pneumoniae; Haemophilus influenzae; Staphylococcus aureus; Chlamydophila pneumoniae; Moraxella catarrhalis; Aspiration CAP</t>
    <phoneticPr fontId="2" type="noConversion"/>
  </si>
  <si>
    <t>ICU</t>
  </si>
  <si>
    <t>ICU/n</t>
  </si>
  <si>
    <t>Abelenda-Alonso, G., et al.</t>
  </si>
  <si>
    <t>MV</t>
  </si>
  <si>
    <t>MV/n</t>
  </si>
  <si>
    <t>paper2</t>
  </si>
  <si>
    <t>Ahn, S., et al.</t>
    <phoneticPr fontId="2" type="noConversion"/>
  </si>
  <si>
    <t>Role of procalcitonin and C-reactive protein in differentiation of mixed bacterial infection from 2009 H1N1 viral pneumonia</t>
  </si>
  <si>
    <t>&gt;17y</t>
  </si>
  <si>
    <t>Streptococcus pneumoniae*6; Staphylococcus aureus*4; Pseudomonas aeruginosa*3; Haemophilus influenzae*2; Klebsiella pneumoniae*1</t>
    <phoneticPr fontId="2" type="noConversion"/>
  </si>
  <si>
    <t>death</t>
  </si>
  <si>
    <t>Death/n</t>
  </si>
  <si>
    <t>paper7</t>
  </si>
  <si>
    <t>Anania, V. G., et al.</t>
  </si>
  <si>
    <t>Early Amplified Respiratory Bioactive Lipid Response Is Associated With Worse Outcomes in Pediatric Influenza-Related Respiratory Failure</t>
  </si>
  <si>
    <t>&lt;=18y</t>
    <phoneticPr fontId="2" type="noConversion"/>
  </si>
  <si>
    <t>methicillin-resistant Staphylococcus aureus (n = 16), methicillin-susceptible Staphylococcus aureus (n = 21), group A strep (n = 3), Pneumococcus (n = 7), Haemophilus influenzae type b (n = 4), Haemophilus influenzae nontypeable (n = 3), gram-negative rods–unspecified (n = 3), gram-positive cocci–unspecified (n = 2), Moraxella catarrhalis (n = 1), Mycoplasma pneumoniae (n = 1).</t>
  </si>
  <si>
    <t>ICU</t>
    <phoneticPr fontId="2" type="noConversion"/>
  </si>
  <si>
    <t>LOS</t>
  </si>
  <si>
    <t>Duration of PICU stay/h</t>
  </si>
  <si>
    <t>7.25d</t>
  </si>
  <si>
    <t>NA</t>
  </si>
  <si>
    <t>10d</t>
  </si>
  <si>
    <t>English</t>
    <phoneticPr fontId="2" type="noConversion"/>
  </si>
  <si>
    <t>&lt;=18y</t>
    <phoneticPr fontId="2" type="noConversion"/>
  </si>
  <si>
    <t>y</t>
    <phoneticPr fontId="2" type="noConversion"/>
  </si>
  <si>
    <t>paper23</t>
  </si>
  <si>
    <t>Beumer, M. C., et al.</t>
  </si>
  <si>
    <t>Influenza virus and factors that are associated with ICU admission, pulmonary co-infections and ICU mortality</t>
  </si>
  <si>
    <t>English</t>
  </si>
  <si>
    <t>6-84y</t>
  </si>
  <si>
    <t>y</t>
  </si>
  <si>
    <t>Staphylococcus aureus; Streptococcus pneumoniae; Haemophilus influenzae; Haemolytic streptococcus group A; Bordetella bronchoseptica; Enterobacter cloacae; Escherichia coli; Haemophilus + Enterobacter spp; Moraxella catarrhalis; Pseudomonas spp; Stenotrophomonas spp; Unknown pathogen</t>
  </si>
  <si>
    <t>paper55</t>
  </si>
  <si>
    <t>Cillóniz, C., et al.</t>
  </si>
  <si>
    <t>Bacterial co-infection with H1N1 infection in patients admitted with community acquired pneumonia</t>
  </si>
  <si>
    <t>18-90y</t>
  </si>
  <si>
    <t>S. pneumoniae*26; S. pyogenes*1; S. aureus*2; M. pneumoniae*3; M. catarrhalis*1; C. burnetti*1; E. coli*1; P. aeruginosa*6; Fusobacterium sp.*1</t>
    <phoneticPr fontId="2" type="noConversion"/>
  </si>
  <si>
    <t>IP; ED</t>
  </si>
  <si>
    <t>LOS/d</t>
  </si>
  <si>
    <t>5d</t>
  </si>
  <si>
    <t>7d</t>
  </si>
  <si>
    <t>Death(30d)/n</t>
  </si>
  <si>
    <t>paper64</t>
  </si>
  <si>
    <t>Cuquemelle, E., et al.</t>
  </si>
  <si>
    <t>Can procalcitonin help identify associated bacterial infection in patients with severe influenza pneumonia? A multicentre study</t>
  </si>
  <si>
    <t>43 (27–56)y</t>
  </si>
  <si>
    <t>Streptococcus pneu_x0002_ moniae; Staphylococcus aureus; group A Streptococcus; other  microorganisms</t>
  </si>
  <si>
    <t>Can procalcitonin help identify associated bacterial infection in patients with severe influenza pneumonia? A multicentre study</t>
    <phoneticPr fontId="2" type="noConversion"/>
  </si>
  <si>
    <t>ICU LOS/d</t>
  </si>
  <si>
    <t>12.5d</t>
  </si>
  <si>
    <t>paper66</t>
  </si>
  <si>
    <t>Damasio, G. A., et al.</t>
  </si>
  <si>
    <t>Does virus-bacteria coinfection increase the clinical severity of acute respiratory infection?</t>
  </si>
  <si>
    <t>&gt;1y</t>
  </si>
  <si>
    <t>Streptococcus pneumoniae, Haemophilus influenzae, Chlamydophila pneumoniae, Mycoplasma pneumoniae, Legionella pneumophila,  and Bordetella pertussis</t>
  </si>
  <si>
    <t>Does virus-bacteria coinfection increase the clinical severity of acute respiratory infection?</t>
    <phoneticPr fontId="2" type="noConversion"/>
  </si>
  <si>
    <t>IP; ED; ICU</t>
  </si>
  <si>
    <t>6d</t>
  </si>
  <si>
    <t>4d</t>
  </si>
  <si>
    <t>paper75</t>
  </si>
  <si>
    <t>Dhanoa, A., et al.</t>
  </si>
  <si>
    <t>Epidemiology and clinical characteristics of hospitalized patients with pandemic influenza A (H1N1) 2009 infections: the effects of bacterial coinfection</t>
  </si>
  <si>
    <t>7m-82y</t>
  </si>
  <si>
    <t>Mycoplasma pneumoniae (n = 5), Staphylococcus aureus (n = 3), Klebsiella pneumoniae (n = 2), Streptococcus pneumoniae (n = 2), Moraxella catarrhalis (n = 1), Pseudomonas aeruginosa (n = 1), Streptococcus pyogenes (n = 1) and Streptococcus agalactiae (n = 1)</t>
  </si>
  <si>
    <t>Epidemiology and clinical characteristics of hospitalized patients with pandemic influenza A (H1N1) 2009 infections: the effects of bacterial coinfection</t>
    <phoneticPr fontId="2" type="noConversion"/>
  </si>
  <si>
    <t>IP; ICU</t>
  </si>
  <si>
    <t>paper98</t>
  </si>
  <si>
    <t>Gutiérrez-Pizarraya, A., et al.</t>
  </si>
  <si>
    <t>Unexpected severity of cases of influenza B infection in patients that required hospitalization during the first postpandemic wave</t>
  </si>
  <si>
    <t>&gt;14y</t>
  </si>
  <si>
    <t>n</t>
  </si>
  <si>
    <t>paper110</t>
  </si>
  <si>
    <t>Ishiguro, T., et al.</t>
  </si>
  <si>
    <t>Etiology and factors contributing to the severity and mortality of community-acquired pneumonia</t>
  </si>
  <si>
    <t>63.9±18.3</t>
  </si>
  <si>
    <t>Streptococcus pneumoniae; Legionella  spp; H. influenzae; GNEB; K. pneumoniae; Escherichia coli; S. pneumoniae; M. pneumoniae</t>
  </si>
  <si>
    <t>paper119</t>
  </si>
  <si>
    <t>Kim, J. H., et al.</t>
  </si>
  <si>
    <t>Clinical features of Mycoplasma pneumoniae coinfection and need for its testing in influenza pneumonia patients</t>
  </si>
  <si>
    <t>&gt;0y</t>
  </si>
  <si>
    <t>Mycoplasma pneumoniae</t>
  </si>
  <si>
    <t>&lt;18y</t>
  </si>
  <si>
    <t>paper119_2</t>
    <phoneticPr fontId="2" type="noConversion"/>
  </si>
  <si>
    <t>paperA2</t>
  </si>
  <si>
    <t>Liu, Y., et al.</t>
  </si>
  <si>
    <t>Outcomes of respiratory viral-bacterial co-infection in adult hospitalized patients</t>
  </si>
  <si>
    <t>&gt;18</t>
  </si>
  <si>
    <t>Non-pneumococcal streptococci species; methicillin-resistant  S. aureus; Klebsiella species; H. influenza; P. aeruginosa; S. pneumoniae; Escherichia coli; Klebsiella</t>
  </si>
  <si>
    <t>paper134</t>
  </si>
  <si>
    <t>Lopez-Delgado, J. C., et al.</t>
  </si>
  <si>
    <t>Thrombocytopenia as a mortality risk factor in acute respiratory failure in H1N1 influenza</t>
  </si>
  <si>
    <t>&gt;18y</t>
  </si>
  <si>
    <t>Streptococcus  pneumoniae; Staphyloccocus aureus; Klebsiella pneumoniae; Pseudomonas aeruginosa</t>
  </si>
  <si>
    <t>paper150</t>
  </si>
  <si>
    <t>Martin-Loeches, I., et al.</t>
  </si>
  <si>
    <t>Community-Acquired Respiratory Coinfection in Critically III Patients With Pandemic 2009 Influenza A(H1N1) Virus</t>
  </si>
  <si>
    <t>&gt;15y</t>
  </si>
  <si>
    <t>Streptococcus pneumoniae; Aspergillus  sp; Pseudomonas aeruginosa; Staphylococcus aureus; Streptococcus pyogenes; Acinetobacter baumannii; Klebsiella pneumoniae; Haemophilus influenza/Moraxella catarrhalis; Legionella pneumophila; Enterococcus faecium; Escherichia coli</t>
  </si>
  <si>
    <t>IMV/n</t>
  </si>
  <si>
    <t>paper151</t>
  </si>
  <si>
    <t>Increased incidence of co-infection in critically ill patients with influenza</t>
  </si>
  <si>
    <t>S. pneumoniae;P. aeruginosa;MSSA;Aspergillus spp.;H. influenza;A. baumannii;MRSA;K. pneumoniae;E. coli;L. pneumophila;S. marcescens;S. hominis;E. cloacae;P jrovecii;M. pneumoniae;C. pneumoniae;M. tuberculosis;S. maltophila;K. oxytoca;M. morganii;Shewanella spp.;B. fragilis;Nocardia spp.</t>
  </si>
  <si>
    <t>paper161</t>
  </si>
  <si>
    <t>Nguyen, T., et al.</t>
  </si>
  <si>
    <t>Coinfection with Staphylococcus aureus increases risk of severe coagulopathy in critically ill children with influenza A (H1N1) virus infection</t>
  </si>
  <si>
    <t>0.5-11.3y</t>
  </si>
  <si>
    <t>Methicillin-resistant;  Methicillin-sensitive;  Moraxella catarrhalis.;  Pseudomonas aeruginosa;  Haemophilus influenza (non-typable);  Streptococcus pneumonia;  Group A Streptococcus;  Serratia marcescens</t>
  </si>
  <si>
    <t>paper170</t>
  </si>
  <si>
    <t>Qin, T., et al.</t>
  </si>
  <si>
    <t>Super-dominant pathobiontic bacteria in the nasopharyngeal microbiota as causative agents of secondary bacterial infection in influenza patients</t>
  </si>
  <si>
    <t>15-104y</t>
  </si>
  <si>
    <t>Acinetobacter; Lactococcus; Streptococcus; Corynebacterium; unidentified_Corynebacteriaceae; Staphylococcus; Klebsiella; unidentified_Prevotellaceae; Pseudomonas</t>
  </si>
  <si>
    <t>paper179</t>
  </si>
  <si>
    <t>Rodríguez, A. H., et al.</t>
  </si>
  <si>
    <t>Procalcitonin (PCT) levels for ruling-out bacterial coinfection in ICU patients with influenza: A CHAID decision-tree analysis</t>
  </si>
  <si>
    <t>Streptococcus pneumoniae;  Pseudomonas aeruginosa;  methicillin-sensitive Staphylococcus aureus(MSSA);  Streptococcus pyogenes;  Aspergillus sp.;  Acinetobacter baumannii;  Escherichia coli;  Klebsiella pneumoniae;  Haemophilus influenza;  Staphylococcus hominis;  Chlamydia sp.;  Moraxella catarrhalis;  Enterococcus faecium;  Serratia sp.;  methicillin-resistant Staphylococcus aureus(MRSA);  Mycobacterium tuberculosis;  Others</t>
  </si>
  <si>
    <t>paper183</t>
  </si>
  <si>
    <t>Shafran, N., et al.</t>
  </si>
  <si>
    <t>Secondary bacterial infection in COVID-19 patients is a stronger predictor for death compared to influenza patients</t>
  </si>
  <si>
    <t>67 (43–78)</t>
  </si>
  <si>
    <t>Gram positive;  Pseud. aeruginosa;  E. coli;  Enterobacter;  Acinetobacter;  Staph. aureus;   Corvneb. striatum;  K. Pneumoniae;  S. marcescens;  Strep. Pneumonia;  H. influenza;  Stenotr. Maltophilia; Actinomyces</t>
  </si>
  <si>
    <t>paper184</t>
  </si>
  <si>
    <t>Shah, N. S., et al.</t>
  </si>
  <si>
    <t>Bacterial and viral co-infections complicating severe influenza: Incidence and impact among 507 U.S. patients, 2013-14</t>
  </si>
  <si>
    <t>Methicillin resistant Staphylococcus aureus; Methicillin susceptible Staphylococcus aureus; Enterobacteriaceae; Pseudomonas sp.; Streptococcus pneumoniae; Enterococcus sp.; Acinetobacter baumannii; Moraxella catarrhalis; Viridans streptococci; Haemophilus influenzae; Coagulase-negative staphylococci; Stenotrophomonas maltophilia; B-hemolytic streptococci (Not Group A or B); Burkholderia sp.; Corynebacterium sp.; Streptococcus pyogenes; Bordetella bronchiseptica; Sphingomonas paucimobilis; Streptococcus agalactiae</t>
  </si>
  <si>
    <t>paper193</t>
  </si>
  <si>
    <t>Teng, F., et al.</t>
  </si>
  <si>
    <t>Community-acquired bacterial co-infection predicts severity and mortality in influenza-associated pneumonia admitted patients</t>
  </si>
  <si>
    <t>59 (47,73)</t>
  </si>
  <si>
    <t>Staphylococcus aureus;  Streptococcus pneumoniae;  Haemophilus influenza;  Klebsiella pneumoniae;  Escherichia coli;  Pseudomonas aeruginosa</t>
  </si>
  <si>
    <t>paper200</t>
  </si>
  <si>
    <t>Viasus, D., et al.</t>
  </si>
  <si>
    <t>Factors associated with severe disease in hospitalized adults with pandemic (H1N1) 2009 in Spain</t>
  </si>
  <si>
    <t>16-87y</t>
  </si>
  <si>
    <t>Streptococcus pneumoniae (28); methicillin-susceptible Staphylococcus aureus (4), Pseudomonas aeruginosa (4) and Haemophilus influenzae (3). ; Haemophilus parainfluenzae, Moraxella catharralis, Streptococcus pyogenes, Escherichia coli, Acinetobacter baumannii and Streptococcus sanguis.</t>
  </si>
  <si>
    <t>paper202</t>
  </si>
  <si>
    <t>von Baum, H., et al.</t>
  </si>
  <si>
    <t>How deadly is seasonal influenza-associated pneumonia? The German Competence Network for Community-Acquired Pneumonia</t>
  </si>
  <si>
    <t>42-78y</t>
  </si>
  <si>
    <t>Streptococcus pneumoniae;  Haemophilus influenzae;  Staphylococcus aureus;  Legionella spp.;  Klebsiella oxytoca;  Serratia marcescens</t>
  </si>
  <si>
    <t>LOS</t>
    <phoneticPr fontId="2" type="noConversion"/>
  </si>
  <si>
    <t>age</t>
    <phoneticPr fontId="2" type="noConversion"/>
  </si>
  <si>
    <t>period</t>
    <phoneticPr fontId="2" type="noConversion"/>
  </si>
  <si>
    <t>design</t>
    <phoneticPr fontId="2" type="noConversion"/>
  </si>
  <si>
    <t>Double_check</t>
    <phoneticPr fontId="2" type="noConversion"/>
  </si>
  <si>
    <t>Extract</t>
  </si>
  <si>
    <t>StudyID</t>
    <phoneticPr fontId="2" type="noConversion"/>
  </si>
  <si>
    <t>First_author</t>
  </si>
  <si>
    <t>Publish_year</t>
  </si>
  <si>
    <t>language</t>
    <phoneticPr fontId="2" type="noConversion"/>
  </si>
  <si>
    <t>Whether_included</t>
  </si>
  <si>
    <t>Study_location</t>
  </si>
  <si>
    <t>Country</t>
    <phoneticPr fontId="2" type="noConversion"/>
  </si>
  <si>
    <t>Study_period</t>
    <phoneticPr fontId="2" type="noConversion"/>
  </si>
  <si>
    <t xml:space="preserve">before </t>
  </si>
  <si>
    <t>during</t>
  </si>
  <si>
    <t>after</t>
  </si>
  <si>
    <t>studydesign</t>
  </si>
  <si>
    <t>Study_design</t>
  </si>
  <si>
    <t>Setting</t>
  </si>
  <si>
    <t>DataType</t>
    <phoneticPr fontId="2" type="noConversion"/>
  </si>
  <si>
    <t>Age</t>
  </si>
  <si>
    <t>Inclusion_criteria</t>
  </si>
  <si>
    <t>Exclusion_criteria</t>
  </si>
  <si>
    <t>Case_definition</t>
  </si>
  <si>
    <t>CAP/HAP/Both/NA</t>
  </si>
  <si>
    <t>Original_case_definintion</t>
  </si>
  <si>
    <t>Type_flu</t>
  </si>
  <si>
    <t>Test_for_flu</t>
  </si>
  <si>
    <t>Specimen_for_flu</t>
  </si>
  <si>
    <t>Test_for_bacteria</t>
  </si>
  <si>
    <t>Specimen_for_bacteria</t>
  </si>
  <si>
    <t>Co-infection/SecondaryInfection/Both/NA</t>
  </si>
  <si>
    <t xml:space="preserve">Antibiotic use before the bacterial confirmation (%). </t>
  </si>
  <si>
    <t>comment</t>
    <phoneticPr fontId="2" type="noConversion"/>
  </si>
  <si>
    <t>Study design</t>
  </si>
  <si>
    <t>Representativeness  of the study population</t>
  </si>
  <si>
    <t>Influenza test method</t>
  </si>
  <si>
    <t>Sampling strategy</t>
  </si>
  <si>
    <t>Bacterial confirmation</t>
  </si>
  <si>
    <t>Accounting for confounders</t>
  </si>
  <si>
    <t xml:space="preserve">Assessment of the length of hospital stay (LOS) </t>
  </si>
  <si>
    <t>notes</t>
  </si>
  <si>
    <t>XW</t>
  </si>
  <si>
    <t>QML</t>
  </si>
  <si>
    <t>Ahn, S., et al.</t>
  </si>
  <si>
    <t>Barcelona, Spain</t>
    <phoneticPr fontId="2" type="noConversion"/>
  </si>
  <si>
    <t>Spain</t>
  </si>
  <si>
    <t>200901-201612</t>
    <phoneticPr fontId="2" type="noConversion"/>
  </si>
  <si>
    <t>co</t>
  </si>
  <si>
    <t>prospective</t>
  </si>
  <si>
    <t>IP</t>
  </si>
  <si>
    <t>Prop&amp;severity</t>
  </si>
  <si>
    <t>immunocompetent adults</t>
    <phoneticPr fontId="2" type="noConversion"/>
  </si>
  <si>
    <t>immunocompromised  patients were excluded</t>
  </si>
  <si>
    <t>community-acquired pneumonia (CAP)</t>
  </si>
  <si>
    <t>CAP</t>
  </si>
  <si>
    <t>CAP was defined as the presence of a new infiltrate on a chest radiograph plus fever (temperature ≥38°C) and/or respiratory symptoms including dyspnea, chest pain, and productive cough.</t>
  </si>
  <si>
    <t>influenza A H1N1; influenza A H3N2; influenza B</t>
  </si>
  <si>
    <t>PCR</t>
  </si>
  <si>
    <t>NPS</t>
  </si>
  <si>
    <t>cell culture and microscopy; ELISA; rapid immunochromatographic assay, standard serologic methods</t>
  </si>
  <si>
    <t>blood; sputum; urine</t>
  </si>
  <si>
    <t>3.5-29.6%</t>
  </si>
  <si>
    <t>l</t>
  </si>
  <si>
    <t>h</t>
  </si>
  <si>
    <t>Seoul, Korea</t>
    <phoneticPr fontId="2" type="noConversion"/>
  </si>
  <si>
    <t>Korea</t>
  </si>
  <si>
    <t>200908-201002</t>
    <phoneticPr fontId="2" type="noConversion"/>
  </si>
  <si>
    <t>retrospective</t>
  </si>
  <si>
    <t>ED</t>
  </si>
  <si>
    <t>Prop&amp;severity</t>
    <phoneticPr fontId="2" type="noConversion"/>
  </si>
  <si>
    <t>Patients were eligible if they were diagnosed as having community-acquired pneumonia caused by 2009 H1N1 influenza infection.</t>
  </si>
  <si>
    <t>Patients transferred from other institutions with prior antibiotic administration were excluded</t>
  </si>
  <si>
    <t>Community-acquired pneumonia was diagnosed when the patient had respiratory symptoms with lung infiltration on chest X-ray and rales on auscultation.</t>
  </si>
  <si>
    <t>influenza A H1N1</t>
  </si>
  <si>
    <t>culture; serum enzyme immunoassay; cold agglutinin test; UAT</t>
  </si>
  <si>
    <t>bronchial aspirates; blood; serum; urine; sputum</t>
  </si>
  <si>
    <t>测量 Serum procalcitonin (PCT)通过 enzyme-linked fluorescence assay技术；测量C-reactive protein (CRP)通过automated multichannel analyzer技术</t>
    <phoneticPr fontId="2" type="noConversion"/>
  </si>
  <si>
    <t>y</t>
    <phoneticPr fontId="2" type="noConversion"/>
  </si>
  <si>
    <t>US</t>
    <phoneticPr fontId="2" type="noConversion"/>
  </si>
  <si>
    <t>USA</t>
  </si>
  <si>
    <t>200902-201605</t>
    <phoneticPr fontId="2" type="noConversion"/>
  </si>
  <si>
    <t>&lt;19y</t>
  </si>
  <si>
    <t>children with severe influenza infection who were  intubated and received invasive mechanical ventilator support  at 26 pediatric intensive care units (PICUs); All PICFLU patients who were intubated at an enrolling center where endotracheal samples could be rapidly processed to ob tain supernatant for analysis and whose samples were collected within 72 hours of PICU admission were included in this study.</t>
    <phoneticPr fontId="2" type="noConversion"/>
  </si>
  <si>
    <t>Children with underlying heart, lung, immune, or other medical conditions predisposing to severe influenza infection were excluded.</t>
  </si>
  <si>
    <t>very severe flu infection requring ICU admission</t>
  </si>
  <si>
    <t>Likely CAP</t>
  </si>
  <si>
    <t>Influenza A H1N1; Influenza A H3N2; Influenza A seasonal H1; Influenza A other; Influenza B</t>
  </si>
  <si>
    <t>NPS; ETA</t>
  </si>
  <si>
    <t>culture</t>
  </si>
  <si>
    <t>ETA; blood; pleural fluid</t>
  </si>
  <si>
    <t>h</t>
    <phoneticPr fontId="2" type="noConversion"/>
  </si>
  <si>
    <t>混杂confounder评价低偏倚是因为剔除了有基础疾病的患者，控制了bias；比较组间年龄相近</t>
  </si>
  <si>
    <t>multicenter, Netherlands</t>
  </si>
  <si>
    <t>Netherlands</t>
  </si>
  <si>
    <t>201510-201603</t>
  </si>
  <si>
    <t>Patients who were admitted to the hospital with clinical symptoms due to an acute infection with Influenza A or B were in cluded</t>
  </si>
  <si>
    <t>Patients with a positive influenza PCR who were already admitted to the hospital were excluded from the study if the sample was collected as part of a routine screening and no prior symptoms of infection were observed.</t>
  </si>
  <si>
    <t>Acute respiratory infection (ARI)  with flu (most patients have fever and dyspnea)</t>
  </si>
  <si>
    <t>ARI with flu (most patients have fever and dyspnea)</t>
  </si>
  <si>
    <t xml:space="preserve"> influenza A (H1N1 / H2N3); influenza B</t>
  </si>
  <si>
    <t>nose/throat swabs, sputum; BAL</t>
  </si>
  <si>
    <t>bacterial culture; UAT</t>
  </si>
  <si>
    <t>endotracheal or endobronchial secretions; urine</t>
  </si>
  <si>
    <t>27%  received antibiotic before admission; 45% received antibiotic upon admission</t>
  </si>
  <si>
    <t>Spanish</t>
  </si>
  <si>
    <t>200905-201002</t>
  </si>
  <si>
    <t>prop&amp;severity</t>
    <phoneticPr fontId="2" type="noConversion"/>
  </si>
  <si>
    <t>adult patients hospitalized with diagnosis of influenza A (H1N1) and community-acquired pneumonia (CAP)</t>
  </si>
  <si>
    <t>exclude patients with immunosuppression (e.g., patients with neutropenia after chemotherapy or bone marrow transplantation, patients with drug-induced immunosuppression as a result of solid-organ transplantation or corticosteroid or cytotoxic therapy, and patients with HIV-related disorders) and health care associated pneumonia (HCAP) patients</t>
  </si>
  <si>
    <t xml:space="preserve">community-acquired pneumonia (CAP) </t>
  </si>
  <si>
    <t>CA</t>
  </si>
  <si>
    <t>Definition of CAP was based on current Infectious Disease Society of America (IDSA)/American Thoracic Society (ATS) guidelines. Severe CAP was defifined as the presence of either one of two major criteria, or at least three of nine minor criteria.</t>
  </si>
  <si>
    <t>influenza A (H1N1)</t>
  </si>
  <si>
    <t>ELISA; immunoenzymatic comercial method; rapid immunochromatographic assay</t>
  </si>
  <si>
    <t>sputum; blood; urine</t>
  </si>
  <si>
    <t>C</t>
  </si>
  <si>
    <t>23 French ICUs</t>
  </si>
  <si>
    <t>France</t>
  </si>
  <si>
    <t>200911-201004</t>
  </si>
  <si>
    <t>prop&amp;severity</t>
    <phoneticPr fontId="2" type="noConversion"/>
  </si>
  <si>
    <t>43 (27–56)</t>
  </si>
  <si>
    <t>Patients with a confirmed diagnosis of H1N1 influenza infection, associated with a clinical pattern of community-acquired pneumonia as defined by the association of the acute onset of clinical symptoms (cough, fever, dyspnoea), and compatible infiltrates on the chest radiograph, in the absence of an alternative diagnosis, were eligible for this study.</t>
  </si>
  <si>
    <t>We excluded patients with suspected hospital-acquired influenza infection, a documented non-pulmonary bacterial infection, and severely immunocompromised patients.</t>
  </si>
  <si>
    <t>community-acquired pneumonia is defined by the association of the acute onset of clinical symptoms (cough, fever, dyspnoea), and compatible infiltrates on the chest radiograph, in the absence of an alternative diagnosis</t>
  </si>
  <si>
    <t>NPS; BAL</t>
  </si>
  <si>
    <t>bacterial culture; UAT; culture of a respiratory tract secretions sample</t>
  </si>
  <si>
    <t>blood; urine; respiratory tract secretions</t>
  </si>
  <si>
    <t>Brazil</t>
  </si>
  <si>
    <t>200904-200912</t>
  </si>
  <si>
    <t>patients with acute respiratory infections were included</t>
  </si>
  <si>
    <t>acute respiratory infections</t>
  </si>
  <si>
    <t>seasonal influenza A and H1N1pdm</t>
  </si>
  <si>
    <t>Seeplex PneumoBacter ACE Detection kit</t>
  </si>
  <si>
    <t>NPAs; BAL</t>
  </si>
  <si>
    <t>Johor State, Malaysia</t>
  </si>
  <si>
    <t>Malaysia</t>
  </si>
  <si>
    <t>200909-201005</t>
  </si>
  <si>
    <t>prop&amp;severity</t>
  </si>
  <si>
    <t>All patients regardless of whether they were hospitalized or not, who presented with an influenza-like illness (ILI) were included and tested for H1N1.</t>
  </si>
  <si>
    <t>excluding patients incompleting data and present of nosocomial pneumonia</t>
  </si>
  <si>
    <t>influenza-like illness (ILI)</t>
  </si>
  <si>
    <t>NA(Relevant clinical data was retrieved from patients’ medical records.)</t>
  </si>
  <si>
    <t>particle agglutination  test; bacterial culture</t>
  </si>
  <si>
    <t>sputum; tracheal/nasopharyngeal; blood; pleural fluid aspirate; BAL</t>
  </si>
  <si>
    <t>University  Hospital Virgen del Rocı´o, in Seville, Spain</t>
  </si>
  <si>
    <t>201012-201104</t>
  </si>
  <si>
    <t>prop&amp;severity</t>
    <phoneticPr fontId="2" type="noConversion"/>
  </si>
  <si>
    <t>All patients,  older than 14 years with confirmed influenza infection were  included, if admitted because of influenza severe disease  or attended as outpatient if pregnancy or solid organ  transplantation.</t>
  </si>
  <si>
    <t>respiratory symptoms (influenza-like syndrome, dyspnea, pneumonia, acute exacerbation of chronic obstructive pulmonary disease) and/or fever with unknown cause</t>
  </si>
  <si>
    <t>influenza A/H1N1 2009;  influenzaB</t>
  </si>
  <si>
    <t>bacterial cultures; UAT</t>
  </si>
  <si>
    <t>blood; urine; bronchial aspirates; BAL; sputum</t>
  </si>
  <si>
    <t>Xin - okay</t>
  </si>
  <si>
    <t>Saitama, Japan</t>
  </si>
  <si>
    <t>Japan</t>
  </si>
  <si>
    <t>200201-201111</t>
  </si>
  <si>
    <t>all patients hospitalized with CAP  from January 2002 through November 2011 at institution in Saitama, Japan.</t>
  </si>
  <si>
    <t>The excluded patients comprised those  with healthcare- associated  pneumonia  or  hospital-acquired  pneumonia,  as defined in the ATS/IDSA guidelines, those showing immunosuppression (AIDS or receiving chemotherapy), those residing in a nursing home and those with tuberculosis, nonresected  lung  cancer  or  a  confirmed  alternative  diagnosis lasting until the end of the follow-up.</t>
  </si>
  <si>
    <t xml:space="preserve">Community-acquired pneumonia (CAP) </t>
  </si>
  <si>
    <t>CAP was diagnosed on the basis of symptoms suggestive of lower respiratory tract infections and the development of infiltrations on chest X-ray.</t>
  </si>
  <si>
    <t>Paired sera; RIDT</t>
  </si>
  <si>
    <t>UAT; ELISA; bacterial culture</t>
  </si>
  <si>
    <t xml:space="preserve">Sputum; Transbronchial aspirate; PSB; Bronchial washing; BAL; Transthoracic aspiration; Blood; Pleural fluid </t>
  </si>
  <si>
    <t>严重性提不出来，见表3</t>
  </si>
  <si>
    <t>a tertiary care hospital emergency  department in Seoul (Korea)</t>
  </si>
  <si>
    <t>201001-201612</t>
  </si>
  <si>
    <t>influenza A</t>
  </si>
  <si>
    <t>PCR; IFT</t>
  </si>
  <si>
    <t>bacterial culture</t>
  </si>
  <si>
    <t>blood; sputum; pleural fluid; ETA</t>
  </si>
  <si>
    <t>English</t>
    <phoneticPr fontId="2" type="noConversion"/>
  </si>
  <si>
    <t>y</t>
    <phoneticPr fontId="2" type="noConversion"/>
  </si>
  <si>
    <t>Hong Kong, China</t>
  </si>
  <si>
    <t>China</t>
  </si>
  <si>
    <t>201301-201801</t>
  </si>
  <si>
    <t>All samples were collected within 48 h of hospital admission and have at least one upper respiratory infection symptoms.</t>
  </si>
  <si>
    <t>Excluding cases with multiple organisms in the viral tests or  bacterial cultures to avoid cases with commensal contamination.Patients were also excluded if they were managed as out-patient, had incomplete clinical records, or had multiple viral or bacterial infections. Patients who  were tested positive for adenovirus, enterovirus, rhinovirus, or  human metapneumovirus were not included in the study.</t>
  </si>
  <si>
    <t>respiratory tract infections (RTIs)</t>
  </si>
  <si>
    <t>Influenza A; Influenza B</t>
  </si>
  <si>
    <t>nasal flock swab; NPAs; tracheal aspirate; bronchial aspirate; BAL</t>
  </si>
  <si>
    <t>bacterial culture;  Matrix-assisted laser desorption/ionization-time of flight mass spectrometry</t>
  </si>
  <si>
    <t>sputum; tracheal aspirates; BAL; bronchial washing; pleural biopsy; blood</t>
  </si>
  <si>
    <t>Barcelona, Spain</t>
  </si>
  <si>
    <t>200908-201103</t>
  </si>
  <si>
    <t>Inclusion criteria were: febrile (&gt;38 ºC) acute illness; respiratory symptoms consistent with cough, sore throat, myalgia or influenza-like illness; acute respiratory failure requiring ICU admission; and microbiological confirmation of H1N1 influenza.</t>
  </si>
  <si>
    <t>Children and pregnant women were not  included because they were not admitted to both hospitals  during the study period.</t>
  </si>
  <si>
    <t>The definition of community-acquired pneumonia was based on current American Thoracic Society and Infectious Disease Society of America guidelines</t>
  </si>
  <si>
    <t>blood; respiratory specimens</t>
  </si>
  <si>
    <t>21.8-20.2%</t>
  </si>
  <si>
    <t>English</t>
    <phoneticPr fontId="2" type="noConversion"/>
  </si>
  <si>
    <t>multicenter, Spain</t>
  </si>
  <si>
    <t>prop&amp;severity</t>
    <phoneticPr fontId="2" type="noConversion"/>
  </si>
  <si>
    <t>Inclusion criteria were fever   (&gt; 38°C); respiratory symptoms consistent with cough, sore throat,   myalgia, or influenza-like illness; acute respiratory failure requiring ICU admission; and microbiologic confifi rmation of A(H1N1).</t>
  </si>
  <si>
    <t>Children under 15 years old were not enrolled in the study.Patients who   presented health-care-associated pneumonia were excluded from   the study.</t>
  </si>
  <si>
    <t>community-acquired respiratory coinfection (CARC)</t>
  </si>
  <si>
    <t>Primary viral pneumonia was defined in patients presenting   illness with acute respiratory distress and unequivocal alveolar   opacities involving two or more lobes with negative respiratory   and blood bacterial cultures during the acute phase of the influenza virus.</t>
  </si>
  <si>
    <t>NPS; lower respiratory secretions</t>
  </si>
  <si>
    <t>ELISA; immunochromatographic test; bacterial culture</t>
  </si>
  <si>
    <t>Blood; urine; BAL; pleural effusion</t>
  </si>
  <si>
    <t>y</t>
    <phoneticPr fontId="2" type="noConversion"/>
  </si>
  <si>
    <t>2009-2015winter seasons</t>
  </si>
  <si>
    <t>patients under the age of 16 years and patients   admitted from nursing homes or other healthcare facilities were excluded.</t>
  </si>
  <si>
    <t>community-acquired co-infection</t>
  </si>
  <si>
    <t>If the co-infection was diagnosed within 2  days of hospital admission,   it was considered a community-acquired co-infection.</t>
  </si>
  <si>
    <t xml:space="preserve">influenza A/H1N1 09 </t>
  </si>
  <si>
    <t>pleural  effusions; ETA; blood; BAL</t>
  </si>
  <si>
    <t>选择危重病儿</t>
  </si>
  <si>
    <t>Texas, USA</t>
  </si>
  <si>
    <t>200904-201004</t>
  </si>
  <si>
    <t>prospective and retrospective</t>
  </si>
  <si>
    <t>1) Confirmed (defined as a person with an acute illness admitted to an ICU with laboratory confirmed influenza A or B virus infection) or suspected influenza infection (defined as a person admitted to the ICU without a positive influenza test but where the clinical team’s suspicion for influenza was enough to treat empirically with anti-virals for influenza for the lesser of 5 days or until death). If another diagnosis was found to explain the patient’s acute illness (e.g. RSV) then the person was NOT considered a suspected case for this registry); 2) Only patients with community-acquired infections, documented by positive viral or bacterial cultures sampled ≤ 72 hours of admission from a sterile site (respiratory secretions or blood) were eligible for inclusion in the study; 3) Admission to an ICU at a participating site.</t>
  </si>
  <si>
    <t>Influenza-like illness due to non-influenza disease and negative testing for influenza.</t>
  </si>
  <si>
    <t>A clinically relevant bacterial coinfection was defined as 1) a clinical diagnosis of bacterial pneumonia for which antibiotics were started, 2) evidence of bacterial superinfection within 72 hours of the initial PICU admission from a sterile site (respiratory secretions or blood), and 3) a bacterial pathogen identified in their respiratory secretions.A confirmed case of 2009 H1N1 was defined as a respiratory specimen that tested positive for 2009 H1N1 virus infection by real-time polymerase chain reaction (RT-PCR) testing using primers specific for 2009 H1N1 virus or viral culture. A patient with influenza A was defined as a PICU patient with a respiratory specimen that tested positive for influenza A virus infection by any influenza testing without further identification of subtype. These patients were possibly also H1N1, as early testing by PCR was found to be inaccurate as the primers used were not specific for H1N1.</t>
  </si>
  <si>
    <t>influenza A ;influenza A (H1N1) pdm09</t>
  </si>
  <si>
    <t>sterile site; respiratory secretions; blood</t>
  </si>
  <si>
    <t>Beijing, China</t>
  </si>
  <si>
    <t>201712-201803</t>
  </si>
  <si>
    <t>ca</t>
  </si>
  <si>
    <t>56 ± 19y</t>
  </si>
  <si>
    <t>virologically confirmed influenza</t>
  </si>
  <si>
    <t>secondary bacterial infection</t>
  </si>
  <si>
    <t>A subsequent bacterial infection was diagnosed in patients who had elevated levels of procalcitonin (PCT) or an isolated pathogenic bacterial species in the blood, alveolar lavage fluid, air intubation, or sputum samples.</t>
  </si>
  <si>
    <t>influenza A; influenza B</t>
  </si>
  <si>
    <t>NPS; blood; alveolar lavage fluid; air intubation; sputum</t>
  </si>
  <si>
    <t>选择危重成人病例</t>
  </si>
  <si>
    <t>English</t>
    <phoneticPr fontId="2" type="noConversion"/>
  </si>
  <si>
    <t>200906-201404</t>
  </si>
  <si>
    <t>all patients admitted to the ICU with influenza symptoms  were systematically tested to confirm influenza A(H1N1)  pdm09</t>
  </si>
  <si>
    <t>Hospital-acquired pneumonia (HAP) was defined  based on current guidelines and excluded for this study.</t>
  </si>
  <si>
    <t>Community-acquired respiratory coinfection</t>
  </si>
  <si>
    <t>The presence of CARC was defined as a  bacterial respiratory microbiologically-confirmed infection  diagnosed within the first two days of hospitalisation.</t>
  </si>
  <si>
    <t>influenza A(H1N1)pdm09</t>
  </si>
  <si>
    <t>UAT; bacterial culture; Serology tests</t>
  </si>
  <si>
    <t>blood; pleural fluid; ETA; BAL; PSB; urine</t>
  </si>
  <si>
    <t>both</t>
  </si>
  <si>
    <t>co-infection diagnosed within &amp; greater than 48h after admission</t>
  </si>
  <si>
    <t>a large tertiary center, Israel</t>
  </si>
  <si>
    <t>Israel</t>
  </si>
  <si>
    <t>201810-202102</t>
  </si>
  <si>
    <t>67y (43–78)</t>
  </si>
  <si>
    <t>Only patients for whom blood and/or sputum/bronchoalveolar lavage (BAL)  cultures were taken upon admission or during hospitalization were included in the study.</t>
  </si>
  <si>
    <t>excluding the  patients for which no culture was taken</t>
  </si>
  <si>
    <t>bacterial coinfections and secondary infection</t>
  </si>
  <si>
    <t>Bacterial growth during the frst 48 h from admission was regarded as early or coinfection, and bacterial  growth up to 2 weeks from admission was defined as a late infection.</t>
  </si>
  <si>
    <t>NPS; OPS</t>
  </si>
  <si>
    <t>bacterial culture; GeneXpert assay</t>
  </si>
  <si>
    <t>blood; sputum; BAL</t>
  </si>
  <si>
    <t>multicenter, USA</t>
  </si>
  <si>
    <t>201309-201404</t>
  </si>
  <si>
    <t>all patients with  laboratory confirmed influenza A and/or influenza B infection who  were diagnosed with influenza during an ICU stay or within 30 days  prior to an ICU admission</t>
  </si>
  <si>
    <t>Bacterial coinfections</t>
  </si>
  <si>
    <t>Bacterial coinfections cultured within 48 h of hospital admission were defined as community-acquired; those cultured after 48 h were considered to be hospital-acquired.</t>
  </si>
  <si>
    <t>influenza A-HIN1 pdm2009;  A-subtype not specified;  A-H1 subtype not pdm2009;  A-H3;  B</t>
  </si>
  <si>
    <t xml:space="preserve">PCR; a rapid test; viral culture </t>
  </si>
  <si>
    <t>pleural fluid; sputum; tracheal or bronchoscopic sample</t>
  </si>
  <si>
    <t>2010-2018</t>
  </si>
  <si>
    <t>patients should be laboratory confirmed influenza A or/  and influenza B; outpatients and emergency patients from other  hospitals were included</t>
  </si>
  <si>
    <t>patients who developed fever or flu-like symptoms during their  hospitalization for treating other diseases and were diagnosed  with influenza were excluded排除院内感染; patients who didnot meet the  community-acquired pneumonia (CAP) criteria were  excluded; referrals from other wards to our hospital were  excluded</t>
  </si>
  <si>
    <t>Influenza-associated CAP</t>
  </si>
  <si>
    <t xml:space="preserve"> Influenza-associated CAP was defined in CAP patients with confirmed influenza infection.CAP was defined by acute symptoms and presence of signs of lower respiratory tract infection initiated in the community without other obvious cause, whereas new pulmonary infiltrate on chest radiograph.Community-acquired bacterial co-infection was diagnosed in patients whose sputum and blood (when indicated) samples were collected for bacterial culture preparation within 48 h of hospital admission.</t>
  </si>
  <si>
    <t>influenza A/H1N1;  A/unclassified;  B</t>
  </si>
  <si>
    <t>bacterial cultures; antibodies test</t>
  </si>
  <si>
    <t>pleural fluid; sputum; serum samples; blood;  BAL</t>
  </si>
  <si>
    <t>Concomitant &amp; secondary bacteria infection</t>
  </si>
  <si>
    <t>200906-200911</t>
  </si>
  <si>
    <t>All adult patients were admitted to the hospital for at least 24 h with confirmed influenza A (H1N1) virus infection.</t>
  </si>
  <si>
    <t>influenza infection</t>
  </si>
  <si>
    <t>Severe disease was defined as the composite outcome of intensive-care unit (ICU) admission or in-hospital mortality.A confirmed case was defined as a person with an influenza-like illness with laboratory-confirmed pandemic influenza A (H1N1) virus infection.   Pneumonia was defined as the presence of a new infiltrate on a chest radiograph plus fever (temperature&gt;=38.0) and respiratory symptoms.</t>
  </si>
  <si>
    <t>PCR; viral culture</t>
  </si>
  <si>
    <t>blood; sterile fluids; sputum; urine</t>
  </si>
  <si>
    <t>multicenter, Germany</t>
  </si>
  <si>
    <t>Germany</t>
  </si>
  <si>
    <t>200206-200705</t>
  </si>
  <si>
    <t>patients with community-acquired pneumonia (CAP) were  included in the study</t>
  </si>
  <si>
    <t xml:space="preserve"> Data concerning intensive care unit (ICU) admission of the patients were scarce and thus not included in the analysis.</t>
  </si>
  <si>
    <t>influenza-associated pneumonia</t>
  </si>
  <si>
    <t>We defined patients with PCR-positive influenza respiratory samples as ''influenza-associated pneumonia'' as we ignore the exact contribution of influenza virus infection as an aetiological pathogen in CAP.</t>
  </si>
  <si>
    <t>influenza A; Influenza B</t>
  </si>
  <si>
    <t>throat washings</t>
  </si>
  <si>
    <t>bacterial culture; Gram-staining and culture</t>
  </si>
  <si>
    <t>Urine; blood; sputum; pleural fluid; tracheobronchial aspirates; PBS; BALF</t>
  </si>
  <si>
    <t>comorbidities</t>
    <phoneticPr fontId="2" type="noConversion"/>
  </si>
  <si>
    <t>n</t>
    <phoneticPr fontId="2" type="noConversion"/>
  </si>
  <si>
    <t>n</t>
    <phoneticPr fontId="2" type="noConversion"/>
  </si>
  <si>
    <t>FirstAuthor</t>
    <phoneticPr fontId="2" type="noConversion"/>
  </si>
  <si>
    <t>FirstAuthor</t>
    <phoneticPr fontId="2" type="noConversion"/>
  </si>
  <si>
    <t>subgroup factor</t>
    <phoneticPr fontId="2" type="noConversion"/>
  </si>
  <si>
    <t>age</t>
    <phoneticPr fontId="2" type="noConversion"/>
  </si>
  <si>
    <t>under18y</t>
    <phoneticPr fontId="2" type="noConversion"/>
  </si>
  <si>
    <t>above18y</t>
    <phoneticPr fontId="2" type="noConversion"/>
  </si>
  <si>
    <t>mixed</t>
    <phoneticPr fontId="2" type="noConversion"/>
  </si>
  <si>
    <t>before pandemic</t>
    <phoneticPr fontId="2" type="noConversion"/>
  </si>
  <si>
    <t>during pandemic</t>
    <phoneticPr fontId="2" type="noConversion"/>
  </si>
  <si>
    <t>after pandemic</t>
    <phoneticPr fontId="2" type="noConversion"/>
  </si>
  <si>
    <t>study design</t>
    <phoneticPr fontId="2" type="noConversion"/>
  </si>
  <si>
    <t>prospective</t>
    <phoneticPr fontId="2" type="noConversion"/>
  </si>
  <si>
    <t>retrospective</t>
    <phoneticPr fontId="2" type="noConversion"/>
  </si>
  <si>
    <t>pro and retro</t>
    <phoneticPr fontId="2" type="noConversion"/>
  </si>
  <si>
    <t>setting</t>
    <phoneticPr fontId="2" type="noConversion"/>
  </si>
  <si>
    <t>Patients with viral coinfection were included due to the   little impact on outcome among critically ill patients with   influenza A.</t>
    <phoneticPr fontId="2" type="noConversion"/>
  </si>
  <si>
    <t>We excluded patients with healthcare associated pneumonia (confirmed &gt;48 h after ED   presentation or &lt;2 weeks after discharge from a hospital),   and those with non-mycoplasma bacterial coinfection.</t>
    <phoneticPr fontId="2" type="noConversion"/>
  </si>
  <si>
    <t>Influenza pneumonia</t>
    <phoneticPr fontId="2" type="noConversion"/>
  </si>
  <si>
    <t>Influenza pneumonia was defined as laboratory-confirmed influenza plus radiographic pneumonia  (peribronchial infiltration, consolidation or pleural effusion)  reported by an attending radiologist. M. pneumoniae coinfection was defined as a case having positive results of  M. pneumoniae testing including immunoglobulin M (IgM)  serology and polymerase chain reaction (PCR).</t>
    <phoneticPr fontId="2" type="noConversion"/>
  </si>
  <si>
    <t>ED</t>
    <phoneticPr fontId="2" type="noConversion"/>
  </si>
  <si>
    <t>general ward or ICU</t>
    <phoneticPr fontId="2" type="noConversion"/>
  </si>
  <si>
    <t>n</t>
    <phoneticPr fontId="2" type="noConversion"/>
  </si>
  <si>
    <t>OR (95%CI)</t>
    <phoneticPr fontId="2" type="noConversion"/>
  </si>
  <si>
    <t>PublishYear</t>
    <phoneticPr fontId="2" type="noConversion"/>
  </si>
  <si>
    <t>PublishYear</t>
    <phoneticPr fontId="2" type="noConversion"/>
  </si>
  <si>
    <t>death
(n = 20)</t>
    <phoneticPr fontId="2" type="noConversion"/>
  </si>
  <si>
    <t>2.41 [0.72, 8.00]</t>
    <phoneticPr fontId="2" type="noConversion"/>
  </si>
  <si>
    <t>2.11 [1.74, 2.56]</t>
    <phoneticPr fontId="2" type="noConversion"/>
  </si>
  <si>
    <t>3.39 [1.77, 6.54]</t>
    <phoneticPr fontId="2" type="noConversion"/>
  </si>
  <si>
    <t>**</t>
    <phoneticPr fontId="2" type="noConversion"/>
  </si>
  <si>
    <t>1.88 [1.57, 2.26]</t>
    <phoneticPr fontId="2" type="noConversion"/>
  </si>
  <si>
    <t>2.77 [2.25, 3.42]</t>
    <phoneticPr fontId="2" type="noConversion"/>
  </si>
  <si>
    <t>1.91 [0.89, 4.11]</t>
    <phoneticPr fontId="2" type="noConversion"/>
  </si>
  <si>
    <t>2.95 [0.63, 13.88]</t>
    <phoneticPr fontId="2" type="noConversion"/>
  </si>
  <si>
    <t>2.22 [0.64, 7.68]</t>
    <phoneticPr fontId="2" type="noConversion"/>
  </si>
  <si>
    <t>2.55 [2.08, 3.12]</t>
    <phoneticPr fontId="2" type="noConversion"/>
  </si>
  <si>
    <t>2.83 [1.46, 5.50]</t>
    <phoneticPr fontId="2" type="noConversion"/>
  </si>
  <si>
    <t>1.93 [1.63, 2.29]</t>
    <phoneticPr fontId="2" type="noConversion"/>
  </si>
  <si>
    <t>2.83 [1.68, 4.78]</t>
    <phoneticPr fontId="2" type="noConversion"/>
  </si>
  <si>
    <t>1.70 [0.55, 5.23]</t>
    <phoneticPr fontId="2" type="noConversion"/>
  </si>
  <si>
    <t>2.06 [0.85, 5.01]</t>
    <phoneticPr fontId="2" type="noConversion"/>
  </si>
  <si>
    <t>1.79 [0.95, 3.36]</t>
    <phoneticPr fontId="2" type="noConversion"/>
  </si>
  <si>
    <t>NA</t>
    <phoneticPr fontId="2" type="noConversion"/>
  </si>
  <si>
    <t>1.33 [0.71, 2.51]</t>
    <phoneticPr fontId="2" type="noConversion"/>
  </si>
  <si>
    <t>3.42 [2.65, 4.42]</t>
    <phoneticPr fontId="2" type="noConversion"/>
  </si>
  <si>
    <t>0.89 [0.02, 46.69]</t>
    <phoneticPr fontId="2" type="noConversion"/>
  </si>
  <si>
    <t>0.80 [0.35, 1.85]</t>
    <phoneticPr fontId="2" type="noConversion"/>
  </si>
  <si>
    <t>2.08 [0.96, 4.51]</t>
    <phoneticPr fontId="2" type="noConversion"/>
  </si>
  <si>
    <t>1.15 [0.68, 1.96]</t>
    <phoneticPr fontId="2" type="noConversion"/>
  </si>
  <si>
    <t>2.35 [1.45, 3.80]</t>
    <phoneticPr fontId="2" type="noConversion"/>
  </si>
  <si>
    <t>0.14 [0.02, 1.05]</t>
    <phoneticPr fontId="2" type="noConversion"/>
  </si>
  <si>
    <t>**</t>
    <phoneticPr fontId="2" type="noConversion"/>
  </si>
  <si>
    <t>2.28 [1.38, 3.37]</t>
    <phoneticPr fontId="2" type="noConversion"/>
  </si>
  <si>
    <t>NA</t>
    <phoneticPr fontId="2" type="noConversion"/>
  </si>
  <si>
    <t>*</t>
    <phoneticPr fontId="2" type="noConversion"/>
  </si>
  <si>
    <t>1.43 [1.08, 1.89]</t>
    <phoneticPr fontId="2" type="noConversion"/>
  </si>
  <si>
    <t>1.32 [0.93, 1.88]</t>
    <phoneticPr fontId="2" type="noConversion"/>
  </si>
  <si>
    <t>2.89 [1.53, 5.47]</t>
    <phoneticPr fontId="2" type="noConversion"/>
  </si>
  <si>
    <t>0.45 [0.02, 8.69]</t>
    <phoneticPr fontId="2" type="noConversion"/>
  </si>
  <si>
    <t>3.25 [1.42, 7.40]</t>
    <phoneticPr fontId="2" type="noConversion"/>
  </si>
  <si>
    <t>**</t>
    <phoneticPr fontId="2" type="noConversion"/>
  </si>
  <si>
    <t>3.29 [1.90, 5.72]</t>
    <phoneticPr fontId="2" type="noConversion"/>
  </si>
  <si>
    <t>1.42 [1.08, 1.87]</t>
    <phoneticPr fontId="2" type="noConversion"/>
  </si>
  <si>
    <t>1.59 [1.04, 2.44]</t>
    <phoneticPr fontId="2" type="noConversion"/>
  </si>
  <si>
    <t>2.20 [1.36, 3.57]</t>
    <phoneticPr fontId="2" type="noConversion"/>
  </si>
  <si>
    <t>NA</t>
    <phoneticPr fontId="2" type="noConversion"/>
  </si>
  <si>
    <t>&gt;18y</t>
    <phoneticPr fontId="2" type="noConversion"/>
  </si>
  <si>
    <t>age_2</t>
    <phoneticPr fontId="2" type="noConversion"/>
  </si>
  <si>
    <t>SNumTotal</t>
    <phoneticPr fontId="2" type="noConversion"/>
  </si>
  <si>
    <t>s_mean</t>
    <phoneticPr fontId="2" type="noConversion"/>
  </si>
  <si>
    <t>s_SD</t>
    <phoneticPr fontId="2" type="noConversion"/>
  </si>
  <si>
    <t>c_mean</t>
    <phoneticPr fontId="2" type="noConversion"/>
  </si>
  <si>
    <t>c_SD</t>
    <phoneticPr fontId="2" type="noConversion"/>
  </si>
  <si>
    <t>LOS
(n = 7)</t>
    <phoneticPr fontId="2" type="noConversion"/>
  </si>
  <si>
    <t>FirstAuthor</t>
    <phoneticPr fontId="2" type="noConversion"/>
  </si>
  <si>
    <t>SMD</t>
    <phoneticPr fontId="2" type="noConversion"/>
  </si>
  <si>
    <t>ICU admission
(n = 9)</t>
    <phoneticPr fontId="2" type="noConversion"/>
  </si>
  <si>
    <t>MV
(n = 8)</t>
    <phoneticPr fontId="2" type="noConversion"/>
  </si>
  <si>
    <t>-0.30 [-0.63, 0.04]</t>
    <phoneticPr fontId="2" type="noConversion"/>
  </si>
  <si>
    <t>0.23 [-0.14, 0.60]</t>
    <phoneticPr fontId="2" type="noConversion"/>
  </si>
  <si>
    <t>0.13 [-0.48, 0.75]</t>
    <phoneticPr fontId="2" type="noConversion"/>
  </si>
  <si>
    <t>-0.02 [-0.37, 0.34]</t>
    <phoneticPr fontId="2" type="noConversion"/>
  </si>
  <si>
    <t>0.14 [-0.37, 0.65]</t>
    <phoneticPr fontId="2" type="noConversion"/>
  </si>
  <si>
    <t>NA</t>
    <phoneticPr fontId="2" type="noConversion"/>
  </si>
  <si>
    <t>-0.08 [-0.41, 0.24]</t>
    <phoneticPr fontId="2" type="noConversion"/>
  </si>
  <si>
    <t>0.32 [0.06, 0.59]</t>
    <phoneticPr fontId="2" type="noConversion"/>
  </si>
  <si>
    <t>***</t>
    <phoneticPr fontId="2" type="noConversion"/>
  </si>
  <si>
    <t>0.47 [0.16, 0.78]</t>
    <phoneticPr fontId="2" type="noConversion"/>
  </si>
  <si>
    <t>-0.02 [-0.41, 0.36]</t>
    <phoneticPr fontId="2" type="noConversion"/>
  </si>
  <si>
    <t>-0.27 [-0.55, 0.01]</t>
    <phoneticPr fontId="2" type="noConversion"/>
  </si>
  <si>
    <t>sensitivity analysis</t>
    <phoneticPr fontId="2" type="noConversion"/>
  </si>
  <si>
    <t>influenza test methods</t>
    <phoneticPr fontId="2" type="noConversion"/>
  </si>
  <si>
    <t xml:space="preserve">bacterial confirmation </t>
    <phoneticPr fontId="2" type="noConversion"/>
  </si>
  <si>
    <t>confounding adjustment</t>
    <phoneticPr fontId="2" type="noConversion"/>
  </si>
  <si>
    <t>outlier or influential points</t>
    <phoneticPr fontId="2" type="noConversion"/>
  </si>
  <si>
    <t>sample size less than 50</t>
    <phoneticPr fontId="2" type="noConversion"/>
  </si>
  <si>
    <t>l</t>
    <phoneticPr fontId="2" type="noConversion"/>
  </si>
  <si>
    <t>h</t>
    <phoneticPr fontId="2" type="noConversion"/>
  </si>
  <si>
    <t>l</t>
    <phoneticPr fontId="2" type="noConversion"/>
  </si>
  <si>
    <t>l</t>
    <phoneticPr fontId="2" type="noConversion"/>
  </si>
  <si>
    <t>l</t>
    <phoneticPr fontId="2" type="noConversion"/>
  </si>
  <si>
    <t>l</t>
    <phoneticPr fontId="2" type="noConversion"/>
  </si>
  <si>
    <t>l</t>
    <phoneticPr fontId="2" type="noConversion"/>
  </si>
  <si>
    <t>l</t>
    <phoneticPr fontId="2" type="noConversion"/>
  </si>
  <si>
    <t>l</t>
    <phoneticPr fontId="2" type="noConversion"/>
  </si>
  <si>
    <t>l</t>
    <phoneticPr fontId="2" type="noConversion"/>
  </si>
  <si>
    <t>l</t>
    <phoneticPr fontId="2" type="noConversion"/>
  </si>
  <si>
    <t>fluTest</t>
    <phoneticPr fontId="2" type="noConversion"/>
  </si>
  <si>
    <t xml:space="preserve">bacConfir </t>
    <phoneticPr fontId="2" type="noConversion"/>
  </si>
  <si>
    <t>confoundingAdj</t>
    <phoneticPr fontId="2" type="noConversion"/>
  </si>
  <si>
    <t>outlier</t>
    <phoneticPr fontId="2" type="noConversion"/>
  </si>
  <si>
    <t xml:space="preserve">bacConfir </t>
    <phoneticPr fontId="2" type="noConversion"/>
  </si>
  <si>
    <t>2.67 [1.93, 3.69]</t>
    <phoneticPr fontId="2" type="noConversion"/>
  </si>
  <si>
    <t>2.72 [1.97, 3.75]</t>
    <phoneticPr fontId="2" type="noConversion"/>
  </si>
  <si>
    <t>confoundingAdj</t>
    <phoneticPr fontId="2" type="noConversion"/>
  </si>
  <si>
    <t>2.08 [1.44, 3.00]</t>
    <phoneticPr fontId="2" type="noConversion"/>
  </si>
  <si>
    <t>PublishYear</t>
    <phoneticPr fontId="2" type="noConversion"/>
  </si>
  <si>
    <t>2.26 [1.79, 2.85]</t>
    <phoneticPr fontId="2" type="noConversion"/>
  </si>
  <si>
    <t>1.81 [1.00, 3.27]</t>
    <phoneticPr fontId="2" type="noConversion"/>
  </si>
  <si>
    <t>1.85 [0.95, 3.62]</t>
    <phoneticPr fontId="2" type="noConversion"/>
  </si>
  <si>
    <t>1.28 [0.74, 2.19]</t>
    <phoneticPr fontId="2" type="noConversion"/>
  </si>
  <si>
    <t>1.78 [1.26, 2.51]</t>
    <phoneticPr fontId="2" type="noConversion"/>
  </si>
  <si>
    <t>1.78 [1.26, 2.51]</t>
    <phoneticPr fontId="2" type="noConversion"/>
  </si>
  <si>
    <t>2.03 [1.30, 3.18]</t>
    <phoneticPr fontId="2" type="noConversion"/>
  </si>
  <si>
    <t>h</t>
    <phoneticPr fontId="2" type="noConversion"/>
  </si>
  <si>
    <t>l</t>
    <phoneticPr fontId="2" type="noConversion"/>
  </si>
  <si>
    <t>1.99 [1.47, 2.70]</t>
    <phoneticPr fontId="2" type="noConversion"/>
  </si>
  <si>
    <t>0.05 [-0.22, 0.32]</t>
    <phoneticPr fontId="2" type="noConversion"/>
  </si>
  <si>
    <t>0.05 [-0.22, 0.32]</t>
    <phoneticPr fontId="2" type="noConversion"/>
  </si>
  <si>
    <t>0.11 [-0.17, 0.40]</t>
    <phoneticPr fontId="2" type="noConversion"/>
  </si>
  <si>
    <t>Countries involved</t>
  </si>
  <si>
    <t>Age groups</t>
  </si>
  <si>
    <t>Under 18 year</t>
  </si>
  <si>
    <t>Above 18 year</t>
  </si>
  <si>
    <t>Study period</t>
  </si>
  <si>
    <t>Before 2009 pandemic</t>
  </si>
  <si>
    <t>During 2009 pandemic</t>
  </si>
  <si>
    <t>After 2009 pandemic</t>
  </si>
  <si>
    <t>Mixed periods</t>
  </si>
  <si>
    <t>Prospective</t>
  </si>
  <si>
    <t>Retrospective</t>
  </si>
  <si>
    <t>Prospective and Retrospective</t>
  </si>
  <si>
    <t>Settings</t>
  </si>
  <si>
    <t>General wards</t>
  </si>
  <si>
    <t>Unavailable</t>
  </si>
  <si>
    <t>Influenza test methods</t>
  </si>
  <si>
    <t>Antigen test</t>
  </si>
  <si>
    <t>Low risk of bias</t>
  </si>
  <si>
    <t>Representativeness of study population</t>
  </si>
  <si>
    <t>Proportion of bacterial confirmation in influenza-confirmed cases</t>
  </si>
  <si>
    <t>Bacterial confirmation methods</t>
  </si>
  <si>
    <t>n</t>
    <phoneticPr fontId="2" type="noConversion"/>
  </si>
  <si>
    <t>proportion</t>
    <phoneticPr fontId="2" type="noConversion"/>
  </si>
  <si>
    <t>all studies</t>
    <phoneticPr fontId="2" type="noConversion"/>
  </si>
  <si>
    <t>19.5 (15.6, 24.2)</t>
    <phoneticPr fontId="2" type="noConversion"/>
  </si>
  <si>
    <t>20.8 (13.2, 31.1)</t>
    <phoneticPr fontId="2" type="noConversion"/>
  </si>
  <si>
    <t>24.3 (17.4, 32.9)</t>
    <phoneticPr fontId="2" type="noConversion"/>
  </si>
  <si>
    <t>19.7 (14.9, 25.5)</t>
    <phoneticPr fontId="2" type="noConversion"/>
  </si>
  <si>
    <t>16.3 (9.2, 27.2)</t>
    <phoneticPr fontId="2" type="noConversion"/>
  </si>
  <si>
    <t>11.7 (3.8, 30.6)</t>
    <phoneticPr fontId="2" type="noConversion"/>
  </si>
  <si>
    <t>23.0 (18.0, 28.9)</t>
    <phoneticPr fontId="2" type="noConversion"/>
  </si>
  <si>
    <t>17.2 (11.9, 24.2)</t>
    <phoneticPr fontId="2" type="noConversion"/>
  </si>
  <si>
    <t>11.6 (2.0, 46.1)</t>
    <phoneticPr fontId="2" type="noConversion"/>
  </si>
  <si>
    <t>28.1 (21.3, 36.1)</t>
    <phoneticPr fontId="2" type="noConversion"/>
  </si>
  <si>
    <t>19.6 (12.5, 29.2)</t>
    <phoneticPr fontId="2" type="noConversion"/>
  </si>
  <si>
    <t>17.3 (12.6, 23.3)</t>
    <phoneticPr fontId="2" type="noConversion"/>
  </si>
  <si>
    <t>influenza diagnosis</t>
    <phoneticPr fontId="2" type="noConversion"/>
  </si>
  <si>
    <t>20.3 (16.2, 25.0)</t>
    <phoneticPr fontId="2" type="noConversion"/>
  </si>
  <si>
    <t>bacterial confirmation</t>
    <phoneticPr fontId="2" type="noConversion"/>
  </si>
  <si>
    <t>18.8 (14.6, 23.8)</t>
    <phoneticPr fontId="2" type="noConversion"/>
  </si>
  <si>
    <t>excluding small studies</t>
    <phoneticPr fontId="2" type="noConversion"/>
  </si>
  <si>
    <t>16.2 (12.4, 20.9)</t>
    <phoneticPr fontId="2" type="noConversion"/>
  </si>
  <si>
    <t>all</t>
    <phoneticPr fontId="2" type="noConversion"/>
  </si>
  <si>
    <t>2.55 [1.88, 3.44]</t>
    <phoneticPr fontId="2" type="noConversion"/>
  </si>
  <si>
    <t>1.87 [1.04, 3.38]</t>
    <phoneticPr fontId="2" type="noConversion"/>
  </si>
  <si>
    <t>1.78 [1.26, 2.51]</t>
    <phoneticPr fontId="2" type="noConversion"/>
  </si>
  <si>
    <t>0.09 [-0.22, 2.51]</t>
    <phoneticPr fontId="2" type="noConversion"/>
  </si>
  <si>
    <t>study</t>
    <phoneticPr fontId="2" type="noConversion"/>
  </si>
  <si>
    <t>FirstAuthor</t>
    <phoneticPr fontId="2" type="noConversion"/>
  </si>
  <si>
    <t>空格</t>
    <phoneticPr fontId="2" type="noConversion"/>
  </si>
  <si>
    <t xml:space="preserve"> </t>
    <phoneticPr fontId="2" type="noConversion"/>
  </si>
  <si>
    <t>2020</t>
    <phoneticPr fontId="2" type="noConversion"/>
  </si>
  <si>
    <t>2019</t>
    <phoneticPr fontId="2" type="noConversion"/>
  </si>
  <si>
    <t>2012</t>
    <phoneticPr fontId="2" type="noConversion"/>
  </si>
  <si>
    <t>2015</t>
    <phoneticPr fontId="2" type="noConversion"/>
  </si>
  <si>
    <t>2011</t>
    <phoneticPr fontId="2" type="noConversion"/>
  </si>
  <si>
    <t>2018</t>
    <phoneticPr fontId="2" type="noConversion"/>
  </si>
  <si>
    <t>2021</t>
    <phoneticPr fontId="2" type="noConversion"/>
  </si>
  <si>
    <t>country</t>
    <phoneticPr fontId="2" type="noConversion"/>
  </si>
  <si>
    <t>Spain</t>
    <phoneticPr fontId="2" type="noConversion"/>
  </si>
  <si>
    <t>Korea</t>
    <phoneticPr fontId="2" type="noConversion"/>
  </si>
  <si>
    <t>case_definition</t>
    <phoneticPr fontId="2" type="noConversion"/>
  </si>
  <si>
    <t>Influenza pneumonia</t>
  </si>
  <si>
    <t>case</t>
    <phoneticPr fontId="2" type="noConversion"/>
  </si>
  <si>
    <t>Acute respiratory infection (ARI)  with flu (most patients have fever and dyspnea)</t>
    <phoneticPr fontId="2" type="noConversion"/>
  </si>
  <si>
    <t>ARI</t>
  </si>
  <si>
    <t xml:space="preserve">community-acquired pneumonia (CAP) </t>
    <phoneticPr fontId="2" type="noConversion"/>
  </si>
  <si>
    <t>ILI</t>
  </si>
  <si>
    <t>pneumonia</t>
  </si>
  <si>
    <t>respiratory tract infections (RTIs)</t>
    <phoneticPr fontId="2" type="noConversion"/>
  </si>
  <si>
    <t>RTI</t>
  </si>
  <si>
    <t>Influenza-associated CAP</t>
    <phoneticPr fontId="2" type="noConversion"/>
  </si>
  <si>
    <t>community-acquired pneumonia (CAP)</t>
    <phoneticPr fontId="2" type="noConversion"/>
  </si>
  <si>
    <t>ILI</t>
    <phoneticPr fontId="2" type="noConversion"/>
  </si>
  <si>
    <t>CARC</t>
  </si>
  <si>
    <t>influenza-associated pneumonia</t>
    <phoneticPr fontId="2" type="noConversion"/>
  </si>
  <si>
    <t>Early Amplified Respiratory Bioactive Lipid Response Is Associated With Worse Outcomes in Pediatric Influenza-Related Respiratory Failure</t>
    <phoneticPr fontId="2" type="noConversion"/>
  </si>
  <si>
    <t>very severe flu infection requring ICU admission</t>
    <phoneticPr fontId="2" type="noConversion"/>
  </si>
  <si>
    <t>influenza-like illness (ILI)</t>
    <phoneticPr fontId="2" type="noConversion"/>
  </si>
  <si>
    <t>Influenza pneumonia</t>
    <phoneticPr fontId="2" type="noConversion"/>
  </si>
  <si>
    <t>community-acquired pneumonia (CAP)</t>
    <phoneticPr fontId="2" type="noConversion"/>
  </si>
  <si>
    <t>very severe flu infection requring ICU admission</t>
    <phoneticPr fontId="2" type="noConversion"/>
  </si>
  <si>
    <t xml:space="preserve">community-acquired pneumonia (CAP) </t>
    <phoneticPr fontId="2" type="noConversion"/>
  </si>
  <si>
    <t>respiratory tract infections (RTIs)</t>
    <phoneticPr fontId="2" type="noConversion"/>
  </si>
  <si>
    <t>influenza-like illness (ILI)</t>
    <phoneticPr fontId="2" type="noConversion"/>
  </si>
  <si>
    <t>ARI</t>
    <phoneticPr fontId="2" type="noConversion"/>
  </si>
  <si>
    <t>CAC</t>
    <phoneticPr fontId="2" type="noConversion"/>
  </si>
  <si>
    <t>CAC</t>
    <phoneticPr fontId="2" type="noConversion"/>
  </si>
  <si>
    <t>Bacterial coinfection</t>
    <phoneticPr fontId="2" type="noConversion"/>
  </si>
  <si>
    <t>Influenza-associated CAP</t>
    <phoneticPr fontId="2" type="noConversion"/>
  </si>
  <si>
    <t>influenza infection</t>
    <phoneticPr fontId="2" type="noConversion"/>
  </si>
  <si>
    <t>influenza-associated pneumonia</t>
    <phoneticPr fontId="2" type="noConversion"/>
  </si>
  <si>
    <t>influenza infection</t>
    <phoneticPr fontId="2" type="noConversion"/>
  </si>
  <si>
    <t>confoundingAdj</t>
    <phoneticPr fontId="2" type="noConversion"/>
  </si>
  <si>
    <t>assessment of LOS</t>
    <phoneticPr fontId="2" type="noConversion"/>
  </si>
  <si>
    <t>h</t>
    <phoneticPr fontId="2" type="noConversion"/>
  </si>
  <si>
    <t>h</t>
    <phoneticPr fontId="2" type="noConversion"/>
  </si>
  <si>
    <t>h</t>
    <phoneticPr fontId="2" type="noConversion"/>
  </si>
  <si>
    <t>h</t>
    <phoneticPr fontId="2" type="noConversion"/>
  </si>
  <si>
    <t>community-acquired pneumonia (CAP)</t>
    <phoneticPr fontId="2" type="noConversion"/>
  </si>
  <si>
    <t>acute respiratory infections</t>
    <phoneticPr fontId="2" type="noConversion"/>
  </si>
  <si>
    <t>community-acquired respiratory coinfection (CARC)</t>
    <phoneticPr fontId="2" type="noConversion"/>
  </si>
  <si>
    <t>5</t>
  </si>
  <si>
    <t>Malawi</t>
  </si>
  <si>
    <t>Iceland</t>
  </si>
  <si>
    <t>India</t>
  </si>
  <si>
    <t>Belgium</t>
  </si>
  <si>
    <t>Australia</t>
  </si>
  <si>
    <t>Switzerland</t>
  </si>
  <si>
    <t>Singapore</t>
  </si>
  <si>
    <t>Norway</t>
  </si>
  <si>
    <t>Sweden</t>
  </si>
  <si>
    <t>unstratified</t>
  </si>
  <si>
    <t>post</t>
  </si>
  <si>
    <t>pre</t>
  </si>
  <si>
    <t>ARDS</t>
  </si>
  <si>
    <t>influenza infection; pneumonia</t>
  </si>
  <si>
    <t>ILI; IBC</t>
  </si>
  <si>
    <t>FRI</t>
  </si>
  <si>
    <t>Pneumonia</t>
  </si>
  <si>
    <t>IBC</t>
  </si>
  <si>
    <t>AFRS</t>
  </si>
  <si>
    <t>ARI; pneumonia</t>
  </si>
  <si>
    <t>total</t>
    <phoneticPr fontId="2" type="noConversion"/>
  </si>
  <si>
    <t>Does virus-bacteria coinfection increase the clinical severity of acute respiratory infection?</t>
    <phoneticPr fontId="2" type="noConversion"/>
  </si>
  <si>
    <t>2011</t>
  </si>
  <si>
    <t>2020</t>
  </si>
  <si>
    <t>2012</t>
  </si>
  <si>
    <t>2015</t>
  </si>
  <si>
    <t>2013</t>
  </si>
  <si>
    <t>2018</t>
  </si>
  <si>
    <t>2021</t>
  </si>
  <si>
    <t>2017</t>
  </si>
  <si>
    <t>2016</t>
  </si>
  <si>
    <t>2019</t>
  </si>
  <si>
    <t>Ahn, S et al.2011</t>
  </si>
  <si>
    <t>Anania, V. G et al.2020</t>
  </si>
  <si>
    <t>Cillóniz, C et al.2012</t>
  </si>
  <si>
    <t>Cuquemelle, E et al.2011</t>
  </si>
  <si>
    <t>Damasio, G. A et al.2015</t>
  </si>
  <si>
    <t>Dhanoa, A et al.2011</t>
  </si>
  <si>
    <t>Gutiérrez-Pizarraya, A et al.2012</t>
  </si>
  <si>
    <t>Ishiguro, T et al.2013</t>
  </si>
  <si>
    <t>Kim, J. H et al.2018</t>
  </si>
  <si>
    <t>Liu, Y et al.2021</t>
  </si>
  <si>
    <t>Lopez-Delgado, J. C et al.2013</t>
  </si>
  <si>
    <t>Martin-Loeches, I et al.2017</t>
  </si>
  <si>
    <t>Nguyen, T et al.2012</t>
  </si>
  <si>
    <t>Qin, T et al.2020</t>
  </si>
  <si>
    <t>Rodríguez, A. H et al.2016</t>
  </si>
  <si>
    <t>Shafran, N et al.2021</t>
  </si>
  <si>
    <t>Shah, N. S et al.2016</t>
  </si>
  <si>
    <t>Teng, F et al.2019</t>
  </si>
  <si>
    <t>Viasus, D et al.2011</t>
  </si>
  <si>
    <t>von Baum, H et al.2011</t>
  </si>
  <si>
    <t>combine</t>
    <phoneticPr fontId="2" type="noConversion"/>
  </si>
  <si>
    <t>scombine</t>
    <phoneticPr fontId="2" type="noConversion"/>
  </si>
  <si>
    <t>ccombine</t>
    <phoneticPr fontId="2" type="noConversion"/>
  </si>
  <si>
    <t>13.6</t>
  </si>
  <si>
    <t>2</t>
  </si>
  <si>
    <t>10.5</t>
  </si>
  <si>
    <t>14.5</t>
  </si>
  <si>
    <t>36.8</t>
  </si>
  <si>
    <t>0</t>
  </si>
  <si>
    <t>8.5</t>
  </si>
  <si>
    <t>3.4</t>
  </si>
  <si>
    <t>2.5</t>
  </si>
  <si>
    <t>4.4</t>
  </si>
  <si>
    <t>14</t>
  </si>
  <si>
    <t>20</t>
  </si>
  <si>
    <t>9.4</t>
  </si>
  <si>
    <t>18.5</t>
  </si>
  <si>
    <t>23.1</t>
  </si>
  <si>
    <t>6.2</t>
  </si>
  <si>
    <t>16</t>
  </si>
  <si>
    <t>9.5</t>
  </si>
  <si>
    <t>1.5</t>
  </si>
  <si>
    <t>3.2</t>
  </si>
  <si>
    <t>25</t>
  </si>
  <si>
    <t>12.5</t>
  </si>
  <si>
    <t>7.1</t>
  </si>
  <si>
    <t>38.5</t>
  </si>
  <si>
    <t>34.6</t>
  </si>
  <si>
    <t>14.3</t>
  </si>
  <si>
    <t>66.7</t>
  </si>
  <si>
    <t>5.3</t>
  </si>
  <si>
    <t>2.4</t>
  </si>
  <si>
    <t>10.4</t>
  </si>
  <si>
    <t>50</t>
  </si>
  <si>
    <t>32.6</t>
  </si>
  <si>
    <t>8.8</t>
  </si>
  <si>
    <t>24</t>
  </si>
  <si>
    <t>32.1</t>
  </si>
  <si>
    <t>19</t>
  </si>
  <si>
    <t>29.8</t>
  </si>
  <si>
    <t>34.1</t>
  </si>
  <si>
    <t>11.1</t>
  </si>
  <si>
    <t>6</t>
  </si>
  <si>
    <t>1</t>
  </si>
  <si>
    <t>9</t>
  </si>
  <si>
    <t>8</t>
  </si>
  <si>
    <t>10</t>
  </si>
  <si>
    <t>212</t>
  </si>
  <si>
    <t>7</t>
  </si>
  <si>
    <t>446</t>
  </si>
  <si>
    <t>3</t>
  </si>
  <si>
    <t>179</t>
  </si>
  <si>
    <t>41</t>
  </si>
  <si>
    <t>63</t>
  </si>
  <si>
    <t>4</t>
  </si>
  <si>
    <t>79</t>
  </si>
  <si>
    <t>147</t>
  </si>
  <si>
    <t>12</t>
  </si>
  <si>
    <t>34</t>
  </si>
  <si>
    <t>6 (13.6)</t>
  </si>
  <si>
    <t>9 (10.5)</t>
  </si>
  <si>
    <t>8 (14.5)</t>
  </si>
  <si>
    <t>14 (36.8)</t>
  </si>
  <si>
    <t>0 (0)</t>
  </si>
  <si>
    <t>10 (8.5)</t>
  </si>
  <si>
    <t>2 (3.4)</t>
  </si>
  <si>
    <t>5 (2.5)</t>
  </si>
  <si>
    <t>212 (4.4)</t>
  </si>
  <si>
    <t>7 (14)</t>
  </si>
  <si>
    <t>446 (20)</t>
  </si>
  <si>
    <t>3 (9.4)</t>
  </si>
  <si>
    <t>5 (18.5)</t>
  </si>
  <si>
    <t>179 (23.1)</t>
  </si>
  <si>
    <t>41 (6.2)</t>
  </si>
  <si>
    <t>63 (16)</t>
  </si>
  <si>
    <t>16 (9.5)</t>
  </si>
  <si>
    <t>8 (1.5)</t>
  </si>
  <si>
    <t>4 (3.2)</t>
  </si>
  <si>
    <t>4 (25)</t>
  </si>
  <si>
    <t>7 (12.5)</t>
  </si>
  <si>
    <t>3 (7.1)</t>
  </si>
  <si>
    <t>10 (38.5)</t>
  </si>
  <si>
    <t>9 (34.6)</t>
  </si>
  <si>
    <t>2 (14.3)</t>
  </si>
  <si>
    <t>8 (66.7)</t>
  </si>
  <si>
    <t>2 (5.3)</t>
  </si>
  <si>
    <t>1 (2.4)</t>
  </si>
  <si>
    <t>79 (10.4)</t>
  </si>
  <si>
    <t>5 (50)</t>
  </si>
  <si>
    <t>147 (32.6)</t>
  </si>
  <si>
    <t>3 (8.8)</t>
  </si>
  <si>
    <t>6 (24)</t>
  </si>
  <si>
    <t>63 (32.1)</t>
  </si>
  <si>
    <t>12 (19)</t>
  </si>
  <si>
    <t>34 (29.8)</t>
  </si>
  <si>
    <t>14 (34.1)</t>
  </si>
  <si>
    <t>5 (11.1)</t>
  </si>
  <si>
    <t>mean</t>
    <phoneticPr fontId="2" type="noConversion"/>
  </si>
  <si>
    <t>upper</t>
    <phoneticPr fontId="2" type="noConversion"/>
  </si>
  <si>
    <t>lower</t>
    <phoneticPr fontId="2" type="noConversion"/>
  </si>
  <si>
    <t>OR</t>
    <phoneticPr fontId="2" type="noConversion"/>
  </si>
  <si>
    <t>2.11 [0.51, 8.75]</t>
  </si>
  <si>
    <t>6.86 [0.81, 57.86]</t>
  </si>
  <si>
    <t>0.66 [0.17, 2.57]</t>
  </si>
  <si>
    <t>3.67 [1.24, 10.91]</t>
  </si>
  <si>
    <t>0.91 [0.32, 2.57]</t>
  </si>
  <si>
    <t>14.60 [0.66, 325.24]</t>
  </si>
  <si>
    <t>21.60 [5.52, 84.49]</t>
  </si>
  <si>
    <t>1.58 [0.21, 11.74]</t>
  </si>
  <si>
    <t>0.99 [0.11, 8.70]</t>
  </si>
  <si>
    <t>2.51 [1.92, 3.30]</t>
  </si>
  <si>
    <t>6.14 [1.41, 26.84]</t>
  </si>
  <si>
    <t>1.94 [1.55, 2.42]</t>
  </si>
  <si>
    <t>0.94 [0.17, 5.01]</t>
  </si>
  <si>
    <t>1.39 [0.37, 5.29]</t>
  </si>
  <si>
    <t>1.58 [1.12, 2.23]</t>
  </si>
  <si>
    <t>3.56 [1.76, 7.19]</t>
  </si>
  <si>
    <t>2.23 [1.37, 3.61]</t>
  </si>
  <si>
    <t>4.93 [2.16, 11.25]</t>
  </si>
  <si>
    <t>8.31 [2.60, 26.59]</t>
  </si>
  <si>
    <t>2.95 [0.63, 13.88]</t>
  </si>
  <si>
    <t>1 (2)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</si>
</sst>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26" x14ac:knownFonts="1">
    <font>
      <sz val="11"/>
      <color theme="1"/>
      <name val="等线"/>
      <family val="2"/>
      <scheme val="minor"/>
    </font>
    <font>
      <b/>
      <sz val="10"/>
      <color theme="1"/>
      <name val="等线"/>
      <family val="2"/>
      <scheme val="minor"/>
    </font>
    <font>
      <sz val="9"/>
      <name val="等线"/>
      <family val="3"/>
      <charset val="134"/>
      <scheme val="minor"/>
    </font>
    <font>
      <b/>
      <sz val="10"/>
      <color rgb="FFFF0000"/>
      <name val="等线"/>
      <family val="2"/>
      <scheme val="minor"/>
    </font>
    <font>
      <b/>
      <sz val="11"/>
      <color theme="1"/>
      <name val="等线"/>
      <family val="2"/>
      <scheme val="minor"/>
    </font>
    <font>
      <sz val="11"/>
      <color theme="1"/>
      <name val="Arial"/>
      <family val="2"/>
    </font>
    <font>
      <sz val="10"/>
      <color theme="1"/>
      <name val="等线"/>
      <family val="2"/>
      <scheme val="minor"/>
    </font>
    <font>
      <sz val="10"/>
      <color rgb="FF000000"/>
      <name val="Calibri"/>
      <family val="2"/>
    </font>
    <font>
      <sz val="10"/>
      <color rgb="FF000000"/>
      <name val="等线"/>
      <family val="3"/>
      <charset val="134"/>
    </font>
    <font>
      <sz val="10"/>
      <color theme="1"/>
      <name val="Calibri"/>
      <family val="2"/>
    </font>
    <font>
      <sz val="10"/>
      <color rgb="FFFF0000"/>
      <name val="等线"/>
      <family val="2"/>
      <scheme val="minor"/>
    </font>
    <font>
      <b/>
      <sz val="9"/>
      <color indexed="81"/>
      <name val="宋体"/>
      <family val="3"/>
      <charset val="134"/>
    </font>
    <font>
      <sz val="9"/>
      <color indexed="81"/>
      <name val="宋体"/>
      <family val="3"/>
      <charset val="134"/>
    </font>
    <font>
      <b/>
      <sz val="10"/>
      <color theme="1"/>
      <name val="Calibri"/>
      <family val="2"/>
    </font>
    <font>
      <b/>
      <sz val="10"/>
      <color rgb="FFFF0000"/>
      <name val="Calibri"/>
      <family val="2"/>
    </font>
    <font>
      <b/>
      <sz val="10"/>
      <name val="Calibri"/>
      <family val="2"/>
    </font>
    <font>
      <sz val="11"/>
      <color rgb="FF000000"/>
      <name val="等线"/>
      <family val="3"/>
      <charset val="134"/>
    </font>
    <font>
      <b/>
      <sz val="9"/>
      <color indexed="81"/>
      <name val="Tahoma"/>
      <family val="2"/>
    </font>
    <font>
      <sz val="9"/>
      <color indexed="81"/>
      <name val="Tahoma"/>
      <family val="2"/>
    </font>
    <font>
      <sz val="10"/>
      <color rgb="FFFF0000"/>
      <name val="Calibri"/>
      <family val="2"/>
    </font>
    <font>
      <sz val="10"/>
      <color rgb="FFC00000"/>
      <name val="Calibri"/>
      <family val="2"/>
    </font>
    <font>
      <sz val="11"/>
      <color rgb="FF444444"/>
      <name val="Calibri"/>
      <family val="2"/>
      <charset val="1"/>
    </font>
    <font>
      <b/>
      <sz val="11"/>
      <color theme="1"/>
      <name val="等线"/>
      <family val="3"/>
      <charset val="134"/>
      <scheme val="minor"/>
    </font>
    <font>
      <sz val="12"/>
      <color theme="1"/>
      <name val="Times New Roman"/>
      <family val="1"/>
    </font>
    <font>
      <sz val="11"/>
      <color theme="1"/>
      <name val="Times New Roman"/>
      <family val="1"/>
    </font>
    <font>
      <sz val="11"/>
      <name val="Times New Roman"/>
      <family val="1"/>
    </font>
  </fonts>
  <fills count="19">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8EA9DB"/>
        <bgColor indexed="64"/>
      </patternFill>
    </fill>
    <fill>
      <patternFill patternType="solid">
        <fgColor rgb="FFE2EFDA"/>
        <bgColor indexed="64"/>
      </patternFill>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ED7D3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DDEBF7"/>
        <bgColor indexed="64"/>
      </patternFill>
    </fill>
    <fill>
      <patternFill patternType="solid">
        <fgColor rgb="FFB4C6E7"/>
        <bgColor indexed="64"/>
      </patternFill>
    </fill>
    <fill>
      <patternFill patternType="solid">
        <fgColor theme="7"/>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medium">
        <color indexed="64"/>
      </top>
      <bottom/>
      <diagonal/>
    </border>
    <border>
      <left/>
      <right style="thin">
        <color rgb="FF000000"/>
      </right>
      <top/>
      <bottom/>
      <diagonal/>
    </border>
    <border>
      <left/>
      <right/>
      <top/>
      <bottom style="medium">
        <color indexed="64"/>
      </bottom>
      <diagonal/>
    </border>
    <border>
      <left style="thin">
        <color indexed="64"/>
      </left>
      <right style="thin">
        <color indexed="64"/>
      </right>
      <top/>
      <bottom/>
      <diagonal/>
    </border>
  </borders>
  <cellStyleXfs count="1">
    <xf numFmtId="0" fontId="0" fillId="0" borderId="0"/>
  </cellStyleXfs>
  <cellXfs count="118">
    <xf numFmtId="0" fontId="0" fillId="0" borderId="0" xfId="0"/>
    <xf numFmtId="0" fontId="3" fillId="2" borderId="1" xfId="0" applyFont="1" applyFill="1" applyBorder="1" applyAlignment="1">
      <alignment vertical="center" wrapText="1"/>
    </xf>
    <xf numFmtId="0" fontId="3" fillId="3" borderId="1" xfId="0" applyFont="1" applyFill="1" applyBorder="1" applyAlignment="1">
      <alignment vertical="center" wrapText="1"/>
    </xf>
    <xf numFmtId="0" fontId="3" fillId="4" borderId="1" xfId="0" applyFont="1" applyFill="1" applyBorder="1" applyAlignment="1">
      <alignment vertical="center" wrapText="1"/>
    </xf>
    <xf numFmtId="0" fontId="3" fillId="5" borderId="1" xfId="0" applyFont="1" applyFill="1" applyBorder="1" applyAlignment="1">
      <alignment vertical="center" wrapText="1"/>
    </xf>
    <xf numFmtId="0" fontId="6" fillId="0" borderId="1" xfId="0" applyFont="1" applyBorder="1" applyAlignment="1">
      <alignment vertical="center"/>
    </xf>
    <xf numFmtId="0" fontId="0" fillId="0" borderId="0" xfId="0" applyAlignment="1">
      <alignment vertical="center"/>
    </xf>
    <xf numFmtId="0" fontId="0" fillId="8" borderId="0" xfId="0" applyFill="1" applyAlignment="1">
      <alignment vertical="center"/>
    </xf>
    <xf numFmtId="0" fontId="4" fillId="8" borderId="4" xfId="0" applyFont="1" applyFill="1" applyBorder="1" applyAlignment="1">
      <alignment vertical="center"/>
    </xf>
    <xf numFmtId="0" fontId="7" fillId="8" borderId="4" xfId="0" applyFont="1" applyFill="1" applyBorder="1"/>
    <xf numFmtId="0" fontId="0" fillId="8" borderId="4" xfId="0" applyFill="1" applyBorder="1"/>
    <xf numFmtId="0" fontId="1" fillId="8" borderId="4" xfId="0" applyFont="1" applyFill="1" applyBorder="1" applyAlignment="1">
      <alignment horizontal="left" vertical="center"/>
    </xf>
    <xf numFmtId="0" fontId="3" fillId="8" borderId="4" xfId="0" applyFont="1" applyFill="1" applyBorder="1" applyAlignment="1">
      <alignment vertical="center" wrapText="1"/>
    </xf>
    <xf numFmtId="0" fontId="1" fillId="8" borderId="4" xfId="0" applyFont="1" applyFill="1" applyBorder="1" applyAlignment="1">
      <alignment vertical="center" wrapText="1"/>
    </xf>
    <xf numFmtId="0" fontId="0" fillId="8" borderId="4" xfId="0" applyFill="1" applyBorder="1" applyAlignment="1">
      <alignment vertical="center"/>
    </xf>
    <xf numFmtId="0" fontId="6" fillId="8" borderId="4" xfId="0" applyFont="1" applyFill="1" applyBorder="1" applyAlignment="1">
      <alignment vertical="center"/>
    </xf>
    <xf numFmtId="49" fontId="6" fillId="8" borderId="4" xfId="0" applyNumberFormat="1" applyFont="1" applyFill="1" applyBorder="1" applyAlignment="1">
      <alignment vertical="center"/>
    </xf>
    <xf numFmtId="0" fontId="6" fillId="8" borderId="4" xfId="0" applyFont="1" applyFill="1" applyBorder="1"/>
    <xf numFmtId="0" fontId="6" fillId="8" borderId="4" xfId="0" applyFont="1" applyFill="1" applyBorder="1" applyAlignment="1">
      <alignment vertical="center" wrapText="1"/>
    </xf>
    <xf numFmtId="0" fontId="6" fillId="8" borderId="4" xfId="0" applyFont="1" applyFill="1" applyBorder="1" applyAlignment="1">
      <alignment horizontal="left" vertical="center"/>
    </xf>
    <xf numFmtId="0" fontId="8" fillId="8" borderId="4" xfId="0" applyFont="1" applyFill="1" applyBorder="1"/>
    <xf numFmtId="0" fontId="9" fillId="8" borderId="4" xfId="0" applyFont="1" applyFill="1" applyBorder="1" applyAlignment="1">
      <alignment vertical="center"/>
    </xf>
    <xf numFmtId="0" fontId="9" fillId="8" borderId="4" xfId="0" applyFont="1" applyFill="1" applyBorder="1"/>
    <xf numFmtId="0" fontId="9" fillId="8" borderId="4" xfId="0" applyFont="1" applyFill="1" applyBorder="1" applyAlignment="1">
      <alignment horizontal="left"/>
    </xf>
    <xf numFmtId="49" fontId="9" fillId="8" borderId="4" xfId="0" applyNumberFormat="1" applyFont="1" applyFill="1" applyBorder="1" applyAlignment="1">
      <alignment vertical="center"/>
    </xf>
    <xf numFmtId="0" fontId="6" fillId="8" borderId="4" xfId="0" applyFont="1" applyFill="1" applyBorder="1" applyAlignment="1">
      <alignment horizontal="left"/>
    </xf>
    <xf numFmtId="0" fontId="6" fillId="8" borderId="4" xfId="0" applyFont="1" applyFill="1" applyBorder="1" applyAlignment="1">
      <alignment horizontal="fill" vertical="center"/>
    </xf>
    <xf numFmtId="0" fontId="1" fillId="8" borderId="3" xfId="0" applyFont="1" applyFill="1" applyBorder="1" applyAlignment="1">
      <alignment horizontal="left" vertical="center"/>
    </xf>
    <xf numFmtId="0" fontId="10" fillId="8" borderId="4" xfId="0" applyFont="1" applyFill="1" applyBorder="1" applyAlignment="1">
      <alignment vertical="center"/>
    </xf>
    <xf numFmtId="0" fontId="5" fillId="8" borderId="4" xfId="0" applyFont="1" applyFill="1" applyBorder="1" applyAlignment="1">
      <alignment vertical="center"/>
    </xf>
    <xf numFmtId="0" fontId="14" fillId="10" borderId="4" xfId="0" applyFont="1" applyFill="1" applyBorder="1" applyAlignment="1">
      <alignment wrapText="1"/>
    </xf>
    <xf numFmtId="0" fontId="0" fillId="0" borderId="0" xfId="0" applyAlignment="1">
      <alignment wrapText="1"/>
    </xf>
    <xf numFmtId="0" fontId="13" fillId="0" borderId="4" xfId="0" applyFont="1" applyBorder="1" applyAlignment="1">
      <alignment wrapText="1"/>
    </xf>
    <xf numFmtId="0" fontId="14" fillId="0" borderId="4" xfId="0" applyFont="1" applyBorder="1" applyAlignment="1">
      <alignment wrapText="1"/>
    </xf>
    <xf numFmtId="0" fontId="14" fillId="0" borderId="4" xfId="0" applyFont="1" applyBorder="1"/>
    <xf numFmtId="0" fontId="15" fillId="0" borderId="4" xfId="0" applyFont="1" applyBorder="1" applyAlignment="1">
      <alignment wrapText="1"/>
    </xf>
    <xf numFmtId="0" fontId="13" fillId="11" borderId="4" xfId="0" applyFont="1" applyFill="1" applyBorder="1" applyAlignment="1">
      <alignment wrapText="1"/>
    </xf>
    <xf numFmtId="0" fontId="13" fillId="12" borderId="4" xfId="0" applyFont="1" applyFill="1" applyBorder="1" applyAlignment="1">
      <alignment wrapText="1"/>
    </xf>
    <xf numFmtId="0" fontId="14" fillId="13" borderId="4" xfId="0" applyFont="1" applyFill="1" applyBorder="1" applyAlignment="1">
      <alignment wrapText="1"/>
    </xf>
    <xf numFmtId="0" fontId="14" fillId="14" borderId="4" xfId="0" applyFont="1" applyFill="1" applyBorder="1" applyAlignment="1">
      <alignment wrapText="1"/>
    </xf>
    <xf numFmtId="0" fontId="14" fillId="12" borderId="4" xfId="0" applyFont="1" applyFill="1" applyBorder="1" applyAlignment="1">
      <alignment wrapText="1"/>
    </xf>
    <xf numFmtId="0" fontId="13" fillId="15" borderId="4" xfId="0" applyFont="1" applyFill="1" applyBorder="1"/>
    <xf numFmtId="0" fontId="16" fillId="16" borderId="4" xfId="0" applyFont="1" applyFill="1" applyBorder="1"/>
    <xf numFmtId="0" fontId="16" fillId="17" borderId="4" xfId="0" applyFont="1" applyFill="1" applyBorder="1"/>
    <xf numFmtId="0" fontId="16" fillId="6" borderId="4" xfId="0" applyFont="1" applyFill="1" applyBorder="1"/>
    <xf numFmtId="0" fontId="4" fillId="0" borderId="4" xfId="0" applyFont="1" applyBorder="1" applyAlignment="1">
      <alignment wrapText="1"/>
    </xf>
    <xf numFmtId="0" fontId="9" fillId="0" borderId="4" xfId="0" applyFont="1" applyBorder="1"/>
    <xf numFmtId="49" fontId="9" fillId="0" borderId="4" xfId="0" applyNumberFormat="1" applyFont="1" applyBorder="1" applyAlignment="1">
      <alignment vertical="center"/>
    </xf>
    <xf numFmtId="0" fontId="9" fillId="0" borderId="4" xfId="0" applyFont="1" applyBorder="1" applyAlignment="1">
      <alignment vertical="center"/>
    </xf>
    <xf numFmtId="0" fontId="9" fillId="11" borderId="4" xfId="0" applyFont="1" applyFill="1" applyBorder="1"/>
    <xf numFmtId="0" fontId="9" fillId="13" borderId="4" xfId="0" applyFont="1" applyFill="1" applyBorder="1"/>
    <xf numFmtId="0" fontId="7" fillId="14" borderId="4" xfId="0" applyFont="1" applyFill="1" applyBorder="1"/>
    <xf numFmtId="0" fontId="9" fillId="14" borderId="4" xfId="0" applyFont="1" applyFill="1" applyBorder="1"/>
    <xf numFmtId="0" fontId="9" fillId="15" borderId="4" xfId="0" applyFont="1" applyFill="1" applyBorder="1"/>
    <xf numFmtId="0" fontId="0" fillId="0" borderId="4" xfId="0" applyBorder="1"/>
    <xf numFmtId="9" fontId="9" fillId="14" borderId="4" xfId="0" applyNumberFormat="1" applyFont="1" applyFill="1" applyBorder="1"/>
    <xf numFmtId="0" fontId="19" fillId="8" borderId="4" xfId="0" applyFont="1" applyFill="1" applyBorder="1"/>
    <xf numFmtId="0" fontId="9" fillId="13" borderId="4" xfId="0" applyFont="1" applyFill="1" applyBorder="1" applyAlignment="1">
      <alignment wrapText="1"/>
    </xf>
    <xf numFmtId="0" fontId="19" fillId="13" borderId="4" xfId="0" applyFont="1" applyFill="1" applyBorder="1"/>
    <xf numFmtId="0" fontId="19" fillId="14" borderId="4" xfId="0" applyFont="1" applyFill="1" applyBorder="1"/>
    <xf numFmtId="0" fontId="0" fillId="14" borderId="4" xfId="0" applyFill="1" applyBorder="1" applyAlignment="1">
      <alignment wrapText="1"/>
    </xf>
    <xf numFmtId="0" fontId="0" fillId="7" borderId="4" xfId="0" applyFill="1" applyBorder="1"/>
    <xf numFmtId="0" fontId="9" fillId="12" borderId="4" xfId="0" applyFont="1" applyFill="1" applyBorder="1"/>
    <xf numFmtId="0" fontId="9" fillId="9" borderId="4" xfId="0" applyFont="1" applyFill="1" applyBorder="1"/>
    <xf numFmtId="0" fontId="19" fillId="0" borderId="4" xfId="0" applyFont="1" applyBorder="1"/>
    <xf numFmtId="0" fontId="20" fillId="11" borderId="4" xfId="0" applyFont="1" applyFill="1" applyBorder="1"/>
    <xf numFmtId="0" fontId="0" fillId="0" borderId="4" xfId="0" applyBorder="1" applyAlignment="1">
      <alignment wrapText="1"/>
    </xf>
    <xf numFmtId="0" fontId="9" fillId="18" borderId="4" xfId="0" applyFont="1" applyFill="1" applyBorder="1"/>
    <xf numFmtId="49" fontId="9" fillId="18" borderId="4" xfId="0" applyNumberFormat="1" applyFont="1" applyFill="1" applyBorder="1" applyAlignment="1">
      <alignment vertical="center"/>
    </xf>
    <xf numFmtId="0" fontId="9" fillId="18" borderId="4" xfId="0" applyFont="1" applyFill="1" applyBorder="1" applyAlignment="1">
      <alignment vertical="center"/>
    </xf>
    <xf numFmtId="0" fontId="19" fillId="18" borderId="4" xfId="0" applyFont="1" applyFill="1" applyBorder="1"/>
    <xf numFmtId="0" fontId="9" fillId="7" borderId="4" xfId="0" applyFont="1" applyFill="1" applyBorder="1"/>
    <xf numFmtId="0" fontId="0" fillId="7" borderId="4" xfId="0" applyFill="1" applyBorder="1" applyAlignment="1">
      <alignment wrapText="1"/>
    </xf>
    <xf numFmtId="0" fontId="19" fillId="11" borderId="4" xfId="0" applyFont="1" applyFill="1" applyBorder="1"/>
    <xf numFmtId="0" fontId="21" fillId="0" borderId="4" xfId="0" applyFont="1" applyBorder="1"/>
    <xf numFmtId="0" fontId="7" fillId="7" borderId="4" xfId="0" applyFont="1" applyFill="1" applyBorder="1"/>
    <xf numFmtId="0" fontId="22" fillId="0" borderId="0" xfId="0" applyFont="1"/>
    <xf numFmtId="0" fontId="22" fillId="0" borderId="2" xfId="0" applyFont="1" applyBorder="1"/>
    <xf numFmtId="0" fontId="0" fillId="0" borderId="2" xfId="0" applyBorder="1"/>
    <xf numFmtId="0" fontId="6" fillId="9" borderId="4" xfId="0" applyFont="1" applyFill="1" applyBorder="1" applyAlignment="1">
      <alignment vertical="center"/>
    </xf>
    <xf numFmtId="0" fontId="0" fillId="0" borderId="5" xfId="0" applyBorder="1"/>
    <xf numFmtId="0" fontId="22" fillId="0" borderId="2" xfId="0" applyFont="1" applyBorder="1" applyAlignment="1">
      <alignment wrapText="1"/>
    </xf>
    <xf numFmtId="0" fontId="0" fillId="0" borderId="0" xfId="0" quotePrefix="1"/>
    <xf numFmtId="0" fontId="0" fillId="0" borderId="0" xfId="0" applyFill="1" applyBorder="1"/>
    <xf numFmtId="0" fontId="0" fillId="0" borderId="2" xfId="0" applyFill="1" applyBorder="1"/>
    <xf numFmtId="0" fontId="0" fillId="0" borderId="5" xfId="0" applyFill="1" applyBorder="1"/>
    <xf numFmtId="0" fontId="0" fillId="0" borderId="2" xfId="0" applyFill="1" applyBorder="1" applyAlignment="1">
      <alignment wrapText="1"/>
    </xf>
    <xf numFmtId="0" fontId="0" fillId="0" borderId="0" xfId="0" applyFill="1" applyBorder="1" applyAlignment="1">
      <alignment wrapText="1"/>
    </xf>
    <xf numFmtId="0" fontId="0" fillId="0" borderId="5" xfId="0" applyFill="1" applyBorder="1" applyAlignment="1">
      <alignment wrapText="1"/>
    </xf>
    <xf numFmtId="0" fontId="22" fillId="0" borderId="0" xfId="0" applyFont="1" applyFill="1" applyBorder="1"/>
    <xf numFmtId="0" fontId="23" fillId="0" borderId="6" xfId="0" applyFont="1" applyBorder="1" applyAlignment="1">
      <alignment horizontal="justify" vertical="center" wrapText="1"/>
    </xf>
    <xf numFmtId="0" fontId="23" fillId="0" borderId="0" xfId="0" applyFont="1" applyAlignment="1">
      <alignment horizontal="justify" vertical="center" wrapText="1"/>
    </xf>
    <xf numFmtId="0" fontId="23" fillId="0" borderId="0" xfId="0" applyFont="1" applyAlignment="1">
      <alignment horizontal="left" vertical="center" wrapText="1" indent="2"/>
    </xf>
    <xf numFmtId="0" fontId="6" fillId="8" borderId="4" xfId="0" quotePrefix="1" applyFont="1" applyFill="1" applyBorder="1" applyAlignment="1">
      <alignment vertical="center"/>
    </xf>
    <xf numFmtId="0" fontId="8" fillId="8" borderId="4" xfId="0" quotePrefix="1" applyFont="1" applyFill="1" applyBorder="1"/>
    <xf numFmtId="0" fontId="0" fillId="8" borderId="4" xfId="0" quotePrefix="1" applyFill="1" applyBorder="1"/>
    <xf numFmtId="0" fontId="9" fillId="0" borderId="0" xfId="0" applyFont="1"/>
    <xf numFmtId="0" fontId="9" fillId="18" borderId="0" xfId="0" applyFont="1" applyFill="1"/>
    <xf numFmtId="0" fontId="9" fillId="8" borderId="0" xfId="0" applyFont="1" applyFill="1"/>
    <xf numFmtId="0" fontId="21" fillId="0" borderId="0" xfId="0" applyFont="1"/>
    <xf numFmtId="0" fontId="16" fillId="16" borderId="7" xfId="0" applyFont="1" applyFill="1" applyBorder="1"/>
    <xf numFmtId="0" fontId="0" fillId="7" borderId="0" xfId="0" applyFill="1"/>
    <xf numFmtId="176" fontId="6" fillId="0" borderId="1" xfId="0" applyNumberFormat="1" applyFont="1" applyBorder="1" applyAlignment="1">
      <alignment vertical="center"/>
    </xf>
    <xf numFmtId="176" fontId="6" fillId="0" borderId="0" xfId="0" applyNumberFormat="1" applyFont="1"/>
    <xf numFmtId="0" fontId="24" fillId="0" borderId="6" xfId="0" applyFont="1" applyBorder="1" applyAlignment="1">
      <alignment horizontal="center" vertical="center"/>
    </xf>
    <xf numFmtId="0" fontId="24" fillId="0" borderId="0" xfId="0" applyFont="1" applyAlignment="1">
      <alignment horizontal="center" vertical="center"/>
    </xf>
    <xf numFmtId="0" fontId="24" fillId="0" borderId="8" xfId="0" applyFont="1" applyBorder="1" applyAlignment="1">
      <alignment horizontal="center" vertical="center"/>
    </xf>
    <xf numFmtId="0" fontId="6" fillId="8" borderId="9" xfId="0" applyFont="1" applyFill="1" applyBorder="1" applyAlignment="1">
      <alignment vertical="center"/>
    </xf>
    <xf numFmtId="0" fontId="0" fillId="0" borderId="9" xfId="0" applyFill="1" applyBorder="1"/>
    <xf numFmtId="49" fontId="8" fillId="8" borderId="4" xfId="0" applyNumberFormat="1" applyFont="1" applyFill="1" applyBorder="1"/>
    <xf numFmtId="49" fontId="0" fillId="8" borderId="4" xfId="0" applyNumberFormat="1" applyFill="1" applyBorder="1"/>
    <xf numFmtId="0" fontId="3" fillId="9" borderId="4" xfId="0" applyFont="1" applyFill="1" applyBorder="1" applyAlignment="1">
      <alignment vertical="center" wrapText="1"/>
    </xf>
    <xf numFmtId="49" fontId="6" fillId="8" borderId="4" xfId="0" applyNumberFormat="1" applyFont="1" applyFill="1" applyBorder="1" applyAlignment="1">
      <alignment vertical="center" wrapText="1"/>
    </xf>
    <xf numFmtId="49" fontId="0" fillId="8" borderId="4" xfId="0" applyNumberFormat="1" applyFill="1" applyBorder="1" applyAlignment="1">
      <alignment vertical="center"/>
    </xf>
    <xf numFmtId="0" fontId="3" fillId="8" borderId="0" xfId="0" applyFont="1" applyFill="1" applyBorder="1" applyAlignment="1">
      <alignment vertical="center" wrapText="1"/>
    </xf>
    <xf numFmtId="0" fontId="0" fillId="0" borderId="0" xfId="0" applyBorder="1"/>
    <xf numFmtId="0" fontId="25" fillId="0" borderId="2" xfId="0" applyFont="1" applyFill="1" applyBorder="1" applyAlignment="1">
      <alignment horizontal="center" vertical="center"/>
    </xf>
    <xf numFmtId="0" fontId="25" fillId="0" borderId="0"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24"/>
  <sheetViews>
    <sheetView topLeftCell="C1" workbookViewId="0">
      <pane xSplit="1" ySplit="1" topLeftCell="J7" activePane="bottomRight" state="frozen"/>
      <selection activeCell="C1" sqref="C1"/>
      <selection pane="topRight" activeCell="D1" sqref="D1"/>
      <selection pane="bottomLeft" activeCell="C2" sqref="C2"/>
      <selection pane="bottomRight" activeCell="Y23" sqref="Y23"/>
    </sheetView>
  </sheetViews>
  <sheetFormatPr defaultRowHeight="14" x14ac:dyDescent="0.3"/>
  <cols>
    <col min="1" max="2" width="0" hidden="1" customWidth="1"/>
    <col min="6" max="9" width="0" hidden="1" customWidth="1"/>
    <col min="15" max="15" width="6.5" customWidth="1"/>
  </cols>
  <sheetData>
    <row r="1" spans="1:41" ht="78" x14ac:dyDescent="0.3">
      <c r="A1" s="32" t="s">
        <v>172</v>
      </c>
      <c r="B1" s="32" t="s">
        <v>173</v>
      </c>
      <c r="C1" s="32" t="s">
        <v>174</v>
      </c>
      <c r="D1" s="33" t="s">
        <v>175</v>
      </c>
      <c r="E1" s="33" t="s">
        <v>176</v>
      </c>
      <c r="F1" s="34" t="s">
        <v>4</v>
      </c>
      <c r="G1" s="33" t="s">
        <v>177</v>
      </c>
      <c r="H1" s="30" t="s">
        <v>178</v>
      </c>
      <c r="I1" s="33" t="s">
        <v>179</v>
      </c>
      <c r="J1" s="33" t="s">
        <v>180</v>
      </c>
      <c r="K1" s="35" t="s">
        <v>181</v>
      </c>
      <c r="L1" s="35" t="s">
        <v>182</v>
      </c>
      <c r="M1" s="35" t="s">
        <v>183</v>
      </c>
      <c r="N1" s="35" t="s">
        <v>184</v>
      </c>
      <c r="O1" s="35" t="s">
        <v>185</v>
      </c>
      <c r="P1" s="32" t="s">
        <v>186</v>
      </c>
      <c r="Q1" s="32" t="s">
        <v>187</v>
      </c>
      <c r="R1" s="36" t="s">
        <v>188</v>
      </c>
      <c r="S1" s="32" t="s">
        <v>189</v>
      </c>
      <c r="T1" s="32" t="s">
        <v>521</v>
      </c>
      <c r="U1" s="32" t="s">
        <v>190</v>
      </c>
      <c r="V1" s="32" t="s">
        <v>191</v>
      </c>
      <c r="W1" s="32" t="s">
        <v>192</v>
      </c>
      <c r="X1" s="37" t="s">
        <v>193</v>
      </c>
      <c r="Y1" s="32" t="s">
        <v>194</v>
      </c>
      <c r="Z1" s="32" t="s">
        <v>195</v>
      </c>
      <c r="AA1" s="38" t="s">
        <v>196</v>
      </c>
      <c r="AB1" s="38" t="s">
        <v>197</v>
      </c>
      <c r="AC1" s="39" t="s">
        <v>198</v>
      </c>
      <c r="AD1" s="39" t="s">
        <v>199</v>
      </c>
      <c r="AE1" s="40" t="s">
        <v>200</v>
      </c>
      <c r="AF1" s="39" t="s">
        <v>201</v>
      </c>
      <c r="AG1" s="41" t="s">
        <v>202</v>
      </c>
      <c r="AH1" s="42" t="s">
        <v>203</v>
      </c>
      <c r="AI1" s="42" t="s">
        <v>204</v>
      </c>
      <c r="AJ1" s="43" t="s">
        <v>205</v>
      </c>
      <c r="AK1" s="42" t="s">
        <v>206</v>
      </c>
      <c r="AL1" s="43" t="s">
        <v>207</v>
      </c>
      <c r="AM1" s="44" t="s">
        <v>208</v>
      </c>
      <c r="AN1" s="44" t="s">
        <v>209</v>
      </c>
      <c r="AO1" s="45" t="s">
        <v>210</v>
      </c>
    </row>
    <row r="2" spans="1:41" x14ac:dyDescent="0.3">
      <c r="A2" s="46" t="s">
        <v>211</v>
      </c>
      <c r="B2" s="46" t="s">
        <v>212</v>
      </c>
      <c r="C2" s="22" t="s">
        <v>20</v>
      </c>
      <c r="D2" s="47" t="s">
        <v>29</v>
      </c>
      <c r="E2" s="48">
        <v>2020</v>
      </c>
      <c r="F2" s="48" t="s">
        <v>22</v>
      </c>
      <c r="G2" s="48" t="s">
        <v>23</v>
      </c>
      <c r="H2" s="46" t="s">
        <v>25</v>
      </c>
      <c r="I2" s="46" t="s">
        <v>214</v>
      </c>
      <c r="J2" s="46" t="s">
        <v>215</v>
      </c>
      <c r="K2" s="46" t="s">
        <v>216</v>
      </c>
      <c r="L2" s="46">
        <v>3</v>
      </c>
      <c r="M2" s="46">
        <v>3</v>
      </c>
      <c r="N2" s="46">
        <v>3</v>
      </c>
      <c r="O2" s="46" t="s">
        <v>217</v>
      </c>
      <c r="P2" s="46" t="s">
        <v>218</v>
      </c>
      <c r="Q2" s="46" t="s">
        <v>219</v>
      </c>
      <c r="R2" s="49" t="s">
        <v>220</v>
      </c>
      <c r="S2" s="46" t="s">
        <v>24</v>
      </c>
      <c r="T2" s="46">
        <v>2</v>
      </c>
      <c r="U2" s="46" t="s">
        <v>221</v>
      </c>
      <c r="V2" s="46" t="s">
        <v>222</v>
      </c>
      <c r="W2" s="46" t="s">
        <v>223</v>
      </c>
      <c r="X2" s="46" t="s">
        <v>224</v>
      </c>
      <c r="Y2" s="46" t="s">
        <v>225</v>
      </c>
      <c r="Z2" s="46" t="s">
        <v>226</v>
      </c>
      <c r="AA2" s="50" t="s">
        <v>227</v>
      </c>
      <c r="AB2" s="50" t="s">
        <v>228</v>
      </c>
      <c r="AC2" s="51" t="s">
        <v>229</v>
      </c>
      <c r="AD2" s="52" t="s">
        <v>230</v>
      </c>
      <c r="AE2" s="46" t="s">
        <v>48</v>
      </c>
      <c r="AF2" s="52" t="s">
        <v>231</v>
      </c>
      <c r="AG2" s="53"/>
      <c r="AH2" s="54" t="s">
        <v>232</v>
      </c>
      <c r="AI2" s="54" t="s">
        <v>233</v>
      </c>
      <c r="AJ2" s="54" t="s">
        <v>232</v>
      </c>
      <c r="AK2" s="54" t="s">
        <v>232</v>
      </c>
      <c r="AL2" s="54" t="s">
        <v>232</v>
      </c>
      <c r="AM2" s="54" t="s">
        <v>233</v>
      </c>
      <c r="AN2" s="54"/>
      <c r="AO2" s="54"/>
    </row>
    <row r="3" spans="1:41" x14ac:dyDescent="0.3">
      <c r="A3" s="46" t="s">
        <v>211</v>
      </c>
      <c r="B3" s="46" t="s">
        <v>212</v>
      </c>
      <c r="C3" s="46" t="s">
        <v>32</v>
      </c>
      <c r="D3" s="47" t="s">
        <v>213</v>
      </c>
      <c r="E3" s="48">
        <v>2011</v>
      </c>
      <c r="F3" s="48" t="s">
        <v>34</v>
      </c>
      <c r="G3" s="48" t="s">
        <v>23</v>
      </c>
      <c r="H3" s="46" t="s">
        <v>25</v>
      </c>
      <c r="I3" s="46" t="s">
        <v>234</v>
      </c>
      <c r="J3" s="46" t="s">
        <v>235</v>
      </c>
      <c r="K3" s="46" t="s">
        <v>236</v>
      </c>
      <c r="L3" s="46">
        <v>0</v>
      </c>
      <c r="M3" s="46">
        <v>1</v>
      </c>
      <c r="N3" s="46">
        <v>0</v>
      </c>
      <c r="O3" s="46"/>
      <c r="P3" s="46" t="s">
        <v>237</v>
      </c>
      <c r="Q3" s="46" t="s">
        <v>238</v>
      </c>
      <c r="R3" s="49" t="s">
        <v>239</v>
      </c>
      <c r="S3" s="46" t="s">
        <v>520</v>
      </c>
      <c r="T3" s="46">
        <v>2</v>
      </c>
      <c r="U3" s="46" t="s">
        <v>240</v>
      </c>
      <c r="V3" s="46" t="s">
        <v>241</v>
      </c>
      <c r="W3" s="46" t="s">
        <v>223</v>
      </c>
      <c r="X3" s="46" t="s">
        <v>224</v>
      </c>
      <c r="Y3" s="46" t="s">
        <v>242</v>
      </c>
      <c r="Z3" s="46" t="s">
        <v>243</v>
      </c>
      <c r="AA3" s="50" t="s">
        <v>227</v>
      </c>
      <c r="AB3" s="50" t="s">
        <v>228</v>
      </c>
      <c r="AC3" s="52" t="s">
        <v>244</v>
      </c>
      <c r="AD3" s="52" t="s">
        <v>245</v>
      </c>
      <c r="AE3" s="46" t="s">
        <v>48</v>
      </c>
      <c r="AF3" s="55">
        <v>0.27</v>
      </c>
      <c r="AG3" s="53" t="s">
        <v>246</v>
      </c>
      <c r="AH3" s="54" t="s">
        <v>233</v>
      </c>
      <c r="AI3" s="54" t="s">
        <v>232</v>
      </c>
      <c r="AJ3" s="54" t="s">
        <v>232</v>
      </c>
      <c r="AK3" s="54" t="s">
        <v>232</v>
      </c>
      <c r="AL3" s="54" t="s">
        <v>232</v>
      </c>
      <c r="AM3" s="54" t="s">
        <v>232</v>
      </c>
      <c r="AN3" s="54"/>
      <c r="AO3" s="54"/>
    </row>
    <row r="4" spans="1:41" x14ac:dyDescent="0.3">
      <c r="A4" s="46" t="s">
        <v>211</v>
      </c>
      <c r="B4" s="46" t="s">
        <v>212</v>
      </c>
      <c r="C4" s="56" t="s">
        <v>39</v>
      </c>
      <c r="D4" s="47" t="s">
        <v>40</v>
      </c>
      <c r="E4" s="48">
        <v>2020</v>
      </c>
      <c r="F4" s="48" t="s">
        <v>41</v>
      </c>
      <c r="G4" s="48" t="s">
        <v>23</v>
      </c>
      <c r="H4" s="46" t="s">
        <v>247</v>
      </c>
      <c r="I4" s="46" t="s">
        <v>248</v>
      </c>
      <c r="J4" s="46" t="s">
        <v>249</v>
      </c>
      <c r="K4" s="46" t="s">
        <v>250</v>
      </c>
      <c r="L4" s="46">
        <v>3</v>
      </c>
      <c r="M4" s="46">
        <v>3</v>
      </c>
      <c r="N4" s="46">
        <v>3</v>
      </c>
      <c r="O4" s="46" t="s">
        <v>217</v>
      </c>
      <c r="P4" s="46" t="s">
        <v>218</v>
      </c>
      <c r="Q4" s="46" t="s">
        <v>27</v>
      </c>
      <c r="R4" s="49" t="s">
        <v>239</v>
      </c>
      <c r="S4" s="46" t="s">
        <v>251</v>
      </c>
      <c r="T4" s="46">
        <v>1</v>
      </c>
      <c r="U4" s="46" t="s">
        <v>252</v>
      </c>
      <c r="V4" s="46" t="s">
        <v>253</v>
      </c>
      <c r="W4" s="22" t="s">
        <v>254</v>
      </c>
      <c r="X4" s="46" t="s">
        <v>255</v>
      </c>
      <c r="Y4" s="22" t="s">
        <v>254</v>
      </c>
      <c r="Z4" s="46" t="s">
        <v>256</v>
      </c>
      <c r="AA4" s="57" t="s">
        <v>227</v>
      </c>
      <c r="AB4" s="58" t="s">
        <v>257</v>
      </c>
      <c r="AC4" s="59" t="s">
        <v>258</v>
      </c>
      <c r="AD4" s="52" t="s">
        <v>259</v>
      </c>
      <c r="AE4" s="46" t="s">
        <v>48</v>
      </c>
      <c r="AF4" s="60"/>
      <c r="AG4" s="53"/>
      <c r="AH4" s="54" t="s">
        <v>232</v>
      </c>
      <c r="AI4" s="54" t="s">
        <v>233</v>
      </c>
      <c r="AJ4" s="54" t="s">
        <v>232</v>
      </c>
      <c r="AK4" s="54" t="s">
        <v>232</v>
      </c>
      <c r="AL4" s="54" t="s">
        <v>232</v>
      </c>
      <c r="AM4" s="54" t="s">
        <v>232</v>
      </c>
      <c r="AN4" s="61" t="s">
        <v>260</v>
      </c>
      <c r="AO4" s="54" t="s">
        <v>261</v>
      </c>
    </row>
    <row r="5" spans="1:41" x14ac:dyDescent="0.3">
      <c r="A5" s="46"/>
      <c r="B5" s="46" t="s">
        <v>212</v>
      </c>
      <c r="C5" s="46" t="s">
        <v>53</v>
      </c>
      <c r="D5" s="47" t="s">
        <v>54</v>
      </c>
      <c r="E5" s="48">
        <v>2019</v>
      </c>
      <c r="F5" s="48" t="s">
        <v>55</v>
      </c>
      <c r="G5" s="48" t="s">
        <v>56</v>
      </c>
      <c r="H5" s="46" t="s">
        <v>25</v>
      </c>
      <c r="I5" s="46" t="s">
        <v>262</v>
      </c>
      <c r="J5" s="46" t="s">
        <v>263</v>
      </c>
      <c r="K5" s="46" t="s">
        <v>264</v>
      </c>
      <c r="L5" s="46">
        <v>0</v>
      </c>
      <c r="M5" s="46">
        <v>0</v>
      </c>
      <c r="N5" s="46">
        <v>1</v>
      </c>
      <c r="O5" s="46" t="s">
        <v>217</v>
      </c>
      <c r="P5" s="46" t="s">
        <v>237</v>
      </c>
      <c r="Q5" s="46" t="s">
        <v>219</v>
      </c>
      <c r="R5" s="49" t="s">
        <v>239</v>
      </c>
      <c r="S5" s="46" t="s">
        <v>107</v>
      </c>
      <c r="T5" s="46">
        <v>0</v>
      </c>
      <c r="U5" s="46" t="s">
        <v>265</v>
      </c>
      <c r="V5" s="46" t="s">
        <v>266</v>
      </c>
      <c r="W5" s="46" t="s">
        <v>267</v>
      </c>
      <c r="X5" s="62" t="s">
        <v>48</v>
      </c>
      <c r="Y5" s="63" t="s">
        <v>268</v>
      </c>
      <c r="Z5" s="46" t="s">
        <v>269</v>
      </c>
      <c r="AA5" s="50" t="s">
        <v>227</v>
      </c>
      <c r="AB5" s="50" t="s">
        <v>270</v>
      </c>
      <c r="AC5" s="52" t="s">
        <v>271</v>
      </c>
      <c r="AD5" s="52" t="s">
        <v>272</v>
      </c>
      <c r="AE5" s="62"/>
      <c r="AF5" s="52" t="s">
        <v>273</v>
      </c>
      <c r="AG5" s="53"/>
      <c r="AH5" s="54" t="s">
        <v>233</v>
      </c>
      <c r="AI5" s="54" t="s">
        <v>232</v>
      </c>
      <c r="AJ5" s="54" t="s">
        <v>232</v>
      </c>
      <c r="AK5" s="54" t="s">
        <v>232</v>
      </c>
      <c r="AL5" s="54" t="s">
        <v>232</v>
      </c>
      <c r="AM5" s="54" t="s">
        <v>233</v>
      </c>
      <c r="AN5" s="54"/>
      <c r="AO5" s="54"/>
    </row>
    <row r="6" spans="1:41" x14ac:dyDescent="0.3">
      <c r="A6" s="46"/>
      <c r="B6" s="46" t="s">
        <v>212</v>
      </c>
      <c r="C6" s="64" t="s">
        <v>60</v>
      </c>
      <c r="D6" s="47" t="s">
        <v>61</v>
      </c>
      <c r="E6" s="48">
        <v>2012</v>
      </c>
      <c r="F6" s="48" t="s">
        <v>62</v>
      </c>
      <c r="G6" s="48" t="s">
        <v>23</v>
      </c>
      <c r="H6" s="46" t="s">
        <v>25</v>
      </c>
      <c r="I6" s="46" t="s">
        <v>274</v>
      </c>
      <c r="J6" s="46" t="s">
        <v>215</v>
      </c>
      <c r="K6" s="46" t="s">
        <v>275</v>
      </c>
      <c r="L6" s="46">
        <v>0</v>
      </c>
      <c r="M6" s="46">
        <v>1</v>
      </c>
      <c r="N6" s="46">
        <v>0</v>
      </c>
      <c r="O6" s="46"/>
      <c r="P6" s="46" t="s">
        <v>218</v>
      </c>
      <c r="Q6" s="46" t="s">
        <v>219</v>
      </c>
      <c r="R6" s="49" t="s">
        <v>276</v>
      </c>
      <c r="S6" s="46" t="s">
        <v>63</v>
      </c>
      <c r="T6" s="46">
        <v>2</v>
      </c>
      <c r="U6" s="46" t="s">
        <v>277</v>
      </c>
      <c r="V6" s="46" t="s">
        <v>278</v>
      </c>
      <c r="W6" s="54" t="s">
        <v>279</v>
      </c>
      <c r="X6" s="62" t="s">
        <v>280</v>
      </c>
      <c r="Y6" s="46" t="s">
        <v>281</v>
      </c>
      <c r="Z6" s="46" t="s">
        <v>282</v>
      </c>
      <c r="AA6" s="50" t="s">
        <v>227</v>
      </c>
      <c r="AB6" s="50" t="s">
        <v>228</v>
      </c>
      <c r="AC6" s="52" t="s">
        <v>283</v>
      </c>
      <c r="AD6" s="52" t="s">
        <v>284</v>
      </c>
      <c r="AE6" s="62" t="s">
        <v>285</v>
      </c>
      <c r="AF6" s="52"/>
      <c r="AG6" s="53"/>
      <c r="AH6" s="54" t="s">
        <v>232</v>
      </c>
      <c r="AI6" s="54" t="s">
        <v>233</v>
      </c>
      <c r="AJ6" s="54" t="s">
        <v>232</v>
      </c>
      <c r="AK6" s="54" t="s">
        <v>232</v>
      </c>
      <c r="AL6" s="54" t="s">
        <v>232</v>
      </c>
      <c r="AM6" s="54" t="s">
        <v>232</v>
      </c>
      <c r="AN6" s="54" t="s">
        <v>232</v>
      </c>
      <c r="AO6" s="54"/>
    </row>
    <row r="7" spans="1:41" x14ac:dyDescent="0.3">
      <c r="A7" s="46"/>
      <c r="B7" s="46" t="s">
        <v>212</v>
      </c>
      <c r="C7" s="64" t="s">
        <v>70</v>
      </c>
      <c r="D7" s="47" t="s">
        <v>71</v>
      </c>
      <c r="E7" s="48">
        <v>2011</v>
      </c>
      <c r="F7" s="48" t="s">
        <v>72</v>
      </c>
      <c r="G7" s="48" t="s">
        <v>50</v>
      </c>
      <c r="H7" s="46" t="s">
        <v>52</v>
      </c>
      <c r="I7" s="46" t="s">
        <v>286</v>
      </c>
      <c r="J7" s="46" t="s">
        <v>287</v>
      </c>
      <c r="K7" s="46" t="s">
        <v>288</v>
      </c>
      <c r="L7" s="46">
        <v>0</v>
      </c>
      <c r="M7" s="46">
        <v>1</v>
      </c>
      <c r="N7" s="46">
        <v>0</v>
      </c>
      <c r="O7" s="46"/>
      <c r="P7" s="46" t="s">
        <v>237</v>
      </c>
      <c r="Q7" s="46" t="s">
        <v>27</v>
      </c>
      <c r="R7" s="49" t="s">
        <v>289</v>
      </c>
      <c r="S7" s="46" t="s">
        <v>290</v>
      </c>
      <c r="T7" s="46">
        <v>0</v>
      </c>
      <c r="U7" s="46" t="s">
        <v>291</v>
      </c>
      <c r="V7" s="46" t="s">
        <v>292</v>
      </c>
      <c r="W7" s="46" t="s">
        <v>223</v>
      </c>
      <c r="X7" s="62" t="s">
        <v>280</v>
      </c>
      <c r="Y7" s="46" t="s">
        <v>293</v>
      </c>
      <c r="Z7" s="46" t="s">
        <v>282</v>
      </c>
      <c r="AA7" s="50" t="s">
        <v>227</v>
      </c>
      <c r="AB7" s="50" t="s">
        <v>294</v>
      </c>
      <c r="AC7" s="52" t="s">
        <v>295</v>
      </c>
      <c r="AD7" s="52" t="s">
        <v>296</v>
      </c>
      <c r="AE7" s="62" t="s">
        <v>285</v>
      </c>
      <c r="AF7" s="52">
        <v>0</v>
      </c>
      <c r="AG7" s="53"/>
      <c r="AH7" s="54" t="s">
        <v>233</v>
      </c>
      <c r="AI7" s="54" t="s">
        <v>232</v>
      </c>
      <c r="AJ7" s="54" t="s">
        <v>232</v>
      </c>
      <c r="AK7" s="54" t="s">
        <v>232</v>
      </c>
      <c r="AL7" s="54" t="s">
        <v>232</v>
      </c>
      <c r="AM7" s="54" t="s">
        <v>233</v>
      </c>
      <c r="AN7" s="54" t="s">
        <v>232</v>
      </c>
      <c r="AO7" s="54"/>
    </row>
    <row r="8" spans="1:41" x14ac:dyDescent="0.3">
      <c r="A8" s="46"/>
      <c r="B8" s="46" t="s">
        <v>212</v>
      </c>
      <c r="C8" s="64" t="s">
        <v>78</v>
      </c>
      <c r="D8" s="47" t="s">
        <v>79</v>
      </c>
      <c r="E8" s="48">
        <v>2015</v>
      </c>
      <c r="F8" s="48" t="s">
        <v>80</v>
      </c>
      <c r="G8" s="48" t="s">
        <v>50</v>
      </c>
      <c r="H8" s="22" t="s">
        <v>52</v>
      </c>
      <c r="I8" s="63" t="s">
        <v>297</v>
      </c>
      <c r="J8" s="46" t="s">
        <v>297</v>
      </c>
      <c r="K8" s="46" t="s">
        <v>298</v>
      </c>
      <c r="L8" s="46">
        <v>0</v>
      </c>
      <c r="M8" s="46">
        <v>1</v>
      </c>
      <c r="N8" s="46">
        <v>0</v>
      </c>
      <c r="O8" s="46" t="s">
        <v>217</v>
      </c>
      <c r="P8" s="46" t="s">
        <v>237</v>
      </c>
      <c r="Q8" s="46" t="s">
        <v>219</v>
      </c>
      <c r="R8" s="49" t="s">
        <v>276</v>
      </c>
      <c r="S8" s="46" t="s">
        <v>81</v>
      </c>
      <c r="T8" s="46">
        <v>0</v>
      </c>
      <c r="U8" s="46" t="s">
        <v>299</v>
      </c>
      <c r="V8" s="46" t="s">
        <v>48</v>
      </c>
      <c r="W8" s="46" t="s">
        <v>300</v>
      </c>
      <c r="X8" s="62" t="s">
        <v>280</v>
      </c>
      <c r="Y8" s="46" t="s">
        <v>48</v>
      </c>
      <c r="Z8" s="46" t="s">
        <v>301</v>
      </c>
      <c r="AA8" s="50" t="s">
        <v>227</v>
      </c>
      <c r="AB8" s="50" t="s">
        <v>294</v>
      </c>
      <c r="AC8" s="52" t="s">
        <v>302</v>
      </c>
      <c r="AD8" s="52" t="s">
        <v>303</v>
      </c>
      <c r="AE8" s="62"/>
      <c r="AF8" s="52"/>
      <c r="AG8" s="53"/>
      <c r="AH8" s="54" t="s">
        <v>233</v>
      </c>
      <c r="AI8" s="54" t="s">
        <v>233</v>
      </c>
      <c r="AJ8" s="54" t="s">
        <v>232</v>
      </c>
      <c r="AK8" s="54" t="s">
        <v>232</v>
      </c>
      <c r="AL8" s="61" t="s">
        <v>233</v>
      </c>
      <c r="AM8" s="54" t="s">
        <v>233</v>
      </c>
      <c r="AN8" s="54" t="s">
        <v>232</v>
      </c>
      <c r="AO8" s="54"/>
    </row>
    <row r="9" spans="1:41" x14ac:dyDescent="0.3">
      <c r="A9" s="46"/>
      <c r="B9" s="46" t="s">
        <v>212</v>
      </c>
      <c r="C9" s="64" t="s">
        <v>87</v>
      </c>
      <c r="D9" s="47" t="s">
        <v>88</v>
      </c>
      <c r="E9" s="48">
        <v>2011</v>
      </c>
      <c r="F9" s="48" t="s">
        <v>89</v>
      </c>
      <c r="G9" s="48" t="s">
        <v>50</v>
      </c>
      <c r="H9" s="46" t="s">
        <v>52</v>
      </c>
      <c r="I9" s="46" t="s">
        <v>304</v>
      </c>
      <c r="J9" s="46" t="s">
        <v>305</v>
      </c>
      <c r="K9" s="46" t="s">
        <v>306</v>
      </c>
      <c r="L9" s="46">
        <v>0</v>
      </c>
      <c r="M9" s="46">
        <v>2</v>
      </c>
      <c r="N9" s="46">
        <v>2</v>
      </c>
      <c r="O9" s="46"/>
      <c r="P9" s="46" t="s">
        <v>237</v>
      </c>
      <c r="Q9" s="46" t="s">
        <v>219</v>
      </c>
      <c r="R9" s="65" t="s">
        <v>307</v>
      </c>
      <c r="S9" s="46" t="s">
        <v>90</v>
      </c>
      <c r="T9" s="46">
        <v>0</v>
      </c>
      <c r="U9" s="46" t="s">
        <v>308</v>
      </c>
      <c r="V9" s="46" t="s">
        <v>309</v>
      </c>
      <c r="W9" s="46" t="s">
        <v>310</v>
      </c>
      <c r="X9" s="62" t="s">
        <v>280</v>
      </c>
      <c r="Y9" s="46" t="s">
        <v>48</v>
      </c>
      <c r="Z9" s="46" t="s">
        <v>282</v>
      </c>
      <c r="AA9" s="50" t="s">
        <v>227</v>
      </c>
      <c r="AB9" s="63" t="s">
        <v>311</v>
      </c>
      <c r="AC9" s="52" t="s">
        <v>312</v>
      </c>
      <c r="AD9" s="52" t="s">
        <v>313</v>
      </c>
      <c r="AE9" s="62"/>
      <c r="AF9" s="52"/>
      <c r="AG9" s="53"/>
      <c r="AH9" s="54" t="s">
        <v>233</v>
      </c>
      <c r="AI9" s="54" t="s">
        <v>232</v>
      </c>
      <c r="AJ9" s="54" t="s">
        <v>232</v>
      </c>
      <c r="AK9" s="54" t="s">
        <v>232</v>
      </c>
      <c r="AL9" s="54" t="s">
        <v>232</v>
      </c>
      <c r="AM9" s="54" t="s">
        <v>233</v>
      </c>
      <c r="AN9" s="54" t="s">
        <v>232</v>
      </c>
      <c r="AO9" s="54"/>
    </row>
    <row r="10" spans="1:41" x14ac:dyDescent="0.3">
      <c r="A10" s="66"/>
      <c r="B10" s="66" t="s">
        <v>212</v>
      </c>
      <c r="C10" s="46" t="s">
        <v>94</v>
      </c>
      <c r="D10" s="47" t="s">
        <v>95</v>
      </c>
      <c r="E10" s="48">
        <v>2012</v>
      </c>
      <c r="F10" s="48" t="s">
        <v>96</v>
      </c>
      <c r="G10" s="48" t="s">
        <v>23</v>
      </c>
      <c r="H10" s="46" t="s">
        <v>25</v>
      </c>
      <c r="I10" s="46" t="s">
        <v>314</v>
      </c>
      <c r="J10" s="46" t="s">
        <v>215</v>
      </c>
      <c r="K10" s="46" t="s">
        <v>315</v>
      </c>
      <c r="L10" s="46">
        <v>0</v>
      </c>
      <c r="M10" s="46">
        <v>0</v>
      </c>
      <c r="N10" s="46">
        <v>1</v>
      </c>
      <c r="O10" s="46"/>
      <c r="P10" s="46" t="s">
        <v>218</v>
      </c>
      <c r="Q10" s="46" t="s">
        <v>219</v>
      </c>
      <c r="R10" s="49" t="s">
        <v>316</v>
      </c>
      <c r="S10" s="46" t="s">
        <v>97</v>
      </c>
      <c r="T10" s="46">
        <v>0</v>
      </c>
      <c r="U10" s="46" t="s">
        <v>317</v>
      </c>
      <c r="V10" s="46" t="s">
        <v>48</v>
      </c>
      <c r="W10" s="46" t="s">
        <v>223</v>
      </c>
      <c r="X10" s="62" t="s">
        <v>280</v>
      </c>
      <c r="Y10" s="46" t="s">
        <v>318</v>
      </c>
      <c r="Z10" s="46" t="s">
        <v>319</v>
      </c>
      <c r="AA10" s="50" t="s">
        <v>227</v>
      </c>
      <c r="AB10" s="50" t="s">
        <v>228</v>
      </c>
      <c r="AC10" s="52" t="s">
        <v>320</v>
      </c>
      <c r="AD10" s="52" t="s">
        <v>321</v>
      </c>
      <c r="AE10" s="62"/>
      <c r="AF10" s="52"/>
      <c r="AG10" s="53"/>
      <c r="AH10" s="54" t="s">
        <v>232</v>
      </c>
      <c r="AI10" s="54" t="s">
        <v>232</v>
      </c>
      <c r="AJ10" s="54" t="s">
        <v>232</v>
      </c>
      <c r="AK10" s="54" t="s">
        <v>233</v>
      </c>
      <c r="AL10" s="54" t="s">
        <v>232</v>
      </c>
      <c r="AM10" s="54" t="s">
        <v>233</v>
      </c>
      <c r="AN10" s="54"/>
      <c r="AO10" s="54"/>
    </row>
    <row r="11" spans="1:41" x14ac:dyDescent="0.3">
      <c r="A11" s="67" t="s">
        <v>322</v>
      </c>
      <c r="B11" s="67" t="s">
        <v>212</v>
      </c>
      <c r="C11" s="67" t="s">
        <v>99</v>
      </c>
      <c r="D11" s="68" t="s">
        <v>100</v>
      </c>
      <c r="E11" s="69">
        <v>2013</v>
      </c>
      <c r="F11" s="69" t="s">
        <v>101</v>
      </c>
      <c r="G11" s="69" t="s">
        <v>50</v>
      </c>
      <c r="H11" s="67" t="s">
        <v>52</v>
      </c>
      <c r="I11" s="67" t="s">
        <v>323</v>
      </c>
      <c r="J11" s="67" t="s">
        <v>324</v>
      </c>
      <c r="K11" s="67" t="s">
        <v>325</v>
      </c>
      <c r="L11" s="67">
        <v>3</v>
      </c>
      <c r="M11" s="67">
        <v>3</v>
      </c>
      <c r="N11" s="67">
        <v>3</v>
      </c>
      <c r="O11" s="67"/>
      <c r="P11" s="67" t="s">
        <v>237</v>
      </c>
      <c r="Q11" s="67" t="s">
        <v>219</v>
      </c>
      <c r="R11" s="67" t="s">
        <v>316</v>
      </c>
      <c r="S11" s="63" t="s">
        <v>102</v>
      </c>
      <c r="T11" s="63">
        <v>0</v>
      </c>
      <c r="U11" s="67" t="s">
        <v>326</v>
      </c>
      <c r="V11" s="67" t="s">
        <v>327</v>
      </c>
      <c r="W11" s="67" t="s">
        <v>328</v>
      </c>
      <c r="X11" s="62" t="s">
        <v>280</v>
      </c>
      <c r="Y11" s="67" t="s">
        <v>329</v>
      </c>
      <c r="Z11" s="67" t="s">
        <v>48</v>
      </c>
      <c r="AA11" s="67" t="s">
        <v>330</v>
      </c>
      <c r="AB11" s="67" t="s">
        <v>228</v>
      </c>
      <c r="AC11" s="67" t="s">
        <v>331</v>
      </c>
      <c r="AD11" s="67" t="s">
        <v>332</v>
      </c>
      <c r="AE11" s="62" t="s">
        <v>285</v>
      </c>
      <c r="AF11" s="67" t="s">
        <v>48</v>
      </c>
      <c r="AG11" s="53" t="s">
        <v>333</v>
      </c>
      <c r="AH11" s="61" t="s">
        <v>233</v>
      </c>
      <c r="AI11" s="61" t="s">
        <v>233</v>
      </c>
      <c r="AJ11" s="61" t="s">
        <v>233</v>
      </c>
      <c r="AK11" s="61" t="s">
        <v>232</v>
      </c>
      <c r="AL11" s="61" t="s">
        <v>232</v>
      </c>
      <c r="AM11" s="61" t="s">
        <v>233</v>
      </c>
      <c r="AN11" s="61"/>
      <c r="AO11" s="61"/>
    </row>
    <row r="12" spans="1:41" x14ac:dyDescent="0.3">
      <c r="A12" s="67" t="s">
        <v>322</v>
      </c>
      <c r="B12" s="67" t="s">
        <v>212</v>
      </c>
      <c r="C12" s="70" t="s">
        <v>104</v>
      </c>
      <c r="D12" s="68" t="s">
        <v>105</v>
      </c>
      <c r="E12" s="69">
        <v>2018</v>
      </c>
      <c r="F12" s="69" t="s">
        <v>106</v>
      </c>
      <c r="G12" s="69" t="s">
        <v>50</v>
      </c>
      <c r="H12" s="67" t="s">
        <v>58</v>
      </c>
      <c r="I12" s="67" t="s">
        <v>334</v>
      </c>
      <c r="J12" s="67" t="s">
        <v>235</v>
      </c>
      <c r="K12" s="67" t="s">
        <v>335</v>
      </c>
      <c r="L12" s="67">
        <v>0</v>
      </c>
      <c r="M12" s="67">
        <v>2</v>
      </c>
      <c r="N12" s="67">
        <v>2</v>
      </c>
      <c r="O12" s="67"/>
      <c r="P12" s="67" t="s">
        <v>237</v>
      </c>
      <c r="Q12" s="67" t="s">
        <v>238</v>
      </c>
      <c r="R12" s="71" t="s">
        <v>316</v>
      </c>
      <c r="S12" s="67" t="s">
        <v>107</v>
      </c>
      <c r="T12" s="67">
        <v>0</v>
      </c>
      <c r="U12" s="67" t="s">
        <v>469</v>
      </c>
      <c r="V12" s="67" t="s">
        <v>470</v>
      </c>
      <c r="W12" s="67" t="s">
        <v>471</v>
      </c>
      <c r="X12" s="62" t="s">
        <v>280</v>
      </c>
      <c r="Y12" s="67" t="s">
        <v>472</v>
      </c>
      <c r="Z12" s="67" t="s">
        <v>336</v>
      </c>
      <c r="AA12" s="67" t="s">
        <v>337</v>
      </c>
      <c r="AB12" s="67" t="s">
        <v>228</v>
      </c>
      <c r="AC12" s="67" t="s">
        <v>338</v>
      </c>
      <c r="AD12" s="67" t="s">
        <v>339</v>
      </c>
      <c r="AE12" s="62" t="s">
        <v>285</v>
      </c>
      <c r="AF12" s="52" t="s">
        <v>48</v>
      </c>
      <c r="AG12" s="53" t="s">
        <v>238</v>
      </c>
      <c r="AH12" s="61" t="s">
        <v>233</v>
      </c>
      <c r="AI12" s="61" t="s">
        <v>233</v>
      </c>
      <c r="AJ12" s="61" t="s">
        <v>232</v>
      </c>
      <c r="AK12" s="61" t="s">
        <v>232</v>
      </c>
      <c r="AL12" s="61" t="s">
        <v>232</v>
      </c>
      <c r="AM12" s="61" t="s">
        <v>233</v>
      </c>
      <c r="AN12" s="61" t="s">
        <v>232</v>
      </c>
      <c r="AO12" s="61"/>
    </row>
    <row r="13" spans="1:41" x14ac:dyDescent="0.3">
      <c r="A13" s="46"/>
      <c r="B13" s="46" t="s">
        <v>212</v>
      </c>
      <c r="C13" s="46" t="s">
        <v>111</v>
      </c>
      <c r="D13" s="46" t="s">
        <v>112</v>
      </c>
      <c r="E13" s="46">
        <v>2021</v>
      </c>
      <c r="F13" s="46" t="s">
        <v>113</v>
      </c>
      <c r="G13" s="46" t="s">
        <v>340</v>
      </c>
      <c r="H13" s="46" t="s">
        <v>58</v>
      </c>
      <c r="I13" s="46" t="s">
        <v>342</v>
      </c>
      <c r="J13" s="46" t="s">
        <v>343</v>
      </c>
      <c r="K13" s="46" t="s">
        <v>344</v>
      </c>
      <c r="L13" s="46">
        <v>0</v>
      </c>
      <c r="M13" s="46">
        <v>0</v>
      </c>
      <c r="N13" s="46">
        <v>1</v>
      </c>
      <c r="O13" s="46" t="s">
        <v>217</v>
      </c>
      <c r="P13" s="46" t="s">
        <v>237</v>
      </c>
      <c r="Q13" s="46" t="s">
        <v>219</v>
      </c>
      <c r="R13" s="46" t="s">
        <v>307</v>
      </c>
      <c r="S13" s="46" t="s">
        <v>119</v>
      </c>
      <c r="T13" s="46">
        <v>2</v>
      </c>
      <c r="U13" s="46" t="s">
        <v>345</v>
      </c>
      <c r="V13" s="46" t="s">
        <v>346</v>
      </c>
      <c r="W13" s="67" t="s">
        <v>347</v>
      </c>
      <c r="X13" s="62" t="s">
        <v>48</v>
      </c>
      <c r="Y13" s="46" t="s">
        <v>345</v>
      </c>
      <c r="Z13" s="46" t="s">
        <v>348</v>
      </c>
      <c r="AA13" s="50" t="s">
        <v>227</v>
      </c>
      <c r="AB13" s="50" t="s">
        <v>349</v>
      </c>
      <c r="AC13" s="52" t="s">
        <v>350</v>
      </c>
      <c r="AD13" s="52" t="s">
        <v>351</v>
      </c>
      <c r="AE13" s="62" t="s">
        <v>48</v>
      </c>
      <c r="AF13" s="52" t="s">
        <v>48</v>
      </c>
      <c r="AG13" s="53"/>
      <c r="AH13" s="54" t="s">
        <v>233</v>
      </c>
      <c r="AI13" s="54" t="s">
        <v>233</v>
      </c>
      <c r="AJ13" s="54" t="s">
        <v>232</v>
      </c>
      <c r="AK13" s="54" t="s">
        <v>232</v>
      </c>
      <c r="AL13" s="54" t="s">
        <v>232</v>
      </c>
      <c r="AM13" s="54" t="s">
        <v>232</v>
      </c>
      <c r="AN13" s="54"/>
      <c r="AO13" s="54"/>
    </row>
    <row r="14" spans="1:41" x14ac:dyDescent="0.3">
      <c r="A14" s="46"/>
      <c r="B14" s="71" t="s">
        <v>212</v>
      </c>
      <c r="C14" s="46" t="s">
        <v>116</v>
      </c>
      <c r="D14" s="47" t="s">
        <v>117</v>
      </c>
      <c r="E14" s="48">
        <v>2013</v>
      </c>
      <c r="F14" s="48" t="s">
        <v>118</v>
      </c>
      <c r="G14" s="48" t="s">
        <v>340</v>
      </c>
      <c r="H14" s="46" t="s">
        <v>341</v>
      </c>
      <c r="I14" s="46" t="s">
        <v>352</v>
      </c>
      <c r="J14" s="46" t="s">
        <v>215</v>
      </c>
      <c r="K14" s="46" t="s">
        <v>353</v>
      </c>
      <c r="L14" s="46">
        <v>0</v>
      </c>
      <c r="M14" s="46">
        <v>2</v>
      </c>
      <c r="N14" s="46">
        <v>2</v>
      </c>
      <c r="O14" s="46"/>
      <c r="P14" s="46" t="s">
        <v>218</v>
      </c>
      <c r="Q14" s="46" t="s">
        <v>27</v>
      </c>
      <c r="R14" s="49" t="s">
        <v>276</v>
      </c>
      <c r="S14" s="46" t="s">
        <v>119</v>
      </c>
      <c r="T14" s="46">
        <v>2</v>
      </c>
      <c r="U14" s="46" t="s">
        <v>354</v>
      </c>
      <c r="V14" s="46" t="s">
        <v>355</v>
      </c>
      <c r="W14" s="67" t="s">
        <v>328</v>
      </c>
      <c r="X14" s="62" t="s">
        <v>280</v>
      </c>
      <c r="Y14" s="46" t="s">
        <v>356</v>
      </c>
      <c r="Z14" s="46" t="s">
        <v>282</v>
      </c>
      <c r="AA14" s="50" t="s">
        <v>227</v>
      </c>
      <c r="AB14" s="50" t="s">
        <v>228</v>
      </c>
      <c r="AC14" s="52" t="s">
        <v>338</v>
      </c>
      <c r="AD14" s="52" t="s">
        <v>357</v>
      </c>
      <c r="AE14" s="62" t="s">
        <v>285</v>
      </c>
      <c r="AF14" s="52" t="s">
        <v>358</v>
      </c>
      <c r="AG14" s="53"/>
      <c r="AH14" s="54" t="s">
        <v>232</v>
      </c>
      <c r="AI14" s="54" t="s">
        <v>232</v>
      </c>
      <c r="AJ14" s="54" t="s">
        <v>232</v>
      </c>
      <c r="AK14" s="54" t="s">
        <v>232</v>
      </c>
      <c r="AL14" s="54" t="s">
        <v>232</v>
      </c>
      <c r="AM14" s="54" t="s">
        <v>233</v>
      </c>
      <c r="AN14" s="54"/>
      <c r="AO14" s="54"/>
    </row>
    <row r="15" spans="1:41" x14ac:dyDescent="0.3">
      <c r="A15" s="66"/>
      <c r="B15" s="72" t="s">
        <v>212</v>
      </c>
      <c r="C15" s="46" t="s">
        <v>121</v>
      </c>
      <c r="D15" s="47" t="s">
        <v>122</v>
      </c>
      <c r="E15" s="48">
        <v>2011</v>
      </c>
      <c r="F15" s="48" t="s">
        <v>123</v>
      </c>
      <c r="G15" s="48" t="s">
        <v>359</v>
      </c>
      <c r="H15" s="46" t="s">
        <v>25</v>
      </c>
      <c r="I15" s="46" t="s">
        <v>360</v>
      </c>
      <c r="J15" s="46" t="s">
        <v>215</v>
      </c>
      <c r="K15" s="46">
        <v>2009</v>
      </c>
      <c r="L15" s="46">
        <v>0</v>
      </c>
      <c r="M15" s="46">
        <v>0</v>
      </c>
      <c r="N15" s="46">
        <v>0</v>
      </c>
      <c r="O15" s="46"/>
      <c r="P15" s="46" t="s">
        <v>218</v>
      </c>
      <c r="Q15" s="46" t="s">
        <v>27</v>
      </c>
      <c r="R15" s="49" t="s">
        <v>361</v>
      </c>
      <c r="S15" s="46" t="s">
        <v>124</v>
      </c>
      <c r="T15" s="46">
        <v>0</v>
      </c>
      <c r="U15" s="46" t="s">
        <v>362</v>
      </c>
      <c r="V15" s="46" t="s">
        <v>363</v>
      </c>
      <c r="W15" s="46" t="s">
        <v>364</v>
      </c>
      <c r="X15" s="46" t="s">
        <v>280</v>
      </c>
      <c r="Y15" s="46" t="s">
        <v>365</v>
      </c>
      <c r="Z15" s="46" t="s">
        <v>282</v>
      </c>
      <c r="AA15" s="50" t="s">
        <v>227</v>
      </c>
      <c r="AB15" s="50" t="s">
        <v>366</v>
      </c>
      <c r="AC15" s="52" t="s">
        <v>367</v>
      </c>
      <c r="AD15" s="59" t="s">
        <v>368</v>
      </c>
      <c r="AE15" s="62" t="s">
        <v>285</v>
      </c>
      <c r="AF15" s="52">
        <v>17.5</v>
      </c>
      <c r="AG15" s="53"/>
      <c r="AH15" s="54" t="s">
        <v>232</v>
      </c>
      <c r="AI15" s="54" t="s">
        <v>232</v>
      </c>
      <c r="AJ15" s="54" t="s">
        <v>232</v>
      </c>
      <c r="AK15" s="54" t="s">
        <v>232</v>
      </c>
      <c r="AL15" s="54" t="s">
        <v>232</v>
      </c>
      <c r="AM15" s="54" t="s">
        <v>232</v>
      </c>
      <c r="AN15" s="54"/>
      <c r="AO15" s="54"/>
    </row>
    <row r="16" spans="1:41" x14ac:dyDescent="0.3">
      <c r="A16" s="66"/>
      <c r="B16" s="72" t="s">
        <v>212</v>
      </c>
      <c r="C16" s="46" t="s">
        <v>127</v>
      </c>
      <c r="D16" s="47" t="s">
        <v>122</v>
      </c>
      <c r="E16" s="48">
        <v>2017</v>
      </c>
      <c r="F16" s="48" t="s">
        <v>128</v>
      </c>
      <c r="G16" s="48" t="s">
        <v>359</v>
      </c>
      <c r="H16" s="46" t="s">
        <v>369</v>
      </c>
      <c r="I16" s="46" t="s">
        <v>360</v>
      </c>
      <c r="J16" s="46" t="s">
        <v>215</v>
      </c>
      <c r="K16" s="46" t="s">
        <v>370</v>
      </c>
      <c r="L16" s="46">
        <v>3</v>
      </c>
      <c r="M16" s="46">
        <v>3</v>
      </c>
      <c r="N16" s="46">
        <v>3</v>
      </c>
      <c r="O16" s="46" t="s">
        <v>217</v>
      </c>
      <c r="P16" s="46" t="s">
        <v>218</v>
      </c>
      <c r="Q16" s="46" t="s">
        <v>27</v>
      </c>
      <c r="R16" s="49" t="s">
        <v>276</v>
      </c>
      <c r="S16" s="46" t="s">
        <v>119</v>
      </c>
      <c r="T16" s="46">
        <v>2</v>
      </c>
      <c r="U16" s="46" t="s">
        <v>48</v>
      </c>
      <c r="V16" s="46" t="s">
        <v>371</v>
      </c>
      <c r="W16" s="46" t="s">
        <v>372</v>
      </c>
      <c r="X16" s="62" t="s">
        <v>280</v>
      </c>
      <c r="Y16" s="46" t="s">
        <v>373</v>
      </c>
      <c r="Z16" s="46" t="s">
        <v>374</v>
      </c>
      <c r="AA16" s="50" t="s">
        <v>227</v>
      </c>
      <c r="AB16" s="50" t="s">
        <v>228</v>
      </c>
      <c r="AC16" s="52" t="s">
        <v>338</v>
      </c>
      <c r="AD16" s="52" t="s">
        <v>375</v>
      </c>
      <c r="AE16" s="62" t="s">
        <v>285</v>
      </c>
      <c r="AF16" s="52" t="s">
        <v>48</v>
      </c>
      <c r="AG16" s="53" t="s">
        <v>376</v>
      </c>
      <c r="AH16" s="54" t="s">
        <v>232</v>
      </c>
      <c r="AI16" s="54" t="s">
        <v>232</v>
      </c>
      <c r="AJ16" s="54" t="s">
        <v>232</v>
      </c>
      <c r="AK16" s="54" t="s">
        <v>232</v>
      </c>
      <c r="AL16" s="54" t="s">
        <v>232</v>
      </c>
      <c r="AM16" s="54" t="s">
        <v>232</v>
      </c>
      <c r="AN16" s="54"/>
      <c r="AO16" s="54"/>
    </row>
    <row r="17" spans="1:41" x14ac:dyDescent="0.3">
      <c r="A17" s="46"/>
      <c r="B17" s="71" t="s">
        <v>212</v>
      </c>
      <c r="C17" s="46" t="s">
        <v>130</v>
      </c>
      <c r="D17" s="47" t="s">
        <v>131</v>
      </c>
      <c r="E17" s="48">
        <v>2012</v>
      </c>
      <c r="F17" s="48" t="s">
        <v>132</v>
      </c>
      <c r="G17" s="48" t="s">
        <v>50</v>
      </c>
      <c r="H17" s="46" t="s">
        <v>52</v>
      </c>
      <c r="I17" s="46" t="s">
        <v>377</v>
      </c>
      <c r="J17" s="46" t="s">
        <v>249</v>
      </c>
      <c r="K17" s="46" t="s">
        <v>378</v>
      </c>
      <c r="L17" s="46">
        <v>0</v>
      </c>
      <c r="M17" s="46">
        <v>1</v>
      </c>
      <c r="N17" s="46">
        <v>0</v>
      </c>
      <c r="O17" s="46" t="s">
        <v>217</v>
      </c>
      <c r="P17" s="46" t="s">
        <v>379</v>
      </c>
      <c r="Q17" s="46" t="s">
        <v>219</v>
      </c>
      <c r="R17" s="49" t="s">
        <v>316</v>
      </c>
      <c r="S17" s="46" t="s">
        <v>133</v>
      </c>
      <c r="T17" s="46">
        <v>1</v>
      </c>
      <c r="U17" s="46" t="s">
        <v>380</v>
      </c>
      <c r="V17" s="46" t="s">
        <v>381</v>
      </c>
      <c r="W17" s="46" t="s">
        <v>372</v>
      </c>
      <c r="X17" s="62" t="s">
        <v>280</v>
      </c>
      <c r="Y17" s="46" t="s">
        <v>382</v>
      </c>
      <c r="Z17" s="46" t="s">
        <v>383</v>
      </c>
      <c r="AA17" s="50" t="s">
        <v>227</v>
      </c>
      <c r="AB17" s="50" t="s">
        <v>384</v>
      </c>
      <c r="AC17" s="52" t="s">
        <v>48</v>
      </c>
      <c r="AD17" s="52" t="s">
        <v>384</v>
      </c>
      <c r="AE17" s="62" t="s">
        <v>285</v>
      </c>
      <c r="AF17" s="52" t="s">
        <v>48</v>
      </c>
      <c r="AG17" s="53"/>
      <c r="AH17" s="54" t="s">
        <v>233</v>
      </c>
      <c r="AI17" s="54" t="s">
        <v>233</v>
      </c>
      <c r="AJ17" s="54" t="s">
        <v>233</v>
      </c>
      <c r="AK17" s="54" t="s">
        <v>232</v>
      </c>
      <c r="AL17" s="54" t="s">
        <v>232</v>
      </c>
      <c r="AM17" s="54" t="s">
        <v>233</v>
      </c>
      <c r="AN17" s="54"/>
      <c r="AO17" s="54"/>
    </row>
    <row r="18" spans="1:41" x14ac:dyDescent="0.3">
      <c r="A18" s="46"/>
      <c r="B18" s="71" t="s">
        <v>212</v>
      </c>
      <c r="C18" s="46" t="s">
        <v>135</v>
      </c>
      <c r="D18" s="47" t="s">
        <v>136</v>
      </c>
      <c r="E18" s="48">
        <v>2020</v>
      </c>
      <c r="F18" s="48" t="s">
        <v>137</v>
      </c>
      <c r="G18" s="48" t="s">
        <v>50</v>
      </c>
      <c r="H18" s="64" t="s">
        <v>58</v>
      </c>
      <c r="I18" s="46" t="s">
        <v>385</v>
      </c>
      <c r="J18" s="46" t="s">
        <v>343</v>
      </c>
      <c r="K18" s="46" t="s">
        <v>386</v>
      </c>
      <c r="L18" s="46">
        <v>0</v>
      </c>
      <c r="M18" s="46">
        <v>0</v>
      </c>
      <c r="N18" s="46">
        <v>1</v>
      </c>
      <c r="O18" s="46" t="s">
        <v>387</v>
      </c>
      <c r="P18" s="71" t="s">
        <v>218</v>
      </c>
      <c r="Q18" s="46" t="s">
        <v>219</v>
      </c>
      <c r="R18" s="49" t="s">
        <v>307</v>
      </c>
      <c r="S18" s="46" t="s">
        <v>388</v>
      </c>
      <c r="T18" s="46">
        <v>0</v>
      </c>
      <c r="U18" s="46" t="s">
        <v>389</v>
      </c>
      <c r="V18" s="46" t="s">
        <v>48</v>
      </c>
      <c r="W18" s="46" t="s">
        <v>390</v>
      </c>
      <c r="X18" s="62" t="s">
        <v>48</v>
      </c>
      <c r="Y18" s="46" t="s">
        <v>391</v>
      </c>
      <c r="Z18" s="46" t="s">
        <v>392</v>
      </c>
      <c r="AA18" s="50" t="s">
        <v>227</v>
      </c>
      <c r="AB18" s="50" t="s">
        <v>228</v>
      </c>
      <c r="AC18" s="52" t="s">
        <v>338</v>
      </c>
      <c r="AD18" s="52" t="s">
        <v>393</v>
      </c>
      <c r="AE18" s="62" t="s">
        <v>48</v>
      </c>
      <c r="AF18" s="52" t="s">
        <v>48</v>
      </c>
      <c r="AG18" s="53" t="s">
        <v>394</v>
      </c>
      <c r="AH18" s="54" t="s">
        <v>232</v>
      </c>
      <c r="AI18" s="54" t="s">
        <v>232</v>
      </c>
      <c r="AJ18" s="54" t="s">
        <v>232</v>
      </c>
      <c r="AK18" s="54" t="s">
        <v>232</v>
      </c>
      <c r="AL18" s="54" t="s">
        <v>233</v>
      </c>
      <c r="AM18" s="54" t="s">
        <v>233</v>
      </c>
      <c r="AN18" s="54"/>
      <c r="AO18" s="54"/>
    </row>
    <row r="19" spans="1:41" x14ac:dyDescent="0.3">
      <c r="A19" s="66"/>
      <c r="B19" s="72" t="s">
        <v>212</v>
      </c>
      <c r="C19" s="46" t="s">
        <v>140</v>
      </c>
      <c r="D19" s="47" t="s">
        <v>141</v>
      </c>
      <c r="E19" s="48">
        <v>2016</v>
      </c>
      <c r="F19" s="48" t="s">
        <v>142</v>
      </c>
      <c r="G19" s="48" t="s">
        <v>50</v>
      </c>
      <c r="H19" s="46" t="s">
        <v>52</v>
      </c>
      <c r="I19" s="46" t="s">
        <v>360</v>
      </c>
      <c r="J19" s="46" t="s">
        <v>215</v>
      </c>
      <c r="K19" s="46" t="s">
        <v>396</v>
      </c>
      <c r="L19" s="46">
        <v>0</v>
      </c>
      <c r="M19" s="46">
        <v>2</v>
      </c>
      <c r="N19" s="46">
        <v>2</v>
      </c>
      <c r="O19" s="46"/>
      <c r="P19" s="46" t="s">
        <v>218</v>
      </c>
      <c r="Q19" s="46" t="s">
        <v>27</v>
      </c>
      <c r="R19" s="49" t="s">
        <v>316</v>
      </c>
      <c r="S19" s="46" t="s">
        <v>119</v>
      </c>
      <c r="T19" s="46">
        <v>2</v>
      </c>
      <c r="U19" s="46" t="s">
        <v>397</v>
      </c>
      <c r="V19" s="46" t="s">
        <v>398</v>
      </c>
      <c r="W19" s="46" t="s">
        <v>399</v>
      </c>
      <c r="X19" s="62" t="s">
        <v>280</v>
      </c>
      <c r="Y19" s="46" t="s">
        <v>400</v>
      </c>
      <c r="Z19" s="46" t="s">
        <v>401</v>
      </c>
      <c r="AA19" s="50" t="s">
        <v>227</v>
      </c>
      <c r="AB19" s="50" t="s">
        <v>48</v>
      </c>
      <c r="AC19" s="52" t="s">
        <v>402</v>
      </c>
      <c r="AD19" s="52" t="s">
        <v>403</v>
      </c>
      <c r="AE19" s="62" t="s">
        <v>404</v>
      </c>
      <c r="AF19" s="52" t="s">
        <v>48</v>
      </c>
      <c r="AG19" s="53" t="s">
        <v>405</v>
      </c>
      <c r="AH19" s="54" t="s">
        <v>232</v>
      </c>
      <c r="AI19" s="54" t="s">
        <v>232</v>
      </c>
      <c r="AJ19" s="54" t="s">
        <v>232</v>
      </c>
      <c r="AK19" s="54" t="s">
        <v>232</v>
      </c>
      <c r="AL19" s="54" t="s">
        <v>232</v>
      </c>
      <c r="AM19" s="54" t="s">
        <v>232</v>
      </c>
      <c r="AN19" s="54"/>
      <c r="AO19" s="54"/>
    </row>
    <row r="20" spans="1:41" x14ac:dyDescent="0.3">
      <c r="A20" s="46"/>
      <c r="B20" s="71" t="s">
        <v>212</v>
      </c>
      <c r="C20" s="46" t="s">
        <v>144</v>
      </c>
      <c r="D20" s="47" t="s">
        <v>145</v>
      </c>
      <c r="E20" s="48">
        <v>2021</v>
      </c>
      <c r="F20" s="48" t="s">
        <v>146</v>
      </c>
      <c r="G20" s="48" t="s">
        <v>395</v>
      </c>
      <c r="H20" s="71" t="s">
        <v>58</v>
      </c>
      <c r="I20" s="46" t="s">
        <v>406</v>
      </c>
      <c r="J20" s="46" t="s">
        <v>407</v>
      </c>
      <c r="K20" s="46" t="s">
        <v>408</v>
      </c>
      <c r="L20" s="46">
        <v>0</v>
      </c>
      <c r="M20" s="46">
        <v>0</v>
      </c>
      <c r="N20" s="46">
        <v>1</v>
      </c>
      <c r="O20" s="46" t="s">
        <v>217</v>
      </c>
      <c r="P20" s="46" t="s">
        <v>237</v>
      </c>
      <c r="Q20" s="46" t="s">
        <v>219</v>
      </c>
      <c r="R20" s="73" t="s">
        <v>316</v>
      </c>
      <c r="S20" s="46" t="s">
        <v>409</v>
      </c>
      <c r="T20" s="46">
        <v>0</v>
      </c>
      <c r="U20" s="46" t="s">
        <v>410</v>
      </c>
      <c r="V20" s="46" t="s">
        <v>411</v>
      </c>
      <c r="W20" s="54" t="s">
        <v>412</v>
      </c>
      <c r="X20" s="62" t="s">
        <v>48</v>
      </c>
      <c r="Y20" s="46" t="s">
        <v>413</v>
      </c>
      <c r="Z20" s="46" t="s">
        <v>48</v>
      </c>
      <c r="AA20" s="50" t="s">
        <v>227</v>
      </c>
      <c r="AB20" s="50" t="s">
        <v>414</v>
      </c>
      <c r="AC20" s="52" t="s">
        <v>415</v>
      </c>
      <c r="AD20" s="52" t="s">
        <v>416</v>
      </c>
      <c r="AE20" s="62" t="s">
        <v>285</v>
      </c>
      <c r="AF20" s="52">
        <v>23.8</v>
      </c>
      <c r="AG20" s="53"/>
      <c r="AH20" s="54" t="s">
        <v>233</v>
      </c>
      <c r="AI20" s="54" t="s">
        <v>232</v>
      </c>
      <c r="AJ20" s="54" t="s">
        <v>232</v>
      </c>
      <c r="AK20" s="54" t="s">
        <v>232</v>
      </c>
      <c r="AL20" s="54" t="s">
        <v>232</v>
      </c>
      <c r="AM20" s="54" t="s">
        <v>232</v>
      </c>
      <c r="AN20" s="54"/>
      <c r="AO20" s="54"/>
    </row>
    <row r="21" spans="1:41" ht="14.5" x14ac:dyDescent="0.35">
      <c r="A21" s="66"/>
      <c r="B21" s="72" t="s">
        <v>212</v>
      </c>
      <c r="C21" s="46" t="s">
        <v>149</v>
      </c>
      <c r="D21" s="47" t="s">
        <v>150</v>
      </c>
      <c r="E21" s="48">
        <v>2016</v>
      </c>
      <c r="F21" s="48" t="s">
        <v>151</v>
      </c>
      <c r="G21" s="48" t="s">
        <v>50</v>
      </c>
      <c r="H21" s="46" t="s">
        <v>52</v>
      </c>
      <c r="I21" s="46" t="s">
        <v>417</v>
      </c>
      <c r="J21" s="46" t="s">
        <v>249</v>
      </c>
      <c r="K21" s="46" t="s">
        <v>418</v>
      </c>
      <c r="L21" s="46">
        <v>0</v>
      </c>
      <c r="M21" s="46">
        <v>0</v>
      </c>
      <c r="N21" s="46">
        <v>1</v>
      </c>
      <c r="O21" s="46" t="s">
        <v>217</v>
      </c>
      <c r="P21" s="46" t="s">
        <v>237</v>
      </c>
      <c r="Q21" s="46" t="s">
        <v>27</v>
      </c>
      <c r="R21" s="49" t="s">
        <v>316</v>
      </c>
      <c r="S21" s="46" t="s">
        <v>107</v>
      </c>
      <c r="T21" s="46">
        <v>0</v>
      </c>
      <c r="U21" s="46" t="s">
        <v>419</v>
      </c>
      <c r="V21" s="46" t="s">
        <v>48</v>
      </c>
      <c r="W21" s="74" t="s">
        <v>420</v>
      </c>
      <c r="X21" s="62" t="s">
        <v>404</v>
      </c>
      <c r="Y21" s="46" t="s">
        <v>421</v>
      </c>
      <c r="Z21" s="46" t="s">
        <v>422</v>
      </c>
      <c r="AA21" s="50" t="s">
        <v>423</v>
      </c>
      <c r="AB21" s="50" t="s">
        <v>48</v>
      </c>
      <c r="AC21" s="52" t="s">
        <v>338</v>
      </c>
      <c r="AD21" s="52" t="s">
        <v>424</v>
      </c>
      <c r="AE21" s="62" t="s">
        <v>285</v>
      </c>
      <c r="AF21" s="52">
        <v>91.9</v>
      </c>
      <c r="AG21" s="53"/>
      <c r="AH21" s="54" t="s">
        <v>233</v>
      </c>
      <c r="AI21" s="54" t="s">
        <v>232</v>
      </c>
      <c r="AJ21" s="54" t="s">
        <v>232</v>
      </c>
      <c r="AK21" s="54" t="s">
        <v>232</v>
      </c>
      <c r="AL21" s="54" t="s">
        <v>232</v>
      </c>
      <c r="AM21" s="54" t="s">
        <v>233</v>
      </c>
      <c r="AN21" s="54"/>
      <c r="AO21" s="54"/>
    </row>
    <row r="22" spans="1:41" x14ac:dyDescent="0.3">
      <c r="A22" s="46"/>
      <c r="B22" s="71" t="s">
        <v>212</v>
      </c>
      <c r="C22" s="46" t="s">
        <v>153</v>
      </c>
      <c r="D22" s="47" t="s">
        <v>154</v>
      </c>
      <c r="E22" s="48">
        <v>2019</v>
      </c>
      <c r="F22" s="48" t="s">
        <v>155</v>
      </c>
      <c r="G22" s="48" t="s">
        <v>50</v>
      </c>
      <c r="H22" s="46" t="s">
        <v>25</v>
      </c>
      <c r="I22" s="46" t="s">
        <v>385</v>
      </c>
      <c r="J22" s="46" t="s">
        <v>343</v>
      </c>
      <c r="K22" s="46" t="s">
        <v>425</v>
      </c>
      <c r="L22" s="46">
        <v>0</v>
      </c>
      <c r="M22" s="46">
        <v>0</v>
      </c>
      <c r="N22" s="46">
        <v>1</v>
      </c>
      <c r="O22" s="46"/>
      <c r="P22" s="46" t="s">
        <v>237</v>
      </c>
      <c r="Q22" s="46" t="s">
        <v>219</v>
      </c>
      <c r="R22" s="49" t="s">
        <v>276</v>
      </c>
      <c r="S22" s="75" t="s">
        <v>48</v>
      </c>
      <c r="T22" s="75">
        <v>0</v>
      </c>
      <c r="U22" s="46" t="s">
        <v>426</v>
      </c>
      <c r="V22" s="46" t="s">
        <v>427</v>
      </c>
      <c r="W22" s="46" t="s">
        <v>428</v>
      </c>
      <c r="X22" s="62" t="s">
        <v>280</v>
      </c>
      <c r="Y22" s="46" t="s">
        <v>429</v>
      </c>
      <c r="Z22" s="46" t="s">
        <v>430</v>
      </c>
      <c r="AA22" s="50" t="s">
        <v>227</v>
      </c>
      <c r="AB22" s="50" t="s">
        <v>48</v>
      </c>
      <c r="AC22" s="52" t="s">
        <v>431</v>
      </c>
      <c r="AD22" s="52" t="s">
        <v>432</v>
      </c>
      <c r="AE22" s="62" t="s">
        <v>404</v>
      </c>
      <c r="AF22" s="52" t="s">
        <v>48</v>
      </c>
      <c r="AG22" s="53" t="s">
        <v>433</v>
      </c>
      <c r="AH22" s="54" t="s">
        <v>233</v>
      </c>
      <c r="AI22" s="54" t="s">
        <v>232</v>
      </c>
      <c r="AJ22" s="54" t="s">
        <v>232</v>
      </c>
      <c r="AK22" s="54" t="s">
        <v>232</v>
      </c>
      <c r="AL22" s="54" t="s">
        <v>232</v>
      </c>
      <c r="AM22" s="54" t="s">
        <v>232</v>
      </c>
      <c r="AN22" s="54"/>
      <c r="AO22" s="54"/>
    </row>
    <row r="23" spans="1:41" x14ac:dyDescent="0.3">
      <c r="A23" s="66"/>
      <c r="B23" s="72" t="s">
        <v>212</v>
      </c>
      <c r="C23" s="46" t="s">
        <v>158</v>
      </c>
      <c r="D23" s="47" t="s">
        <v>159</v>
      </c>
      <c r="E23" s="48">
        <v>2011</v>
      </c>
      <c r="F23" s="48" t="s">
        <v>160</v>
      </c>
      <c r="G23" s="48" t="s">
        <v>23</v>
      </c>
      <c r="H23" s="46" t="s">
        <v>52</v>
      </c>
      <c r="I23" s="46" t="s">
        <v>360</v>
      </c>
      <c r="J23" s="46" t="s">
        <v>215</v>
      </c>
      <c r="K23" s="46" t="s">
        <v>434</v>
      </c>
      <c r="L23" s="46">
        <v>0</v>
      </c>
      <c r="M23" s="46">
        <v>1</v>
      </c>
      <c r="N23" s="46">
        <v>0</v>
      </c>
      <c r="O23" s="46" t="s">
        <v>217</v>
      </c>
      <c r="P23" s="46" t="s">
        <v>218</v>
      </c>
      <c r="Q23" s="46" t="s">
        <v>219</v>
      </c>
      <c r="R23" s="49" t="s">
        <v>316</v>
      </c>
      <c r="S23" s="46" t="s">
        <v>161</v>
      </c>
      <c r="T23" s="46">
        <v>0</v>
      </c>
      <c r="U23" s="46" t="s">
        <v>435</v>
      </c>
      <c r="V23" s="46" t="s">
        <v>48</v>
      </c>
      <c r="W23" s="46" t="s">
        <v>436</v>
      </c>
      <c r="X23" s="46" t="s">
        <v>404</v>
      </c>
      <c r="Y23" s="46" t="s">
        <v>437</v>
      </c>
      <c r="Z23" s="46" t="s">
        <v>282</v>
      </c>
      <c r="AA23" s="50" t="s">
        <v>438</v>
      </c>
      <c r="AB23" s="50" t="s">
        <v>48</v>
      </c>
      <c r="AC23" s="52" t="s">
        <v>271</v>
      </c>
      <c r="AD23" s="52" t="s">
        <v>439</v>
      </c>
      <c r="AE23" s="62" t="s">
        <v>285</v>
      </c>
      <c r="AF23" s="52" t="s">
        <v>48</v>
      </c>
      <c r="AG23" s="53"/>
      <c r="AH23" s="54" t="s">
        <v>232</v>
      </c>
      <c r="AI23" s="54" t="s">
        <v>232</v>
      </c>
      <c r="AJ23" s="54" t="s">
        <v>232</v>
      </c>
      <c r="AK23" s="54" t="s">
        <v>232</v>
      </c>
      <c r="AL23" s="54" t="s">
        <v>232</v>
      </c>
      <c r="AM23" s="54" t="s">
        <v>233</v>
      </c>
      <c r="AN23" s="54"/>
      <c r="AO23" s="54"/>
    </row>
    <row r="24" spans="1:41" x14ac:dyDescent="0.3">
      <c r="A24" s="46"/>
      <c r="B24" s="71" t="s">
        <v>212</v>
      </c>
      <c r="C24" s="46" t="s">
        <v>163</v>
      </c>
      <c r="D24" s="47" t="s">
        <v>164</v>
      </c>
      <c r="E24" s="48">
        <v>2011</v>
      </c>
      <c r="F24" s="48" t="s">
        <v>165</v>
      </c>
      <c r="G24" s="48" t="s">
        <v>50</v>
      </c>
      <c r="H24" s="46" t="s">
        <v>25</v>
      </c>
      <c r="I24" s="46" t="s">
        <v>440</v>
      </c>
      <c r="J24" s="46" t="s">
        <v>441</v>
      </c>
      <c r="K24" s="46" t="s">
        <v>442</v>
      </c>
      <c r="L24" s="46">
        <v>1</v>
      </c>
      <c r="M24" s="46">
        <v>0</v>
      </c>
      <c r="N24" s="46">
        <v>0</v>
      </c>
      <c r="O24" s="46" t="s">
        <v>217</v>
      </c>
      <c r="P24" s="46" t="s">
        <v>218</v>
      </c>
      <c r="Q24" s="46" t="s">
        <v>219</v>
      </c>
      <c r="R24" s="49" t="s">
        <v>316</v>
      </c>
      <c r="S24" s="46" t="s">
        <v>166</v>
      </c>
      <c r="T24" s="46">
        <v>2</v>
      </c>
      <c r="U24" s="46" t="s">
        <v>443</v>
      </c>
      <c r="V24" s="46" t="s">
        <v>444</v>
      </c>
      <c r="W24" s="46" t="s">
        <v>445</v>
      </c>
      <c r="X24" s="62" t="s">
        <v>280</v>
      </c>
      <c r="Y24" s="46" t="s">
        <v>446</v>
      </c>
      <c r="Z24" s="46" t="s">
        <v>447</v>
      </c>
      <c r="AA24" s="50" t="s">
        <v>227</v>
      </c>
      <c r="AB24" s="50" t="s">
        <v>448</v>
      </c>
      <c r="AC24" s="52" t="s">
        <v>449</v>
      </c>
      <c r="AD24" s="52" t="s">
        <v>450</v>
      </c>
      <c r="AE24" s="62" t="s">
        <v>285</v>
      </c>
      <c r="AF24" s="52">
        <v>14</v>
      </c>
      <c r="AG24" s="53"/>
      <c r="AH24" s="54" t="s">
        <v>232</v>
      </c>
      <c r="AI24" s="54" t="s">
        <v>233</v>
      </c>
      <c r="AJ24" s="54" t="s">
        <v>232</v>
      </c>
      <c r="AK24" s="54" t="s">
        <v>232</v>
      </c>
      <c r="AL24" s="54" t="s">
        <v>232</v>
      </c>
      <c r="AM24" s="54" t="s">
        <v>232</v>
      </c>
      <c r="AN24" s="54"/>
      <c r="AO24" s="54"/>
    </row>
  </sheetData>
  <autoFilter ref="A1:AO24"/>
  <phoneticPr fontId="2"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U123"/>
  <sheetViews>
    <sheetView topLeftCell="I1" workbookViewId="0">
      <pane ySplit="1" topLeftCell="A7" activePane="bottomLeft" state="frozen"/>
      <selection pane="bottomLeft" activeCell="L47" sqref="L47"/>
    </sheetView>
  </sheetViews>
  <sheetFormatPr defaultRowHeight="14" x14ac:dyDescent="0.3"/>
  <sheetData>
    <row r="1" spans="1:21" ht="26" x14ac:dyDescent="0.3">
      <c r="A1" s="11" t="s">
        <v>0</v>
      </c>
      <c r="B1" s="11" t="s">
        <v>1</v>
      </c>
      <c r="C1" s="12" t="s">
        <v>2</v>
      </c>
      <c r="D1" s="12" t="s">
        <v>3</v>
      </c>
      <c r="E1" s="12" t="s">
        <v>4</v>
      </c>
      <c r="F1" s="12" t="s">
        <v>5</v>
      </c>
      <c r="G1" s="13" t="s">
        <v>6</v>
      </c>
      <c r="H1" s="12" t="s">
        <v>7</v>
      </c>
      <c r="I1" s="12" t="s">
        <v>8</v>
      </c>
      <c r="J1" s="8" t="s">
        <v>9</v>
      </c>
      <c r="K1" s="8" t="s">
        <v>10</v>
      </c>
      <c r="L1" s="12" t="s">
        <v>11</v>
      </c>
      <c r="M1" s="12" t="s">
        <v>707</v>
      </c>
      <c r="N1" s="12" t="s">
        <v>12</v>
      </c>
      <c r="O1" s="12" t="s">
        <v>13</v>
      </c>
      <c r="P1" s="12" t="s">
        <v>14</v>
      </c>
      <c r="Q1" s="12" t="s">
        <v>15</v>
      </c>
      <c r="R1" s="12" t="s">
        <v>16</v>
      </c>
      <c r="S1" s="12" t="s">
        <v>17</v>
      </c>
      <c r="T1" s="12" t="s">
        <v>18</v>
      </c>
      <c r="U1" s="12" t="s">
        <v>19</v>
      </c>
    </row>
    <row r="2" spans="1:21" x14ac:dyDescent="0.3">
      <c r="A2" s="29">
        <v>1</v>
      </c>
      <c r="B2" s="15" t="s">
        <v>20</v>
      </c>
      <c r="C2" s="16" t="s">
        <v>21</v>
      </c>
      <c r="D2" s="15">
        <v>2020</v>
      </c>
      <c r="E2" s="15" t="s">
        <v>22</v>
      </c>
      <c r="F2" s="15" t="s">
        <v>23</v>
      </c>
      <c r="G2" s="15" t="s">
        <v>24</v>
      </c>
      <c r="H2" s="15" t="s">
        <v>25</v>
      </c>
      <c r="I2" s="15" t="s">
        <v>26</v>
      </c>
      <c r="J2" s="29"/>
      <c r="K2" s="29" t="s">
        <v>27</v>
      </c>
      <c r="L2" s="15" t="s">
        <v>28</v>
      </c>
      <c r="M2" s="15">
        <f>SUM(N2+R2)</f>
        <v>153</v>
      </c>
      <c r="N2" s="18">
        <f>84+13+1</f>
        <v>98</v>
      </c>
      <c r="O2" s="15">
        <v>31</v>
      </c>
      <c r="P2" s="15">
        <f>N2-O2</f>
        <v>67</v>
      </c>
      <c r="Q2" s="18">
        <f>O2/N2*100</f>
        <v>31.632653061224492</v>
      </c>
      <c r="R2" s="18">
        <v>55</v>
      </c>
      <c r="S2" s="18">
        <v>18</v>
      </c>
      <c r="T2" s="18">
        <f>R2-S2</f>
        <v>37</v>
      </c>
      <c r="U2" s="18">
        <f>S2/R2*100</f>
        <v>32.727272727272727</v>
      </c>
    </row>
    <row r="3" spans="1:21" hidden="1" x14ac:dyDescent="0.3">
      <c r="A3" s="14">
        <v>0</v>
      </c>
      <c r="B3" s="15" t="s">
        <v>20</v>
      </c>
      <c r="C3" s="16" t="s">
        <v>29</v>
      </c>
      <c r="D3" s="15">
        <v>2020</v>
      </c>
      <c r="E3" s="15" t="s">
        <v>22</v>
      </c>
      <c r="F3" s="15" t="s">
        <v>23</v>
      </c>
      <c r="G3" s="15" t="s">
        <v>24</v>
      </c>
      <c r="H3" s="15" t="s">
        <v>25</v>
      </c>
      <c r="I3" s="15" t="s">
        <v>26</v>
      </c>
      <c r="J3" s="14"/>
      <c r="K3" s="14" t="s">
        <v>30</v>
      </c>
      <c r="L3" s="15" t="s">
        <v>31</v>
      </c>
      <c r="M3" s="15"/>
      <c r="N3" s="18">
        <f>84+13+1</f>
        <v>98</v>
      </c>
      <c r="O3" s="15">
        <v>13</v>
      </c>
      <c r="P3" s="15">
        <f>N3-O3</f>
        <v>85</v>
      </c>
      <c r="Q3" s="18">
        <f>O3/N3*100</f>
        <v>13.26530612244898</v>
      </c>
      <c r="R3" s="18">
        <v>55</v>
      </c>
      <c r="S3" s="15">
        <v>11</v>
      </c>
      <c r="T3" s="18">
        <f>R3-S3</f>
        <v>44</v>
      </c>
      <c r="U3" s="18">
        <f>S3/R3*100</f>
        <v>20</v>
      </c>
    </row>
    <row r="4" spans="1:21" x14ac:dyDescent="0.3">
      <c r="A4" s="14">
        <v>1</v>
      </c>
      <c r="B4" s="15" t="s">
        <v>32</v>
      </c>
      <c r="C4" s="16" t="s">
        <v>33</v>
      </c>
      <c r="D4" s="15">
        <v>2011</v>
      </c>
      <c r="E4" s="15" t="s">
        <v>34</v>
      </c>
      <c r="F4" s="15" t="s">
        <v>23</v>
      </c>
      <c r="G4" s="15" t="s">
        <v>35</v>
      </c>
      <c r="H4" s="15" t="s">
        <v>25</v>
      </c>
      <c r="I4" s="17" t="s">
        <v>36</v>
      </c>
      <c r="J4" s="9"/>
      <c r="K4" s="10" t="s">
        <v>37</v>
      </c>
      <c r="L4" s="15" t="s">
        <v>38</v>
      </c>
      <c r="M4" s="15">
        <f t="shared" ref="M4:M5" si="0">SUM(N4+R4)</f>
        <v>60</v>
      </c>
      <c r="N4" s="15">
        <v>44</v>
      </c>
      <c r="O4" s="15">
        <v>6</v>
      </c>
      <c r="P4" s="15">
        <f>N4-O4</f>
        <v>38</v>
      </c>
      <c r="Q4" s="18">
        <f>O4/N4*100</f>
        <v>13.636363636363635</v>
      </c>
      <c r="R4" s="15">
        <v>16</v>
      </c>
      <c r="S4" s="15">
        <v>4</v>
      </c>
      <c r="T4" s="18">
        <f>R4-S4</f>
        <v>12</v>
      </c>
      <c r="U4" s="15">
        <f>S4/R4*100</f>
        <v>25</v>
      </c>
    </row>
    <row r="5" spans="1:21" x14ac:dyDescent="0.3">
      <c r="A5" s="14">
        <v>1</v>
      </c>
      <c r="B5" s="15" t="s">
        <v>39</v>
      </c>
      <c r="C5" s="16" t="s">
        <v>40</v>
      </c>
      <c r="D5" s="15">
        <v>2020</v>
      </c>
      <c r="E5" s="15" t="s">
        <v>41</v>
      </c>
      <c r="F5" s="15" t="s">
        <v>23</v>
      </c>
      <c r="G5" s="15" t="s">
        <v>42</v>
      </c>
      <c r="H5" s="17" t="s">
        <v>25</v>
      </c>
      <c r="I5" s="17" t="s">
        <v>43</v>
      </c>
      <c r="J5" s="14" t="s">
        <v>44</v>
      </c>
      <c r="K5" s="14" t="s">
        <v>45</v>
      </c>
      <c r="L5" s="15" t="s">
        <v>46</v>
      </c>
      <c r="M5" s="15">
        <f t="shared" si="0"/>
        <v>105</v>
      </c>
      <c r="N5" s="15">
        <v>49</v>
      </c>
      <c r="O5" s="15" t="s">
        <v>47</v>
      </c>
      <c r="P5" s="15"/>
      <c r="Q5" s="15" t="s">
        <v>48</v>
      </c>
      <c r="R5" s="15">
        <v>56</v>
      </c>
      <c r="S5" s="15" t="s">
        <v>49</v>
      </c>
      <c r="T5" s="15"/>
      <c r="U5" s="15"/>
    </row>
    <row r="6" spans="1:21" hidden="1" x14ac:dyDescent="0.3">
      <c r="A6" s="14">
        <v>0</v>
      </c>
      <c r="B6" s="15" t="s">
        <v>39</v>
      </c>
      <c r="C6" s="16" t="s">
        <v>40</v>
      </c>
      <c r="D6" s="15">
        <v>2020</v>
      </c>
      <c r="E6" s="15" t="s">
        <v>41</v>
      </c>
      <c r="F6" s="15" t="s">
        <v>50</v>
      </c>
      <c r="G6" s="15" t="s">
        <v>51</v>
      </c>
      <c r="H6" s="17" t="s">
        <v>52</v>
      </c>
      <c r="I6" s="17" t="s">
        <v>43</v>
      </c>
      <c r="J6" s="10"/>
      <c r="K6" s="10" t="s">
        <v>37</v>
      </c>
      <c r="L6" s="15" t="s">
        <v>38</v>
      </c>
      <c r="M6" s="15"/>
      <c r="N6" s="15">
        <v>49</v>
      </c>
      <c r="O6" s="15">
        <v>1</v>
      </c>
      <c r="P6" s="15">
        <f>N6-O6</f>
        <v>48</v>
      </c>
      <c r="Q6" s="18">
        <f>O6/N6*100</f>
        <v>2.0408163265306123</v>
      </c>
      <c r="R6" s="15">
        <v>56</v>
      </c>
      <c r="S6" s="15">
        <v>7</v>
      </c>
      <c r="T6" s="18">
        <f>R6-S6</f>
        <v>49</v>
      </c>
      <c r="U6" s="15">
        <f>S6/R6*100</f>
        <v>12.5</v>
      </c>
    </row>
    <row r="7" spans="1:21" x14ac:dyDescent="0.3">
      <c r="A7" s="14">
        <v>1</v>
      </c>
      <c r="B7" s="19" t="s">
        <v>53</v>
      </c>
      <c r="C7" s="16" t="s">
        <v>54</v>
      </c>
      <c r="D7" s="15">
        <v>2019</v>
      </c>
      <c r="E7" s="15" t="s">
        <v>55</v>
      </c>
      <c r="F7" s="15" t="s">
        <v>56</v>
      </c>
      <c r="G7" s="15" t="s">
        <v>57</v>
      </c>
      <c r="H7" s="15" t="s">
        <v>58</v>
      </c>
      <c r="I7" s="15" t="s">
        <v>59</v>
      </c>
      <c r="J7" s="9"/>
      <c r="K7" s="29" t="s">
        <v>27</v>
      </c>
      <c r="L7" s="15" t="s">
        <v>28</v>
      </c>
      <c r="M7" s="15">
        <f t="shared" ref="M7:M8" si="1">SUM(N7+R7)</f>
        <v>199</v>
      </c>
      <c r="N7" s="15">
        <f>199-26</f>
        <v>173</v>
      </c>
      <c r="O7" s="15">
        <f>45-16</f>
        <v>29</v>
      </c>
      <c r="P7" s="15">
        <f>N7-O7</f>
        <v>144</v>
      </c>
      <c r="Q7" s="18">
        <f>O7/N7*100</f>
        <v>16.76300578034682</v>
      </c>
      <c r="R7" s="15">
        <v>26</v>
      </c>
      <c r="S7" s="15">
        <v>16</v>
      </c>
      <c r="T7" s="18">
        <f>R7-S7</f>
        <v>10</v>
      </c>
      <c r="U7" s="15">
        <f>S7/R7*100</f>
        <v>61.53846153846154</v>
      </c>
    </row>
    <row r="8" spans="1:21" x14ac:dyDescent="0.3">
      <c r="A8" s="14">
        <v>1</v>
      </c>
      <c r="B8" s="15" t="s">
        <v>60</v>
      </c>
      <c r="C8" s="16" t="s">
        <v>61</v>
      </c>
      <c r="D8" s="15">
        <v>2012</v>
      </c>
      <c r="E8" s="15" t="s">
        <v>62</v>
      </c>
      <c r="F8" s="15" t="s">
        <v>56</v>
      </c>
      <c r="G8" s="17" t="s">
        <v>63</v>
      </c>
      <c r="H8" s="17" t="s">
        <v>52</v>
      </c>
      <c r="I8" s="17" t="s">
        <v>64</v>
      </c>
      <c r="J8" s="9"/>
      <c r="K8" s="29" t="s">
        <v>27</v>
      </c>
      <c r="L8" s="15" t="s">
        <v>28</v>
      </c>
      <c r="M8" s="15">
        <f t="shared" si="1"/>
        <v>128</v>
      </c>
      <c r="N8" s="15">
        <v>86</v>
      </c>
      <c r="O8" s="15">
        <v>24</v>
      </c>
      <c r="P8" s="15">
        <f>N8-O8</f>
        <v>62</v>
      </c>
      <c r="Q8" s="15">
        <f>O8/N8*100</f>
        <v>27.906976744186046</v>
      </c>
      <c r="R8" s="15">
        <v>42</v>
      </c>
      <c r="S8" s="15">
        <v>14</v>
      </c>
      <c r="T8" s="18">
        <f>R8-S8</f>
        <v>28</v>
      </c>
      <c r="U8" s="15"/>
    </row>
    <row r="9" spans="1:21" hidden="1" x14ac:dyDescent="0.3">
      <c r="A9" s="14">
        <v>0</v>
      </c>
      <c r="B9" s="15" t="s">
        <v>60</v>
      </c>
      <c r="C9" s="16" t="s">
        <v>61</v>
      </c>
      <c r="D9" s="15">
        <v>2012</v>
      </c>
      <c r="E9" s="15" t="s">
        <v>62</v>
      </c>
      <c r="F9" s="15" t="s">
        <v>56</v>
      </c>
      <c r="G9" s="17" t="s">
        <v>63</v>
      </c>
      <c r="H9" s="17" t="s">
        <v>52</v>
      </c>
      <c r="I9" s="17" t="s">
        <v>64</v>
      </c>
      <c r="J9" s="9"/>
      <c r="K9" s="14" t="s">
        <v>30</v>
      </c>
      <c r="L9" s="15" t="s">
        <v>31</v>
      </c>
      <c r="M9" s="15"/>
      <c r="N9" s="15">
        <v>86</v>
      </c>
      <c r="O9" s="15">
        <v>9</v>
      </c>
      <c r="P9" s="15">
        <f>N9-O9</f>
        <v>77</v>
      </c>
      <c r="Q9" s="15">
        <f>O9/N9*100</f>
        <v>10.465116279069768</v>
      </c>
      <c r="R9" s="15">
        <v>42</v>
      </c>
      <c r="S9" s="15">
        <v>9</v>
      </c>
      <c r="T9" s="18">
        <f>R9-S9</f>
        <v>33</v>
      </c>
      <c r="U9" s="15"/>
    </row>
    <row r="10" spans="1:21" hidden="1" x14ac:dyDescent="0.3">
      <c r="A10" s="14">
        <v>0</v>
      </c>
      <c r="B10" s="15" t="s">
        <v>60</v>
      </c>
      <c r="C10" s="16" t="s">
        <v>61</v>
      </c>
      <c r="D10" s="15">
        <v>2012</v>
      </c>
      <c r="E10" s="15" t="s">
        <v>62</v>
      </c>
      <c r="F10" s="15" t="s">
        <v>56</v>
      </c>
      <c r="G10" s="17" t="s">
        <v>63</v>
      </c>
      <c r="H10" s="17" t="s">
        <v>52</v>
      </c>
      <c r="I10" s="17" t="s">
        <v>64</v>
      </c>
      <c r="J10" s="9" t="s">
        <v>65</v>
      </c>
      <c r="K10" s="14" t="s">
        <v>45</v>
      </c>
      <c r="L10" s="15" t="s">
        <v>66</v>
      </c>
      <c r="M10" s="15"/>
      <c r="N10" s="15">
        <v>86</v>
      </c>
      <c r="O10" s="15" t="s">
        <v>67</v>
      </c>
      <c r="P10" s="15"/>
      <c r="Q10" s="15"/>
      <c r="R10" s="15">
        <v>42</v>
      </c>
      <c r="S10" s="15" t="s">
        <v>68</v>
      </c>
      <c r="T10" s="15"/>
      <c r="U10" s="15"/>
    </row>
    <row r="11" spans="1:21" hidden="1" x14ac:dyDescent="0.3">
      <c r="A11" s="14">
        <v>0</v>
      </c>
      <c r="B11" s="15" t="s">
        <v>60</v>
      </c>
      <c r="C11" s="16" t="s">
        <v>61</v>
      </c>
      <c r="D11" s="15">
        <v>2012</v>
      </c>
      <c r="E11" s="15" t="s">
        <v>62</v>
      </c>
      <c r="F11" s="15" t="s">
        <v>56</v>
      </c>
      <c r="G11" s="17" t="s">
        <v>63</v>
      </c>
      <c r="H11" s="17" t="s">
        <v>52</v>
      </c>
      <c r="I11" s="17" t="s">
        <v>64</v>
      </c>
      <c r="J11" s="9"/>
      <c r="K11" s="10" t="s">
        <v>37</v>
      </c>
      <c r="L11" s="15" t="s">
        <v>69</v>
      </c>
      <c r="M11" s="15"/>
      <c r="N11" s="15">
        <v>86</v>
      </c>
      <c r="O11" s="15">
        <v>9</v>
      </c>
      <c r="P11" s="15">
        <f>N11-O11</f>
        <v>77</v>
      </c>
      <c r="Q11" s="15">
        <f>O11/N11*100</f>
        <v>10.465116279069768</v>
      </c>
      <c r="R11" s="15">
        <v>42</v>
      </c>
      <c r="S11" s="15">
        <v>3</v>
      </c>
      <c r="T11" s="18">
        <f>R11-S11</f>
        <v>39</v>
      </c>
      <c r="U11" s="15"/>
    </row>
    <row r="12" spans="1:21" x14ac:dyDescent="0.3">
      <c r="A12" s="14">
        <v>1</v>
      </c>
      <c r="B12" s="15" t="s">
        <v>70</v>
      </c>
      <c r="C12" s="16" t="s">
        <v>71</v>
      </c>
      <c r="D12" s="15">
        <v>2011</v>
      </c>
      <c r="E12" s="15" t="s">
        <v>72</v>
      </c>
      <c r="F12" s="15" t="s">
        <v>50</v>
      </c>
      <c r="G12" s="17" t="s">
        <v>73</v>
      </c>
      <c r="H12" s="17" t="s">
        <v>58</v>
      </c>
      <c r="I12" s="17" t="s">
        <v>74</v>
      </c>
      <c r="J12" s="9"/>
      <c r="K12" s="14" t="s">
        <v>30</v>
      </c>
      <c r="L12" s="15" t="s">
        <v>31</v>
      </c>
      <c r="M12" s="15">
        <f>SUM(N12+R12)</f>
        <v>103</v>
      </c>
      <c r="N12" s="15">
        <v>55</v>
      </c>
      <c r="O12" s="15">
        <v>26</v>
      </c>
      <c r="P12" s="15">
        <f>N12-O12</f>
        <v>29</v>
      </c>
      <c r="Q12" s="15">
        <f>O12/N12*100</f>
        <v>47.272727272727273</v>
      </c>
      <c r="R12" s="15">
        <v>48</v>
      </c>
      <c r="S12" s="15">
        <v>36</v>
      </c>
      <c r="T12" s="18">
        <f>R12-S12</f>
        <v>12</v>
      </c>
      <c r="U12" s="15"/>
    </row>
    <row r="13" spans="1:21" hidden="1" x14ac:dyDescent="0.3">
      <c r="A13" s="14">
        <v>0</v>
      </c>
      <c r="B13" s="15" t="s">
        <v>70</v>
      </c>
      <c r="C13" s="16" t="s">
        <v>71</v>
      </c>
      <c r="D13" s="15">
        <v>2011</v>
      </c>
      <c r="E13" s="15" t="s">
        <v>75</v>
      </c>
      <c r="F13" s="15" t="s">
        <v>50</v>
      </c>
      <c r="G13" s="17" t="s">
        <v>73</v>
      </c>
      <c r="H13" s="17" t="s">
        <v>58</v>
      </c>
      <c r="I13" s="17" t="s">
        <v>74</v>
      </c>
      <c r="J13" s="9" t="s">
        <v>27</v>
      </c>
      <c r="K13" s="14" t="s">
        <v>45</v>
      </c>
      <c r="L13" s="15" t="s">
        <v>76</v>
      </c>
      <c r="M13" s="15"/>
      <c r="N13" s="15">
        <v>55</v>
      </c>
      <c r="O13" s="15" t="s">
        <v>67</v>
      </c>
      <c r="P13" s="15"/>
      <c r="Q13" s="15"/>
      <c r="R13" s="15">
        <f>48-26</f>
        <v>22</v>
      </c>
      <c r="S13" s="15" t="s">
        <v>77</v>
      </c>
      <c r="T13" s="15"/>
      <c r="U13" s="15"/>
    </row>
    <row r="14" spans="1:21" hidden="1" x14ac:dyDescent="0.3">
      <c r="A14" s="14">
        <v>0</v>
      </c>
      <c r="B14" s="15" t="s">
        <v>70</v>
      </c>
      <c r="C14" s="16" t="s">
        <v>71</v>
      </c>
      <c r="D14" s="15">
        <v>2011</v>
      </c>
      <c r="E14" s="15" t="s">
        <v>72</v>
      </c>
      <c r="F14" s="15" t="s">
        <v>50</v>
      </c>
      <c r="G14" s="17" t="s">
        <v>73</v>
      </c>
      <c r="H14" s="17" t="s">
        <v>58</v>
      </c>
      <c r="I14" s="17" t="s">
        <v>74</v>
      </c>
      <c r="J14" s="9"/>
      <c r="K14" s="10" t="s">
        <v>37</v>
      </c>
      <c r="L14" s="15" t="s">
        <v>38</v>
      </c>
      <c r="M14" s="15"/>
      <c r="N14" s="15">
        <v>55</v>
      </c>
      <c r="O14" s="15">
        <v>8</v>
      </c>
      <c r="P14" s="15">
        <f>N14-O14</f>
        <v>47</v>
      </c>
      <c r="Q14" s="15"/>
      <c r="R14" s="15">
        <v>26</v>
      </c>
      <c r="S14" s="15">
        <v>10</v>
      </c>
      <c r="T14" s="18">
        <f>R14-S14</f>
        <v>16</v>
      </c>
      <c r="U14" s="15"/>
    </row>
    <row r="15" spans="1:21" x14ac:dyDescent="0.3">
      <c r="A15" s="14">
        <v>1</v>
      </c>
      <c r="B15" s="15" t="s">
        <v>78</v>
      </c>
      <c r="C15" s="16" t="s">
        <v>79</v>
      </c>
      <c r="D15" s="15">
        <v>2015</v>
      </c>
      <c r="E15" s="15" t="s">
        <v>80</v>
      </c>
      <c r="F15" s="15" t="s">
        <v>50</v>
      </c>
      <c r="G15" s="17" t="s">
        <v>81</v>
      </c>
      <c r="H15" s="17" t="s">
        <v>52</v>
      </c>
      <c r="I15" s="17" t="s">
        <v>82</v>
      </c>
      <c r="J15" s="9"/>
      <c r="K15" s="10" t="s">
        <v>37</v>
      </c>
      <c r="L15" s="15" t="s">
        <v>38</v>
      </c>
      <c r="M15" s="15">
        <f>SUM(N15+R15)</f>
        <v>64</v>
      </c>
      <c r="N15" s="15">
        <v>38</v>
      </c>
      <c r="O15" s="15">
        <v>14</v>
      </c>
      <c r="P15" s="15">
        <f>N15-O15</f>
        <v>24</v>
      </c>
      <c r="Q15" s="15">
        <f>O15/N15*100</f>
        <v>36.84210526315789</v>
      </c>
      <c r="R15" s="15">
        <v>26</v>
      </c>
      <c r="S15" s="15">
        <v>9</v>
      </c>
      <c r="T15" s="18">
        <f>R15-S15</f>
        <v>17</v>
      </c>
      <c r="U15" s="15"/>
    </row>
    <row r="16" spans="1:21" hidden="1" x14ac:dyDescent="0.3">
      <c r="A16" s="14">
        <v>0</v>
      </c>
      <c r="B16" s="15" t="s">
        <v>78</v>
      </c>
      <c r="C16" s="16" t="s">
        <v>79</v>
      </c>
      <c r="D16" s="15">
        <v>2015</v>
      </c>
      <c r="E16" s="15" t="s">
        <v>80</v>
      </c>
      <c r="F16" s="15" t="s">
        <v>50</v>
      </c>
      <c r="G16" s="17" t="s">
        <v>81</v>
      </c>
      <c r="H16" s="17" t="s">
        <v>52</v>
      </c>
      <c r="I16" s="17" t="s">
        <v>82</v>
      </c>
      <c r="J16" s="9"/>
      <c r="K16" s="29" t="s">
        <v>27</v>
      </c>
      <c r="L16" s="14" t="s">
        <v>28</v>
      </c>
      <c r="M16" s="14"/>
      <c r="N16" s="15">
        <v>38</v>
      </c>
      <c r="O16" s="15">
        <v>12</v>
      </c>
      <c r="P16" s="15">
        <f>N16-O16</f>
        <v>26</v>
      </c>
      <c r="Q16" s="15"/>
      <c r="R16" s="15">
        <v>26</v>
      </c>
      <c r="S16" s="15">
        <v>10</v>
      </c>
      <c r="T16" s="18">
        <f>R16-S16</f>
        <v>16</v>
      </c>
      <c r="U16" s="15"/>
    </row>
    <row r="17" spans="1:21" hidden="1" x14ac:dyDescent="0.3">
      <c r="A17" s="14">
        <v>0</v>
      </c>
      <c r="B17" s="15" t="s">
        <v>78</v>
      </c>
      <c r="C17" s="16" t="s">
        <v>79</v>
      </c>
      <c r="D17" s="15">
        <v>2015</v>
      </c>
      <c r="E17" s="15" t="s">
        <v>83</v>
      </c>
      <c r="F17" s="15" t="s">
        <v>50</v>
      </c>
      <c r="G17" s="17" t="s">
        <v>81</v>
      </c>
      <c r="H17" s="17" t="s">
        <v>52</v>
      </c>
      <c r="I17" s="17" t="s">
        <v>82</v>
      </c>
      <c r="J17" s="9" t="s">
        <v>84</v>
      </c>
      <c r="K17" s="14" t="s">
        <v>45</v>
      </c>
      <c r="L17" s="15" t="s">
        <v>66</v>
      </c>
      <c r="M17" s="15"/>
      <c r="N17" s="15">
        <v>38</v>
      </c>
      <c r="O17" s="15" t="s">
        <v>85</v>
      </c>
      <c r="P17" s="15"/>
      <c r="Q17" s="15"/>
      <c r="R17" s="15">
        <v>26</v>
      </c>
      <c r="S17" s="15" t="s">
        <v>86</v>
      </c>
      <c r="T17" s="15"/>
      <c r="U17" s="15"/>
    </row>
    <row r="18" spans="1:21" x14ac:dyDescent="0.3">
      <c r="A18" s="14">
        <v>1</v>
      </c>
      <c r="B18" s="15" t="s">
        <v>87</v>
      </c>
      <c r="C18" s="16" t="s">
        <v>88</v>
      </c>
      <c r="D18" s="15">
        <v>2011</v>
      </c>
      <c r="E18" s="15" t="s">
        <v>89</v>
      </c>
      <c r="F18" s="15" t="s">
        <v>50</v>
      </c>
      <c r="G18" s="10" t="s">
        <v>90</v>
      </c>
      <c r="H18" s="17" t="s">
        <v>58</v>
      </c>
      <c r="I18" s="17" t="s">
        <v>91</v>
      </c>
      <c r="J18" s="9"/>
      <c r="K18" s="10" t="s">
        <v>37</v>
      </c>
      <c r="L18" s="15" t="s">
        <v>38</v>
      </c>
      <c r="M18" s="15">
        <f>SUM(N18+R18)</f>
        <v>50</v>
      </c>
      <c r="N18" s="15">
        <v>36</v>
      </c>
      <c r="O18" s="15">
        <v>0</v>
      </c>
      <c r="P18" s="15">
        <f>N18-O18</f>
        <v>36</v>
      </c>
      <c r="Q18" s="15"/>
      <c r="R18" s="15">
        <v>14</v>
      </c>
      <c r="S18" s="15">
        <v>2</v>
      </c>
      <c r="T18" s="18">
        <f>R18-S18</f>
        <v>12</v>
      </c>
      <c r="U18" s="15"/>
    </row>
    <row r="19" spans="1:21" hidden="1" x14ac:dyDescent="0.3">
      <c r="A19" s="14">
        <v>0</v>
      </c>
      <c r="B19" s="15" t="s">
        <v>87</v>
      </c>
      <c r="C19" s="16" t="s">
        <v>88</v>
      </c>
      <c r="D19" s="15">
        <v>2011</v>
      </c>
      <c r="E19" s="15" t="s">
        <v>89</v>
      </c>
      <c r="F19" s="15" t="s">
        <v>50</v>
      </c>
      <c r="G19" s="10" t="s">
        <v>90</v>
      </c>
      <c r="H19" s="17" t="s">
        <v>58</v>
      </c>
      <c r="I19" s="17" t="s">
        <v>91</v>
      </c>
      <c r="J19" s="9"/>
      <c r="K19" s="29" t="s">
        <v>27</v>
      </c>
      <c r="L19" s="15" t="s">
        <v>28</v>
      </c>
      <c r="M19" s="15"/>
      <c r="N19" s="15">
        <v>36</v>
      </c>
      <c r="O19" s="15">
        <v>5</v>
      </c>
      <c r="P19" s="15">
        <f>N19-O19</f>
        <v>31</v>
      </c>
      <c r="Q19" s="15">
        <f>O19/N19*100</f>
        <v>13.888888888888889</v>
      </c>
      <c r="R19" s="15">
        <v>14</v>
      </c>
      <c r="S19" s="15">
        <v>4</v>
      </c>
      <c r="T19" s="18">
        <f>R19-S19</f>
        <v>10</v>
      </c>
      <c r="U19" s="15"/>
    </row>
    <row r="20" spans="1:21" hidden="1" x14ac:dyDescent="0.3">
      <c r="A20" s="14">
        <v>0</v>
      </c>
      <c r="B20" s="15" t="s">
        <v>87</v>
      </c>
      <c r="C20" s="16" t="s">
        <v>88</v>
      </c>
      <c r="D20" s="15">
        <v>2011</v>
      </c>
      <c r="E20" s="15" t="s">
        <v>89</v>
      </c>
      <c r="F20" s="15" t="s">
        <v>50</v>
      </c>
      <c r="G20" s="10" t="s">
        <v>90</v>
      </c>
      <c r="H20" s="17" t="s">
        <v>58</v>
      </c>
      <c r="I20" s="17" t="s">
        <v>91</v>
      </c>
      <c r="J20" s="9"/>
      <c r="K20" s="14" t="s">
        <v>30</v>
      </c>
      <c r="L20" s="15" t="s">
        <v>31</v>
      </c>
      <c r="M20" s="15"/>
      <c r="N20" s="15">
        <v>36</v>
      </c>
      <c r="O20" s="15">
        <v>3</v>
      </c>
      <c r="P20" s="15">
        <f>N20-O20</f>
        <v>33</v>
      </c>
      <c r="Q20" s="15"/>
      <c r="R20" s="15">
        <v>14</v>
      </c>
      <c r="S20" s="15">
        <v>3</v>
      </c>
      <c r="T20" s="18">
        <f>R20-S20</f>
        <v>11</v>
      </c>
      <c r="U20" s="15"/>
    </row>
    <row r="21" spans="1:21" hidden="1" x14ac:dyDescent="0.3">
      <c r="A21" s="14">
        <v>0</v>
      </c>
      <c r="B21" s="15" t="s">
        <v>87</v>
      </c>
      <c r="C21" s="16" t="s">
        <v>88</v>
      </c>
      <c r="D21" s="15">
        <v>2011</v>
      </c>
      <c r="E21" s="15" t="s">
        <v>92</v>
      </c>
      <c r="F21" s="15" t="s">
        <v>50</v>
      </c>
      <c r="G21" s="10" t="s">
        <v>90</v>
      </c>
      <c r="H21" s="17" t="s">
        <v>58</v>
      </c>
      <c r="I21" s="17" t="s">
        <v>91</v>
      </c>
      <c r="J21" s="9" t="s">
        <v>93</v>
      </c>
      <c r="K21" s="14" t="s">
        <v>45</v>
      </c>
      <c r="L21" s="15" t="s">
        <v>66</v>
      </c>
      <c r="M21" s="15"/>
      <c r="N21" s="15">
        <v>36</v>
      </c>
      <c r="O21" s="15" t="s">
        <v>67</v>
      </c>
      <c r="P21" s="15"/>
      <c r="Q21" s="15"/>
      <c r="R21" s="15">
        <v>14</v>
      </c>
      <c r="S21" s="15" t="s">
        <v>67</v>
      </c>
      <c r="T21" s="15"/>
      <c r="U21" s="15"/>
    </row>
    <row r="22" spans="1:21" x14ac:dyDescent="0.3">
      <c r="A22" s="14">
        <v>1</v>
      </c>
      <c r="B22" s="19" t="s">
        <v>94</v>
      </c>
      <c r="C22" s="16" t="s">
        <v>95</v>
      </c>
      <c r="D22" s="15">
        <v>2012</v>
      </c>
      <c r="E22" s="15" t="s">
        <v>96</v>
      </c>
      <c r="F22" s="15" t="s">
        <v>50</v>
      </c>
      <c r="G22" s="17" t="s">
        <v>97</v>
      </c>
      <c r="H22" s="17" t="s">
        <v>98</v>
      </c>
      <c r="I22" s="15" t="s">
        <v>48</v>
      </c>
      <c r="J22" s="9"/>
      <c r="K22" s="10" t="s">
        <v>37</v>
      </c>
      <c r="L22" s="15" t="s">
        <v>38</v>
      </c>
      <c r="M22" s="15">
        <f t="shared" ref="M22:M24" si="2">SUM(N22+R22)</f>
        <v>130</v>
      </c>
      <c r="N22" s="15">
        <f>50-7+80-5</f>
        <v>118</v>
      </c>
      <c r="O22" s="15">
        <f>5-3+13-5</f>
        <v>10</v>
      </c>
      <c r="P22" s="15">
        <f>N22-O22</f>
        <v>108</v>
      </c>
      <c r="Q22" s="15"/>
      <c r="R22" s="15">
        <f>7+5</f>
        <v>12</v>
      </c>
      <c r="S22" s="14">
        <f>3+5</f>
        <v>8</v>
      </c>
      <c r="T22" s="18">
        <f>R22-S22</f>
        <v>4</v>
      </c>
      <c r="U22" s="15"/>
    </row>
    <row r="23" spans="1:21" x14ac:dyDescent="0.3">
      <c r="A23" s="14">
        <v>1</v>
      </c>
      <c r="B23" s="15" t="s">
        <v>99</v>
      </c>
      <c r="C23" s="16" t="s">
        <v>100</v>
      </c>
      <c r="D23" s="15">
        <v>2013</v>
      </c>
      <c r="E23" s="15" t="s">
        <v>101</v>
      </c>
      <c r="F23" s="15" t="s">
        <v>50</v>
      </c>
      <c r="G23" s="17" t="s">
        <v>102</v>
      </c>
      <c r="H23" s="17" t="s">
        <v>52</v>
      </c>
      <c r="I23" s="17" t="s">
        <v>103</v>
      </c>
      <c r="J23" s="9"/>
      <c r="K23" s="10" t="s">
        <v>37</v>
      </c>
      <c r="L23" s="15" t="s">
        <v>38</v>
      </c>
      <c r="M23" s="15">
        <f t="shared" si="2"/>
        <v>97</v>
      </c>
      <c r="N23" s="15">
        <f>97-38</f>
        <v>59</v>
      </c>
      <c r="O23" s="15">
        <f>4-1-1</f>
        <v>2</v>
      </c>
      <c r="P23" s="15">
        <f>N23-O23</f>
        <v>57</v>
      </c>
      <c r="Q23" s="15"/>
      <c r="R23" s="15">
        <v>38</v>
      </c>
      <c r="S23" s="15">
        <f>1+1</f>
        <v>2</v>
      </c>
      <c r="T23" s="18">
        <f>R23-S23</f>
        <v>36</v>
      </c>
      <c r="U23" s="15"/>
    </row>
    <row r="24" spans="1:21" x14ac:dyDescent="0.3">
      <c r="A24" s="14">
        <v>1</v>
      </c>
      <c r="B24" s="20" t="s">
        <v>104</v>
      </c>
      <c r="C24" s="20" t="s">
        <v>105</v>
      </c>
      <c r="D24" s="20">
        <v>2018</v>
      </c>
      <c r="E24" s="20" t="s">
        <v>106</v>
      </c>
      <c r="F24" s="20" t="s">
        <v>56</v>
      </c>
      <c r="G24" s="9" t="s">
        <v>107</v>
      </c>
      <c r="H24" s="20" t="s">
        <v>58</v>
      </c>
      <c r="I24" s="20" t="s">
        <v>108</v>
      </c>
      <c r="J24" s="9"/>
      <c r="K24" s="10" t="s">
        <v>37</v>
      </c>
      <c r="L24" s="15" t="s">
        <v>38</v>
      </c>
      <c r="M24" s="15">
        <f t="shared" si="2"/>
        <v>244</v>
      </c>
      <c r="N24" s="15">
        <v>203</v>
      </c>
      <c r="O24" s="15">
        <v>5</v>
      </c>
      <c r="P24" s="15">
        <f>N24-O24</f>
        <v>198</v>
      </c>
      <c r="Q24" s="15"/>
      <c r="R24" s="15">
        <v>41</v>
      </c>
      <c r="S24" s="15">
        <v>1</v>
      </c>
      <c r="T24" s="18">
        <f>R24-S24</f>
        <v>40</v>
      </c>
      <c r="U24" s="15"/>
    </row>
    <row r="25" spans="1:21" hidden="1" x14ac:dyDescent="0.3">
      <c r="A25" s="14">
        <v>0</v>
      </c>
      <c r="B25" s="20" t="s">
        <v>104</v>
      </c>
      <c r="C25" s="20" t="s">
        <v>105</v>
      </c>
      <c r="D25" s="20">
        <v>2018</v>
      </c>
      <c r="E25" s="20" t="s">
        <v>106</v>
      </c>
      <c r="F25" s="20" t="s">
        <v>56</v>
      </c>
      <c r="G25" s="9" t="s">
        <v>107</v>
      </c>
      <c r="H25" s="20" t="s">
        <v>58</v>
      </c>
      <c r="I25" s="20" t="s">
        <v>108</v>
      </c>
      <c r="J25" s="9"/>
      <c r="K25" s="29" t="s">
        <v>27</v>
      </c>
      <c r="L25" s="15" t="s">
        <v>28</v>
      </c>
      <c r="M25" s="15"/>
      <c r="N25" s="15">
        <v>203</v>
      </c>
      <c r="O25" s="15">
        <v>28</v>
      </c>
      <c r="P25" s="15">
        <f>N25-O25</f>
        <v>175</v>
      </c>
      <c r="Q25" s="15"/>
      <c r="R25" s="15">
        <v>41</v>
      </c>
      <c r="S25" s="15">
        <v>1</v>
      </c>
      <c r="T25" s="18">
        <f>R25-S25</f>
        <v>40</v>
      </c>
      <c r="U25" s="15"/>
    </row>
    <row r="26" spans="1:21" hidden="1" x14ac:dyDescent="0.3">
      <c r="A26" s="14">
        <v>0</v>
      </c>
      <c r="B26" s="20" t="s">
        <v>104</v>
      </c>
      <c r="C26" s="20" t="s">
        <v>105</v>
      </c>
      <c r="D26" s="20">
        <v>2018</v>
      </c>
      <c r="E26" s="20" t="s">
        <v>106</v>
      </c>
      <c r="F26" s="20" t="s">
        <v>56</v>
      </c>
      <c r="G26" s="9" t="s">
        <v>107</v>
      </c>
      <c r="H26" s="20" t="s">
        <v>58</v>
      </c>
      <c r="I26" s="20" t="s">
        <v>108</v>
      </c>
      <c r="J26" s="9" t="s">
        <v>84</v>
      </c>
      <c r="K26" s="14" t="s">
        <v>45</v>
      </c>
      <c r="L26" s="15" t="s">
        <v>66</v>
      </c>
      <c r="M26" s="15"/>
      <c r="N26" s="15">
        <v>203</v>
      </c>
      <c r="O26" s="15" t="s">
        <v>85</v>
      </c>
      <c r="P26" s="15"/>
      <c r="Q26" s="15"/>
      <c r="R26" s="15">
        <v>41</v>
      </c>
      <c r="S26" s="15" t="s">
        <v>67</v>
      </c>
      <c r="T26" s="15"/>
      <c r="U26" s="15"/>
    </row>
    <row r="27" spans="1:21" hidden="1" x14ac:dyDescent="0.3">
      <c r="A27" s="14">
        <v>0</v>
      </c>
      <c r="B27" s="20" t="s">
        <v>104</v>
      </c>
      <c r="C27" s="20" t="s">
        <v>105</v>
      </c>
      <c r="D27" s="20">
        <v>2018</v>
      </c>
      <c r="E27" s="20" t="s">
        <v>106</v>
      </c>
      <c r="F27" s="20" t="s">
        <v>56</v>
      </c>
      <c r="G27" s="9" t="s">
        <v>109</v>
      </c>
      <c r="H27" s="20" t="s">
        <v>58</v>
      </c>
      <c r="I27" s="20" t="s">
        <v>108</v>
      </c>
      <c r="J27" s="9"/>
      <c r="K27" s="29" t="s">
        <v>27</v>
      </c>
      <c r="L27" s="15" t="s">
        <v>28</v>
      </c>
      <c r="M27" s="15"/>
      <c r="N27" s="15">
        <v>25</v>
      </c>
      <c r="O27" s="15">
        <v>0</v>
      </c>
      <c r="P27" s="15">
        <f>N27-O27</f>
        <v>25</v>
      </c>
      <c r="Q27" s="15"/>
      <c r="R27" s="20">
        <v>28</v>
      </c>
      <c r="S27" s="15">
        <v>0</v>
      </c>
      <c r="T27" s="18">
        <f>R27-S27</f>
        <v>28</v>
      </c>
      <c r="U27" s="15"/>
    </row>
    <row r="28" spans="1:21" hidden="1" x14ac:dyDescent="0.3">
      <c r="A28" s="14">
        <v>0</v>
      </c>
      <c r="B28" s="20" t="s">
        <v>110</v>
      </c>
      <c r="C28" s="20" t="s">
        <v>105</v>
      </c>
      <c r="D28" s="20">
        <v>2018</v>
      </c>
      <c r="E28" s="20" t="s">
        <v>106</v>
      </c>
      <c r="F28" s="20" t="s">
        <v>56</v>
      </c>
      <c r="G28" s="9" t="s">
        <v>109</v>
      </c>
      <c r="H28" s="20" t="s">
        <v>58</v>
      </c>
      <c r="I28" s="20" t="s">
        <v>108</v>
      </c>
      <c r="J28" s="9" t="s">
        <v>84</v>
      </c>
      <c r="K28" s="14" t="s">
        <v>168</v>
      </c>
      <c r="L28" s="15" t="s">
        <v>66</v>
      </c>
      <c r="M28" s="15"/>
      <c r="N28" s="15">
        <v>25</v>
      </c>
      <c r="O28" s="15" t="s">
        <v>85</v>
      </c>
      <c r="P28" s="15"/>
      <c r="Q28" s="15"/>
      <c r="R28" s="15">
        <v>41</v>
      </c>
      <c r="S28" s="15" t="s">
        <v>67</v>
      </c>
      <c r="T28" s="15"/>
      <c r="U28" s="15"/>
    </row>
    <row r="29" spans="1:21" x14ac:dyDescent="0.3">
      <c r="A29" s="14">
        <v>1</v>
      </c>
      <c r="B29" s="10" t="s">
        <v>111</v>
      </c>
      <c r="C29" s="10" t="s">
        <v>112</v>
      </c>
      <c r="D29" s="10">
        <v>2021</v>
      </c>
      <c r="E29" s="10" t="s">
        <v>113</v>
      </c>
      <c r="F29" s="21" t="s">
        <v>50</v>
      </c>
      <c r="G29" s="10" t="s">
        <v>114</v>
      </c>
      <c r="H29" s="10" t="s">
        <v>58</v>
      </c>
      <c r="I29" s="10" t="s">
        <v>115</v>
      </c>
      <c r="J29" s="9"/>
      <c r="K29" s="10" t="s">
        <v>37</v>
      </c>
      <c r="L29" s="15" t="s">
        <v>38</v>
      </c>
      <c r="M29" s="15">
        <f>SUM(N29+R29)</f>
        <v>5575</v>
      </c>
      <c r="N29" s="14">
        <f>4042+772</f>
        <v>4814</v>
      </c>
      <c r="O29" s="14">
        <f>181+31</f>
        <v>212</v>
      </c>
      <c r="P29" s="15">
        <f t="shared" ref="P29:P45" si="3">N29-O29</f>
        <v>4602</v>
      </c>
      <c r="Q29" s="14"/>
      <c r="R29" s="14">
        <f>616+145</f>
        <v>761</v>
      </c>
      <c r="S29" s="14">
        <f>64+15</f>
        <v>79</v>
      </c>
      <c r="T29" s="18">
        <f t="shared" ref="T29:T45" si="4">R29-S29</f>
        <v>682</v>
      </c>
      <c r="U29" s="14"/>
    </row>
    <row r="30" spans="1:21" hidden="1" x14ac:dyDescent="0.3">
      <c r="A30" s="14">
        <v>0</v>
      </c>
      <c r="B30" s="10" t="s">
        <v>111</v>
      </c>
      <c r="C30" s="10" t="s">
        <v>112</v>
      </c>
      <c r="D30" s="10">
        <v>2021</v>
      </c>
      <c r="E30" s="10" t="s">
        <v>113</v>
      </c>
      <c r="F30" s="21" t="s">
        <v>50</v>
      </c>
      <c r="G30" s="10" t="s">
        <v>114</v>
      </c>
      <c r="H30" s="10" t="s">
        <v>58</v>
      </c>
      <c r="I30" s="10" t="s">
        <v>115</v>
      </c>
      <c r="J30" s="9"/>
      <c r="K30" s="29" t="s">
        <v>27</v>
      </c>
      <c r="L30" s="15" t="s">
        <v>28</v>
      </c>
      <c r="M30" s="15"/>
      <c r="N30" s="14">
        <f>4042+772</f>
        <v>4814</v>
      </c>
      <c r="O30" s="14">
        <f>129+21</f>
        <v>150</v>
      </c>
      <c r="P30" s="15">
        <f t="shared" si="3"/>
        <v>4664</v>
      </c>
      <c r="Q30" s="14"/>
      <c r="R30" s="14">
        <f>616+145</f>
        <v>761</v>
      </c>
      <c r="S30" s="14">
        <f>50+20</f>
        <v>70</v>
      </c>
      <c r="T30" s="18">
        <f t="shared" si="4"/>
        <v>691</v>
      </c>
      <c r="U30" s="14"/>
    </row>
    <row r="31" spans="1:21" x14ac:dyDescent="0.3">
      <c r="A31" s="14">
        <v>1</v>
      </c>
      <c r="B31" s="19" t="s">
        <v>116</v>
      </c>
      <c r="C31" s="16" t="s">
        <v>117</v>
      </c>
      <c r="D31" s="15">
        <v>2013</v>
      </c>
      <c r="E31" s="15" t="s">
        <v>118</v>
      </c>
      <c r="F31" s="15" t="s">
        <v>50</v>
      </c>
      <c r="G31" s="10" t="s">
        <v>119</v>
      </c>
      <c r="H31" s="17" t="s">
        <v>58</v>
      </c>
      <c r="I31" s="17" t="s">
        <v>120</v>
      </c>
      <c r="J31" s="9"/>
      <c r="K31" s="10" t="s">
        <v>37</v>
      </c>
      <c r="L31" s="15" t="s">
        <v>38</v>
      </c>
      <c r="M31" s="15">
        <f t="shared" ref="M31:M36" si="5">SUM(N31+R31)</f>
        <v>60</v>
      </c>
      <c r="N31" s="15">
        <f>60-10</f>
        <v>50</v>
      </c>
      <c r="O31" s="15">
        <f>12-5</f>
        <v>7</v>
      </c>
      <c r="P31" s="15">
        <f t="shared" si="3"/>
        <v>43</v>
      </c>
      <c r="Q31" s="15"/>
      <c r="R31" s="15">
        <v>10</v>
      </c>
      <c r="S31" s="15">
        <v>5</v>
      </c>
      <c r="T31" s="18">
        <f t="shared" si="4"/>
        <v>5</v>
      </c>
      <c r="U31" s="15"/>
    </row>
    <row r="32" spans="1:21" x14ac:dyDescent="0.3">
      <c r="A32" s="14">
        <v>1</v>
      </c>
      <c r="B32" s="19" t="s">
        <v>121</v>
      </c>
      <c r="C32" s="16" t="s">
        <v>122</v>
      </c>
      <c r="D32" s="15">
        <v>2011</v>
      </c>
      <c r="E32" s="15" t="s">
        <v>123</v>
      </c>
      <c r="F32" s="15" t="s">
        <v>50</v>
      </c>
      <c r="G32" s="10" t="s">
        <v>124</v>
      </c>
      <c r="H32" s="17" t="s">
        <v>52</v>
      </c>
      <c r="I32" s="17" t="s">
        <v>125</v>
      </c>
      <c r="J32" s="9"/>
      <c r="K32" s="14" t="s">
        <v>30</v>
      </c>
      <c r="L32" s="15" t="s">
        <v>126</v>
      </c>
      <c r="M32" s="15">
        <f t="shared" si="5"/>
        <v>647</v>
      </c>
      <c r="N32" s="15">
        <f>645-111</f>
        <v>534</v>
      </c>
      <c r="O32" s="15">
        <v>311</v>
      </c>
      <c r="P32" s="15">
        <f t="shared" si="3"/>
        <v>223</v>
      </c>
      <c r="Q32" s="15">
        <f>O32/N32*100</f>
        <v>58.239700374531836</v>
      </c>
      <c r="R32" s="28">
        <v>113</v>
      </c>
      <c r="S32" s="28">
        <v>78</v>
      </c>
      <c r="T32" s="18">
        <f t="shared" si="4"/>
        <v>35</v>
      </c>
      <c r="U32" s="15">
        <f>S32/R32*100</f>
        <v>69.026548672566364</v>
      </c>
    </row>
    <row r="33" spans="1:21" x14ac:dyDescent="0.3">
      <c r="A33" s="14">
        <v>1</v>
      </c>
      <c r="B33" s="19" t="s">
        <v>127</v>
      </c>
      <c r="C33" s="16" t="s">
        <v>122</v>
      </c>
      <c r="D33" s="15">
        <v>2017</v>
      </c>
      <c r="E33" s="15" t="s">
        <v>128</v>
      </c>
      <c r="F33" s="15" t="s">
        <v>50</v>
      </c>
      <c r="G33" s="10" t="s">
        <v>119</v>
      </c>
      <c r="H33" s="17" t="s">
        <v>52</v>
      </c>
      <c r="I33" s="17" t="s">
        <v>129</v>
      </c>
      <c r="J33" s="9"/>
      <c r="K33" s="10" t="s">
        <v>37</v>
      </c>
      <c r="L33" s="15" t="s">
        <v>38</v>
      </c>
      <c r="M33" s="15">
        <f t="shared" si="5"/>
        <v>2684</v>
      </c>
      <c r="N33" s="15">
        <v>2233</v>
      </c>
      <c r="O33" s="15">
        <f>593-147</f>
        <v>446</v>
      </c>
      <c r="P33" s="15">
        <f t="shared" si="3"/>
        <v>1787</v>
      </c>
      <c r="Q33" s="15">
        <f>O33/N33*100</f>
        <v>19.973130317957903</v>
      </c>
      <c r="R33" s="15">
        <f>304+147</f>
        <v>451</v>
      </c>
      <c r="S33" s="15">
        <v>147</v>
      </c>
      <c r="T33" s="18">
        <f t="shared" si="4"/>
        <v>304</v>
      </c>
      <c r="U33" s="15"/>
    </row>
    <row r="34" spans="1:21" x14ac:dyDescent="0.3">
      <c r="A34" s="14">
        <v>1</v>
      </c>
      <c r="B34" s="15" t="s">
        <v>130</v>
      </c>
      <c r="C34" s="16" t="s">
        <v>131</v>
      </c>
      <c r="D34" s="15">
        <v>2012</v>
      </c>
      <c r="E34" s="15" t="s">
        <v>132</v>
      </c>
      <c r="F34" s="15" t="s">
        <v>50</v>
      </c>
      <c r="G34" s="22" t="s">
        <v>133</v>
      </c>
      <c r="H34" s="17" t="s">
        <v>52</v>
      </c>
      <c r="I34" s="17" t="s">
        <v>134</v>
      </c>
      <c r="J34" s="9"/>
      <c r="K34" s="10" t="s">
        <v>37</v>
      </c>
      <c r="L34" s="15" t="s">
        <v>38</v>
      </c>
      <c r="M34" s="15">
        <f t="shared" si="5"/>
        <v>66</v>
      </c>
      <c r="N34" s="15">
        <f>66-34</f>
        <v>32</v>
      </c>
      <c r="O34" s="15">
        <v>3</v>
      </c>
      <c r="P34" s="15">
        <f t="shared" si="3"/>
        <v>29</v>
      </c>
      <c r="Q34" s="15">
        <f>O34/N34*100</f>
        <v>9.375</v>
      </c>
      <c r="R34" s="15">
        <v>34</v>
      </c>
      <c r="S34" s="15">
        <f>1+2</f>
        <v>3</v>
      </c>
      <c r="T34" s="18">
        <f t="shared" si="4"/>
        <v>31</v>
      </c>
      <c r="U34" s="15"/>
    </row>
    <row r="35" spans="1:21" x14ac:dyDescent="0.3">
      <c r="A35" s="14">
        <v>1</v>
      </c>
      <c r="B35" s="23" t="s">
        <v>135</v>
      </c>
      <c r="C35" s="24" t="s">
        <v>136</v>
      </c>
      <c r="D35" s="21">
        <v>2020</v>
      </c>
      <c r="E35" s="21" t="s">
        <v>137</v>
      </c>
      <c r="F35" s="21" t="s">
        <v>50</v>
      </c>
      <c r="G35" s="22" t="s">
        <v>138</v>
      </c>
      <c r="H35" s="10" t="s">
        <v>58</v>
      </c>
      <c r="I35" s="10" t="s">
        <v>139</v>
      </c>
      <c r="J35" s="9"/>
      <c r="K35" s="10" t="s">
        <v>37</v>
      </c>
      <c r="L35" s="15" t="s">
        <v>38</v>
      </c>
      <c r="M35" s="15">
        <f t="shared" si="5"/>
        <v>52</v>
      </c>
      <c r="N35" s="14">
        <f>52-25</f>
        <v>27</v>
      </c>
      <c r="O35" s="14">
        <v>5</v>
      </c>
      <c r="P35" s="15">
        <f t="shared" si="3"/>
        <v>22</v>
      </c>
      <c r="Q35" s="14"/>
      <c r="R35" s="14">
        <v>25</v>
      </c>
      <c r="S35" s="14">
        <v>6</v>
      </c>
      <c r="T35" s="18">
        <f t="shared" si="4"/>
        <v>19</v>
      </c>
      <c r="U35" s="14"/>
    </row>
    <row r="36" spans="1:21" x14ac:dyDescent="0.3">
      <c r="A36" s="14">
        <v>1</v>
      </c>
      <c r="B36" s="15" t="s">
        <v>140</v>
      </c>
      <c r="C36" s="16" t="s">
        <v>141</v>
      </c>
      <c r="D36" s="15">
        <v>2016</v>
      </c>
      <c r="E36" s="15" t="s">
        <v>142</v>
      </c>
      <c r="F36" s="15" t="s">
        <v>50</v>
      </c>
      <c r="G36" s="22" t="s">
        <v>119</v>
      </c>
      <c r="H36" s="17" t="s">
        <v>52</v>
      </c>
      <c r="I36" s="17" t="s">
        <v>143</v>
      </c>
      <c r="J36" s="10"/>
      <c r="K36" s="14" t="s">
        <v>30</v>
      </c>
      <c r="L36" s="15" t="s">
        <v>31</v>
      </c>
      <c r="M36" s="15">
        <f t="shared" si="5"/>
        <v>972</v>
      </c>
      <c r="N36" s="15">
        <v>776</v>
      </c>
      <c r="O36" s="15">
        <v>624</v>
      </c>
      <c r="P36" s="15">
        <f t="shared" si="3"/>
        <v>152</v>
      </c>
      <c r="Q36" s="15">
        <f>O36/N36*100</f>
        <v>80.412371134020617</v>
      </c>
      <c r="R36" s="15">
        <v>196</v>
      </c>
      <c r="S36" s="15">
        <v>163</v>
      </c>
      <c r="T36" s="18">
        <f t="shared" si="4"/>
        <v>33</v>
      </c>
      <c r="U36" s="15">
        <f>S36/R36*100</f>
        <v>83.16326530612244</v>
      </c>
    </row>
    <row r="37" spans="1:21" hidden="1" x14ac:dyDescent="0.3">
      <c r="A37" s="14">
        <v>0</v>
      </c>
      <c r="B37" s="15" t="s">
        <v>140</v>
      </c>
      <c r="C37" s="16" t="s">
        <v>141</v>
      </c>
      <c r="D37" s="15">
        <v>2016</v>
      </c>
      <c r="E37" s="15" t="s">
        <v>142</v>
      </c>
      <c r="F37" s="15" t="s">
        <v>50</v>
      </c>
      <c r="G37" s="22" t="s">
        <v>119</v>
      </c>
      <c r="H37" s="17" t="s">
        <v>52</v>
      </c>
      <c r="I37" s="17" t="s">
        <v>143</v>
      </c>
      <c r="J37" s="10"/>
      <c r="K37" s="10" t="s">
        <v>37</v>
      </c>
      <c r="L37" s="15" t="s">
        <v>38</v>
      </c>
      <c r="M37" s="15"/>
      <c r="N37" s="15">
        <v>776</v>
      </c>
      <c r="O37" s="15">
        <v>179</v>
      </c>
      <c r="P37" s="15">
        <f t="shared" si="3"/>
        <v>597</v>
      </c>
      <c r="Q37" s="15"/>
      <c r="R37" s="15">
        <v>196</v>
      </c>
      <c r="S37" s="15">
        <v>63</v>
      </c>
      <c r="T37" s="18">
        <f t="shared" si="4"/>
        <v>133</v>
      </c>
      <c r="U37" s="15"/>
    </row>
    <row r="38" spans="1:21" x14ac:dyDescent="0.3">
      <c r="A38" s="14">
        <v>1</v>
      </c>
      <c r="B38" s="25" t="s">
        <v>144</v>
      </c>
      <c r="C38" s="16" t="s">
        <v>145</v>
      </c>
      <c r="D38" s="15">
        <v>2021</v>
      </c>
      <c r="E38" s="26" t="s">
        <v>146</v>
      </c>
      <c r="F38" s="15" t="s">
        <v>50</v>
      </c>
      <c r="G38" s="22" t="s">
        <v>147</v>
      </c>
      <c r="H38" s="17" t="s">
        <v>52</v>
      </c>
      <c r="I38" s="17" t="s">
        <v>148</v>
      </c>
      <c r="J38" s="10"/>
      <c r="K38" s="10" t="s">
        <v>37</v>
      </c>
      <c r="L38" s="15" t="s">
        <v>38</v>
      </c>
      <c r="M38" s="15">
        <f t="shared" ref="M38:M40" si="6">SUM(N38+R38)</f>
        <v>724</v>
      </c>
      <c r="N38" s="14">
        <f>724-63</f>
        <v>661</v>
      </c>
      <c r="O38" s="14">
        <v>41</v>
      </c>
      <c r="P38" s="15">
        <f t="shared" si="3"/>
        <v>620</v>
      </c>
      <c r="Q38" s="14">
        <f>O38/N38*100</f>
        <v>6.2027231467473527</v>
      </c>
      <c r="R38" s="14">
        <v>63</v>
      </c>
      <c r="S38" s="14">
        <v>12</v>
      </c>
      <c r="T38" s="18">
        <f t="shared" si="4"/>
        <v>51</v>
      </c>
      <c r="U38" s="14">
        <f>S38/R38*100</f>
        <v>19.047619047619047</v>
      </c>
    </row>
    <row r="39" spans="1:21" x14ac:dyDescent="0.3">
      <c r="A39" s="14">
        <v>1</v>
      </c>
      <c r="B39" s="19" t="s">
        <v>149</v>
      </c>
      <c r="C39" s="16" t="s">
        <v>150</v>
      </c>
      <c r="D39" s="15">
        <v>2016</v>
      </c>
      <c r="E39" s="15" t="s">
        <v>151</v>
      </c>
      <c r="F39" s="15" t="s">
        <v>50</v>
      </c>
      <c r="G39" s="22" t="s">
        <v>119</v>
      </c>
      <c r="H39" s="17" t="s">
        <v>52</v>
      </c>
      <c r="I39" s="17" t="s">
        <v>152</v>
      </c>
      <c r="J39" s="10"/>
      <c r="K39" s="10" t="s">
        <v>37</v>
      </c>
      <c r="L39" s="15" t="s">
        <v>38</v>
      </c>
      <c r="M39" s="15">
        <f t="shared" si="6"/>
        <v>507</v>
      </c>
      <c r="N39" s="15">
        <f>507-114</f>
        <v>393</v>
      </c>
      <c r="O39" s="15">
        <v>63</v>
      </c>
      <c r="P39" s="15">
        <f t="shared" si="3"/>
        <v>330</v>
      </c>
      <c r="Q39" s="15">
        <f>O39/N39*100</f>
        <v>16.030534351145036</v>
      </c>
      <c r="R39" s="15">
        <v>114</v>
      </c>
      <c r="S39" s="15">
        <v>34</v>
      </c>
      <c r="T39" s="18">
        <f t="shared" si="4"/>
        <v>80</v>
      </c>
      <c r="U39" s="15">
        <f>S39/R39*100</f>
        <v>29.82456140350877</v>
      </c>
    </row>
    <row r="40" spans="1:21" x14ac:dyDescent="0.3">
      <c r="A40" s="14">
        <v>1</v>
      </c>
      <c r="B40" s="15" t="s">
        <v>153</v>
      </c>
      <c r="C40" s="16" t="s">
        <v>154</v>
      </c>
      <c r="D40" s="15">
        <v>2019</v>
      </c>
      <c r="E40" s="15" t="s">
        <v>155</v>
      </c>
      <c r="F40" s="15" t="s">
        <v>50</v>
      </c>
      <c r="G40" s="22" t="s">
        <v>156</v>
      </c>
      <c r="H40" s="17" t="s">
        <v>52</v>
      </c>
      <c r="I40" s="17" t="s">
        <v>157</v>
      </c>
      <c r="J40" s="10"/>
      <c r="K40" s="14" t="s">
        <v>30</v>
      </c>
      <c r="L40" s="15" t="s">
        <v>126</v>
      </c>
      <c r="M40" s="15">
        <f t="shared" si="6"/>
        <v>209</v>
      </c>
      <c r="N40" s="15">
        <v>168</v>
      </c>
      <c r="O40" s="15">
        <v>19</v>
      </c>
      <c r="P40" s="15">
        <f t="shared" si="3"/>
        <v>149</v>
      </c>
      <c r="Q40" s="15">
        <f>O40/N40*100</f>
        <v>11.30952380952381</v>
      </c>
      <c r="R40" s="15">
        <v>41</v>
      </c>
      <c r="S40" s="15">
        <v>12</v>
      </c>
      <c r="T40" s="18">
        <f t="shared" si="4"/>
        <v>29</v>
      </c>
      <c r="U40" s="15">
        <f>S40/R40*100</f>
        <v>29.268292682926827</v>
      </c>
    </row>
    <row r="41" spans="1:21" hidden="1" x14ac:dyDescent="0.3">
      <c r="A41" s="14">
        <v>0</v>
      </c>
      <c r="B41" s="15" t="s">
        <v>153</v>
      </c>
      <c r="C41" s="16" t="s">
        <v>154</v>
      </c>
      <c r="D41" s="15">
        <v>2019</v>
      </c>
      <c r="E41" s="15" t="s">
        <v>155</v>
      </c>
      <c r="F41" s="15" t="s">
        <v>50</v>
      </c>
      <c r="G41" s="22" t="s">
        <v>156</v>
      </c>
      <c r="H41" s="17" t="s">
        <v>52</v>
      </c>
      <c r="I41" s="17" t="s">
        <v>157</v>
      </c>
      <c r="J41" s="10"/>
      <c r="K41" s="29" t="s">
        <v>27</v>
      </c>
      <c r="L41" s="15" t="s">
        <v>28</v>
      </c>
      <c r="M41" s="15"/>
      <c r="N41" s="15">
        <v>168</v>
      </c>
      <c r="O41" s="15">
        <v>42</v>
      </c>
      <c r="P41" s="15">
        <f t="shared" si="3"/>
        <v>126</v>
      </c>
      <c r="Q41" s="15"/>
      <c r="R41" s="15">
        <v>41</v>
      </c>
      <c r="S41" s="15">
        <v>21</v>
      </c>
      <c r="T41" s="18">
        <f t="shared" si="4"/>
        <v>20</v>
      </c>
      <c r="U41" s="15"/>
    </row>
    <row r="42" spans="1:21" hidden="1" x14ac:dyDescent="0.3">
      <c r="A42" s="14">
        <v>0</v>
      </c>
      <c r="B42" s="15" t="s">
        <v>153</v>
      </c>
      <c r="C42" s="16" t="s">
        <v>154</v>
      </c>
      <c r="D42" s="15">
        <v>2019</v>
      </c>
      <c r="E42" s="15" t="s">
        <v>155</v>
      </c>
      <c r="F42" s="15" t="s">
        <v>50</v>
      </c>
      <c r="G42" s="22" t="s">
        <v>156</v>
      </c>
      <c r="H42" s="17" t="s">
        <v>52</v>
      </c>
      <c r="I42" s="17" t="s">
        <v>157</v>
      </c>
      <c r="J42" s="10"/>
      <c r="K42" s="10" t="s">
        <v>37</v>
      </c>
      <c r="L42" s="15" t="s">
        <v>38</v>
      </c>
      <c r="M42" s="15"/>
      <c r="N42" s="15">
        <v>168</v>
      </c>
      <c r="O42" s="15">
        <f>30-14</f>
        <v>16</v>
      </c>
      <c r="P42" s="15">
        <f t="shared" si="3"/>
        <v>152</v>
      </c>
      <c r="Q42" s="15"/>
      <c r="R42" s="15">
        <v>41</v>
      </c>
      <c r="S42" s="15">
        <v>14</v>
      </c>
      <c r="T42" s="18">
        <f t="shared" si="4"/>
        <v>27</v>
      </c>
      <c r="U42" s="15"/>
    </row>
    <row r="43" spans="1:21" x14ac:dyDescent="0.3">
      <c r="A43" s="14">
        <v>1</v>
      </c>
      <c r="B43" s="19" t="s">
        <v>158</v>
      </c>
      <c r="C43" s="16" t="s">
        <v>159</v>
      </c>
      <c r="D43" s="15">
        <v>2011</v>
      </c>
      <c r="E43" s="15" t="s">
        <v>160</v>
      </c>
      <c r="F43" s="15" t="s">
        <v>50</v>
      </c>
      <c r="G43" s="22" t="s">
        <v>161</v>
      </c>
      <c r="H43" s="17" t="s">
        <v>52</v>
      </c>
      <c r="I43" s="17" t="s">
        <v>162</v>
      </c>
      <c r="J43" s="10"/>
      <c r="K43" s="10" t="s">
        <v>37</v>
      </c>
      <c r="L43" s="15" t="s">
        <v>38</v>
      </c>
      <c r="M43" s="15">
        <f t="shared" ref="M43:M44" si="7">SUM(N43+R43)</f>
        <v>585</v>
      </c>
      <c r="N43" s="15">
        <f>585-45</f>
        <v>540</v>
      </c>
      <c r="O43" s="15">
        <v>8</v>
      </c>
      <c r="P43" s="15">
        <f t="shared" si="3"/>
        <v>532</v>
      </c>
      <c r="Q43" s="15"/>
      <c r="R43" s="15">
        <v>45</v>
      </c>
      <c r="S43" s="15">
        <v>5</v>
      </c>
      <c r="T43" s="18">
        <f t="shared" si="4"/>
        <v>40</v>
      </c>
      <c r="U43" s="15"/>
    </row>
    <row r="44" spans="1:21" x14ac:dyDescent="0.3">
      <c r="A44" s="14">
        <v>1</v>
      </c>
      <c r="B44" s="15" t="s">
        <v>163</v>
      </c>
      <c r="C44" s="16" t="s">
        <v>164</v>
      </c>
      <c r="D44" s="15">
        <v>2011</v>
      </c>
      <c r="E44" s="15" t="s">
        <v>165</v>
      </c>
      <c r="F44" s="15" t="s">
        <v>50</v>
      </c>
      <c r="G44" s="22" t="s">
        <v>166</v>
      </c>
      <c r="H44" s="17" t="s">
        <v>52</v>
      </c>
      <c r="I44" s="17" t="s">
        <v>167</v>
      </c>
      <c r="J44" s="10"/>
      <c r="K44" s="14" t="s">
        <v>30</v>
      </c>
      <c r="L44" s="15" t="s">
        <v>31</v>
      </c>
      <c r="M44" s="15">
        <f t="shared" si="7"/>
        <v>160</v>
      </c>
      <c r="N44" s="15">
        <v>126</v>
      </c>
      <c r="O44" s="15">
        <v>4</v>
      </c>
      <c r="P44" s="15">
        <f t="shared" si="3"/>
        <v>122</v>
      </c>
      <c r="Q44" s="15">
        <f>O44/N44*100</f>
        <v>3.1746031746031744</v>
      </c>
      <c r="R44" s="15">
        <v>34</v>
      </c>
      <c r="S44" s="15">
        <v>0</v>
      </c>
      <c r="T44" s="18">
        <f t="shared" si="4"/>
        <v>34</v>
      </c>
      <c r="U44" s="15"/>
    </row>
    <row r="45" spans="1:21" hidden="1" x14ac:dyDescent="0.3">
      <c r="A45" s="14">
        <v>0</v>
      </c>
      <c r="B45" s="15" t="s">
        <v>163</v>
      </c>
      <c r="C45" s="16" t="s">
        <v>164</v>
      </c>
      <c r="D45" s="15">
        <v>2011</v>
      </c>
      <c r="E45" s="15" t="s">
        <v>165</v>
      </c>
      <c r="F45" s="15" t="s">
        <v>50</v>
      </c>
      <c r="G45" s="22" t="s">
        <v>166</v>
      </c>
      <c r="H45" s="17" t="s">
        <v>52</v>
      </c>
      <c r="I45" s="17" t="s">
        <v>167</v>
      </c>
      <c r="J45" s="10"/>
      <c r="K45" s="10" t="s">
        <v>37</v>
      </c>
      <c r="L45" s="15" t="s">
        <v>69</v>
      </c>
      <c r="M45" s="15"/>
      <c r="N45" s="15">
        <v>126</v>
      </c>
      <c r="O45" s="15">
        <v>4</v>
      </c>
      <c r="P45" s="15">
        <f t="shared" si="3"/>
        <v>122</v>
      </c>
      <c r="Q45" s="15"/>
      <c r="R45" s="15">
        <v>34</v>
      </c>
      <c r="S45" s="15">
        <v>3</v>
      </c>
      <c r="T45" s="18">
        <f t="shared" si="4"/>
        <v>31</v>
      </c>
      <c r="U45" s="15">
        <f>S45/R45*100</f>
        <v>8.8235294117647065</v>
      </c>
    </row>
    <row r="46" spans="1:21" x14ac:dyDescent="0.3">
      <c r="M46" s="107">
        <v>13574</v>
      </c>
      <c r="R46" s="107">
        <v>2261</v>
      </c>
    </row>
    <row r="59" spans="1:3" ht="14.5" thickBot="1" x14ac:dyDescent="0.35"/>
    <row r="60" spans="1:3" x14ac:dyDescent="0.3">
      <c r="A60" s="104" t="s">
        <v>215</v>
      </c>
      <c r="B60" s="104" t="s">
        <v>696</v>
      </c>
      <c r="C60" s="104" t="s">
        <v>224</v>
      </c>
    </row>
    <row r="61" spans="1:3" x14ac:dyDescent="0.3">
      <c r="A61" s="105" t="s">
        <v>235</v>
      </c>
      <c r="B61" s="105" t="s">
        <v>183</v>
      </c>
      <c r="C61" s="105" t="s">
        <v>224</v>
      </c>
    </row>
    <row r="62" spans="1:3" x14ac:dyDescent="0.3">
      <c r="A62" s="105" t="s">
        <v>249</v>
      </c>
      <c r="B62" s="105" t="s">
        <v>696</v>
      </c>
      <c r="C62" s="105" t="s">
        <v>436</v>
      </c>
    </row>
    <row r="63" spans="1:3" x14ac:dyDescent="0.3">
      <c r="A63" s="105" t="s">
        <v>687</v>
      </c>
      <c r="B63" s="105" t="s">
        <v>697</v>
      </c>
      <c r="C63" s="105" t="s">
        <v>224</v>
      </c>
    </row>
    <row r="64" spans="1:3" x14ac:dyDescent="0.3">
      <c r="A64" s="105" t="s">
        <v>287</v>
      </c>
      <c r="B64" s="105" t="s">
        <v>697</v>
      </c>
      <c r="C64" s="105" t="s">
        <v>699</v>
      </c>
    </row>
    <row r="65" spans="1:3" x14ac:dyDescent="0.3">
      <c r="A65" s="105" t="s">
        <v>215</v>
      </c>
      <c r="B65" s="105" t="s">
        <v>696</v>
      </c>
      <c r="C65" s="105" t="s">
        <v>224</v>
      </c>
    </row>
    <row r="66" spans="1:3" x14ac:dyDescent="0.3">
      <c r="A66" s="105" t="s">
        <v>249</v>
      </c>
      <c r="B66" s="105" t="s">
        <v>698</v>
      </c>
      <c r="C66" s="105" t="s">
        <v>436</v>
      </c>
    </row>
    <row r="67" spans="1:3" x14ac:dyDescent="0.3">
      <c r="A67" s="105" t="s">
        <v>263</v>
      </c>
      <c r="B67" s="105" t="s">
        <v>697</v>
      </c>
      <c r="C67" s="105" t="s">
        <v>649</v>
      </c>
    </row>
    <row r="68" spans="1:3" x14ac:dyDescent="0.3">
      <c r="A68" s="105" t="s">
        <v>688</v>
      </c>
      <c r="B68" s="105" t="s">
        <v>696</v>
      </c>
      <c r="C68" s="105" t="s">
        <v>224</v>
      </c>
    </row>
    <row r="69" spans="1:3" x14ac:dyDescent="0.3">
      <c r="A69" s="105" t="s">
        <v>287</v>
      </c>
      <c r="B69" s="105" t="s">
        <v>697</v>
      </c>
      <c r="C69" s="105" t="s">
        <v>224</v>
      </c>
    </row>
    <row r="70" spans="1:3" x14ac:dyDescent="0.3">
      <c r="A70" s="105" t="s">
        <v>689</v>
      </c>
      <c r="B70" s="105" t="s">
        <v>697</v>
      </c>
      <c r="C70" s="105" t="s">
        <v>649</v>
      </c>
    </row>
    <row r="71" spans="1:3" x14ac:dyDescent="0.3">
      <c r="A71" s="105" t="s">
        <v>343</v>
      </c>
      <c r="B71" s="105" t="s">
        <v>696</v>
      </c>
      <c r="C71" s="105" t="s">
        <v>649</v>
      </c>
    </row>
    <row r="72" spans="1:3" x14ac:dyDescent="0.3">
      <c r="A72" s="105" t="s">
        <v>235</v>
      </c>
      <c r="B72" s="105" t="s">
        <v>696</v>
      </c>
      <c r="C72" s="105" t="s">
        <v>652</v>
      </c>
    </row>
    <row r="73" spans="1:3" x14ac:dyDescent="0.3">
      <c r="A73" s="105" t="s">
        <v>215</v>
      </c>
      <c r="B73" s="105" t="s">
        <v>183</v>
      </c>
      <c r="C73" s="105" t="s">
        <v>652</v>
      </c>
    </row>
    <row r="74" spans="1:3" x14ac:dyDescent="0.3">
      <c r="A74" s="105" t="s">
        <v>249</v>
      </c>
      <c r="B74" s="105" t="s">
        <v>697</v>
      </c>
      <c r="C74" s="105" t="s">
        <v>652</v>
      </c>
    </row>
    <row r="75" spans="1:3" x14ac:dyDescent="0.3">
      <c r="A75" s="105" t="s">
        <v>287</v>
      </c>
      <c r="B75" s="105" t="s">
        <v>183</v>
      </c>
      <c r="C75" s="105" t="s">
        <v>224</v>
      </c>
    </row>
    <row r="76" spans="1:3" x14ac:dyDescent="0.3">
      <c r="A76" s="105" t="s">
        <v>690</v>
      </c>
      <c r="B76" s="105" t="s">
        <v>697</v>
      </c>
      <c r="C76" s="105" t="s">
        <v>436</v>
      </c>
    </row>
    <row r="77" spans="1:3" x14ac:dyDescent="0.3">
      <c r="A77" s="105" t="s">
        <v>297</v>
      </c>
      <c r="B77" s="105" t="s">
        <v>183</v>
      </c>
      <c r="C77" s="105" t="s">
        <v>649</v>
      </c>
    </row>
    <row r="78" spans="1:3" x14ac:dyDescent="0.3">
      <c r="A78" s="105" t="s">
        <v>249</v>
      </c>
      <c r="B78" s="105" t="s">
        <v>698</v>
      </c>
      <c r="C78" s="105" t="s">
        <v>436</v>
      </c>
    </row>
    <row r="79" spans="1:3" x14ac:dyDescent="0.3">
      <c r="A79" s="105" t="s">
        <v>305</v>
      </c>
      <c r="B79" s="105" t="s">
        <v>696</v>
      </c>
      <c r="C79" s="105" t="s">
        <v>651</v>
      </c>
    </row>
    <row r="80" spans="1:3" x14ac:dyDescent="0.3">
      <c r="A80" s="105" t="s">
        <v>691</v>
      </c>
      <c r="B80" s="105" t="s">
        <v>183</v>
      </c>
      <c r="C80" s="105" t="s">
        <v>436</v>
      </c>
    </row>
    <row r="81" spans="1:3" x14ac:dyDescent="0.3">
      <c r="A81" s="105" t="s">
        <v>249</v>
      </c>
      <c r="B81" s="105" t="s">
        <v>696</v>
      </c>
      <c r="C81" s="105" t="s">
        <v>654</v>
      </c>
    </row>
    <row r="82" spans="1:3" x14ac:dyDescent="0.3">
      <c r="A82" s="105" t="s">
        <v>249</v>
      </c>
      <c r="B82" s="105" t="s">
        <v>698</v>
      </c>
      <c r="C82" s="105" t="s">
        <v>700</v>
      </c>
    </row>
    <row r="83" spans="1:3" x14ac:dyDescent="0.3">
      <c r="A83" s="105" t="s">
        <v>343</v>
      </c>
      <c r="B83" s="105" t="s">
        <v>697</v>
      </c>
      <c r="C83" s="105" t="s">
        <v>652</v>
      </c>
    </row>
    <row r="84" spans="1:3" x14ac:dyDescent="0.3">
      <c r="A84" s="105" t="s">
        <v>215</v>
      </c>
      <c r="B84" s="105" t="s">
        <v>697</v>
      </c>
      <c r="C84" s="105" t="s">
        <v>224</v>
      </c>
    </row>
    <row r="85" spans="1:3" x14ac:dyDescent="0.3">
      <c r="A85" s="105" t="s">
        <v>692</v>
      </c>
      <c r="B85" s="105" t="s">
        <v>183</v>
      </c>
      <c r="C85" s="105" t="s">
        <v>436</v>
      </c>
    </row>
    <row r="86" spans="1:3" x14ac:dyDescent="0.3">
      <c r="A86" s="105" t="s">
        <v>691</v>
      </c>
      <c r="B86" s="105" t="s">
        <v>183</v>
      </c>
      <c r="C86" s="105" t="s">
        <v>436</v>
      </c>
    </row>
    <row r="87" spans="1:3" x14ac:dyDescent="0.3">
      <c r="A87" s="105" t="s">
        <v>215</v>
      </c>
      <c r="B87" s="105" t="s">
        <v>183</v>
      </c>
      <c r="C87" s="105" t="s">
        <v>701</v>
      </c>
    </row>
    <row r="88" spans="1:3" x14ac:dyDescent="0.3">
      <c r="A88" s="105" t="s">
        <v>693</v>
      </c>
      <c r="B88" s="105" t="s">
        <v>696</v>
      </c>
      <c r="C88" s="105" t="s">
        <v>702</v>
      </c>
    </row>
    <row r="89" spans="1:3" x14ac:dyDescent="0.3">
      <c r="A89" s="105" t="s">
        <v>694</v>
      </c>
      <c r="B89" s="105" t="s">
        <v>696</v>
      </c>
      <c r="C89" s="105" t="s">
        <v>224</v>
      </c>
    </row>
    <row r="90" spans="1:3" x14ac:dyDescent="0.3">
      <c r="A90" s="105" t="s">
        <v>343</v>
      </c>
      <c r="B90" s="105" t="s">
        <v>696</v>
      </c>
      <c r="C90" s="105" t="s">
        <v>436</v>
      </c>
    </row>
    <row r="91" spans="1:3" x14ac:dyDescent="0.3">
      <c r="A91" s="105" t="s">
        <v>263</v>
      </c>
      <c r="B91" s="105" t="s">
        <v>698</v>
      </c>
      <c r="C91" s="105" t="s">
        <v>224</v>
      </c>
    </row>
    <row r="92" spans="1:3" x14ac:dyDescent="0.3">
      <c r="A92" s="105" t="s">
        <v>324</v>
      </c>
      <c r="B92" s="105" t="s">
        <v>696</v>
      </c>
      <c r="C92" s="105" t="s">
        <v>224</v>
      </c>
    </row>
    <row r="93" spans="1:3" x14ac:dyDescent="0.3">
      <c r="A93" s="105" t="s">
        <v>691</v>
      </c>
      <c r="B93" s="105" t="s">
        <v>183</v>
      </c>
      <c r="C93" s="105" t="s">
        <v>224</v>
      </c>
    </row>
    <row r="94" spans="1:3" x14ac:dyDescent="0.3">
      <c r="A94" s="105" t="s">
        <v>235</v>
      </c>
      <c r="B94" s="105" t="s">
        <v>696</v>
      </c>
      <c r="C94" s="105" t="s">
        <v>703</v>
      </c>
    </row>
    <row r="95" spans="1:3" x14ac:dyDescent="0.3">
      <c r="A95" s="105" t="s">
        <v>235</v>
      </c>
      <c r="B95" s="105" t="s">
        <v>183</v>
      </c>
      <c r="C95" s="105" t="s">
        <v>651</v>
      </c>
    </row>
    <row r="96" spans="1:3" x14ac:dyDescent="0.3">
      <c r="A96" s="105" t="s">
        <v>235</v>
      </c>
      <c r="B96" s="105" t="s">
        <v>696</v>
      </c>
      <c r="C96" s="105" t="s">
        <v>703</v>
      </c>
    </row>
    <row r="97" spans="1:3" x14ac:dyDescent="0.3">
      <c r="A97" s="105" t="s">
        <v>249</v>
      </c>
      <c r="B97" s="105" t="s">
        <v>183</v>
      </c>
      <c r="C97" s="105" t="s">
        <v>436</v>
      </c>
    </row>
    <row r="98" spans="1:3" x14ac:dyDescent="0.3">
      <c r="A98" s="105" t="s">
        <v>249</v>
      </c>
      <c r="B98" s="105" t="s">
        <v>183</v>
      </c>
      <c r="C98" s="105" t="s">
        <v>436</v>
      </c>
    </row>
    <row r="99" spans="1:3" x14ac:dyDescent="0.3">
      <c r="A99" s="105" t="s">
        <v>695</v>
      </c>
      <c r="B99" s="105" t="s">
        <v>698</v>
      </c>
      <c r="C99" s="105" t="s">
        <v>704</v>
      </c>
    </row>
    <row r="100" spans="1:3" x14ac:dyDescent="0.3">
      <c r="A100" s="105" t="s">
        <v>343</v>
      </c>
      <c r="B100" s="105" t="s">
        <v>697</v>
      </c>
      <c r="C100" s="105" t="s">
        <v>224</v>
      </c>
    </row>
    <row r="101" spans="1:3" x14ac:dyDescent="0.3">
      <c r="A101" s="105" t="s">
        <v>343</v>
      </c>
      <c r="B101" s="105" t="s">
        <v>697</v>
      </c>
      <c r="C101" s="105" t="s">
        <v>705</v>
      </c>
    </row>
    <row r="102" spans="1:3" x14ac:dyDescent="0.3">
      <c r="A102" s="105" t="s">
        <v>343</v>
      </c>
      <c r="B102" s="105" t="s">
        <v>697</v>
      </c>
      <c r="C102" s="105" t="s">
        <v>654</v>
      </c>
    </row>
    <row r="103" spans="1:3" x14ac:dyDescent="0.3">
      <c r="A103" s="105" t="s">
        <v>343</v>
      </c>
      <c r="B103" s="105" t="s">
        <v>697</v>
      </c>
      <c r="C103" s="105" t="s">
        <v>654</v>
      </c>
    </row>
    <row r="104" spans="1:3" x14ac:dyDescent="0.3">
      <c r="A104" s="105" t="s">
        <v>215</v>
      </c>
      <c r="B104" s="105" t="s">
        <v>696</v>
      </c>
      <c r="C104" s="105" t="s">
        <v>224</v>
      </c>
    </row>
    <row r="105" spans="1:3" x14ac:dyDescent="0.3">
      <c r="A105" s="105" t="s">
        <v>343</v>
      </c>
      <c r="B105" s="105" t="s">
        <v>696</v>
      </c>
      <c r="C105" s="105" t="s">
        <v>654</v>
      </c>
    </row>
    <row r="106" spans="1:3" x14ac:dyDescent="0.3">
      <c r="A106" s="105" t="s">
        <v>287</v>
      </c>
      <c r="B106" s="105" t="s">
        <v>183</v>
      </c>
      <c r="C106" s="105" t="s">
        <v>699</v>
      </c>
    </row>
    <row r="107" spans="1:3" x14ac:dyDescent="0.3">
      <c r="A107" s="105" t="s">
        <v>215</v>
      </c>
      <c r="B107" s="105" t="s">
        <v>696</v>
      </c>
      <c r="C107" s="105" t="s">
        <v>658</v>
      </c>
    </row>
    <row r="108" spans="1:3" x14ac:dyDescent="0.3">
      <c r="A108" s="105" t="s">
        <v>215</v>
      </c>
      <c r="B108" s="105" t="s">
        <v>696</v>
      </c>
      <c r="C108" s="105" t="s">
        <v>658</v>
      </c>
    </row>
    <row r="109" spans="1:3" x14ac:dyDescent="0.3">
      <c r="A109" s="105" t="s">
        <v>249</v>
      </c>
      <c r="B109" s="105" t="s">
        <v>183</v>
      </c>
      <c r="C109" s="105" t="s">
        <v>658</v>
      </c>
    </row>
    <row r="110" spans="1:3" x14ac:dyDescent="0.3">
      <c r="A110" s="105" t="s">
        <v>249</v>
      </c>
      <c r="B110" s="105" t="s">
        <v>696</v>
      </c>
      <c r="C110" s="105" t="s">
        <v>224</v>
      </c>
    </row>
    <row r="111" spans="1:3" x14ac:dyDescent="0.3">
      <c r="A111" s="105" t="s">
        <v>215</v>
      </c>
      <c r="B111" s="105" t="s">
        <v>696</v>
      </c>
      <c r="C111" s="105" t="s">
        <v>649</v>
      </c>
    </row>
    <row r="112" spans="1:3" x14ac:dyDescent="0.3">
      <c r="A112" s="105" t="s">
        <v>343</v>
      </c>
      <c r="B112" s="105" t="s">
        <v>697</v>
      </c>
      <c r="C112" s="105" t="s">
        <v>704</v>
      </c>
    </row>
    <row r="113" spans="1:3" x14ac:dyDescent="0.3">
      <c r="A113" s="105" t="s">
        <v>215</v>
      </c>
      <c r="B113" s="105" t="s">
        <v>696</v>
      </c>
      <c r="C113" s="105" t="s">
        <v>658</v>
      </c>
    </row>
    <row r="114" spans="1:3" x14ac:dyDescent="0.3">
      <c r="A114" s="105" t="s">
        <v>407</v>
      </c>
      <c r="B114" s="105" t="s">
        <v>697</v>
      </c>
      <c r="C114" s="105" t="s">
        <v>704</v>
      </c>
    </row>
    <row r="115" spans="1:3" x14ac:dyDescent="0.3">
      <c r="A115" s="105" t="s">
        <v>249</v>
      </c>
      <c r="B115" s="105" t="s">
        <v>697</v>
      </c>
      <c r="C115" s="105" t="s">
        <v>704</v>
      </c>
    </row>
    <row r="116" spans="1:3" x14ac:dyDescent="0.3">
      <c r="A116" s="105" t="s">
        <v>407</v>
      </c>
      <c r="B116" s="105" t="s">
        <v>698</v>
      </c>
      <c r="C116" s="105" t="s">
        <v>224</v>
      </c>
    </row>
    <row r="117" spans="1:3" x14ac:dyDescent="0.3">
      <c r="A117" s="105" t="s">
        <v>343</v>
      </c>
      <c r="B117" s="105" t="s">
        <v>697</v>
      </c>
      <c r="C117" s="105" t="s">
        <v>224</v>
      </c>
    </row>
    <row r="118" spans="1:3" x14ac:dyDescent="0.3">
      <c r="A118" s="105" t="s">
        <v>441</v>
      </c>
      <c r="B118" s="105" t="s">
        <v>697</v>
      </c>
      <c r="C118" s="105" t="s">
        <v>651</v>
      </c>
    </row>
    <row r="119" spans="1:3" x14ac:dyDescent="0.3">
      <c r="A119" s="105" t="s">
        <v>215</v>
      </c>
      <c r="B119" s="105" t="s">
        <v>697</v>
      </c>
      <c r="C119" s="105" t="s">
        <v>224</v>
      </c>
    </row>
    <row r="120" spans="1:3" x14ac:dyDescent="0.3">
      <c r="A120" s="105" t="s">
        <v>215</v>
      </c>
      <c r="B120" s="105" t="s">
        <v>183</v>
      </c>
      <c r="C120" s="105" t="s">
        <v>436</v>
      </c>
    </row>
    <row r="121" spans="1:3" x14ac:dyDescent="0.3">
      <c r="A121" s="105" t="s">
        <v>441</v>
      </c>
      <c r="B121" s="105" t="s">
        <v>698</v>
      </c>
      <c r="C121" s="105" t="s">
        <v>652</v>
      </c>
    </row>
    <row r="122" spans="1:3" x14ac:dyDescent="0.3">
      <c r="A122" s="105" t="s">
        <v>343</v>
      </c>
      <c r="B122" s="105" t="s">
        <v>696</v>
      </c>
      <c r="C122" s="105" t="s">
        <v>706</v>
      </c>
    </row>
    <row r="123" spans="1:3" ht="14.5" thickBot="1" x14ac:dyDescent="0.35">
      <c r="A123" s="106" t="s">
        <v>343</v>
      </c>
      <c r="B123" s="106" t="s">
        <v>698</v>
      </c>
      <c r="C123" s="106" t="s">
        <v>224</v>
      </c>
    </row>
  </sheetData>
  <autoFilter ref="A1:U45">
    <filterColumn colId="0">
      <filters>
        <filter val="1"/>
      </filters>
    </filterColumn>
  </autoFilter>
  <phoneticPr fontId="2"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R22"/>
  <sheetViews>
    <sheetView topLeftCell="B1" workbookViewId="0">
      <pane xSplit="1" ySplit="1" topLeftCell="E2" activePane="bottomRight" state="frozen"/>
      <selection activeCell="B1" sqref="B1"/>
      <selection pane="topRight" activeCell="C1" sqref="C1"/>
      <selection pane="bottomLeft" activeCell="B2" sqref="B2"/>
      <selection pane="bottomRight" activeCell="Y3" sqref="Y3:AJ18"/>
    </sheetView>
  </sheetViews>
  <sheetFormatPr defaultRowHeight="14" x14ac:dyDescent="0.3"/>
  <cols>
    <col min="1" max="2" width="0" hidden="1" customWidth="1"/>
    <col min="3" max="3" width="11.58203125" hidden="1" customWidth="1"/>
    <col min="4" max="4" width="0" hidden="1" customWidth="1"/>
    <col min="5" max="5" width="14.5" customWidth="1"/>
    <col min="6" max="10" width="8.6640625" hidden="1" customWidth="1"/>
    <col min="11" max="11" width="9.6640625" hidden="1" customWidth="1"/>
    <col min="12" max="12" width="10.58203125" hidden="1" customWidth="1"/>
    <col min="13" max="13" width="13.58203125" hidden="1" customWidth="1"/>
    <col min="18" max="23" width="0" hidden="1" customWidth="1"/>
    <col min="24" max="24" width="8.6640625" hidden="1" customWidth="1"/>
    <col min="25" max="25" width="8.6640625" customWidth="1"/>
    <col min="26" max="26" width="8.6640625" hidden="1" customWidth="1"/>
    <col min="27" max="28" width="0" hidden="1" customWidth="1"/>
    <col min="29" max="29" width="8.6640625" hidden="1" customWidth="1"/>
    <col min="30" max="30" width="8.6640625" customWidth="1"/>
    <col min="31" max="31" width="8.6640625" hidden="1" customWidth="1"/>
    <col min="32" max="32" width="0" hidden="1" customWidth="1"/>
    <col min="36" max="36" width="16.9140625" bestFit="1" customWidth="1"/>
    <col min="39" max="40" width="13.4140625" customWidth="1"/>
    <col min="41" max="41" width="11.4140625" customWidth="1"/>
    <col min="42" max="42" width="15.33203125" customWidth="1"/>
    <col min="43" max="43" width="10.08203125" customWidth="1"/>
  </cols>
  <sheetData>
    <row r="1" spans="1:44" ht="42" x14ac:dyDescent="0.3">
      <c r="A1" s="11" t="s">
        <v>0</v>
      </c>
      <c r="B1" s="11" t="s">
        <v>1</v>
      </c>
      <c r="C1" s="12" t="s">
        <v>454</v>
      </c>
      <c r="D1" s="12" t="s">
        <v>570</v>
      </c>
      <c r="E1" s="12" t="s">
        <v>739</v>
      </c>
      <c r="F1" s="12" t="s">
        <v>4</v>
      </c>
      <c r="G1" s="12" t="s">
        <v>5</v>
      </c>
      <c r="H1" s="12" t="s">
        <v>642</v>
      </c>
      <c r="I1" s="12" t="s">
        <v>645</v>
      </c>
      <c r="J1" s="12" t="s">
        <v>647</v>
      </c>
      <c r="K1" s="13" t="s">
        <v>6</v>
      </c>
      <c r="L1" s="12" t="s">
        <v>7</v>
      </c>
      <c r="M1" s="12" t="s">
        <v>8</v>
      </c>
      <c r="N1" s="12" t="s">
        <v>169</v>
      </c>
      <c r="O1" s="12" t="s">
        <v>170</v>
      </c>
      <c r="P1" s="12" t="s">
        <v>171</v>
      </c>
      <c r="Q1" s="8" t="s">
        <v>9</v>
      </c>
      <c r="R1" s="12" t="s">
        <v>451</v>
      </c>
      <c r="S1" s="8" t="s">
        <v>10</v>
      </c>
      <c r="T1" s="12" t="s">
        <v>11</v>
      </c>
      <c r="U1" s="12"/>
      <c r="V1" s="12" t="s">
        <v>12</v>
      </c>
      <c r="W1" s="111" t="s">
        <v>13</v>
      </c>
      <c r="X1" s="12" t="s">
        <v>14</v>
      </c>
      <c r="Y1" s="12" t="s">
        <v>740</v>
      </c>
      <c r="Z1" s="111" t="s">
        <v>15</v>
      </c>
      <c r="AA1" s="12" t="s">
        <v>16</v>
      </c>
      <c r="AB1" s="111" t="s">
        <v>17</v>
      </c>
      <c r="AC1" s="12" t="s">
        <v>18</v>
      </c>
      <c r="AD1" s="12" t="s">
        <v>741</v>
      </c>
      <c r="AE1" s="111" t="s">
        <v>19</v>
      </c>
      <c r="AF1" s="12" t="s">
        <v>452</v>
      </c>
      <c r="AG1" s="114" t="s">
        <v>836</v>
      </c>
      <c r="AH1" s="114" t="s">
        <v>838</v>
      </c>
      <c r="AI1" s="114" t="s">
        <v>837</v>
      </c>
      <c r="AJ1" s="114" t="s">
        <v>839</v>
      </c>
      <c r="AK1" s="100" t="s">
        <v>203</v>
      </c>
      <c r="AL1" s="100" t="s">
        <v>204</v>
      </c>
      <c r="AM1" s="86" t="s">
        <v>561</v>
      </c>
      <c r="AN1" s="100" t="s">
        <v>206</v>
      </c>
      <c r="AO1" s="87" t="s">
        <v>565</v>
      </c>
      <c r="AP1" s="87" t="s">
        <v>568</v>
      </c>
      <c r="AQ1" s="87" t="s">
        <v>564</v>
      </c>
      <c r="AR1" s="88" t="s">
        <v>549</v>
      </c>
    </row>
    <row r="2" spans="1:44" hidden="1" x14ac:dyDescent="0.3">
      <c r="A2" s="14">
        <v>1</v>
      </c>
      <c r="B2" s="15" t="s">
        <v>32</v>
      </c>
      <c r="C2" s="16" t="s">
        <v>33</v>
      </c>
      <c r="D2" s="16" t="s">
        <v>709</v>
      </c>
      <c r="E2" s="15" t="s">
        <v>719</v>
      </c>
      <c r="F2" s="15" t="s">
        <v>34</v>
      </c>
      <c r="G2" s="15" t="s">
        <v>23</v>
      </c>
      <c r="H2" s="96" t="s">
        <v>235</v>
      </c>
      <c r="I2" s="96" t="s">
        <v>664</v>
      </c>
      <c r="J2" s="96" t="s">
        <v>224</v>
      </c>
      <c r="K2" s="15" t="s">
        <v>35</v>
      </c>
      <c r="L2" s="15" t="s">
        <v>25</v>
      </c>
      <c r="M2" s="17" t="s">
        <v>36</v>
      </c>
      <c r="N2" s="17">
        <v>2</v>
      </c>
      <c r="O2" s="17">
        <v>2</v>
      </c>
      <c r="P2" s="17">
        <v>2</v>
      </c>
      <c r="Q2" s="9">
        <v>1</v>
      </c>
      <c r="R2" s="54">
        <v>3</v>
      </c>
      <c r="S2" s="10" t="s">
        <v>37</v>
      </c>
      <c r="T2" s="15" t="s">
        <v>38</v>
      </c>
      <c r="U2" s="15">
        <v>60</v>
      </c>
      <c r="V2" s="15">
        <v>44</v>
      </c>
      <c r="W2" s="16" t="s">
        <v>781</v>
      </c>
      <c r="X2" s="15">
        <v>38</v>
      </c>
      <c r="Y2" s="15" t="s">
        <v>798</v>
      </c>
      <c r="Z2" s="112" t="s">
        <v>742</v>
      </c>
      <c r="AA2" s="15">
        <v>16</v>
      </c>
      <c r="AB2" s="16" t="s">
        <v>793</v>
      </c>
      <c r="AC2" s="18">
        <v>12</v>
      </c>
      <c r="AD2" s="18" t="s">
        <v>817</v>
      </c>
      <c r="AE2" s="16" t="s">
        <v>762</v>
      </c>
      <c r="AF2" s="54">
        <f t="shared" ref="AF2:AF21" si="0">SUM(V2+AA2)</f>
        <v>60</v>
      </c>
      <c r="AG2" s="115">
        <v>2.11</v>
      </c>
      <c r="AH2" s="115">
        <v>0.51</v>
      </c>
      <c r="AI2" s="115">
        <v>8.75</v>
      </c>
      <c r="AJ2" s="116" t="s">
        <v>840</v>
      </c>
      <c r="AK2" t="s">
        <v>233</v>
      </c>
      <c r="AL2" t="s">
        <v>232</v>
      </c>
      <c r="AM2" t="s">
        <v>232</v>
      </c>
      <c r="AN2" t="s">
        <v>232</v>
      </c>
      <c r="AO2" t="s">
        <v>552</v>
      </c>
      <c r="AP2" t="s">
        <v>550</v>
      </c>
      <c r="AQ2" t="s">
        <v>552</v>
      </c>
      <c r="AR2" t="s">
        <v>560</v>
      </c>
    </row>
    <row r="3" spans="1:44" x14ac:dyDescent="0.3">
      <c r="A3" s="14">
        <v>0</v>
      </c>
      <c r="B3" s="15" t="s">
        <v>39</v>
      </c>
      <c r="C3" s="16" t="s">
        <v>40</v>
      </c>
      <c r="D3" s="16" t="s">
        <v>710</v>
      </c>
      <c r="E3" s="15" t="s">
        <v>720</v>
      </c>
      <c r="F3" s="15" t="s">
        <v>41</v>
      </c>
      <c r="G3" s="15" t="s">
        <v>50</v>
      </c>
      <c r="H3" s="96" t="s">
        <v>249</v>
      </c>
      <c r="I3" s="98" t="s">
        <v>665</v>
      </c>
      <c r="J3" s="96" t="s">
        <v>436</v>
      </c>
      <c r="K3" s="15" t="s">
        <v>51</v>
      </c>
      <c r="L3" s="17" t="s">
        <v>52</v>
      </c>
      <c r="M3" s="17" t="s">
        <v>43</v>
      </c>
      <c r="N3" s="17">
        <v>1</v>
      </c>
      <c r="O3" s="17">
        <v>4</v>
      </c>
      <c r="P3" s="17">
        <v>1</v>
      </c>
      <c r="Q3" s="10">
        <v>3</v>
      </c>
      <c r="R3" s="54">
        <v>1</v>
      </c>
      <c r="S3" s="10" t="s">
        <v>37</v>
      </c>
      <c r="T3" s="15" t="s">
        <v>38</v>
      </c>
      <c r="U3" s="15"/>
      <c r="V3" s="15">
        <v>49</v>
      </c>
      <c r="W3" s="16" t="s">
        <v>782</v>
      </c>
      <c r="X3" s="15">
        <v>48</v>
      </c>
      <c r="Y3" s="15" t="s">
        <v>860</v>
      </c>
      <c r="Z3" s="112" t="s">
        <v>743</v>
      </c>
      <c r="AA3" s="15">
        <v>56</v>
      </c>
      <c r="AB3" s="16" t="s">
        <v>787</v>
      </c>
      <c r="AC3" s="18">
        <v>49</v>
      </c>
      <c r="AD3" s="18" t="s">
        <v>818</v>
      </c>
      <c r="AE3" s="16" t="s">
        <v>763</v>
      </c>
      <c r="AF3" s="54">
        <f t="shared" si="0"/>
        <v>105</v>
      </c>
      <c r="AG3" s="115">
        <v>6.86</v>
      </c>
      <c r="AH3" s="115">
        <v>0.81</v>
      </c>
      <c r="AI3" s="115">
        <v>57.86</v>
      </c>
      <c r="AJ3" s="117" t="s">
        <v>841</v>
      </c>
      <c r="AK3" t="s">
        <v>232</v>
      </c>
      <c r="AL3" t="s">
        <v>233</v>
      </c>
      <c r="AM3" t="s">
        <v>232</v>
      </c>
      <c r="AN3" t="s">
        <v>232</v>
      </c>
      <c r="AO3" t="s">
        <v>556</v>
      </c>
      <c r="AP3" t="s">
        <v>550</v>
      </c>
      <c r="AQ3" t="s">
        <v>552</v>
      </c>
      <c r="AR3" t="s">
        <v>560</v>
      </c>
    </row>
    <row r="4" spans="1:44" hidden="1" x14ac:dyDescent="0.3">
      <c r="A4" s="14">
        <v>0</v>
      </c>
      <c r="B4" s="15" t="s">
        <v>60</v>
      </c>
      <c r="C4" s="16" t="s">
        <v>61</v>
      </c>
      <c r="D4" s="16" t="s">
        <v>711</v>
      </c>
      <c r="E4" s="15" t="s">
        <v>721</v>
      </c>
      <c r="F4" s="15" t="s">
        <v>62</v>
      </c>
      <c r="G4" s="15" t="s">
        <v>56</v>
      </c>
      <c r="H4" s="96" t="s">
        <v>215</v>
      </c>
      <c r="I4" t="s">
        <v>666</v>
      </c>
      <c r="J4" s="96" t="s">
        <v>224</v>
      </c>
      <c r="K4" s="17" t="s">
        <v>63</v>
      </c>
      <c r="L4" s="17" t="s">
        <v>52</v>
      </c>
      <c r="M4" s="17" t="s">
        <v>64</v>
      </c>
      <c r="N4" s="17">
        <v>2</v>
      </c>
      <c r="O4" s="17">
        <v>2</v>
      </c>
      <c r="P4" s="17">
        <v>1</v>
      </c>
      <c r="Q4" s="9">
        <v>2</v>
      </c>
      <c r="R4" s="54">
        <v>3</v>
      </c>
      <c r="S4" s="10" t="s">
        <v>37</v>
      </c>
      <c r="T4" s="15" t="s">
        <v>69</v>
      </c>
      <c r="U4" s="15"/>
      <c r="V4" s="15">
        <v>86</v>
      </c>
      <c r="W4" s="16" t="s">
        <v>783</v>
      </c>
      <c r="X4" s="15">
        <v>77</v>
      </c>
      <c r="Y4" s="15" t="s">
        <v>799</v>
      </c>
      <c r="Z4" s="112" t="s">
        <v>744</v>
      </c>
      <c r="AA4" s="15">
        <v>42</v>
      </c>
      <c r="AB4" s="16" t="s">
        <v>789</v>
      </c>
      <c r="AC4" s="18">
        <v>39</v>
      </c>
      <c r="AD4" s="18" t="s">
        <v>819</v>
      </c>
      <c r="AE4" s="16" t="s">
        <v>764</v>
      </c>
      <c r="AF4" s="54">
        <f t="shared" si="0"/>
        <v>128</v>
      </c>
      <c r="AG4" s="115">
        <v>0.66</v>
      </c>
      <c r="AH4" s="115">
        <v>0.17</v>
      </c>
      <c r="AI4" s="115">
        <v>2.57</v>
      </c>
      <c r="AJ4" s="117" t="s">
        <v>842</v>
      </c>
      <c r="AK4" t="s">
        <v>232</v>
      </c>
      <c r="AL4" t="s">
        <v>233</v>
      </c>
      <c r="AM4" t="s">
        <v>232</v>
      </c>
      <c r="AN4" t="s">
        <v>232</v>
      </c>
      <c r="AO4" t="s">
        <v>553</v>
      </c>
      <c r="AP4" t="s">
        <v>550</v>
      </c>
      <c r="AQ4" t="s">
        <v>552</v>
      </c>
      <c r="AR4" t="s">
        <v>560</v>
      </c>
    </row>
    <row r="5" spans="1:44" x14ac:dyDescent="0.3">
      <c r="A5" s="14">
        <v>0</v>
      </c>
      <c r="B5" s="15" t="s">
        <v>70</v>
      </c>
      <c r="C5" s="16" t="s">
        <v>71</v>
      </c>
      <c r="D5" s="16" t="s">
        <v>709</v>
      </c>
      <c r="E5" s="15" t="s">
        <v>722</v>
      </c>
      <c r="F5" s="15" t="s">
        <v>72</v>
      </c>
      <c r="G5" s="15" t="s">
        <v>50</v>
      </c>
      <c r="H5" s="96" t="s">
        <v>287</v>
      </c>
      <c r="I5" s="96" t="s">
        <v>223</v>
      </c>
      <c r="J5" s="96" t="s">
        <v>224</v>
      </c>
      <c r="K5" s="17" t="s">
        <v>73</v>
      </c>
      <c r="L5" s="17" t="s">
        <v>58</v>
      </c>
      <c r="M5" s="17" t="s">
        <v>74</v>
      </c>
      <c r="N5" s="17">
        <v>3</v>
      </c>
      <c r="O5" s="17">
        <v>2</v>
      </c>
      <c r="P5" s="17">
        <v>2</v>
      </c>
      <c r="Q5" s="9">
        <v>3</v>
      </c>
      <c r="R5" s="54">
        <v>2</v>
      </c>
      <c r="S5" s="10" t="s">
        <v>37</v>
      </c>
      <c r="T5" s="15" t="s">
        <v>38</v>
      </c>
      <c r="U5" s="15"/>
      <c r="V5" s="15">
        <v>55</v>
      </c>
      <c r="W5" s="16" t="s">
        <v>784</v>
      </c>
      <c r="X5" s="15">
        <v>47</v>
      </c>
      <c r="Y5" s="15" t="s">
        <v>800</v>
      </c>
      <c r="Z5" s="112" t="s">
        <v>745</v>
      </c>
      <c r="AA5" s="15">
        <v>26</v>
      </c>
      <c r="AB5" s="16" t="s">
        <v>785</v>
      </c>
      <c r="AC5" s="18">
        <v>16</v>
      </c>
      <c r="AD5" s="18" t="s">
        <v>820</v>
      </c>
      <c r="AE5" s="16" t="s">
        <v>765</v>
      </c>
      <c r="AF5" s="54">
        <f t="shared" si="0"/>
        <v>81</v>
      </c>
      <c r="AG5" s="115">
        <v>3.67</v>
      </c>
      <c r="AH5" s="115">
        <v>1.24</v>
      </c>
      <c r="AI5" s="115">
        <v>10.91</v>
      </c>
      <c r="AJ5" s="117" t="s">
        <v>843</v>
      </c>
      <c r="AK5" t="s">
        <v>233</v>
      </c>
      <c r="AL5" t="s">
        <v>232</v>
      </c>
      <c r="AM5" t="s">
        <v>232</v>
      </c>
      <c r="AN5" t="s">
        <v>232</v>
      </c>
      <c r="AO5" t="s">
        <v>557</v>
      </c>
      <c r="AP5" t="s">
        <v>550</v>
      </c>
      <c r="AQ5" t="s">
        <v>552</v>
      </c>
      <c r="AR5" t="s">
        <v>560</v>
      </c>
    </row>
    <row r="6" spans="1:44" hidden="1" x14ac:dyDescent="0.3">
      <c r="A6" s="14">
        <v>1</v>
      </c>
      <c r="B6" s="15" t="s">
        <v>78</v>
      </c>
      <c r="C6" s="16" t="s">
        <v>79</v>
      </c>
      <c r="D6" s="16" t="s">
        <v>712</v>
      </c>
      <c r="E6" s="15" t="s">
        <v>723</v>
      </c>
      <c r="F6" s="15" t="s">
        <v>80</v>
      </c>
      <c r="G6" s="15" t="s">
        <v>50</v>
      </c>
      <c r="H6" s="96" t="s">
        <v>297</v>
      </c>
      <c r="I6" s="96" t="s">
        <v>300</v>
      </c>
      <c r="J6" s="96" t="s">
        <v>669</v>
      </c>
      <c r="K6" s="17" t="s">
        <v>81</v>
      </c>
      <c r="L6" s="17" t="s">
        <v>52</v>
      </c>
      <c r="M6" s="17" t="s">
        <v>82</v>
      </c>
      <c r="N6" s="17">
        <v>3</v>
      </c>
      <c r="O6" s="17">
        <v>2</v>
      </c>
      <c r="P6" s="17">
        <v>2</v>
      </c>
      <c r="Q6" s="9">
        <v>2</v>
      </c>
      <c r="R6" s="54">
        <v>2</v>
      </c>
      <c r="S6" s="10" t="s">
        <v>37</v>
      </c>
      <c r="T6" s="15" t="s">
        <v>38</v>
      </c>
      <c r="U6" s="15">
        <v>64</v>
      </c>
      <c r="V6" s="15">
        <v>38</v>
      </c>
      <c r="W6" s="16" t="s">
        <v>752</v>
      </c>
      <c r="X6" s="15">
        <v>24</v>
      </c>
      <c r="Y6" s="15" t="s">
        <v>801</v>
      </c>
      <c r="Z6" s="112" t="s">
        <v>746</v>
      </c>
      <c r="AA6" s="15">
        <v>26</v>
      </c>
      <c r="AB6" s="16" t="s">
        <v>783</v>
      </c>
      <c r="AC6" s="18">
        <v>17</v>
      </c>
      <c r="AD6" s="18" t="s">
        <v>821</v>
      </c>
      <c r="AE6" s="16" t="s">
        <v>766</v>
      </c>
      <c r="AF6" s="54">
        <f t="shared" si="0"/>
        <v>64</v>
      </c>
      <c r="AG6" s="115">
        <v>0.91</v>
      </c>
      <c r="AH6" s="115">
        <v>0.32</v>
      </c>
      <c r="AI6" s="115">
        <v>2.57</v>
      </c>
      <c r="AJ6" s="117" t="s">
        <v>844</v>
      </c>
      <c r="AK6" t="s">
        <v>233</v>
      </c>
      <c r="AL6" t="s">
        <v>233</v>
      </c>
      <c r="AM6" t="s">
        <v>232</v>
      </c>
      <c r="AN6" t="s">
        <v>232</v>
      </c>
      <c r="AO6" t="s">
        <v>680</v>
      </c>
      <c r="AP6" t="s">
        <v>550</v>
      </c>
      <c r="AQ6" t="s">
        <v>552</v>
      </c>
      <c r="AR6" t="s">
        <v>560</v>
      </c>
    </row>
    <row r="7" spans="1:44" hidden="1" x14ac:dyDescent="0.3">
      <c r="A7" s="14">
        <v>1</v>
      </c>
      <c r="B7" s="15" t="s">
        <v>87</v>
      </c>
      <c r="C7" s="16" t="s">
        <v>88</v>
      </c>
      <c r="D7" s="16" t="s">
        <v>709</v>
      </c>
      <c r="E7" s="15" t="s">
        <v>724</v>
      </c>
      <c r="F7" s="15" t="s">
        <v>89</v>
      </c>
      <c r="G7" s="15" t="s">
        <v>50</v>
      </c>
      <c r="H7" s="96" t="s">
        <v>305</v>
      </c>
      <c r="I7" s="96" t="s">
        <v>668</v>
      </c>
      <c r="J7" s="96" t="s">
        <v>651</v>
      </c>
      <c r="K7" s="10" t="s">
        <v>90</v>
      </c>
      <c r="L7" s="17" t="s">
        <v>58</v>
      </c>
      <c r="M7" s="17" t="s">
        <v>91</v>
      </c>
      <c r="N7" s="17">
        <v>3</v>
      </c>
      <c r="O7" s="17">
        <v>4</v>
      </c>
      <c r="P7" s="17">
        <v>2</v>
      </c>
      <c r="Q7" s="9">
        <v>2</v>
      </c>
      <c r="R7" s="54">
        <v>1</v>
      </c>
      <c r="S7" s="10" t="s">
        <v>37</v>
      </c>
      <c r="T7" s="15" t="s">
        <v>38</v>
      </c>
      <c r="U7" s="15">
        <v>50</v>
      </c>
      <c r="V7" s="15">
        <v>36</v>
      </c>
      <c r="W7" s="16" t="s">
        <v>747</v>
      </c>
      <c r="X7" s="15">
        <v>36</v>
      </c>
      <c r="Y7" s="15" t="s">
        <v>802</v>
      </c>
      <c r="Z7" s="112" t="s">
        <v>747</v>
      </c>
      <c r="AA7" s="15">
        <v>14</v>
      </c>
      <c r="AB7" s="16" t="s">
        <v>743</v>
      </c>
      <c r="AC7" s="18">
        <v>12</v>
      </c>
      <c r="AD7" s="18" t="s">
        <v>822</v>
      </c>
      <c r="AE7" s="16" t="s">
        <v>767</v>
      </c>
      <c r="AF7" s="54">
        <f t="shared" si="0"/>
        <v>50</v>
      </c>
      <c r="AG7" s="115">
        <v>14.6</v>
      </c>
      <c r="AH7" s="115">
        <v>0.66</v>
      </c>
      <c r="AI7" s="115">
        <v>325.24</v>
      </c>
      <c r="AJ7" s="117" t="s">
        <v>845</v>
      </c>
      <c r="AK7" t="s">
        <v>233</v>
      </c>
      <c r="AL7" t="s">
        <v>232</v>
      </c>
      <c r="AM7" t="s">
        <v>232</v>
      </c>
      <c r="AN7" t="s">
        <v>232</v>
      </c>
      <c r="AO7" t="s">
        <v>552</v>
      </c>
      <c r="AP7" t="s">
        <v>550</v>
      </c>
      <c r="AQ7" t="s">
        <v>552</v>
      </c>
      <c r="AR7" t="s">
        <v>560</v>
      </c>
    </row>
    <row r="8" spans="1:44" hidden="1" x14ac:dyDescent="0.3">
      <c r="A8" s="14">
        <v>1</v>
      </c>
      <c r="B8" s="19" t="s">
        <v>94</v>
      </c>
      <c r="C8" s="16" t="s">
        <v>95</v>
      </c>
      <c r="D8" s="16" t="s">
        <v>711</v>
      </c>
      <c r="E8" s="15" t="s">
        <v>725</v>
      </c>
      <c r="F8" s="15" t="s">
        <v>96</v>
      </c>
      <c r="G8" s="15" t="s">
        <v>50</v>
      </c>
      <c r="H8" s="96" t="s">
        <v>215</v>
      </c>
      <c r="I8" s="96" t="s">
        <v>223</v>
      </c>
      <c r="J8" s="96" t="s">
        <v>224</v>
      </c>
      <c r="K8" s="17" t="s">
        <v>97</v>
      </c>
      <c r="L8" s="17" t="s">
        <v>98</v>
      </c>
      <c r="M8" s="15" t="s">
        <v>48</v>
      </c>
      <c r="N8" s="17">
        <v>3</v>
      </c>
      <c r="O8" s="15">
        <v>3</v>
      </c>
      <c r="P8" s="15">
        <v>1</v>
      </c>
      <c r="Q8" s="9">
        <v>2</v>
      </c>
      <c r="R8" s="54">
        <v>4</v>
      </c>
      <c r="S8" s="10" t="s">
        <v>37</v>
      </c>
      <c r="T8" s="15" t="s">
        <v>38</v>
      </c>
      <c r="U8" s="15">
        <v>130</v>
      </c>
      <c r="V8" s="15">
        <v>118</v>
      </c>
      <c r="W8" s="16" t="s">
        <v>785</v>
      </c>
      <c r="X8" s="15">
        <v>108</v>
      </c>
      <c r="Y8" s="15" t="s">
        <v>803</v>
      </c>
      <c r="Z8" s="112" t="s">
        <v>748</v>
      </c>
      <c r="AA8" s="15">
        <v>12</v>
      </c>
      <c r="AB8" s="113" t="s">
        <v>784</v>
      </c>
      <c r="AC8" s="18">
        <v>4</v>
      </c>
      <c r="AD8" s="18" t="s">
        <v>823</v>
      </c>
      <c r="AE8" s="16" t="s">
        <v>768</v>
      </c>
      <c r="AF8" s="54">
        <f t="shared" si="0"/>
        <v>130</v>
      </c>
      <c r="AG8" s="115">
        <v>21.6</v>
      </c>
      <c r="AH8" s="115">
        <v>5.52</v>
      </c>
      <c r="AI8" s="115">
        <v>84.49</v>
      </c>
      <c r="AJ8" s="117" t="s">
        <v>846</v>
      </c>
      <c r="AK8" t="s">
        <v>232</v>
      </c>
      <c r="AL8" t="s">
        <v>232</v>
      </c>
      <c r="AM8" t="s">
        <v>232</v>
      </c>
      <c r="AN8" t="s">
        <v>233</v>
      </c>
      <c r="AO8" t="s">
        <v>552</v>
      </c>
      <c r="AP8" t="s">
        <v>551</v>
      </c>
      <c r="AQ8" t="s">
        <v>551</v>
      </c>
      <c r="AR8" t="s">
        <v>560</v>
      </c>
    </row>
    <row r="9" spans="1:44" hidden="1" x14ac:dyDescent="0.3">
      <c r="A9" s="14">
        <v>1</v>
      </c>
      <c r="B9" s="15" t="s">
        <v>99</v>
      </c>
      <c r="C9" s="16" t="s">
        <v>100</v>
      </c>
      <c r="D9" s="16" t="s">
        <v>713</v>
      </c>
      <c r="E9" s="15" t="s">
        <v>726</v>
      </c>
      <c r="F9" s="15" t="s">
        <v>101</v>
      </c>
      <c r="G9" s="15" t="s">
        <v>50</v>
      </c>
      <c r="H9" s="97" t="s">
        <v>324</v>
      </c>
      <c r="I9" s="97" t="s">
        <v>328</v>
      </c>
      <c r="J9" s="97" t="s">
        <v>224</v>
      </c>
      <c r="K9" s="17" t="s">
        <v>102</v>
      </c>
      <c r="L9" s="17" t="s">
        <v>52</v>
      </c>
      <c r="M9" s="17" t="s">
        <v>103</v>
      </c>
      <c r="N9" s="17">
        <v>3</v>
      </c>
      <c r="O9" s="17">
        <v>4</v>
      </c>
      <c r="P9" s="17">
        <v>2</v>
      </c>
      <c r="Q9" s="9">
        <v>2</v>
      </c>
      <c r="R9" s="54">
        <v>4</v>
      </c>
      <c r="S9" s="10" t="s">
        <v>37</v>
      </c>
      <c r="T9" s="15" t="s">
        <v>38</v>
      </c>
      <c r="U9" s="15">
        <v>97</v>
      </c>
      <c r="V9" s="15">
        <v>59</v>
      </c>
      <c r="W9" s="16" t="s">
        <v>743</v>
      </c>
      <c r="X9" s="15">
        <v>57</v>
      </c>
      <c r="Y9" s="15" t="s">
        <v>804</v>
      </c>
      <c r="Z9" s="112" t="s">
        <v>749</v>
      </c>
      <c r="AA9" s="15">
        <v>38</v>
      </c>
      <c r="AB9" s="16" t="s">
        <v>743</v>
      </c>
      <c r="AC9" s="18">
        <v>36</v>
      </c>
      <c r="AD9" s="18" t="s">
        <v>824</v>
      </c>
      <c r="AE9" s="16" t="s">
        <v>769</v>
      </c>
      <c r="AF9" s="54">
        <f t="shared" si="0"/>
        <v>97</v>
      </c>
      <c r="AG9" s="115">
        <v>1.58</v>
      </c>
      <c r="AH9" s="115">
        <v>0.21</v>
      </c>
      <c r="AI9" s="115">
        <v>11.74</v>
      </c>
      <c r="AJ9" s="117" t="s">
        <v>847</v>
      </c>
      <c r="AK9" s="101" t="s">
        <v>233</v>
      </c>
      <c r="AL9" s="101" t="s">
        <v>233</v>
      </c>
      <c r="AM9" s="101" t="s">
        <v>233</v>
      </c>
      <c r="AN9" s="101" t="s">
        <v>232</v>
      </c>
      <c r="AO9" t="s">
        <v>552</v>
      </c>
      <c r="AP9" t="s">
        <v>551</v>
      </c>
      <c r="AQ9" t="s">
        <v>552</v>
      </c>
      <c r="AR9" t="s">
        <v>560</v>
      </c>
    </row>
    <row r="10" spans="1:44" hidden="1" x14ac:dyDescent="0.3">
      <c r="A10" s="14">
        <v>1</v>
      </c>
      <c r="B10" s="20" t="s">
        <v>104</v>
      </c>
      <c r="C10" s="20" t="s">
        <v>105</v>
      </c>
      <c r="D10" s="109" t="s">
        <v>714</v>
      </c>
      <c r="E10" s="15" t="s">
        <v>727</v>
      </c>
      <c r="F10" s="20" t="s">
        <v>106</v>
      </c>
      <c r="G10" s="20" t="s">
        <v>56</v>
      </c>
      <c r="H10" s="97" t="s">
        <v>235</v>
      </c>
      <c r="I10" s="97" t="s">
        <v>663</v>
      </c>
      <c r="J10" s="97" t="s">
        <v>652</v>
      </c>
      <c r="K10" s="9" t="s">
        <v>107</v>
      </c>
      <c r="L10" s="20" t="s">
        <v>58</v>
      </c>
      <c r="M10" s="20" t="s">
        <v>108</v>
      </c>
      <c r="N10" s="17">
        <v>3</v>
      </c>
      <c r="O10" s="17">
        <v>4</v>
      </c>
      <c r="P10" s="20">
        <v>2</v>
      </c>
      <c r="Q10" s="9">
        <v>1</v>
      </c>
      <c r="R10" s="54">
        <v>2</v>
      </c>
      <c r="S10" s="10" t="s">
        <v>37</v>
      </c>
      <c r="T10" s="15" t="s">
        <v>38</v>
      </c>
      <c r="U10" s="15">
        <v>244</v>
      </c>
      <c r="V10" s="15">
        <v>203</v>
      </c>
      <c r="W10" s="16" t="s">
        <v>686</v>
      </c>
      <c r="X10" s="15">
        <v>198</v>
      </c>
      <c r="Y10" s="15" t="s">
        <v>805</v>
      </c>
      <c r="Z10" s="112" t="s">
        <v>750</v>
      </c>
      <c r="AA10" s="15">
        <v>41</v>
      </c>
      <c r="AB10" s="16" t="s">
        <v>782</v>
      </c>
      <c r="AC10" s="18">
        <v>40</v>
      </c>
      <c r="AD10" s="18" t="s">
        <v>825</v>
      </c>
      <c r="AE10" s="16" t="s">
        <v>770</v>
      </c>
      <c r="AF10" s="54">
        <f t="shared" si="0"/>
        <v>244</v>
      </c>
      <c r="AG10" s="115">
        <v>0.99</v>
      </c>
      <c r="AH10" s="115">
        <v>0.11</v>
      </c>
      <c r="AI10" s="115">
        <v>8.6999999999999993</v>
      </c>
      <c r="AJ10" s="117" t="s">
        <v>848</v>
      </c>
      <c r="AK10" s="101" t="s">
        <v>233</v>
      </c>
      <c r="AL10" s="101" t="s">
        <v>233</v>
      </c>
      <c r="AM10" s="101" t="s">
        <v>232</v>
      </c>
      <c r="AN10" s="101" t="s">
        <v>232</v>
      </c>
      <c r="AO10" t="s">
        <v>552</v>
      </c>
      <c r="AP10" t="s">
        <v>550</v>
      </c>
      <c r="AQ10" t="s">
        <v>552</v>
      </c>
      <c r="AR10" t="s">
        <v>560</v>
      </c>
    </row>
    <row r="11" spans="1:44" hidden="1" x14ac:dyDescent="0.3">
      <c r="A11" s="14">
        <v>1</v>
      </c>
      <c r="B11" s="10" t="s">
        <v>111</v>
      </c>
      <c r="C11" s="10" t="s">
        <v>112</v>
      </c>
      <c r="D11" s="110" t="s">
        <v>715</v>
      </c>
      <c r="E11" s="15" t="s">
        <v>728</v>
      </c>
      <c r="F11" s="10" t="s">
        <v>113</v>
      </c>
      <c r="G11" s="21" t="s">
        <v>50</v>
      </c>
      <c r="H11" s="96" t="s">
        <v>343</v>
      </c>
      <c r="I11" s="97" t="s">
        <v>667</v>
      </c>
      <c r="J11" s="96" t="s">
        <v>654</v>
      </c>
      <c r="K11" s="10" t="s">
        <v>114</v>
      </c>
      <c r="L11" s="10" t="s">
        <v>58</v>
      </c>
      <c r="M11" s="10" t="s">
        <v>115</v>
      </c>
      <c r="N11" s="10">
        <v>2</v>
      </c>
      <c r="O11" s="10">
        <v>3</v>
      </c>
      <c r="P11" s="10">
        <v>2</v>
      </c>
      <c r="Q11" s="9">
        <v>2</v>
      </c>
      <c r="R11" s="54">
        <v>4</v>
      </c>
      <c r="S11" s="10" t="s">
        <v>37</v>
      </c>
      <c r="T11" s="15" t="s">
        <v>38</v>
      </c>
      <c r="U11" s="15">
        <v>5575</v>
      </c>
      <c r="V11" s="14">
        <v>4814</v>
      </c>
      <c r="W11" s="113" t="s">
        <v>786</v>
      </c>
      <c r="X11" s="15">
        <v>4602</v>
      </c>
      <c r="Y11" s="15" t="s">
        <v>806</v>
      </c>
      <c r="Z11" s="112" t="s">
        <v>751</v>
      </c>
      <c r="AA11" s="14">
        <v>761</v>
      </c>
      <c r="AB11" s="113" t="s">
        <v>794</v>
      </c>
      <c r="AC11" s="18">
        <v>682</v>
      </c>
      <c r="AD11" s="18" t="s">
        <v>826</v>
      </c>
      <c r="AE11" s="16" t="s">
        <v>771</v>
      </c>
      <c r="AF11" s="54">
        <f t="shared" si="0"/>
        <v>5575</v>
      </c>
      <c r="AG11" s="115">
        <v>2.5099999999999998</v>
      </c>
      <c r="AH11" s="115">
        <v>1.92</v>
      </c>
      <c r="AI11" s="115">
        <v>3.3</v>
      </c>
      <c r="AJ11" s="117" t="s">
        <v>849</v>
      </c>
      <c r="AK11" t="s">
        <v>233</v>
      </c>
      <c r="AL11" t="s">
        <v>233</v>
      </c>
      <c r="AM11" t="s">
        <v>232</v>
      </c>
      <c r="AN11" t="s">
        <v>232</v>
      </c>
      <c r="AO11" t="s">
        <v>552</v>
      </c>
      <c r="AP11" t="s">
        <v>551</v>
      </c>
      <c r="AQ11" t="s">
        <v>552</v>
      </c>
      <c r="AR11" t="s">
        <v>560</v>
      </c>
    </row>
    <row r="12" spans="1:44" x14ac:dyDescent="0.3">
      <c r="A12" s="14">
        <v>1</v>
      </c>
      <c r="B12" s="19" t="s">
        <v>116</v>
      </c>
      <c r="C12" s="16" t="s">
        <v>117</v>
      </c>
      <c r="D12" s="16" t="s">
        <v>713</v>
      </c>
      <c r="E12" s="15" t="s">
        <v>729</v>
      </c>
      <c r="F12" s="15" t="s">
        <v>118</v>
      </c>
      <c r="G12" s="15" t="s">
        <v>50</v>
      </c>
      <c r="H12" s="96" t="s">
        <v>215</v>
      </c>
      <c r="I12" s="97" t="s">
        <v>328</v>
      </c>
      <c r="J12" s="96" t="s">
        <v>224</v>
      </c>
      <c r="K12" s="10" t="s">
        <v>119</v>
      </c>
      <c r="L12" s="17" t="s">
        <v>58</v>
      </c>
      <c r="M12" s="17" t="s">
        <v>120</v>
      </c>
      <c r="N12" s="17">
        <v>2</v>
      </c>
      <c r="O12" s="17">
        <v>4</v>
      </c>
      <c r="P12" s="17">
        <v>3</v>
      </c>
      <c r="Q12" s="9">
        <v>3</v>
      </c>
      <c r="R12" s="54">
        <v>4</v>
      </c>
      <c r="S12" s="10" t="s">
        <v>37</v>
      </c>
      <c r="T12" s="15" t="s">
        <v>38</v>
      </c>
      <c r="U12" s="15">
        <v>60</v>
      </c>
      <c r="V12" s="15">
        <v>50</v>
      </c>
      <c r="W12" s="16" t="s">
        <v>787</v>
      </c>
      <c r="X12" s="15">
        <v>43</v>
      </c>
      <c r="Y12" s="15" t="s">
        <v>807</v>
      </c>
      <c r="Z12" s="112" t="s">
        <v>752</v>
      </c>
      <c r="AA12" s="15">
        <v>10</v>
      </c>
      <c r="AB12" s="16" t="s">
        <v>686</v>
      </c>
      <c r="AC12" s="18">
        <v>5</v>
      </c>
      <c r="AD12" s="18" t="s">
        <v>827</v>
      </c>
      <c r="AE12" s="16" t="s">
        <v>772</v>
      </c>
      <c r="AF12" s="54">
        <f t="shared" si="0"/>
        <v>60</v>
      </c>
      <c r="AG12" s="115">
        <v>6.14</v>
      </c>
      <c r="AH12" s="115">
        <v>1.41</v>
      </c>
      <c r="AI12" s="115">
        <v>26.84</v>
      </c>
      <c r="AJ12" s="117" t="s">
        <v>850</v>
      </c>
      <c r="AK12" t="s">
        <v>232</v>
      </c>
      <c r="AL12" t="s">
        <v>232</v>
      </c>
      <c r="AM12" t="s">
        <v>232</v>
      </c>
      <c r="AN12" t="s">
        <v>232</v>
      </c>
      <c r="AO12" t="s">
        <v>553</v>
      </c>
      <c r="AP12" t="s">
        <v>551</v>
      </c>
      <c r="AQ12" t="s">
        <v>552</v>
      </c>
      <c r="AR12" t="s">
        <v>560</v>
      </c>
    </row>
    <row r="13" spans="1:44" x14ac:dyDescent="0.3">
      <c r="A13" s="14">
        <v>1</v>
      </c>
      <c r="B13" s="19" t="s">
        <v>127</v>
      </c>
      <c r="C13" s="16" t="s">
        <v>122</v>
      </c>
      <c r="D13" s="16" t="s">
        <v>716</v>
      </c>
      <c r="E13" s="15" t="s">
        <v>730</v>
      </c>
      <c r="F13" s="15" t="s">
        <v>128</v>
      </c>
      <c r="G13" s="15" t="s">
        <v>50</v>
      </c>
      <c r="H13" s="96" t="s">
        <v>215</v>
      </c>
      <c r="I13" s="96" t="s">
        <v>372</v>
      </c>
      <c r="J13" s="96" t="s">
        <v>671</v>
      </c>
      <c r="K13" s="10" t="s">
        <v>119</v>
      </c>
      <c r="L13" s="17" t="s">
        <v>52</v>
      </c>
      <c r="M13" s="17" t="s">
        <v>129</v>
      </c>
      <c r="N13" s="17">
        <v>2</v>
      </c>
      <c r="O13" s="17">
        <v>4</v>
      </c>
      <c r="P13" s="17">
        <v>1</v>
      </c>
      <c r="Q13" s="9">
        <v>3</v>
      </c>
      <c r="R13" s="54">
        <v>4</v>
      </c>
      <c r="S13" s="10" t="s">
        <v>37</v>
      </c>
      <c r="T13" s="15" t="s">
        <v>38</v>
      </c>
      <c r="U13" s="15">
        <v>2684</v>
      </c>
      <c r="V13" s="15">
        <v>2233</v>
      </c>
      <c r="W13" s="16" t="s">
        <v>788</v>
      </c>
      <c r="X13" s="15">
        <v>1787</v>
      </c>
      <c r="Y13" s="15" t="s">
        <v>808</v>
      </c>
      <c r="Z13" s="112" t="s">
        <v>753</v>
      </c>
      <c r="AA13" s="15">
        <v>451</v>
      </c>
      <c r="AB13" s="16" t="s">
        <v>795</v>
      </c>
      <c r="AC13" s="18">
        <v>304</v>
      </c>
      <c r="AD13" s="18" t="s">
        <v>828</v>
      </c>
      <c r="AE13" s="16" t="s">
        <v>773</v>
      </c>
      <c r="AF13" s="54">
        <f t="shared" si="0"/>
        <v>2684</v>
      </c>
      <c r="AG13" s="115">
        <v>1.94</v>
      </c>
      <c r="AH13" s="115">
        <v>1.55</v>
      </c>
      <c r="AI13" s="115">
        <v>2.42</v>
      </c>
      <c r="AJ13" s="117" t="s">
        <v>851</v>
      </c>
      <c r="AK13" t="s">
        <v>232</v>
      </c>
      <c r="AL13" t="s">
        <v>232</v>
      </c>
      <c r="AM13" t="s">
        <v>232</v>
      </c>
      <c r="AN13" t="s">
        <v>232</v>
      </c>
      <c r="AO13" t="s">
        <v>552</v>
      </c>
      <c r="AP13" t="s">
        <v>551</v>
      </c>
      <c r="AQ13" t="s">
        <v>552</v>
      </c>
      <c r="AR13" t="s">
        <v>560</v>
      </c>
    </row>
    <row r="14" spans="1:44" hidden="1" x14ac:dyDescent="0.3">
      <c r="A14" s="14">
        <v>1</v>
      </c>
      <c r="B14" s="15" t="s">
        <v>130</v>
      </c>
      <c r="C14" s="16" t="s">
        <v>131</v>
      </c>
      <c r="D14" s="16" t="s">
        <v>711</v>
      </c>
      <c r="E14" s="15" t="s">
        <v>731</v>
      </c>
      <c r="F14" s="15" t="s">
        <v>132</v>
      </c>
      <c r="G14" s="15" t="s">
        <v>50</v>
      </c>
      <c r="H14" s="96" t="s">
        <v>249</v>
      </c>
      <c r="I14" s="96" t="s">
        <v>372</v>
      </c>
      <c r="J14" s="96" t="s">
        <v>670</v>
      </c>
      <c r="K14" s="22" t="s">
        <v>133</v>
      </c>
      <c r="L14" s="17" t="s">
        <v>52</v>
      </c>
      <c r="M14" s="17" t="s">
        <v>134</v>
      </c>
      <c r="N14" s="17">
        <v>1</v>
      </c>
      <c r="O14" s="17">
        <v>2</v>
      </c>
      <c r="P14" s="17">
        <v>3</v>
      </c>
      <c r="Q14" s="9">
        <v>2</v>
      </c>
      <c r="R14" s="54">
        <v>4</v>
      </c>
      <c r="S14" s="10" t="s">
        <v>37</v>
      </c>
      <c r="T14" s="15" t="s">
        <v>38</v>
      </c>
      <c r="U14" s="15">
        <v>66</v>
      </c>
      <c r="V14" s="15">
        <v>32</v>
      </c>
      <c r="W14" s="16" t="s">
        <v>789</v>
      </c>
      <c r="X14" s="15">
        <v>29</v>
      </c>
      <c r="Y14" s="15" t="s">
        <v>809</v>
      </c>
      <c r="Z14" s="112" t="s">
        <v>754</v>
      </c>
      <c r="AA14" s="15">
        <v>34</v>
      </c>
      <c r="AB14" s="16" t="s">
        <v>789</v>
      </c>
      <c r="AC14" s="18">
        <v>31</v>
      </c>
      <c r="AD14" s="18" t="s">
        <v>829</v>
      </c>
      <c r="AE14" s="16" t="s">
        <v>774</v>
      </c>
      <c r="AF14" s="54">
        <f t="shared" si="0"/>
        <v>66</v>
      </c>
      <c r="AG14" s="115">
        <v>0.94</v>
      </c>
      <c r="AH14" s="115">
        <v>0.17</v>
      </c>
      <c r="AI14" s="115">
        <v>5.01</v>
      </c>
      <c r="AJ14" s="117" t="s">
        <v>852</v>
      </c>
      <c r="AK14" t="s">
        <v>233</v>
      </c>
      <c r="AL14" t="s">
        <v>233</v>
      </c>
      <c r="AM14" t="s">
        <v>233</v>
      </c>
      <c r="AN14" t="s">
        <v>232</v>
      </c>
      <c r="AO14" t="s">
        <v>552</v>
      </c>
      <c r="AP14" t="s">
        <v>551</v>
      </c>
      <c r="AQ14" t="s">
        <v>552</v>
      </c>
      <c r="AR14" t="s">
        <v>560</v>
      </c>
    </row>
    <row r="15" spans="1:44" hidden="1" x14ac:dyDescent="0.3">
      <c r="A15" s="14">
        <v>1</v>
      </c>
      <c r="B15" s="23" t="s">
        <v>135</v>
      </c>
      <c r="C15" s="24" t="s">
        <v>136</v>
      </c>
      <c r="D15" s="24" t="s">
        <v>710</v>
      </c>
      <c r="E15" s="15" t="s">
        <v>732</v>
      </c>
      <c r="F15" s="21" t="s">
        <v>137</v>
      </c>
      <c r="G15" s="21" t="s">
        <v>50</v>
      </c>
      <c r="H15" s="96" t="s">
        <v>343</v>
      </c>
      <c r="I15" s="96" t="s">
        <v>390</v>
      </c>
      <c r="J15" s="96" t="s">
        <v>390</v>
      </c>
      <c r="K15" s="22" t="s">
        <v>138</v>
      </c>
      <c r="L15" s="10" t="s">
        <v>58</v>
      </c>
      <c r="M15" s="10" t="s">
        <v>139</v>
      </c>
      <c r="N15" s="17">
        <v>3</v>
      </c>
      <c r="O15" s="10">
        <v>3</v>
      </c>
      <c r="P15" s="10">
        <v>1</v>
      </c>
      <c r="Q15" s="9">
        <v>2</v>
      </c>
      <c r="R15" s="54">
        <v>4</v>
      </c>
      <c r="S15" s="10" t="s">
        <v>37</v>
      </c>
      <c r="T15" s="15" t="s">
        <v>38</v>
      </c>
      <c r="U15" s="15">
        <v>52</v>
      </c>
      <c r="V15" s="14">
        <v>27</v>
      </c>
      <c r="W15" s="113" t="s">
        <v>686</v>
      </c>
      <c r="X15" s="15">
        <v>22</v>
      </c>
      <c r="Y15" s="15" t="s">
        <v>810</v>
      </c>
      <c r="Z15" s="112" t="s">
        <v>755</v>
      </c>
      <c r="AA15" s="14">
        <v>25</v>
      </c>
      <c r="AB15" s="113" t="s">
        <v>781</v>
      </c>
      <c r="AC15" s="18">
        <v>19</v>
      </c>
      <c r="AD15" s="18" t="s">
        <v>830</v>
      </c>
      <c r="AE15" s="16" t="s">
        <v>775</v>
      </c>
      <c r="AF15" s="54">
        <f t="shared" si="0"/>
        <v>52</v>
      </c>
      <c r="AG15" s="115">
        <v>1.39</v>
      </c>
      <c r="AH15" s="115">
        <v>0.37</v>
      </c>
      <c r="AI15" s="115">
        <v>5.29</v>
      </c>
      <c r="AJ15" s="117" t="s">
        <v>853</v>
      </c>
      <c r="AK15" t="s">
        <v>232</v>
      </c>
      <c r="AL15" t="s">
        <v>232</v>
      </c>
      <c r="AM15" t="s">
        <v>232</v>
      </c>
      <c r="AN15" t="s">
        <v>232</v>
      </c>
      <c r="AO15" t="s">
        <v>679</v>
      </c>
      <c r="AP15" t="s">
        <v>551</v>
      </c>
      <c r="AQ15" t="s">
        <v>552</v>
      </c>
      <c r="AR15" t="s">
        <v>560</v>
      </c>
    </row>
    <row r="16" spans="1:44" x14ac:dyDescent="0.3">
      <c r="A16" s="14">
        <v>0</v>
      </c>
      <c r="B16" s="15" t="s">
        <v>140</v>
      </c>
      <c r="C16" s="16" t="s">
        <v>141</v>
      </c>
      <c r="D16" s="16" t="s">
        <v>717</v>
      </c>
      <c r="E16" s="15" t="s">
        <v>733</v>
      </c>
      <c r="F16" s="15" t="s">
        <v>142</v>
      </c>
      <c r="G16" s="15" t="s">
        <v>50</v>
      </c>
      <c r="H16" s="96" t="s">
        <v>215</v>
      </c>
      <c r="I16" s="96" t="s">
        <v>399</v>
      </c>
      <c r="J16" s="96" t="s">
        <v>670</v>
      </c>
      <c r="K16" s="22" t="s">
        <v>119</v>
      </c>
      <c r="L16" s="17" t="s">
        <v>52</v>
      </c>
      <c r="M16" s="17" t="s">
        <v>143</v>
      </c>
      <c r="N16" s="17">
        <v>2</v>
      </c>
      <c r="O16" s="17">
        <v>4</v>
      </c>
      <c r="P16" s="17">
        <v>1</v>
      </c>
      <c r="Q16" s="10">
        <v>3</v>
      </c>
      <c r="R16" s="54">
        <v>3</v>
      </c>
      <c r="S16" s="10" t="s">
        <v>37</v>
      </c>
      <c r="T16" s="15" t="s">
        <v>38</v>
      </c>
      <c r="U16" s="15"/>
      <c r="V16" s="15">
        <v>776</v>
      </c>
      <c r="W16" s="16" t="s">
        <v>790</v>
      </c>
      <c r="X16" s="15">
        <v>597</v>
      </c>
      <c r="Y16" s="15" t="s">
        <v>811</v>
      </c>
      <c r="Z16" s="112" t="s">
        <v>756</v>
      </c>
      <c r="AA16" s="15">
        <v>196</v>
      </c>
      <c r="AB16" s="16" t="s">
        <v>792</v>
      </c>
      <c r="AC16" s="18">
        <v>133</v>
      </c>
      <c r="AD16" s="18" t="s">
        <v>831</v>
      </c>
      <c r="AE16" s="16" t="s">
        <v>776</v>
      </c>
      <c r="AF16" s="54">
        <f t="shared" si="0"/>
        <v>972</v>
      </c>
      <c r="AG16" s="115">
        <v>1.58</v>
      </c>
      <c r="AH16" s="115">
        <v>1.1200000000000001</v>
      </c>
      <c r="AI16" s="115">
        <v>2.23</v>
      </c>
      <c r="AJ16" s="117" t="s">
        <v>854</v>
      </c>
      <c r="AK16" t="s">
        <v>232</v>
      </c>
      <c r="AL16" t="s">
        <v>232</v>
      </c>
      <c r="AM16" t="s">
        <v>232</v>
      </c>
      <c r="AN16" t="s">
        <v>232</v>
      </c>
      <c r="AO16" t="s">
        <v>557</v>
      </c>
      <c r="AP16" t="s">
        <v>550</v>
      </c>
      <c r="AQ16" t="s">
        <v>552</v>
      </c>
      <c r="AR16" t="s">
        <v>560</v>
      </c>
    </row>
    <row r="17" spans="1:44" hidden="1" x14ac:dyDescent="0.3">
      <c r="A17" s="14">
        <v>1</v>
      </c>
      <c r="B17" s="25" t="s">
        <v>144</v>
      </c>
      <c r="C17" s="16" t="s">
        <v>145</v>
      </c>
      <c r="D17" s="16" t="s">
        <v>715</v>
      </c>
      <c r="E17" s="15" t="s">
        <v>734</v>
      </c>
      <c r="F17" s="26" t="s">
        <v>146</v>
      </c>
      <c r="G17" s="15" t="s">
        <v>50</v>
      </c>
      <c r="H17" s="96" t="s">
        <v>407</v>
      </c>
      <c r="I17" t="s">
        <v>412</v>
      </c>
      <c r="J17" t="s">
        <v>412</v>
      </c>
      <c r="K17" s="22" t="s">
        <v>147</v>
      </c>
      <c r="L17" s="17" t="s">
        <v>52</v>
      </c>
      <c r="M17" s="17" t="s">
        <v>148</v>
      </c>
      <c r="N17" s="17">
        <v>3</v>
      </c>
      <c r="O17" s="17">
        <v>3</v>
      </c>
      <c r="P17" s="17">
        <v>2</v>
      </c>
      <c r="Q17" s="10">
        <v>2</v>
      </c>
      <c r="R17" s="54">
        <v>4</v>
      </c>
      <c r="S17" s="10" t="s">
        <v>37</v>
      </c>
      <c r="T17" s="15" t="s">
        <v>38</v>
      </c>
      <c r="U17" s="15">
        <v>724</v>
      </c>
      <c r="V17" s="14">
        <v>661</v>
      </c>
      <c r="W17" s="113" t="s">
        <v>791</v>
      </c>
      <c r="X17" s="15">
        <v>620</v>
      </c>
      <c r="Y17" s="15" t="s">
        <v>812</v>
      </c>
      <c r="Z17" s="112" t="s">
        <v>757</v>
      </c>
      <c r="AA17" s="14">
        <v>63</v>
      </c>
      <c r="AB17" s="113" t="s">
        <v>796</v>
      </c>
      <c r="AC17" s="18">
        <v>51</v>
      </c>
      <c r="AD17" s="18" t="s">
        <v>832</v>
      </c>
      <c r="AE17" s="16" t="s">
        <v>777</v>
      </c>
      <c r="AF17" s="54">
        <f t="shared" si="0"/>
        <v>724</v>
      </c>
      <c r="AG17" s="115">
        <v>3.56</v>
      </c>
      <c r="AH17" s="115">
        <v>1.76</v>
      </c>
      <c r="AI17" s="115">
        <v>7.19</v>
      </c>
      <c r="AJ17" s="117" t="s">
        <v>855</v>
      </c>
      <c r="AK17" t="s">
        <v>233</v>
      </c>
      <c r="AL17" t="s">
        <v>232</v>
      </c>
      <c r="AM17" t="s">
        <v>232</v>
      </c>
      <c r="AN17" t="s">
        <v>232</v>
      </c>
      <c r="AO17" t="s">
        <v>550</v>
      </c>
      <c r="AP17" t="s">
        <v>551</v>
      </c>
      <c r="AQ17" t="s">
        <v>552</v>
      </c>
      <c r="AR17" t="s">
        <v>560</v>
      </c>
    </row>
    <row r="18" spans="1:44" ht="14.5" x14ac:dyDescent="0.35">
      <c r="A18" s="14">
        <v>1</v>
      </c>
      <c r="B18" s="19" t="s">
        <v>149</v>
      </c>
      <c r="C18" s="16" t="s">
        <v>150</v>
      </c>
      <c r="D18" s="16" t="s">
        <v>717</v>
      </c>
      <c r="E18" s="15" t="s">
        <v>735</v>
      </c>
      <c r="F18" s="15" t="s">
        <v>151</v>
      </c>
      <c r="G18" s="15" t="s">
        <v>50</v>
      </c>
      <c r="H18" s="96" t="s">
        <v>249</v>
      </c>
      <c r="I18" s="99" t="s">
        <v>420</v>
      </c>
      <c r="J18" s="99" t="s">
        <v>672</v>
      </c>
      <c r="K18" s="22" t="s">
        <v>119</v>
      </c>
      <c r="L18" s="17" t="s">
        <v>52</v>
      </c>
      <c r="M18" s="17" t="s">
        <v>152</v>
      </c>
      <c r="N18" s="17">
        <v>2</v>
      </c>
      <c r="O18" s="17">
        <v>3</v>
      </c>
      <c r="P18" s="17">
        <v>2</v>
      </c>
      <c r="Q18" s="10">
        <v>3</v>
      </c>
      <c r="R18" s="54">
        <v>3</v>
      </c>
      <c r="S18" s="10" t="s">
        <v>37</v>
      </c>
      <c r="T18" s="15" t="s">
        <v>38</v>
      </c>
      <c r="U18" s="15">
        <v>507</v>
      </c>
      <c r="V18" s="15">
        <v>393</v>
      </c>
      <c r="W18" s="16" t="s">
        <v>792</v>
      </c>
      <c r="X18" s="15">
        <v>330</v>
      </c>
      <c r="Y18" s="15" t="s">
        <v>813</v>
      </c>
      <c r="Z18" s="112" t="s">
        <v>758</v>
      </c>
      <c r="AA18" s="15">
        <v>114</v>
      </c>
      <c r="AB18" s="16" t="s">
        <v>797</v>
      </c>
      <c r="AC18" s="18">
        <v>80</v>
      </c>
      <c r="AD18" s="18" t="s">
        <v>833</v>
      </c>
      <c r="AE18" s="16" t="s">
        <v>778</v>
      </c>
      <c r="AF18" s="54">
        <f t="shared" si="0"/>
        <v>507</v>
      </c>
      <c r="AG18" s="115">
        <v>2.23</v>
      </c>
      <c r="AH18" s="115">
        <v>1.37</v>
      </c>
      <c r="AI18" s="115">
        <v>3.61</v>
      </c>
      <c r="AJ18" s="117" t="s">
        <v>856</v>
      </c>
      <c r="AK18" t="s">
        <v>233</v>
      </c>
      <c r="AL18" t="s">
        <v>232</v>
      </c>
      <c r="AM18" t="s">
        <v>232</v>
      </c>
      <c r="AN18" t="s">
        <v>232</v>
      </c>
      <c r="AO18" t="s">
        <v>552</v>
      </c>
      <c r="AP18" t="s">
        <v>550</v>
      </c>
      <c r="AQ18" t="s">
        <v>552</v>
      </c>
      <c r="AR18" t="s">
        <v>560</v>
      </c>
    </row>
    <row r="19" spans="1:44" hidden="1" x14ac:dyDescent="0.3">
      <c r="A19" s="14">
        <v>0</v>
      </c>
      <c r="B19" s="15" t="s">
        <v>153</v>
      </c>
      <c r="C19" s="16" t="s">
        <v>154</v>
      </c>
      <c r="D19" s="16" t="s">
        <v>718</v>
      </c>
      <c r="E19" s="15" t="s">
        <v>736</v>
      </c>
      <c r="F19" s="15" t="s">
        <v>155</v>
      </c>
      <c r="G19" s="15" t="s">
        <v>50</v>
      </c>
      <c r="H19" s="96" t="s">
        <v>343</v>
      </c>
      <c r="I19" s="96" t="s">
        <v>673</v>
      </c>
      <c r="J19" s="96" t="s">
        <v>224</v>
      </c>
      <c r="K19" s="22" t="s">
        <v>156</v>
      </c>
      <c r="L19" s="17" t="s">
        <v>52</v>
      </c>
      <c r="M19" s="17" t="s">
        <v>157</v>
      </c>
      <c r="N19" s="17">
        <v>2</v>
      </c>
      <c r="O19" s="17">
        <v>3</v>
      </c>
      <c r="P19" s="17">
        <v>2</v>
      </c>
      <c r="Q19" s="10">
        <v>2</v>
      </c>
      <c r="R19" s="54">
        <v>3</v>
      </c>
      <c r="S19" s="10" t="s">
        <v>37</v>
      </c>
      <c r="T19" s="15" t="s">
        <v>38</v>
      </c>
      <c r="U19" s="15"/>
      <c r="V19" s="15">
        <v>168</v>
      </c>
      <c r="W19" s="16" t="s">
        <v>758</v>
      </c>
      <c r="X19" s="15">
        <v>152</v>
      </c>
      <c r="Y19" s="15" t="s">
        <v>814</v>
      </c>
      <c r="Z19" s="112" t="s">
        <v>759</v>
      </c>
      <c r="AA19" s="15">
        <v>41</v>
      </c>
      <c r="AB19" s="16" t="s">
        <v>752</v>
      </c>
      <c r="AC19" s="18">
        <v>27</v>
      </c>
      <c r="AD19" s="18" t="s">
        <v>834</v>
      </c>
      <c r="AE19" s="16" t="s">
        <v>779</v>
      </c>
      <c r="AF19" s="54">
        <f t="shared" si="0"/>
        <v>209</v>
      </c>
      <c r="AG19" s="115">
        <v>4.93</v>
      </c>
      <c r="AH19" s="115">
        <v>2.16</v>
      </c>
      <c r="AI19" s="115">
        <v>11.25</v>
      </c>
      <c r="AJ19" s="117" t="s">
        <v>857</v>
      </c>
      <c r="AK19" t="s">
        <v>233</v>
      </c>
      <c r="AL19" t="s">
        <v>232</v>
      </c>
      <c r="AM19" t="s">
        <v>232</v>
      </c>
      <c r="AN19" t="s">
        <v>232</v>
      </c>
      <c r="AO19" t="s">
        <v>558</v>
      </c>
      <c r="AP19" t="s">
        <v>550</v>
      </c>
      <c r="AQ19" t="s">
        <v>552</v>
      </c>
      <c r="AR19" t="s">
        <v>560</v>
      </c>
    </row>
    <row r="20" spans="1:44" hidden="1" x14ac:dyDescent="0.3">
      <c r="A20" s="14">
        <v>1</v>
      </c>
      <c r="B20" s="19" t="s">
        <v>158</v>
      </c>
      <c r="C20" s="16" t="s">
        <v>159</v>
      </c>
      <c r="D20" s="16" t="s">
        <v>709</v>
      </c>
      <c r="E20" s="15" t="s">
        <v>737</v>
      </c>
      <c r="F20" s="15" t="s">
        <v>160</v>
      </c>
      <c r="G20" s="15" t="s">
        <v>50</v>
      </c>
      <c r="H20" s="96" t="s">
        <v>215</v>
      </c>
      <c r="I20" s="96" t="s">
        <v>674</v>
      </c>
      <c r="J20" s="96" t="s">
        <v>676</v>
      </c>
      <c r="K20" s="22" t="s">
        <v>161</v>
      </c>
      <c r="L20" s="17" t="s">
        <v>52</v>
      </c>
      <c r="M20" s="17" t="s">
        <v>162</v>
      </c>
      <c r="N20" s="17">
        <v>3</v>
      </c>
      <c r="O20" s="17">
        <v>2</v>
      </c>
      <c r="P20" s="17">
        <v>1</v>
      </c>
      <c r="Q20" s="10">
        <v>2</v>
      </c>
      <c r="R20" s="54">
        <v>4</v>
      </c>
      <c r="S20" s="10" t="s">
        <v>37</v>
      </c>
      <c r="T20" s="15" t="s">
        <v>38</v>
      </c>
      <c r="U20" s="15">
        <v>585</v>
      </c>
      <c r="V20" s="15">
        <v>540</v>
      </c>
      <c r="W20" s="16" t="s">
        <v>784</v>
      </c>
      <c r="X20" s="15">
        <v>532</v>
      </c>
      <c r="Y20" s="15" t="s">
        <v>815</v>
      </c>
      <c r="Z20" s="112" t="s">
        <v>760</v>
      </c>
      <c r="AA20" s="15">
        <v>45</v>
      </c>
      <c r="AB20" s="16" t="s">
        <v>686</v>
      </c>
      <c r="AC20" s="18">
        <v>40</v>
      </c>
      <c r="AD20" s="18" t="s">
        <v>835</v>
      </c>
      <c r="AE20" s="16" t="s">
        <v>780</v>
      </c>
      <c r="AF20" s="54">
        <f t="shared" si="0"/>
        <v>585</v>
      </c>
      <c r="AG20" s="115">
        <v>8.31</v>
      </c>
      <c r="AH20" s="115">
        <v>2.6</v>
      </c>
      <c r="AI20" s="115">
        <v>26.59</v>
      </c>
      <c r="AJ20" s="117" t="s">
        <v>858</v>
      </c>
      <c r="AK20" t="s">
        <v>232</v>
      </c>
      <c r="AL20" t="s">
        <v>232</v>
      </c>
      <c r="AM20" t="s">
        <v>232</v>
      </c>
      <c r="AN20" t="s">
        <v>232</v>
      </c>
      <c r="AO20" t="s">
        <v>552</v>
      </c>
      <c r="AP20" t="s">
        <v>551</v>
      </c>
      <c r="AQ20" t="s">
        <v>552</v>
      </c>
      <c r="AR20" t="s">
        <v>560</v>
      </c>
    </row>
    <row r="21" spans="1:44" hidden="1" x14ac:dyDescent="0.3">
      <c r="A21" s="14">
        <v>0</v>
      </c>
      <c r="B21" s="15" t="s">
        <v>163</v>
      </c>
      <c r="C21" s="16" t="s">
        <v>164</v>
      </c>
      <c r="D21" s="16" t="s">
        <v>709</v>
      </c>
      <c r="E21" s="15" t="s">
        <v>738</v>
      </c>
      <c r="F21" s="15" t="s">
        <v>165</v>
      </c>
      <c r="G21" s="15" t="s">
        <v>50</v>
      </c>
      <c r="H21" s="96" t="s">
        <v>441</v>
      </c>
      <c r="I21" s="96" t="s">
        <v>675</v>
      </c>
      <c r="J21" s="96" t="s">
        <v>652</v>
      </c>
      <c r="K21" s="22" t="s">
        <v>166</v>
      </c>
      <c r="L21" s="17" t="s">
        <v>52</v>
      </c>
      <c r="M21" s="17" t="s">
        <v>167</v>
      </c>
      <c r="N21" s="17">
        <v>2</v>
      </c>
      <c r="O21" s="17">
        <v>1</v>
      </c>
      <c r="P21" s="17">
        <v>1</v>
      </c>
      <c r="Q21" s="10">
        <v>2</v>
      </c>
      <c r="R21" s="54">
        <v>4</v>
      </c>
      <c r="S21" s="10" t="s">
        <v>37</v>
      </c>
      <c r="T21" s="15" t="s">
        <v>69</v>
      </c>
      <c r="U21" s="15"/>
      <c r="V21" s="15">
        <v>126</v>
      </c>
      <c r="W21" s="16" t="s">
        <v>793</v>
      </c>
      <c r="X21" s="15">
        <v>122</v>
      </c>
      <c r="Y21" s="15" t="s">
        <v>816</v>
      </c>
      <c r="Z21" s="112" t="s">
        <v>761</v>
      </c>
      <c r="AA21" s="15">
        <v>34</v>
      </c>
      <c r="AB21" s="16" t="s">
        <v>789</v>
      </c>
      <c r="AC21" s="18">
        <v>31</v>
      </c>
      <c r="AD21" s="18" t="s">
        <v>829</v>
      </c>
      <c r="AE21" s="16" t="s">
        <v>774</v>
      </c>
      <c r="AF21" s="54">
        <f t="shared" si="0"/>
        <v>160</v>
      </c>
      <c r="AG21" s="115">
        <v>2.95</v>
      </c>
      <c r="AH21" s="115">
        <v>0.63</v>
      </c>
      <c r="AI21" s="115">
        <v>13.88</v>
      </c>
      <c r="AJ21" s="117" t="s">
        <v>859</v>
      </c>
      <c r="AK21" t="s">
        <v>232</v>
      </c>
      <c r="AL21" t="s">
        <v>233</v>
      </c>
      <c r="AM21" t="s">
        <v>232</v>
      </c>
      <c r="AN21" t="s">
        <v>232</v>
      </c>
      <c r="AO21" t="s">
        <v>552</v>
      </c>
      <c r="AP21" t="s">
        <v>551</v>
      </c>
      <c r="AQ21" t="s">
        <v>552</v>
      </c>
      <c r="AR21" t="s">
        <v>560</v>
      </c>
    </row>
    <row r="22" spans="1:44" hidden="1" x14ac:dyDescent="0.3">
      <c r="AA22" s="108">
        <f t="shared" ref="AA22:AE22" si="1">SUM(AA2:AA21)</f>
        <v>2045</v>
      </c>
      <c r="AB22" s="108"/>
      <c r="AC22" s="108"/>
      <c r="AD22" s="108"/>
      <c r="AE22" s="108">
        <f t="shared" si="1"/>
        <v>0</v>
      </c>
      <c r="AF22" s="108">
        <f>SUM(AF2:AF21)</f>
        <v>12553</v>
      </c>
      <c r="AG22" s="83"/>
      <c r="AH22" s="83"/>
      <c r="AI22" s="83"/>
      <c r="AJ22" s="83"/>
    </row>
  </sheetData>
  <autoFilter ref="A1:AR22">
    <filterColumn colId="16">
      <filters>
        <filter val="3"/>
      </filters>
    </filterColumn>
  </autoFilter>
  <phoneticPr fontId="2"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2"/>
  <sheetViews>
    <sheetView topLeftCell="B1" workbookViewId="0">
      <pane xSplit="2" ySplit="1" topLeftCell="D2" activePane="bottomRight" state="frozen"/>
      <selection activeCell="B1" sqref="B1"/>
      <selection pane="topRight" activeCell="D1" sqref="D1"/>
      <selection pane="bottomLeft" activeCell="B2" sqref="B2"/>
      <selection pane="bottomRight" activeCell="W2" sqref="W2:X9"/>
    </sheetView>
  </sheetViews>
  <sheetFormatPr defaultRowHeight="14" x14ac:dyDescent="0.3"/>
  <cols>
    <col min="1" max="1" width="0" hidden="1" customWidth="1"/>
    <col min="7" max="14" width="8.6640625" customWidth="1"/>
    <col min="20" max="22" width="0" hidden="1" customWidth="1"/>
    <col min="26" max="26" width="0" hidden="1" customWidth="1"/>
    <col min="30" max="30" width="0" hidden="1" customWidth="1"/>
  </cols>
  <sheetData>
    <row r="1" spans="1:39" ht="42" x14ac:dyDescent="0.3">
      <c r="A1" s="11" t="s">
        <v>0</v>
      </c>
      <c r="B1" s="11" t="s">
        <v>1</v>
      </c>
      <c r="C1" s="12" t="s">
        <v>632</v>
      </c>
      <c r="D1" s="12" t="s">
        <v>633</v>
      </c>
      <c r="E1" s="12" t="s">
        <v>477</v>
      </c>
      <c r="F1" s="12" t="s">
        <v>631</v>
      </c>
      <c r="G1" s="12" t="s">
        <v>4</v>
      </c>
      <c r="H1" s="12" t="s">
        <v>5</v>
      </c>
      <c r="I1" s="12" t="s">
        <v>642</v>
      </c>
      <c r="J1" s="12" t="s">
        <v>645</v>
      </c>
      <c r="K1" s="12" t="s">
        <v>647</v>
      </c>
      <c r="L1" s="13" t="s">
        <v>6</v>
      </c>
      <c r="M1" s="12" t="s">
        <v>7</v>
      </c>
      <c r="N1" s="12" t="s">
        <v>8</v>
      </c>
      <c r="O1" s="12" t="s">
        <v>169</v>
      </c>
      <c r="P1" s="12" t="s">
        <v>170</v>
      </c>
      <c r="Q1" s="12" t="s">
        <v>171</v>
      </c>
      <c r="R1" s="8" t="s">
        <v>9</v>
      </c>
      <c r="S1" s="12" t="s">
        <v>451</v>
      </c>
      <c r="T1" s="8" t="s">
        <v>10</v>
      </c>
      <c r="U1" s="12" t="s">
        <v>11</v>
      </c>
      <c r="V1" s="12"/>
      <c r="W1" s="12" t="s">
        <v>12</v>
      </c>
      <c r="X1" s="12" t="s">
        <v>13</v>
      </c>
      <c r="Y1" s="12" t="s">
        <v>14</v>
      </c>
      <c r="Z1" s="12" t="s">
        <v>15</v>
      </c>
      <c r="AA1" s="12" t="s">
        <v>16</v>
      </c>
      <c r="AB1" s="12" t="s">
        <v>17</v>
      </c>
      <c r="AC1" s="12" t="s">
        <v>18</v>
      </c>
      <c r="AD1" s="12" t="s">
        <v>19</v>
      </c>
      <c r="AE1" s="12" t="s">
        <v>453</v>
      </c>
      <c r="AF1" s="100" t="s">
        <v>203</v>
      </c>
      <c r="AG1" s="100" t="s">
        <v>204</v>
      </c>
      <c r="AH1" s="86" t="s">
        <v>561</v>
      </c>
      <c r="AI1" s="100" t="s">
        <v>206</v>
      </c>
      <c r="AJ1" s="87" t="s">
        <v>562</v>
      </c>
      <c r="AK1" s="87" t="s">
        <v>563</v>
      </c>
      <c r="AL1" s="87" t="s">
        <v>564</v>
      </c>
      <c r="AM1" s="88" t="s">
        <v>549</v>
      </c>
    </row>
    <row r="2" spans="1:39" x14ac:dyDescent="0.3">
      <c r="A2" s="29">
        <v>1</v>
      </c>
      <c r="B2" s="15" t="s">
        <v>20</v>
      </c>
      <c r="C2" s="16" t="s">
        <v>21</v>
      </c>
      <c r="D2" s="16" t="s">
        <v>634</v>
      </c>
      <c r="E2" s="93" t="s">
        <v>635</v>
      </c>
      <c r="F2" s="15" t="str">
        <f>PHONETIC(C2:E2)</f>
        <v>Abelenda-Alonso, G., et al. 2020</v>
      </c>
      <c r="G2" s="15" t="s">
        <v>22</v>
      </c>
      <c r="H2" s="15" t="s">
        <v>23</v>
      </c>
      <c r="I2" s="15" t="s">
        <v>643</v>
      </c>
      <c r="J2" s="96" t="s">
        <v>683</v>
      </c>
      <c r="K2" s="96" t="s">
        <v>224</v>
      </c>
      <c r="L2" s="15" t="s">
        <v>24</v>
      </c>
      <c r="M2" s="15" t="s">
        <v>25</v>
      </c>
      <c r="N2" s="15" t="s">
        <v>26</v>
      </c>
      <c r="O2" s="15">
        <v>2</v>
      </c>
      <c r="P2" s="15">
        <v>4</v>
      </c>
      <c r="Q2" s="15">
        <v>1</v>
      </c>
      <c r="R2" s="15">
        <v>2</v>
      </c>
      <c r="S2" s="29">
        <v>1</v>
      </c>
      <c r="T2" s="29" t="s">
        <v>27</v>
      </c>
      <c r="U2" s="15" t="s">
        <v>28</v>
      </c>
      <c r="V2" s="15">
        <v>153</v>
      </c>
      <c r="W2" s="18">
        <v>98</v>
      </c>
      <c r="X2" s="15">
        <v>31</v>
      </c>
      <c r="Y2" s="15">
        <v>67</v>
      </c>
      <c r="Z2" s="18">
        <v>31.632653061224492</v>
      </c>
      <c r="AA2" s="18">
        <v>55</v>
      </c>
      <c r="AB2" s="18">
        <v>18</v>
      </c>
      <c r="AC2" s="18">
        <v>37</v>
      </c>
      <c r="AD2" s="18">
        <v>32.727272727272727</v>
      </c>
      <c r="AE2" s="54">
        <f>SUM(W2+AA2)</f>
        <v>153</v>
      </c>
      <c r="AF2" t="s">
        <v>232</v>
      </c>
      <c r="AG2" t="s">
        <v>233</v>
      </c>
      <c r="AH2" t="s">
        <v>232</v>
      </c>
      <c r="AI2" t="s">
        <v>232</v>
      </c>
      <c r="AJ2" t="s">
        <v>550</v>
      </c>
      <c r="AK2" t="s">
        <v>552</v>
      </c>
    </row>
    <row r="3" spans="1:39" x14ac:dyDescent="0.3">
      <c r="A3" s="14">
        <v>1</v>
      </c>
      <c r="B3" s="19" t="s">
        <v>53</v>
      </c>
      <c r="C3" s="16" t="s">
        <v>54</v>
      </c>
      <c r="D3" s="16" t="s">
        <v>634</v>
      </c>
      <c r="E3" s="93" t="s">
        <v>636</v>
      </c>
      <c r="F3" s="15" t="str">
        <f t="shared" ref="F3:F9" si="0">PHONETIC(C3:E3)</f>
        <v>Beumer, M. C., et al. 2019</v>
      </c>
      <c r="G3" s="15" t="s">
        <v>55</v>
      </c>
      <c r="H3" s="15" t="s">
        <v>56</v>
      </c>
      <c r="I3" s="96" t="s">
        <v>263</v>
      </c>
      <c r="J3" s="96" t="s">
        <v>648</v>
      </c>
      <c r="K3" s="96" t="s">
        <v>649</v>
      </c>
      <c r="L3" s="15" t="s">
        <v>57</v>
      </c>
      <c r="M3" s="15" t="s">
        <v>58</v>
      </c>
      <c r="N3" s="15" t="s">
        <v>59</v>
      </c>
      <c r="O3" s="15">
        <v>3</v>
      </c>
      <c r="P3" s="15">
        <v>3</v>
      </c>
      <c r="Q3" s="15">
        <v>2</v>
      </c>
      <c r="R3" s="15">
        <v>2</v>
      </c>
      <c r="S3" s="9">
        <v>4</v>
      </c>
      <c r="T3" s="29" t="s">
        <v>27</v>
      </c>
      <c r="U3" s="15" t="s">
        <v>28</v>
      </c>
      <c r="V3" s="15">
        <v>199</v>
      </c>
      <c r="W3" s="15">
        <v>173</v>
      </c>
      <c r="X3" s="15">
        <v>29</v>
      </c>
      <c r="Y3" s="15">
        <v>144</v>
      </c>
      <c r="Z3" s="18">
        <v>16.76300578034682</v>
      </c>
      <c r="AA3" s="15">
        <v>26</v>
      </c>
      <c r="AB3" s="15">
        <v>16</v>
      </c>
      <c r="AC3" s="18">
        <v>10</v>
      </c>
      <c r="AD3" s="15">
        <v>61.53846153846154</v>
      </c>
      <c r="AE3" s="54">
        <f t="shared" ref="AE3:AE9" si="1">SUM(W3+AA3)</f>
        <v>199</v>
      </c>
      <c r="AF3" t="s">
        <v>233</v>
      </c>
      <c r="AG3" t="s">
        <v>232</v>
      </c>
      <c r="AH3" t="s">
        <v>232</v>
      </c>
      <c r="AI3" t="s">
        <v>232</v>
      </c>
      <c r="AJ3" t="s">
        <v>553</v>
      </c>
      <c r="AK3" t="s">
        <v>260</v>
      </c>
    </row>
    <row r="4" spans="1:39" x14ac:dyDescent="0.3">
      <c r="A4" s="14">
        <v>1</v>
      </c>
      <c r="B4" s="15" t="s">
        <v>60</v>
      </c>
      <c r="C4" s="16" t="s">
        <v>61</v>
      </c>
      <c r="D4" s="16" t="s">
        <v>634</v>
      </c>
      <c r="E4" s="93" t="s">
        <v>637</v>
      </c>
      <c r="F4" s="15" t="str">
        <f t="shared" si="0"/>
        <v>Cillóniz, C., et al. 2012</v>
      </c>
      <c r="G4" s="15" t="s">
        <v>62</v>
      </c>
      <c r="H4" s="15" t="s">
        <v>56</v>
      </c>
      <c r="I4" s="96" t="s">
        <v>644</v>
      </c>
      <c r="J4" t="s">
        <v>650</v>
      </c>
      <c r="K4" s="96" t="s">
        <v>224</v>
      </c>
      <c r="L4" s="17" t="s">
        <v>63</v>
      </c>
      <c r="M4" s="17" t="s">
        <v>52</v>
      </c>
      <c r="N4" s="17" t="s">
        <v>64</v>
      </c>
      <c r="O4" s="17">
        <v>2</v>
      </c>
      <c r="P4" s="17">
        <v>2</v>
      </c>
      <c r="Q4" s="17">
        <v>1</v>
      </c>
      <c r="R4" s="17">
        <v>2</v>
      </c>
      <c r="S4" s="9">
        <v>3</v>
      </c>
      <c r="T4" s="29" t="s">
        <v>27</v>
      </c>
      <c r="U4" s="15" t="s">
        <v>28</v>
      </c>
      <c r="V4" s="15">
        <v>128</v>
      </c>
      <c r="W4" s="15">
        <v>86</v>
      </c>
      <c r="X4" s="15">
        <v>24</v>
      </c>
      <c r="Y4" s="15">
        <v>62</v>
      </c>
      <c r="Z4" s="15">
        <v>27.906976744186046</v>
      </c>
      <c r="AA4" s="15">
        <v>42</v>
      </c>
      <c r="AB4" s="15">
        <v>14</v>
      </c>
      <c r="AC4" s="18">
        <v>28</v>
      </c>
      <c r="AD4" s="15"/>
      <c r="AE4" s="54">
        <f t="shared" si="1"/>
        <v>128</v>
      </c>
      <c r="AF4" t="s">
        <v>232</v>
      </c>
      <c r="AG4" t="s">
        <v>233</v>
      </c>
      <c r="AH4" t="s">
        <v>232</v>
      </c>
      <c r="AI4" t="s">
        <v>232</v>
      </c>
      <c r="AJ4" t="s">
        <v>552</v>
      </c>
      <c r="AK4" t="s">
        <v>552</v>
      </c>
    </row>
    <row r="5" spans="1:39" x14ac:dyDescent="0.3">
      <c r="A5" s="14">
        <v>0</v>
      </c>
      <c r="B5" s="15" t="s">
        <v>78</v>
      </c>
      <c r="C5" s="16" t="s">
        <v>79</v>
      </c>
      <c r="D5" s="16" t="s">
        <v>634</v>
      </c>
      <c r="E5" s="93" t="s">
        <v>638</v>
      </c>
      <c r="F5" s="15" t="str">
        <f t="shared" si="0"/>
        <v>Damasio, G. A., et al. 2015</v>
      </c>
      <c r="G5" s="15" t="s">
        <v>80</v>
      </c>
      <c r="H5" s="15" t="s">
        <v>50</v>
      </c>
      <c r="I5" s="96" t="s">
        <v>297</v>
      </c>
      <c r="J5" s="96" t="s">
        <v>684</v>
      </c>
      <c r="K5" s="96" t="s">
        <v>649</v>
      </c>
      <c r="L5" s="17" t="s">
        <v>81</v>
      </c>
      <c r="M5" s="17" t="s">
        <v>52</v>
      </c>
      <c r="N5" s="17" t="s">
        <v>82</v>
      </c>
      <c r="O5" s="15">
        <v>3</v>
      </c>
      <c r="P5" s="17">
        <v>2</v>
      </c>
      <c r="Q5" s="17">
        <v>2</v>
      </c>
      <c r="R5" s="17">
        <v>2</v>
      </c>
      <c r="S5" s="9">
        <v>2</v>
      </c>
      <c r="T5" s="29" t="s">
        <v>27</v>
      </c>
      <c r="U5" s="14" t="s">
        <v>28</v>
      </c>
      <c r="V5" s="14"/>
      <c r="W5" s="15">
        <v>38</v>
      </c>
      <c r="X5" s="15">
        <v>12</v>
      </c>
      <c r="Y5" s="15">
        <v>26</v>
      </c>
      <c r="Z5" s="15"/>
      <c r="AA5" s="15">
        <v>26</v>
      </c>
      <c r="AB5" s="15">
        <v>10</v>
      </c>
      <c r="AC5" s="18">
        <v>16</v>
      </c>
      <c r="AD5" s="15"/>
      <c r="AE5" s="54">
        <f t="shared" si="1"/>
        <v>64</v>
      </c>
      <c r="AF5" t="s">
        <v>233</v>
      </c>
      <c r="AG5" t="s">
        <v>233</v>
      </c>
      <c r="AH5" t="s">
        <v>232</v>
      </c>
      <c r="AI5" t="s">
        <v>232</v>
      </c>
      <c r="AJ5" t="s">
        <v>681</v>
      </c>
      <c r="AK5" t="s">
        <v>552</v>
      </c>
    </row>
    <row r="6" spans="1:39" x14ac:dyDescent="0.3">
      <c r="A6" s="14">
        <v>0</v>
      </c>
      <c r="B6" s="15" t="s">
        <v>87</v>
      </c>
      <c r="C6" s="16" t="s">
        <v>88</v>
      </c>
      <c r="D6" s="16" t="s">
        <v>634</v>
      </c>
      <c r="E6" s="93" t="s">
        <v>639</v>
      </c>
      <c r="F6" s="15" t="str">
        <f t="shared" si="0"/>
        <v>Dhanoa, A., et al. 2011</v>
      </c>
      <c r="G6" s="15" t="s">
        <v>89</v>
      </c>
      <c r="H6" s="15" t="s">
        <v>50</v>
      </c>
      <c r="I6" s="96" t="s">
        <v>305</v>
      </c>
      <c r="J6" s="96" t="s">
        <v>662</v>
      </c>
      <c r="K6" s="96" t="s">
        <v>651</v>
      </c>
      <c r="L6" s="10" t="s">
        <v>90</v>
      </c>
      <c r="M6" s="17" t="s">
        <v>58</v>
      </c>
      <c r="N6" s="17" t="s">
        <v>91</v>
      </c>
      <c r="O6" s="15">
        <v>3</v>
      </c>
      <c r="P6" s="15">
        <v>4</v>
      </c>
      <c r="Q6" s="17">
        <v>2</v>
      </c>
      <c r="R6" s="17">
        <v>2</v>
      </c>
      <c r="S6" s="9">
        <v>1</v>
      </c>
      <c r="T6" s="29" t="s">
        <v>27</v>
      </c>
      <c r="U6" s="15" t="s">
        <v>28</v>
      </c>
      <c r="V6" s="15"/>
      <c r="W6" s="15">
        <v>36</v>
      </c>
      <c r="X6" s="15">
        <v>5</v>
      </c>
      <c r="Y6" s="15">
        <v>31</v>
      </c>
      <c r="Z6" s="15">
        <v>13.888888888888889</v>
      </c>
      <c r="AA6" s="15">
        <v>14</v>
      </c>
      <c r="AB6" s="15">
        <v>4</v>
      </c>
      <c r="AC6" s="18">
        <v>10</v>
      </c>
      <c r="AD6" s="15"/>
      <c r="AE6" s="54">
        <f t="shared" si="1"/>
        <v>50</v>
      </c>
      <c r="AF6" t="s">
        <v>233</v>
      </c>
      <c r="AG6" t="s">
        <v>232</v>
      </c>
      <c r="AH6" t="s">
        <v>232</v>
      </c>
      <c r="AI6" t="s">
        <v>232</v>
      </c>
      <c r="AJ6" t="s">
        <v>552</v>
      </c>
      <c r="AK6" t="s">
        <v>552</v>
      </c>
    </row>
    <row r="7" spans="1:39" x14ac:dyDescent="0.3">
      <c r="A7" s="14">
        <v>0</v>
      </c>
      <c r="B7" s="20" t="s">
        <v>104</v>
      </c>
      <c r="C7" s="20" t="s">
        <v>105</v>
      </c>
      <c r="D7" s="16" t="s">
        <v>634</v>
      </c>
      <c r="E7" s="94" t="s">
        <v>640</v>
      </c>
      <c r="F7" s="15" t="str">
        <f t="shared" si="0"/>
        <v>Kim, J. H., et al. 2018</v>
      </c>
      <c r="G7" s="20" t="s">
        <v>106</v>
      </c>
      <c r="H7" s="20" t="s">
        <v>56</v>
      </c>
      <c r="I7" s="96" t="s">
        <v>644</v>
      </c>
      <c r="J7" s="97" t="s">
        <v>646</v>
      </c>
      <c r="K7" s="97" t="s">
        <v>652</v>
      </c>
      <c r="L7" s="9" t="s">
        <v>107</v>
      </c>
      <c r="M7" s="20" t="s">
        <v>58</v>
      </c>
      <c r="N7" s="20" t="s">
        <v>108</v>
      </c>
      <c r="O7" s="15">
        <v>3</v>
      </c>
      <c r="P7" s="15">
        <v>4</v>
      </c>
      <c r="Q7" s="20">
        <v>2</v>
      </c>
      <c r="R7" s="20">
        <v>1</v>
      </c>
      <c r="S7" s="9">
        <v>2</v>
      </c>
      <c r="T7" s="29" t="s">
        <v>27</v>
      </c>
      <c r="U7" s="15" t="s">
        <v>28</v>
      </c>
      <c r="V7" s="15"/>
      <c r="W7" s="15">
        <v>203</v>
      </c>
      <c r="X7" s="15">
        <v>28</v>
      </c>
      <c r="Y7" s="15">
        <v>175</v>
      </c>
      <c r="Z7" s="15"/>
      <c r="AA7" s="15">
        <v>41</v>
      </c>
      <c r="AB7" s="15">
        <v>1</v>
      </c>
      <c r="AC7" s="18">
        <v>40</v>
      </c>
      <c r="AD7" s="15"/>
      <c r="AE7" s="54">
        <f t="shared" si="1"/>
        <v>244</v>
      </c>
      <c r="AF7" s="101" t="s">
        <v>233</v>
      </c>
      <c r="AG7" s="101" t="s">
        <v>233</v>
      </c>
      <c r="AH7" s="101" t="s">
        <v>232</v>
      </c>
      <c r="AI7" s="101" t="s">
        <v>232</v>
      </c>
      <c r="AJ7" t="s">
        <v>555</v>
      </c>
      <c r="AK7" t="s">
        <v>552</v>
      </c>
    </row>
    <row r="8" spans="1:39" x14ac:dyDescent="0.3">
      <c r="A8" s="14">
        <v>0</v>
      </c>
      <c r="B8" s="10" t="s">
        <v>111</v>
      </c>
      <c r="C8" s="10" t="s">
        <v>112</v>
      </c>
      <c r="D8" s="16" t="s">
        <v>634</v>
      </c>
      <c r="E8" s="95" t="s">
        <v>641</v>
      </c>
      <c r="F8" s="15" t="str">
        <f t="shared" si="0"/>
        <v>Liu, Y., et al. 2021</v>
      </c>
      <c r="G8" s="10" t="s">
        <v>113</v>
      </c>
      <c r="H8" s="21" t="s">
        <v>50</v>
      </c>
      <c r="I8" s="96" t="s">
        <v>343</v>
      </c>
      <c r="J8" s="97" t="s">
        <v>653</v>
      </c>
      <c r="K8" s="97" t="s">
        <v>654</v>
      </c>
      <c r="L8" s="10" t="s">
        <v>114</v>
      </c>
      <c r="M8" s="10" t="s">
        <v>58</v>
      </c>
      <c r="N8" s="10" t="s">
        <v>115</v>
      </c>
      <c r="O8" s="10">
        <v>2</v>
      </c>
      <c r="P8" s="10">
        <v>3</v>
      </c>
      <c r="Q8" s="10">
        <v>2</v>
      </c>
      <c r="R8" s="10">
        <v>2</v>
      </c>
      <c r="S8" s="9">
        <v>4</v>
      </c>
      <c r="T8" s="29" t="s">
        <v>27</v>
      </c>
      <c r="U8" s="15" t="s">
        <v>28</v>
      </c>
      <c r="V8" s="15"/>
      <c r="W8" s="14">
        <v>4814</v>
      </c>
      <c r="X8" s="14">
        <v>150</v>
      </c>
      <c r="Y8" s="15">
        <v>4664</v>
      </c>
      <c r="Z8" s="14"/>
      <c r="AA8" s="14">
        <v>761</v>
      </c>
      <c r="AB8" s="14">
        <v>70</v>
      </c>
      <c r="AC8" s="18">
        <v>691</v>
      </c>
      <c r="AD8" s="14"/>
      <c r="AE8" s="54">
        <f t="shared" si="1"/>
        <v>5575</v>
      </c>
      <c r="AF8" t="s">
        <v>233</v>
      </c>
      <c r="AG8" t="s">
        <v>233</v>
      </c>
      <c r="AH8" t="s">
        <v>232</v>
      </c>
      <c r="AI8" t="s">
        <v>232</v>
      </c>
      <c r="AJ8" t="s">
        <v>552</v>
      </c>
      <c r="AK8" t="s">
        <v>679</v>
      </c>
    </row>
    <row r="9" spans="1:39" x14ac:dyDescent="0.3">
      <c r="A9" s="14">
        <v>0</v>
      </c>
      <c r="B9" s="15" t="s">
        <v>153</v>
      </c>
      <c r="C9" s="16" t="s">
        <v>154</v>
      </c>
      <c r="D9" s="16" t="s">
        <v>634</v>
      </c>
      <c r="E9" s="93" t="s">
        <v>636</v>
      </c>
      <c r="F9" s="15" t="str">
        <f t="shared" si="0"/>
        <v>Teng, F., et al. 2019</v>
      </c>
      <c r="G9" s="15" t="s">
        <v>155</v>
      </c>
      <c r="H9" s="15" t="s">
        <v>50</v>
      </c>
      <c r="I9" s="96" t="s">
        <v>343</v>
      </c>
      <c r="J9" s="96" t="s">
        <v>655</v>
      </c>
      <c r="K9" s="96" t="s">
        <v>224</v>
      </c>
      <c r="L9" s="22" t="s">
        <v>156</v>
      </c>
      <c r="M9" s="17" t="s">
        <v>52</v>
      </c>
      <c r="N9" s="17" t="s">
        <v>157</v>
      </c>
      <c r="O9" s="15">
        <v>3</v>
      </c>
      <c r="P9" s="17">
        <v>3</v>
      </c>
      <c r="Q9" s="17">
        <v>2</v>
      </c>
      <c r="R9" s="17">
        <v>2</v>
      </c>
      <c r="S9" s="10">
        <v>3</v>
      </c>
      <c r="T9" s="29" t="s">
        <v>27</v>
      </c>
      <c r="U9" s="15" t="s">
        <v>28</v>
      </c>
      <c r="V9" s="15"/>
      <c r="W9" s="15">
        <v>168</v>
      </c>
      <c r="X9" s="15">
        <v>42</v>
      </c>
      <c r="Y9" s="15">
        <v>126</v>
      </c>
      <c r="Z9" s="15"/>
      <c r="AA9" s="15">
        <v>41</v>
      </c>
      <c r="AB9" s="15">
        <v>21</v>
      </c>
      <c r="AC9" s="18">
        <v>20</v>
      </c>
      <c r="AD9" s="15"/>
      <c r="AE9" s="54">
        <f t="shared" si="1"/>
        <v>209</v>
      </c>
      <c r="AF9" t="s">
        <v>233</v>
      </c>
      <c r="AG9" t="s">
        <v>232</v>
      </c>
      <c r="AH9" t="s">
        <v>232</v>
      </c>
      <c r="AI9" t="s">
        <v>232</v>
      </c>
      <c r="AJ9" t="s">
        <v>559</v>
      </c>
      <c r="AK9" t="s">
        <v>552</v>
      </c>
    </row>
    <row r="12" spans="1:39" x14ac:dyDescent="0.3">
      <c r="D12" s="82"/>
    </row>
  </sheetData>
  <autoFilter ref="A1:AE9"/>
  <phoneticPr fontId="2"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9"/>
  <sheetViews>
    <sheetView topLeftCell="B1" workbookViewId="0">
      <pane xSplit="2" ySplit="1" topLeftCell="D7" activePane="bottomRight" state="frozen"/>
      <selection activeCell="B1" sqref="B1"/>
      <selection pane="topRight" activeCell="D1" sqref="D1"/>
      <selection pane="bottomLeft" activeCell="B2" sqref="B2"/>
      <selection pane="bottomRight" activeCell="B11" sqref="A11:XFD21"/>
    </sheetView>
  </sheetViews>
  <sheetFormatPr defaultRowHeight="14" x14ac:dyDescent="0.3"/>
  <cols>
    <col min="1" max="1" width="0" hidden="1" customWidth="1"/>
    <col min="5" max="12" width="8.6640625" customWidth="1"/>
    <col min="18" max="20" width="0" hidden="1" customWidth="1"/>
    <col min="24" max="24" width="0" hidden="1" customWidth="1"/>
    <col min="28" max="28" width="0" hidden="1" customWidth="1"/>
  </cols>
  <sheetData>
    <row r="1" spans="1:37" ht="42" x14ac:dyDescent="0.3">
      <c r="A1" s="11" t="s">
        <v>0</v>
      </c>
      <c r="B1" s="11" t="s">
        <v>1</v>
      </c>
      <c r="C1" s="12" t="s">
        <v>455</v>
      </c>
      <c r="D1" s="12" t="s">
        <v>478</v>
      </c>
      <c r="E1" s="12" t="s">
        <v>4</v>
      </c>
      <c r="F1" s="12" t="s">
        <v>5</v>
      </c>
      <c r="G1" s="12" t="s">
        <v>642</v>
      </c>
      <c r="H1" s="12" t="s">
        <v>645</v>
      </c>
      <c r="I1" s="12" t="s">
        <v>647</v>
      </c>
      <c r="J1" s="13" t="s">
        <v>6</v>
      </c>
      <c r="K1" s="12" t="s">
        <v>7</v>
      </c>
      <c r="L1" s="12" t="s">
        <v>8</v>
      </c>
      <c r="M1" s="12" t="s">
        <v>169</v>
      </c>
      <c r="N1" s="12" t="s">
        <v>170</v>
      </c>
      <c r="O1" s="12" t="s">
        <v>171</v>
      </c>
      <c r="P1" s="8" t="s">
        <v>9</v>
      </c>
      <c r="Q1" s="12" t="s">
        <v>451</v>
      </c>
      <c r="R1" s="8" t="s">
        <v>10</v>
      </c>
      <c r="S1" s="12" t="s">
        <v>11</v>
      </c>
      <c r="T1" s="12"/>
      <c r="U1" s="12" t="s">
        <v>12</v>
      </c>
      <c r="V1" s="12" t="s">
        <v>13</v>
      </c>
      <c r="W1" s="12" t="s">
        <v>14</v>
      </c>
      <c r="X1" s="12" t="s">
        <v>15</v>
      </c>
      <c r="Y1" s="12" t="s">
        <v>16</v>
      </c>
      <c r="Z1" s="12" t="s">
        <v>17</v>
      </c>
      <c r="AA1" s="12" t="s">
        <v>18</v>
      </c>
      <c r="AB1" s="12" t="s">
        <v>19</v>
      </c>
      <c r="AC1" s="12" t="s">
        <v>452</v>
      </c>
      <c r="AD1" s="100" t="s">
        <v>203</v>
      </c>
      <c r="AE1" s="100" t="s">
        <v>204</v>
      </c>
      <c r="AF1" s="86" t="s">
        <v>561</v>
      </c>
      <c r="AG1" s="100" t="s">
        <v>206</v>
      </c>
      <c r="AH1" s="87" t="s">
        <v>562</v>
      </c>
      <c r="AI1" s="87" t="s">
        <v>563</v>
      </c>
      <c r="AJ1" s="87" t="s">
        <v>564</v>
      </c>
      <c r="AK1" s="88" t="s">
        <v>549</v>
      </c>
    </row>
    <row r="2" spans="1:37" x14ac:dyDescent="0.3">
      <c r="A2" s="14">
        <v>0</v>
      </c>
      <c r="B2" s="15" t="s">
        <v>20</v>
      </c>
      <c r="C2" s="16" t="s">
        <v>29</v>
      </c>
      <c r="D2" s="15">
        <v>2020</v>
      </c>
      <c r="E2" s="15" t="s">
        <v>22</v>
      </c>
      <c r="F2" s="15" t="s">
        <v>23</v>
      </c>
      <c r="G2" s="15" t="s">
        <v>643</v>
      </c>
      <c r="H2" s="96" t="s">
        <v>656</v>
      </c>
      <c r="I2" s="15" t="s">
        <v>224</v>
      </c>
      <c r="J2" s="15" t="s">
        <v>24</v>
      </c>
      <c r="K2" s="15" t="s">
        <v>25</v>
      </c>
      <c r="L2" s="15" t="s">
        <v>26</v>
      </c>
      <c r="M2" s="15">
        <v>2</v>
      </c>
      <c r="N2" s="15">
        <v>4</v>
      </c>
      <c r="O2" s="15">
        <v>1</v>
      </c>
      <c r="P2" s="14">
        <v>2</v>
      </c>
      <c r="Q2" s="54">
        <v>1</v>
      </c>
      <c r="R2" s="14" t="s">
        <v>30</v>
      </c>
      <c r="S2" s="15" t="s">
        <v>31</v>
      </c>
      <c r="T2" s="15"/>
      <c r="U2" s="18">
        <v>98</v>
      </c>
      <c r="V2" s="15">
        <v>13</v>
      </c>
      <c r="W2" s="15">
        <v>85</v>
      </c>
      <c r="X2" s="18">
        <v>13.26530612244898</v>
      </c>
      <c r="Y2" s="18">
        <v>55</v>
      </c>
      <c r="Z2" s="15">
        <v>11</v>
      </c>
      <c r="AA2" s="18">
        <v>44</v>
      </c>
      <c r="AB2" s="18">
        <v>20</v>
      </c>
      <c r="AC2" s="54">
        <f>SUM(U2+Y2)</f>
        <v>153</v>
      </c>
      <c r="AD2" t="s">
        <v>232</v>
      </c>
      <c r="AE2" t="s">
        <v>233</v>
      </c>
      <c r="AF2" t="s">
        <v>232</v>
      </c>
      <c r="AG2" t="s">
        <v>232</v>
      </c>
      <c r="AH2" t="s">
        <v>552</v>
      </c>
      <c r="AI2" t="s">
        <v>552</v>
      </c>
      <c r="AJ2" t="s">
        <v>579</v>
      </c>
    </row>
    <row r="3" spans="1:37" x14ac:dyDescent="0.3">
      <c r="A3" s="14">
        <v>0</v>
      </c>
      <c r="B3" s="15" t="s">
        <v>60</v>
      </c>
      <c r="C3" s="16" t="s">
        <v>61</v>
      </c>
      <c r="D3" s="15">
        <v>2012</v>
      </c>
      <c r="E3" s="15" t="s">
        <v>62</v>
      </c>
      <c r="F3" s="15" t="s">
        <v>56</v>
      </c>
      <c r="G3" s="96" t="s">
        <v>215</v>
      </c>
      <c r="H3" t="s">
        <v>279</v>
      </c>
      <c r="I3" s="96" t="s">
        <v>224</v>
      </c>
      <c r="J3" s="17" t="s">
        <v>63</v>
      </c>
      <c r="K3" s="17" t="s">
        <v>52</v>
      </c>
      <c r="L3" s="17" t="s">
        <v>64</v>
      </c>
      <c r="M3" s="17">
        <v>2</v>
      </c>
      <c r="N3" s="17">
        <v>2</v>
      </c>
      <c r="O3" s="17">
        <v>1</v>
      </c>
      <c r="P3" s="9">
        <v>2</v>
      </c>
      <c r="Q3" s="54">
        <v>3</v>
      </c>
      <c r="R3" s="14" t="s">
        <v>30</v>
      </c>
      <c r="S3" s="15" t="s">
        <v>31</v>
      </c>
      <c r="T3" s="15"/>
      <c r="U3" s="15">
        <v>86</v>
      </c>
      <c r="V3" s="15">
        <v>9</v>
      </c>
      <c r="W3" s="15">
        <v>77</v>
      </c>
      <c r="X3" s="15">
        <v>10.465116279069768</v>
      </c>
      <c r="Y3" s="15">
        <v>42</v>
      </c>
      <c r="Z3" s="15">
        <v>9</v>
      </c>
      <c r="AA3" s="18">
        <v>33</v>
      </c>
      <c r="AB3" s="15"/>
      <c r="AC3" s="54">
        <f t="shared" ref="AC3:AC9" si="0">SUM(U3+Y3)</f>
        <v>128</v>
      </c>
      <c r="AD3" t="s">
        <v>232</v>
      </c>
      <c r="AE3" t="s">
        <v>233</v>
      </c>
      <c r="AF3" t="s">
        <v>232</v>
      </c>
      <c r="AG3" t="s">
        <v>232</v>
      </c>
      <c r="AH3" t="s">
        <v>552</v>
      </c>
      <c r="AI3" t="s">
        <v>552</v>
      </c>
      <c r="AJ3" t="s">
        <v>579</v>
      </c>
    </row>
    <row r="4" spans="1:37" x14ac:dyDescent="0.3">
      <c r="A4" s="14">
        <v>1</v>
      </c>
      <c r="B4" s="15" t="s">
        <v>70</v>
      </c>
      <c r="C4" s="16" t="s">
        <v>71</v>
      </c>
      <c r="D4" s="15">
        <v>2011</v>
      </c>
      <c r="E4" s="15" t="s">
        <v>72</v>
      </c>
      <c r="F4" s="15" t="s">
        <v>50</v>
      </c>
      <c r="G4" s="96" t="s">
        <v>287</v>
      </c>
      <c r="H4" s="96" t="s">
        <v>223</v>
      </c>
      <c r="I4" s="96" t="s">
        <v>224</v>
      </c>
      <c r="J4" s="17" t="s">
        <v>73</v>
      </c>
      <c r="K4" s="17" t="s">
        <v>58</v>
      </c>
      <c r="L4" s="17" t="s">
        <v>74</v>
      </c>
      <c r="M4" s="17">
        <v>3</v>
      </c>
      <c r="N4" s="17">
        <v>2</v>
      </c>
      <c r="O4" s="17">
        <v>2</v>
      </c>
      <c r="P4" s="9">
        <v>3</v>
      </c>
      <c r="Q4" s="54">
        <v>2</v>
      </c>
      <c r="R4" s="14" t="s">
        <v>30</v>
      </c>
      <c r="S4" s="15" t="s">
        <v>31</v>
      </c>
      <c r="T4" s="15">
        <v>103</v>
      </c>
      <c r="U4" s="15">
        <v>55</v>
      </c>
      <c r="V4" s="15">
        <v>26</v>
      </c>
      <c r="W4" s="15">
        <v>29</v>
      </c>
      <c r="X4" s="15">
        <v>47.272727272727273</v>
      </c>
      <c r="Y4" s="15">
        <v>48</v>
      </c>
      <c r="Z4" s="15">
        <v>36</v>
      </c>
      <c r="AA4" s="18">
        <v>12</v>
      </c>
      <c r="AB4" s="15"/>
      <c r="AC4" s="54">
        <f t="shared" si="0"/>
        <v>103</v>
      </c>
      <c r="AD4" t="s">
        <v>233</v>
      </c>
      <c r="AE4" t="s">
        <v>232</v>
      </c>
      <c r="AF4" t="s">
        <v>232</v>
      </c>
      <c r="AG4" t="s">
        <v>232</v>
      </c>
      <c r="AH4" t="s">
        <v>552</v>
      </c>
      <c r="AI4" t="s">
        <v>552</v>
      </c>
      <c r="AJ4" t="s">
        <v>579</v>
      </c>
    </row>
    <row r="5" spans="1:37" x14ac:dyDescent="0.3">
      <c r="A5" s="14">
        <v>0</v>
      </c>
      <c r="B5" s="15" t="s">
        <v>87</v>
      </c>
      <c r="C5" s="16" t="s">
        <v>88</v>
      </c>
      <c r="D5" s="15">
        <v>2011</v>
      </c>
      <c r="E5" s="15" t="s">
        <v>89</v>
      </c>
      <c r="F5" s="15" t="s">
        <v>50</v>
      </c>
      <c r="G5" s="96" t="s">
        <v>305</v>
      </c>
      <c r="H5" s="96" t="s">
        <v>310</v>
      </c>
      <c r="I5" s="96" t="s">
        <v>657</v>
      </c>
      <c r="J5" s="10" t="s">
        <v>90</v>
      </c>
      <c r="K5" s="17" t="s">
        <v>58</v>
      </c>
      <c r="L5" s="17" t="s">
        <v>91</v>
      </c>
      <c r="M5" s="17">
        <v>3</v>
      </c>
      <c r="N5" s="15">
        <v>4</v>
      </c>
      <c r="O5" s="17">
        <v>2</v>
      </c>
      <c r="P5" s="9">
        <v>2</v>
      </c>
      <c r="Q5" s="54">
        <v>1</v>
      </c>
      <c r="R5" s="14" t="s">
        <v>30</v>
      </c>
      <c r="S5" s="15" t="s">
        <v>31</v>
      </c>
      <c r="T5" s="15"/>
      <c r="U5" s="15">
        <v>36</v>
      </c>
      <c r="V5" s="15">
        <v>3</v>
      </c>
      <c r="W5" s="15">
        <v>33</v>
      </c>
      <c r="X5" s="15"/>
      <c r="Y5" s="15">
        <v>14</v>
      </c>
      <c r="Z5" s="15">
        <v>3</v>
      </c>
      <c r="AA5" s="18">
        <v>11</v>
      </c>
      <c r="AB5" s="15"/>
      <c r="AC5" s="54">
        <f t="shared" si="0"/>
        <v>50</v>
      </c>
      <c r="AD5" t="s">
        <v>233</v>
      </c>
      <c r="AE5" t="s">
        <v>232</v>
      </c>
      <c r="AF5" t="s">
        <v>232</v>
      </c>
      <c r="AG5" t="s">
        <v>232</v>
      </c>
      <c r="AH5" t="s">
        <v>553</v>
      </c>
      <c r="AI5" t="s">
        <v>552</v>
      </c>
      <c r="AJ5" t="s">
        <v>579</v>
      </c>
    </row>
    <row r="6" spans="1:37" x14ac:dyDescent="0.3">
      <c r="A6" s="14">
        <v>1</v>
      </c>
      <c r="B6" s="19" t="s">
        <v>121</v>
      </c>
      <c r="C6" s="16" t="s">
        <v>122</v>
      </c>
      <c r="D6" s="15">
        <v>2011</v>
      </c>
      <c r="E6" s="15" t="s">
        <v>123</v>
      </c>
      <c r="F6" s="15" t="s">
        <v>50</v>
      </c>
      <c r="G6" s="96" t="s">
        <v>215</v>
      </c>
      <c r="H6" s="96" t="s">
        <v>685</v>
      </c>
      <c r="I6" s="96" t="s">
        <v>658</v>
      </c>
      <c r="J6" s="10" t="s">
        <v>124</v>
      </c>
      <c r="K6" s="17" t="s">
        <v>52</v>
      </c>
      <c r="L6" s="17" t="s">
        <v>125</v>
      </c>
      <c r="M6" s="17">
        <v>3</v>
      </c>
      <c r="N6" s="15">
        <v>4</v>
      </c>
      <c r="O6" s="17">
        <v>1</v>
      </c>
      <c r="P6" s="9">
        <v>3</v>
      </c>
      <c r="Q6" s="54">
        <v>4</v>
      </c>
      <c r="R6" s="14" t="s">
        <v>30</v>
      </c>
      <c r="S6" s="15" t="s">
        <v>126</v>
      </c>
      <c r="T6" s="15">
        <v>647</v>
      </c>
      <c r="U6" s="15">
        <v>534</v>
      </c>
      <c r="V6" s="15">
        <v>311</v>
      </c>
      <c r="W6" s="15">
        <v>223</v>
      </c>
      <c r="X6" s="15">
        <v>58.239700374531836</v>
      </c>
      <c r="Y6" s="28">
        <v>113</v>
      </c>
      <c r="Z6" s="28">
        <v>78</v>
      </c>
      <c r="AA6" s="18">
        <v>35</v>
      </c>
      <c r="AB6" s="15">
        <v>69.026548672566364</v>
      </c>
      <c r="AC6" s="54">
        <f t="shared" si="0"/>
        <v>647</v>
      </c>
      <c r="AD6" t="s">
        <v>232</v>
      </c>
      <c r="AE6" t="s">
        <v>232</v>
      </c>
      <c r="AF6" t="s">
        <v>232</v>
      </c>
      <c r="AG6" t="s">
        <v>232</v>
      </c>
      <c r="AH6" t="s">
        <v>554</v>
      </c>
      <c r="AI6" t="s">
        <v>679</v>
      </c>
      <c r="AJ6" t="s">
        <v>579</v>
      </c>
    </row>
    <row r="7" spans="1:37" x14ac:dyDescent="0.3">
      <c r="A7" s="14">
        <v>1</v>
      </c>
      <c r="B7" s="15" t="s">
        <v>140</v>
      </c>
      <c r="C7" s="16" t="s">
        <v>141</v>
      </c>
      <c r="D7" s="15">
        <v>2016</v>
      </c>
      <c r="E7" s="15" t="s">
        <v>142</v>
      </c>
      <c r="F7" s="15" t="s">
        <v>50</v>
      </c>
      <c r="G7" s="96" t="s">
        <v>215</v>
      </c>
      <c r="H7" s="96" t="s">
        <v>399</v>
      </c>
      <c r="I7" s="96" t="s">
        <v>658</v>
      </c>
      <c r="J7" s="22" t="s">
        <v>119</v>
      </c>
      <c r="K7" s="17" t="s">
        <v>52</v>
      </c>
      <c r="L7" s="17" t="s">
        <v>143</v>
      </c>
      <c r="M7" s="17">
        <v>2</v>
      </c>
      <c r="N7" s="15">
        <v>4</v>
      </c>
      <c r="O7" s="17">
        <v>1</v>
      </c>
      <c r="P7" s="10">
        <v>3</v>
      </c>
      <c r="Q7" s="54">
        <v>3</v>
      </c>
      <c r="R7" s="14" t="s">
        <v>30</v>
      </c>
      <c r="S7" s="15" t="s">
        <v>31</v>
      </c>
      <c r="T7" s="15">
        <v>972</v>
      </c>
      <c r="U7" s="15">
        <v>776</v>
      </c>
      <c r="V7" s="15">
        <v>624</v>
      </c>
      <c r="W7" s="15">
        <v>152</v>
      </c>
      <c r="X7" s="15">
        <v>80.412371134020617</v>
      </c>
      <c r="Y7" s="15">
        <v>196</v>
      </c>
      <c r="Z7" s="15">
        <v>163</v>
      </c>
      <c r="AA7" s="18">
        <v>33</v>
      </c>
      <c r="AB7" s="15">
        <v>83.16326530612244</v>
      </c>
      <c r="AC7" s="54">
        <f t="shared" si="0"/>
        <v>972</v>
      </c>
      <c r="AD7" t="s">
        <v>232</v>
      </c>
      <c r="AE7" t="s">
        <v>232</v>
      </c>
      <c r="AF7" t="s">
        <v>232</v>
      </c>
      <c r="AG7" t="s">
        <v>232</v>
      </c>
      <c r="AH7" t="s">
        <v>552</v>
      </c>
      <c r="AI7" t="s">
        <v>552</v>
      </c>
      <c r="AJ7" t="s">
        <v>578</v>
      </c>
    </row>
    <row r="8" spans="1:37" x14ac:dyDescent="0.3">
      <c r="A8" s="14">
        <v>1</v>
      </c>
      <c r="B8" s="15" t="s">
        <v>153</v>
      </c>
      <c r="C8" s="16" t="s">
        <v>154</v>
      </c>
      <c r="D8" s="15">
        <v>2019</v>
      </c>
      <c r="E8" s="15" t="s">
        <v>155</v>
      </c>
      <c r="F8" s="15" t="s">
        <v>50</v>
      </c>
      <c r="G8" s="96" t="s">
        <v>343</v>
      </c>
      <c r="H8" s="96" t="s">
        <v>428</v>
      </c>
      <c r="I8" s="96" t="s">
        <v>224</v>
      </c>
      <c r="J8" s="22" t="s">
        <v>156</v>
      </c>
      <c r="K8" s="17" t="s">
        <v>52</v>
      </c>
      <c r="L8" s="17" t="s">
        <v>157</v>
      </c>
      <c r="M8" s="17">
        <v>3</v>
      </c>
      <c r="N8" s="17">
        <v>3</v>
      </c>
      <c r="O8" s="17">
        <v>2</v>
      </c>
      <c r="P8" s="10">
        <v>2</v>
      </c>
      <c r="Q8" s="54">
        <v>3</v>
      </c>
      <c r="R8" s="14" t="s">
        <v>30</v>
      </c>
      <c r="S8" s="15" t="s">
        <v>126</v>
      </c>
      <c r="T8" s="15">
        <v>209</v>
      </c>
      <c r="U8" s="15">
        <v>168</v>
      </c>
      <c r="V8" s="15">
        <v>19</v>
      </c>
      <c r="W8" s="15">
        <v>149</v>
      </c>
      <c r="X8" s="15">
        <v>11.30952380952381</v>
      </c>
      <c r="Y8" s="15">
        <v>41</v>
      </c>
      <c r="Z8" s="15">
        <v>12</v>
      </c>
      <c r="AA8" s="18">
        <v>29</v>
      </c>
      <c r="AB8" s="15">
        <v>29.268292682926827</v>
      </c>
      <c r="AC8" s="54">
        <f t="shared" si="0"/>
        <v>209</v>
      </c>
      <c r="AD8" t="s">
        <v>233</v>
      </c>
      <c r="AE8" t="s">
        <v>232</v>
      </c>
      <c r="AF8" t="s">
        <v>232</v>
      </c>
      <c r="AG8" t="s">
        <v>232</v>
      </c>
      <c r="AH8" t="s">
        <v>552</v>
      </c>
      <c r="AI8" t="s">
        <v>552</v>
      </c>
      <c r="AJ8" t="s">
        <v>579</v>
      </c>
    </row>
    <row r="9" spans="1:37" x14ac:dyDescent="0.3">
      <c r="A9" s="14">
        <v>1</v>
      </c>
      <c r="B9" s="15" t="s">
        <v>163</v>
      </c>
      <c r="C9" s="16" t="s">
        <v>164</v>
      </c>
      <c r="D9" s="15">
        <v>2011</v>
      </c>
      <c r="E9" s="15" t="s">
        <v>165</v>
      </c>
      <c r="F9" s="15" t="s">
        <v>50</v>
      </c>
      <c r="G9" s="96" t="s">
        <v>441</v>
      </c>
      <c r="H9" s="96" t="s">
        <v>659</v>
      </c>
      <c r="I9" s="96" t="s">
        <v>652</v>
      </c>
      <c r="J9" s="22" t="s">
        <v>166</v>
      </c>
      <c r="K9" s="17" t="s">
        <v>52</v>
      </c>
      <c r="L9" s="17" t="s">
        <v>167</v>
      </c>
      <c r="M9" s="17">
        <v>2</v>
      </c>
      <c r="N9" s="17">
        <v>1</v>
      </c>
      <c r="O9" s="17">
        <v>1</v>
      </c>
      <c r="P9" s="10">
        <v>2</v>
      </c>
      <c r="Q9" s="54">
        <v>4</v>
      </c>
      <c r="R9" s="14" t="s">
        <v>30</v>
      </c>
      <c r="S9" s="15" t="s">
        <v>31</v>
      </c>
      <c r="T9" s="15">
        <v>160</v>
      </c>
      <c r="U9" s="15">
        <v>126</v>
      </c>
      <c r="V9" s="15">
        <v>4</v>
      </c>
      <c r="W9" s="15">
        <v>122</v>
      </c>
      <c r="X9" s="15">
        <v>3.1746031746031744</v>
      </c>
      <c r="Y9" s="15">
        <v>34</v>
      </c>
      <c r="Z9" s="79">
        <v>0.5</v>
      </c>
      <c r="AA9" s="18">
        <v>34</v>
      </c>
      <c r="AB9" s="15"/>
      <c r="AC9" s="54">
        <f t="shared" si="0"/>
        <v>160</v>
      </c>
      <c r="AD9" t="s">
        <v>232</v>
      </c>
      <c r="AE9" t="s">
        <v>233</v>
      </c>
      <c r="AF9" t="s">
        <v>232</v>
      </c>
      <c r="AG9" t="s">
        <v>232</v>
      </c>
      <c r="AH9" t="s">
        <v>552</v>
      </c>
      <c r="AI9" t="s">
        <v>679</v>
      </c>
      <c r="AJ9" t="s">
        <v>579</v>
      </c>
    </row>
  </sheetData>
  <autoFilter ref="A1:AC9"/>
  <phoneticPr fontId="2"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6"/>
  <sheetViews>
    <sheetView tabSelected="1" topLeftCell="B1" workbookViewId="0">
      <pane xSplit="2" ySplit="1" topLeftCell="D2" activePane="bottomRight" state="frozen"/>
      <selection activeCell="B1" sqref="B1"/>
      <selection pane="topRight" activeCell="D1" sqref="D1"/>
      <selection pane="bottomLeft" activeCell="B2" sqref="B2"/>
      <selection pane="bottomRight" activeCell="F7" sqref="F7"/>
    </sheetView>
  </sheetViews>
  <sheetFormatPr defaultRowHeight="14" x14ac:dyDescent="0.3"/>
  <cols>
    <col min="1" max="1" width="0" hidden="1" customWidth="1"/>
    <col min="5" max="12" width="8.6640625" customWidth="1"/>
    <col min="18" max="20" width="8.6640625" customWidth="1"/>
    <col min="23" max="24" width="8.6640625" customWidth="1"/>
  </cols>
  <sheetData>
    <row r="1" spans="1:35" ht="42" x14ac:dyDescent="0.3">
      <c r="A1" s="27" t="s">
        <v>0</v>
      </c>
      <c r="B1" s="11" t="s">
        <v>1</v>
      </c>
      <c r="C1" s="12" t="s">
        <v>528</v>
      </c>
      <c r="D1" s="12" t="s">
        <v>478</v>
      </c>
      <c r="E1" s="12" t="s">
        <v>4</v>
      </c>
      <c r="F1" s="12" t="s">
        <v>5</v>
      </c>
      <c r="G1" s="12" t="s">
        <v>642</v>
      </c>
      <c r="H1" s="12" t="s">
        <v>645</v>
      </c>
      <c r="I1" s="12" t="s">
        <v>647</v>
      </c>
      <c r="J1" s="13" t="s">
        <v>6</v>
      </c>
      <c r="K1" s="12" t="s">
        <v>7</v>
      </c>
      <c r="L1" s="12" t="s">
        <v>8</v>
      </c>
      <c r="M1" s="12" t="s">
        <v>169</v>
      </c>
      <c r="N1" s="12" t="s">
        <v>170</v>
      </c>
      <c r="O1" s="12" t="s">
        <v>171</v>
      </c>
      <c r="P1" s="8" t="s">
        <v>9</v>
      </c>
      <c r="Q1" s="12" t="s">
        <v>451</v>
      </c>
      <c r="R1" s="8" t="s">
        <v>10</v>
      </c>
      <c r="S1" s="12" t="s">
        <v>11</v>
      </c>
      <c r="T1" s="12"/>
      <c r="U1" s="2" t="s">
        <v>522</v>
      </c>
      <c r="V1" s="1" t="s">
        <v>523</v>
      </c>
      <c r="W1" s="1" t="s">
        <v>524</v>
      </c>
      <c r="X1" s="3" t="s">
        <v>16</v>
      </c>
      <c r="Y1" s="4" t="s">
        <v>525</v>
      </c>
      <c r="Z1" s="4" t="s">
        <v>526</v>
      </c>
      <c r="AA1" s="100" t="s">
        <v>203</v>
      </c>
      <c r="AB1" s="100" t="s">
        <v>204</v>
      </c>
      <c r="AC1" s="86" t="s">
        <v>561</v>
      </c>
      <c r="AD1" s="100" t="s">
        <v>206</v>
      </c>
      <c r="AE1" s="87" t="s">
        <v>565</v>
      </c>
      <c r="AF1" s="87" t="s">
        <v>677</v>
      </c>
      <c r="AG1" s="87" t="s">
        <v>678</v>
      </c>
      <c r="AH1" s="87" t="s">
        <v>564</v>
      </c>
      <c r="AI1" s="88" t="s">
        <v>549</v>
      </c>
    </row>
    <row r="2" spans="1:35" x14ac:dyDescent="0.3">
      <c r="A2" s="7">
        <v>1</v>
      </c>
      <c r="B2" s="15" t="s">
        <v>39</v>
      </c>
      <c r="C2" s="16" t="s">
        <v>40</v>
      </c>
      <c r="D2" s="15">
        <v>2020</v>
      </c>
      <c r="E2" s="15" t="s">
        <v>660</v>
      </c>
      <c r="F2" s="15" t="s">
        <v>23</v>
      </c>
      <c r="G2" s="96" t="s">
        <v>249</v>
      </c>
      <c r="H2" s="98" t="s">
        <v>661</v>
      </c>
      <c r="I2" s="96" t="s">
        <v>436</v>
      </c>
      <c r="J2" s="15" t="s">
        <v>42</v>
      </c>
      <c r="K2" s="17" t="s">
        <v>25</v>
      </c>
      <c r="L2" s="17" t="s">
        <v>43</v>
      </c>
      <c r="M2" s="17">
        <v>1</v>
      </c>
      <c r="N2" s="17">
        <v>4</v>
      </c>
      <c r="O2" s="17">
        <v>1</v>
      </c>
      <c r="P2" s="14">
        <v>3</v>
      </c>
      <c r="Q2">
        <v>1</v>
      </c>
      <c r="R2" s="14" t="s">
        <v>45</v>
      </c>
      <c r="S2" s="15" t="s">
        <v>46</v>
      </c>
      <c r="T2" s="15">
        <v>105</v>
      </c>
      <c r="U2" s="5">
        <v>49</v>
      </c>
      <c r="V2" s="102">
        <v>7.483333333</v>
      </c>
      <c r="W2" s="102">
        <v>5.1935807990000002</v>
      </c>
      <c r="X2" s="5">
        <v>56</v>
      </c>
      <c r="Y2" s="102">
        <v>10.96666667</v>
      </c>
      <c r="Z2" s="102">
        <v>9.9679114450000004</v>
      </c>
      <c r="AA2" t="s">
        <v>232</v>
      </c>
      <c r="AB2" t="s">
        <v>233</v>
      </c>
      <c r="AC2" t="s">
        <v>232</v>
      </c>
      <c r="AD2" t="s">
        <v>232</v>
      </c>
      <c r="AE2" t="s">
        <v>232</v>
      </c>
      <c r="AF2" t="s">
        <v>232</v>
      </c>
      <c r="AG2" s="101" t="s">
        <v>682</v>
      </c>
      <c r="AH2" t="s">
        <v>554</v>
      </c>
    </row>
    <row r="3" spans="1:35" x14ac:dyDescent="0.3">
      <c r="A3" s="7">
        <v>0</v>
      </c>
      <c r="B3" s="15" t="s">
        <v>60</v>
      </c>
      <c r="C3" s="16" t="s">
        <v>61</v>
      </c>
      <c r="D3" s="15">
        <v>2012</v>
      </c>
      <c r="E3" s="15" t="s">
        <v>62</v>
      </c>
      <c r="F3" s="15" t="s">
        <v>56</v>
      </c>
      <c r="G3" s="96" t="s">
        <v>215</v>
      </c>
      <c r="H3" t="s">
        <v>650</v>
      </c>
      <c r="I3" s="96" t="s">
        <v>224</v>
      </c>
      <c r="J3" s="17" t="s">
        <v>63</v>
      </c>
      <c r="K3" s="17" t="s">
        <v>52</v>
      </c>
      <c r="L3" s="17" t="s">
        <v>64</v>
      </c>
      <c r="M3" s="17">
        <v>2</v>
      </c>
      <c r="N3" s="17">
        <v>2</v>
      </c>
      <c r="O3" s="17">
        <v>1</v>
      </c>
      <c r="P3" s="9">
        <v>2</v>
      </c>
      <c r="Q3">
        <v>3</v>
      </c>
      <c r="R3" s="14" t="s">
        <v>45</v>
      </c>
      <c r="S3" s="15" t="s">
        <v>66</v>
      </c>
      <c r="T3" s="15"/>
      <c r="U3" s="5">
        <v>86</v>
      </c>
      <c r="V3" s="102">
        <v>5.6666666670000003</v>
      </c>
      <c r="W3" s="102">
        <v>4.5239900009999996</v>
      </c>
      <c r="X3" s="5">
        <v>42</v>
      </c>
      <c r="Y3" s="102">
        <v>6.6666666670000003</v>
      </c>
      <c r="Z3" s="102">
        <v>3.8379295199999999</v>
      </c>
      <c r="AA3" t="s">
        <v>232</v>
      </c>
      <c r="AB3" t="s">
        <v>233</v>
      </c>
      <c r="AC3" t="s">
        <v>232</v>
      </c>
      <c r="AD3" t="s">
        <v>232</v>
      </c>
      <c r="AE3" t="s">
        <v>232</v>
      </c>
      <c r="AF3" t="s">
        <v>232</v>
      </c>
      <c r="AG3" t="s">
        <v>232</v>
      </c>
      <c r="AH3" t="s">
        <v>554</v>
      </c>
    </row>
    <row r="4" spans="1:35" x14ac:dyDescent="0.3">
      <c r="A4" s="7">
        <v>0</v>
      </c>
      <c r="B4" s="15" t="s">
        <v>70</v>
      </c>
      <c r="C4" s="16" t="s">
        <v>71</v>
      </c>
      <c r="D4" s="15">
        <v>2011</v>
      </c>
      <c r="E4" s="15" t="s">
        <v>75</v>
      </c>
      <c r="F4" s="15" t="s">
        <v>50</v>
      </c>
      <c r="G4" s="96" t="s">
        <v>287</v>
      </c>
      <c r="H4" s="96" t="s">
        <v>223</v>
      </c>
      <c r="I4" s="96" t="s">
        <v>224</v>
      </c>
      <c r="J4" s="17" t="s">
        <v>73</v>
      </c>
      <c r="K4" s="17" t="s">
        <v>58</v>
      </c>
      <c r="L4" s="17" t="s">
        <v>74</v>
      </c>
      <c r="M4" s="17">
        <v>3</v>
      </c>
      <c r="N4" s="17">
        <v>2</v>
      </c>
      <c r="O4" s="17">
        <v>2</v>
      </c>
      <c r="P4" s="9">
        <v>3</v>
      </c>
      <c r="Q4">
        <v>2</v>
      </c>
      <c r="R4" s="14" t="s">
        <v>45</v>
      </c>
      <c r="S4" s="15" t="s">
        <v>76</v>
      </c>
      <c r="T4" s="15"/>
      <c r="U4" s="5">
        <v>55</v>
      </c>
      <c r="V4" s="103">
        <v>8</v>
      </c>
      <c r="W4" s="103">
        <v>9.9</v>
      </c>
      <c r="X4" s="6">
        <v>22</v>
      </c>
      <c r="Y4" s="102">
        <v>15.33</v>
      </c>
      <c r="Z4" s="102">
        <v>19.420000000000002</v>
      </c>
      <c r="AA4" t="s">
        <v>233</v>
      </c>
      <c r="AB4" t="s">
        <v>232</v>
      </c>
      <c r="AC4" t="s">
        <v>232</v>
      </c>
      <c r="AD4" t="s">
        <v>232</v>
      </c>
      <c r="AE4" t="s">
        <v>232</v>
      </c>
      <c r="AF4" t="s">
        <v>233</v>
      </c>
      <c r="AG4" t="s">
        <v>232</v>
      </c>
      <c r="AH4" t="s">
        <v>554</v>
      </c>
    </row>
    <row r="5" spans="1:35" x14ac:dyDescent="0.3">
      <c r="A5" s="7">
        <v>0</v>
      </c>
      <c r="B5" s="15" t="s">
        <v>78</v>
      </c>
      <c r="C5" s="16" t="s">
        <v>79</v>
      </c>
      <c r="D5" s="15">
        <v>2015</v>
      </c>
      <c r="E5" s="15" t="s">
        <v>708</v>
      </c>
      <c r="F5" s="15" t="s">
        <v>50</v>
      </c>
      <c r="G5" s="96" t="s">
        <v>297</v>
      </c>
      <c r="H5" s="96" t="s">
        <v>300</v>
      </c>
      <c r="I5" s="96" t="s">
        <v>649</v>
      </c>
      <c r="J5" s="17" t="s">
        <v>81</v>
      </c>
      <c r="K5" s="17" t="s">
        <v>52</v>
      </c>
      <c r="L5" s="17" t="s">
        <v>82</v>
      </c>
      <c r="M5" s="17">
        <v>3</v>
      </c>
      <c r="N5" s="17">
        <v>2</v>
      </c>
      <c r="O5" s="17">
        <v>2</v>
      </c>
      <c r="P5" s="9">
        <v>2</v>
      </c>
      <c r="Q5">
        <v>2</v>
      </c>
      <c r="R5" s="14" t="s">
        <v>45</v>
      </c>
      <c r="S5" s="15" t="s">
        <v>66</v>
      </c>
      <c r="T5" s="15"/>
      <c r="U5" s="5">
        <v>38</v>
      </c>
      <c r="V5" s="102">
        <v>6.5</v>
      </c>
      <c r="W5" s="102">
        <v>7.3189782839999999</v>
      </c>
      <c r="X5" s="5">
        <v>26</v>
      </c>
      <c r="Y5" s="102">
        <v>4.1666666670000003</v>
      </c>
      <c r="Z5" s="102">
        <v>3.529499457</v>
      </c>
      <c r="AA5" t="s">
        <v>233</v>
      </c>
      <c r="AB5" t="s">
        <v>233</v>
      </c>
      <c r="AC5" t="s">
        <v>232</v>
      </c>
      <c r="AD5" t="s">
        <v>232</v>
      </c>
      <c r="AE5" s="101" t="s">
        <v>233</v>
      </c>
      <c r="AF5" t="s">
        <v>233</v>
      </c>
      <c r="AG5" t="s">
        <v>232</v>
      </c>
      <c r="AH5" t="s">
        <v>554</v>
      </c>
    </row>
    <row r="6" spans="1:35" x14ac:dyDescent="0.3">
      <c r="A6" s="7">
        <v>0</v>
      </c>
      <c r="B6" s="20" t="s">
        <v>104</v>
      </c>
      <c r="C6" s="20" t="s">
        <v>105</v>
      </c>
      <c r="D6" s="20">
        <v>2018</v>
      </c>
      <c r="E6" s="20" t="s">
        <v>106</v>
      </c>
      <c r="F6" s="20" t="s">
        <v>56</v>
      </c>
      <c r="G6" s="97" t="s">
        <v>235</v>
      </c>
      <c r="H6" s="97" t="s">
        <v>663</v>
      </c>
      <c r="I6" s="97" t="s">
        <v>652</v>
      </c>
      <c r="J6" s="9" t="s">
        <v>107</v>
      </c>
      <c r="K6" s="20" t="s">
        <v>58</v>
      </c>
      <c r="L6" s="20" t="s">
        <v>108</v>
      </c>
      <c r="M6" s="17">
        <v>3</v>
      </c>
      <c r="N6" s="17">
        <v>4</v>
      </c>
      <c r="O6" s="20">
        <v>2</v>
      </c>
      <c r="P6" s="9">
        <v>1</v>
      </c>
      <c r="Q6">
        <v>2</v>
      </c>
      <c r="R6" s="14" t="s">
        <v>45</v>
      </c>
      <c r="S6" s="15" t="s">
        <v>66</v>
      </c>
      <c r="T6" s="15"/>
      <c r="U6" s="5">
        <v>203</v>
      </c>
      <c r="V6" s="102">
        <v>6.6666666670000003</v>
      </c>
      <c r="W6" s="102">
        <v>5.9731870589999998</v>
      </c>
      <c r="X6" s="5">
        <v>41</v>
      </c>
      <c r="Y6" s="102">
        <v>5</v>
      </c>
      <c r="Z6" s="102">
        <v>3.0729645950000002</v>
      </c>
      <c r="AA6" s="101" t="s">
        <v>233</v>
      </c>
      <c r="AB6" s="101" t="s">
        <v>233</v>
      </c>
      <c r="AC6" s="101" t="s">
        <v>232</v>
      </c>
      <c r="AD6" s="101" t="s">
        <v>232</v>
      </c>
      <c r="AE6" s="101" t="s">
        <v>232</v>
      </c>
      <c r="AF6" s="101" t="s">
        <v>233</v>
      </c>
      <c r="AG6" s="101" t="s">
        <v>232</v>
      </c>
      <c r="AH6" t="s">
        <v>554</v>
      </c>
    </row>
  </sheetData>
  <autoFilter ref="A1:Z6"/>
  <phoneticPr fontId="2"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pane ySplit="1" topLeftCell="A2" activePane="bottomLeft" state="frozen"/>
      <selection pane="bottomLeft" activeCell="D31" sqref="D31"/>
    </sheetView>
  </sheetViews>
  <sheetFormatPr defaultRowHeight="14" x14ac:dyDescent="0.3"/>
  <cols>
    <col min="1" max="1" width="22.75" bestFit="1" customWidth="1"/>
    <col min="2" max="2" width="9.6640625" customWidth="1"/>
    <col min="3" max="3" width="14.6640625" customWidth="1"/>
    <col min="4" max="4" width="9.9140625" customWidth="1"/>
    <col min="5" max="5" width="14.1640625" bestFit="1" customWidth="1"/>
    <col min="7" max="7" width="14.1640625" bestFit="1" customWidth="1"/>
    <col min="9" max="9" width="16" customWidth="1"/>
  </cols>
  <sheetData>
    <row r="1" spans="1:9" ht="42" x14ac:dyDescent="0.3">
      <c r="A1" s="78"/>
      <c r="B1" s="81" t="s">
        <v>479</v>
      </c>
      <c r="C1" s="78"/>
      <c r="D1" s="81" t="s">
        <v>530</v>
      </c>
      <c r="E1" s="78"/>
      <c r="F1" s="81" t="s">
        <v>531</v>
      </c>
      <c r="G1" s="78"/>
      <c r="H1" s="31" t="s">
        <v>527</v>
      </c>
    </row>
    <row r="2" spans="1:9" x14ac:dyDescent="0.3">
      <c r="A2" t="s">
        <v>456</v>
      </c>
      <c r="B2" t="s">
        <v>452</v>
      </c>
      <c r="C2" t="s">
        <v>476</v>
      </c>
      <c r="D2" t="s">
        <v>475</v>
      </c>
      <c r="E2" t="s">
        <v>476</v>
      </c>
      <c r="F2" t="s">
        <v>452</v>
      </c>
      <c r="G2" t="s">
        <v>476</v>
      </c>
      <c r="H2" t="s">
        <v>452</v>
      </c>
      <c r="I2" t="s">
        <v>529</v>
      </c>
    </row>
    <row r="3" spans="1:9" x14ac:dyDescent="0.3">
      <c r="A3" t="s">
        <v>626</v>
      </c>
      <c r="B3">
        <v>20</v>
      </c>
      <c r="C3" t="s">
        <v>627</v>
      </c>
      <c r="D3">
        <v>9</v>
      </c>
      <c r="E3" t="s">
        <v>628</v>
      </c>
      <c r="F3">
        <v>8</v>
      </c>
      <c r="G3" t="s">
        <v>629</v>
      </c>
      <c r="H3">
        <v>7</v>
      </c>
      <c r="I3" t="s">
        <v>630</v>
      </c>
    </row>
    <row r="4" spans="1:9" x14ac:dyDescent="0.3">
      <c r="A4" s="77" t="s">
        <v>457</v>
      </c>
      <c r="B4" s="78"/>
      <c r="C4" s="78"/>
      <c r="D4" s="78"/>
      <c r="E4" s="78"/>
      <c r="F4" s="78"/>
      <c r="G4" s="78"/>
    </row>
    <row r="5" spans="1:9" x14ac:dyDescent="0.3">
      <c r="A5" t="s">
        <v>458</v>
      </c>
      <c r="B5">
        <v>2</v>
      </c>
      <c r="C5" t="s">
        <v>480</v>
      </c>
      <c r="D5">
        <v>1</v>
      </c>
      <c r="E5" t="s">
        <v>499</v>
      </c>
      <c r="F5">
        <v>0</v>
      </c>
      <c r="G5" t="s">
        <v>507</v>
      </c>
      <c r="H5">
        <v>2</v>
      </c>
      <c r="I5" t="s">
        <v>534</v>
      </c>
    </row>
    <row r="6" spans="1:9" x14ac:dyDescent="0.3">
      <c r="A6" t="s">
        <v>459</v>
      </c>
      <c r="B6">
        <v>9</v>
      </c>
      <c r="C6" t="s">
        <v>481</v>
      </c>
      <c r="D6">
        <v>3</v>
      </c>
      <c r="E6" t="s">
        <v>495</v>
      </c>
      <c r="F6">
        <v>4</v>
      </c>
      <c r="G6" t="s">
        <v>510</v>
      </c>
      <c r="H6">
        <v>1</v>
      </c>
      <c r="I6" t="s">
        <v>533</v>
      </c>
    </row>
    <row r="7" spans="1:9" x14ac:dyDescent="0.3">
      <c r="A7" t="s">
        <v>460</v>
      </c>
      <c r="B7">
        <v>9</v>
      </c>
      <c r="C7" t="s">
        <v>482</v>
      </c>
      <c r="D7">
        <v>5</v>
      </c>
      <c r="E7" t="s">
        <v>494</v>
      </c>
      <c r="F7">
        <v>4</v>
      </c>
      <c r="G7" t="s">
        <v>506</v>
      </c>
      <c r="H7">
        <v>4</v>
      </c>
      <c r="I7" s="82" t="s">
        <v>532</v>
      </c>
    </row>
    <row r="8" spans="1:9" x14ac:dyDescent="0.3">
      <c r="A8" s="76" t="s">
        <v>170</v>
      </c>
      <c r="C8" t="s">
        <v>483</v>
      </c>
      <c r="G8" t="s">
        <v>508</v>
      </c>
    </row>
    <row r="9" spans="1:9" x14ac:dyDescent="0.3">
      <c r="A9" t="s">
        <v>461</v>
      </c>
      <c r="B9">
        <v>1</v>
      </c>
      <c r="C9" t="s">
        <v>487</v>
      </c>
      <c r="D9">
        <v>0</v>
      </c>
      <c r="E9" t="s">
        <v>496</v>
      </c>
      <c r="F9">
        <v>1</v>
      </c>
      <c r="G9" t="s">
        <v>512</v>
      </c>
      <c r="H9">
        <v>0</v>
      </c>
      <c r="I9" t="s">
        <v>537</v>
      </c>
    </row>
    <row r="10" spans="1:9" x14ac:dyDescent="0.3">
      <c r="A10" t="s">
        <v>462</v>
      </c>
      <c r="B10">
        <v>6</v>
      </c>
      <c r="C10" t="s">
        <v>486</v>
      </c>
      <c r="D10">
        <v>2</v>
      </c>
      <c r="E10" t="s">
        <v>497</v>
      </c>
      <c r="F10">
        <v>2</v>
      </c>
      <c r="G10" t="s">
        <v>511</v>
      </c>
      <c r="H10">
        <v>3</v>
      </c>
      <c r="I10" t="s">
        <v>536</v>
      </c>
    </row>
    <row r="11" spans="1:9" x14ac:dyDescent="0.3">
      <c r="A11" t="s">
        <v>463</v>
      </c>
      <c r="B11">
        <v>6</v>
      </c>
      <c r="C11" t="s">
        <v>485</v>
      </c>
      <c r="D11">
        <v>3</v>
      </c>
      <c r="E11" t="s">
        <v>498</v>
      </c>
      <c r="F11">
        <v>1</v>
      </c>
      <c r="G11" t="s">
        <v>513</v>
      </c>
      <c r="H11">
        <v>0</v>
      </c>
      <c r="I11" t="s">
        <v>496</v>
      </c>
    </row>
    <row r="12" spans="1:9" x14ac:dyDescent="0.3">
      <c r="A12" t="s">
        <v>460</v>
      </c>
      <c r="B12">
        <v>7</v>
      </c>
      <c r="C12" t="s">
        <v>484</v>
      </c>
      <c r="D12">
        <v>4</v>
      </c>
      <c r="E12" t="s">
        <v>500</v>
      </c>
      <c r="F12">
        <v>4</v>
      </c>
      <c r="G12" t="s">
        <v>509</v>
      </c>
      <c r="H12">
        <v>4</v>
      </c>
      <c r="I12" s="82" t="s">
        <v>535</v>
      </c>
    </row>
    <row r="13" spans="1:9" x14ac:dyDescent="0.3">
      <c r="A13" s="76" t="s">
        <v>464</v>
      </c>
      <c r="G13" t="s">
        <v>514</v>
      </c>
    </row>
    <row r="14" spans="1:9" x14ac:dyDescent="0.3">
      <c r="A14" t="s">
        <v>465</v>
      </c>
      <c r="B14">
        <v>8</v>
      </c>
      <c r="C14" t="s">
        <v>490</v>
      </c>
      <c r="D14">
        <v>2</v>
      </c>
      <c r="E14" t="s">
        <v>502</v>
      </c>
      <c r="F14">
        <v>5</v>
      </c>
      <c r="G14" t="s">
        <v>516</v>
      </c>
      <c r="H14">
        <v>2</v>
      </c>
      <c r="I14" t="s">
        <v>539</v>
      </c>
    </row>
    <row r="15" spans="1:9" x14ac:dyDescent="0.3">
      <c r="A15" t="s">
        <v>466</v>
      </c>
      <c r="B15">
        <v>10</v>
      </c>
      <c r="C15" t="s">
        <v>489</v>
      </c>
      <c r="D15">
        <v>7</v>
      </c>
      <c r="E15" t="s">
        <v>501</v>
      </c>
      <c r="F15">
        <v>3</v>
      </c>
      <c r="G15" t="s">
        <v>515</v>
      </c>
      <c r="H15">
        <v>5</v>
      </c>
      <c r="I15" s="82" t="s">
        <v>538</v>
      </c>
    </row>
    <row r="16" spans="1:9" x14ac:dyDescent="0.3">
      <c r="A16" t="s">
        <v>467</v>
      </c>
      <c r="B16">
        <v>2</v>
      </c>
      <c r="C16" t="s">
        <v>488</v>
      </c>
      <c r="D16">
        <v>0</v>
      </c>
      <c r="E16" t="s">
        <v>496</v>
      </c>
      <c r="F16">
        <v>0</v>
      </c>
      <c r="G16" t="s">
        <v>496</v>
      </c>
      <c r="H16">
        <v>0</v>
      </c>
      <c r="I16" t="s">
        <v>496</v>
      </c>
    </row>
    <row r="17" spans="1:9" x14ac:dyDescent="0.3">
      <c r="A17" s="76" t="s">
        <v>468</v>
      </c>
      <c r="E17" t="s">
        <v>505</v>
      </c>
      <c r="I17" t="s">
        <v>540</v>
      </c>
    </row>
    <row r="18" spans="1:9" x14ac:dyDescent="0.3">
      <c r="A18" t="s">
        <v>473</v>
      </c>
      <c r="B18">
        <v>2</v>
      </c>
      <c r="C18" t="s">
        <v>493</v>
      </c>
      <c r="D18">
        <v>2</v>
      </c>
      <c r="E18" t="s">
        <v>504</v>
      </c>
      <c r="F18">
        <v>0</v>
      </c>
      <c r="G18" t="s">
        <v>519</v>
      </c>
      <c r="H18">
        <v>2</v>
      </c>
      <c r="I18" s="82" t="s">
        <v>543</v>
      </c>
    </row>
    <row r="19" spans="1:9" x14ac:dyDescent="0.3">
      <c r="A19" t="s">
        <v>474</v>
      </c>
      <c r="B19">
        <v>12</v>
      </c>
      <c r="C19" t="s">
        <v>492</v>
      </c>
      <c r="D19">
        <v>7</v>
      </c>
      <c r="E19" t="s">
        <v>503</v>
      </c>
      <c r="F19">
        <v>5</v>
      </c>
      <c r="G19" t="s">
        <v>518</v>
      </c>
      <c r="H19">
        <v>3</v>
      </c>
      <c r="I19" s="82" t="s">
        <v>542</v>
      </c>
    </row>
    <row r="20" spans="1:9" x14ac:dyDescent="0.3">
      <c r="A20" s="80" t="s">
        <v>44</v>
      </c>
      <c r="B20" s="80">
        <v>6</v>
      </c>
      <c r="C20" s="80" t="s">
        <v>491</v>
      </c>
      <c r="D20" s="80">
        <v>0</v>
      </c>
      <c r="E20" s="80" t="s">
        <v>496</v>
      </c>
      <c r="F20" s="80">
        <v>3</v>
      </c>
      <c r="G20" s="80" t="s">
        <v>517</v>
      </c>
      <c r="H20">
        <v>2</v>
      </c>
      <c r="I20" t="s">
        <v>541</v>
      </c>
    </row>
    <row r="21" spans="1:9" x14ac:dyDescent="0.3">
      <c r="A21" s="89" t="s">
        <v>544</v>
      </c>
    </row>
    <row r="22" spans="1:9" x14ac:dyDescent="0.3">
      <c r="A22" s="84" t="s">
        <v>545</v>
      </c>
      <c r="B22" s="78">
        <v>18</v>
      </c>
      <c r="C22" s="78" t="s">
        <v>566</v>
      </c>
      <c r="D22" s="78">
        <v>9</v>
      </c>
      <c r="E22" s="78" t="s">
        <v>572</v>
      </c>
      <c r="F22" s="78">
        <v>8</v>
      </c>
      <c r="G22" s="78" t="s">
        <v>576</v>
      </c>
      <c r="H22" s="78">
        <v>7</v>
      </c>
      <c r="I22" s="78" t="s">
        <v>581</v>
      </c>
    </row>
    <row r="23" spans="1:9" x14ac:dyDescent="0.3">
      <c r="A23" s="83" t="s">
        <v>546</v>
      </c>
      <c r="B23" s="83">
        <v>18</v>
      </c>
      <c r="C23" s="83" t="s">
        <v>567</v>
      </c>
      <c r="D23" s="83">
        <v>8</v>
      </c>
      <c r="E23" s="83" t="s">
        <v>573</v>
      </c>
      <c r="F23" s="83">
        <v>8</v>
      </c>
      <c r="G23" s="83" t="s">
        <v>575</v>
      </c>
      <c r="H23" s="83">
        <v>6</v>
      </c>
      <c r="I23" s="83" t="s">
        <v>583</v>
      </c>
    </row>
    <row r="24" spans="1:9" x14ac:dyDescent="0.3">
      <c r="A24" s="83" t="s">
        <v>547</v>
      </c>
      <c r="B24" s="83">
        <v>10</v>
      </c>
      <c r="C24" s="83" t="s">
        <v>569</v>
      </c>
      <c r="D24" s="83">
        <v>7</v>
      </c>
      <c r="E24" s="83" t="s">
        <v>574</v>
      </c>
      <c r="F24" s="83">
        <v>6</v>
      </c>
      <c r="G24" s="83" t="s">
        <v>577</v>
      </c>
      <c r="H24" s="83">
        <v>7</v>
      </c>
      <c r="I24" s="83" t="s">
        <v>582</v>
      </c>
    </row>
    <row r="25" spans="1:9" x14ac:dyDescent="0.3">
      <c r="A25" s="85" t="s">
        <v>548</v>
      </c>
      <c r="B25" s="80">
        <v>19</v>
      </c>
      <c r="C25" s="80" t="s">
        <v>571</v>
      </c>
      <c r="D25" s="78">
        <v>9</v>
      </c>
      <c r="E25" s="78" t="s">
        <v>572</v>
      </c>
      <c r="F25" s="80">
        <v>7</v>
      </c>
      <c r="G25" s="80" t="s">
        <v>580</v>
      </c>
      <c r="H25" s="83">
        <v>7</v>
      </c>
      <c r="I25" s="83" t="s">
        <v>582</v>
      </c>
    </row>
    <row r="28" spans="1:9" x14ac:dyDescent="0.3">
      <c r="A28" s="84" t="s">
        <v>545</v>
      </c>
      <c r="B28" s="83" t="s">
        <v>546</v>
      </c>
      <c r="C28" s="83" t="s">
        <v>547</v>
      </c>
      <c r="D28" s="83" t="s">
        <v>548</v>
      </c>
      <c r="E28" s="85" t="s">
        <v>549</v>
      </c>
    </row>
    <row r="30" spans="1:9" ht="14.5" thickBot="1" x14ac:dyDescent="0.35">
      <c r="B30" t="s">
        <v>605</v>
      </c>
      <c r="C30" t="s">
        <v>606</v>
      </c>
    </row>
    <row r="31" spans="1:9" ht="16" thickBot="1" x14ac:dyDescent="0.35">
      <c r="A31" s="90" t="s">
        <v>607</v>
      </c>
      <c r="B31" s="90">
        <v>64</v>
      </c>
      <c r="C31" t="s">
        <v>608</v>
      </c>
    </row>
    <row r="32" spans="1:9" ht="15.5" x14ac:dyDescent="0.3">
      <c r="A32" s="90" t="s">
        <v>584</v>
      </c>
      <c r="B32" s="90">
        <v>20</v>
      </c>
    </row>
    <row r="33" spans="1:3" ht="15.5" x14ac:dyDescent="0.3">
      <c r="A33" s="91" t="s">
        <v>585</v>
      </c>
      <c r="B33" s="91"/>
    </row>
    <row r="34" spans="1:3" ht="15.5" x14ac:dyDescent="0.3">
      <c r="A34" s="92" t="s">
        <v>586</v>
      </c>
      <c r="B34" s="91">
        <v>22</v>
      </c>
      <c r="C34" t="s">
        <v>609</v>
      </c>
    </row>
    <row r="35" spans="1:3" ht="15.5" x14ac:dyDescent="0.3">
      <c r="A35" s="92" t="s">
        <v>587</v>
      </c>
      <c r="B35" s="91">
        <v>29</v>
      </c>
      <c r="C35" t="s">
        <v>610</v>
      </c>
    </row>
    <row r="36" spans="1:3" ht="15.5" x14ac:dyDescent="0.3">
      <c r="A36" s="91" t="s">
        <v>588</v>
      </c>
      <c r="B36" s="91"/>
    </row>
    <row r="37" spans="1:3" ht="15.5" x14ac:dyDescent="0.3">
      <c r="A37" s="92" t="s">
        <v>589</v>
      </c>
      <c r="B37" s="91">
        <v>8</v>
      </c>
      <c r="C37" t="s">
        <v>613</v>
      </c>
    </row>
    <row r="38" spans="1:3" ht="15.5" x14ac:dyDescent="0.3">
      <c r="A38" s="92" t="s">
        <v>590</v>
      </c>
      <c r="B38" s="91">
        <v>15</v>
      </c>
      <c r="C38" t="s">
        <v>612</v>
      </c>
    </row>
    <row r="39" spans="1:3" ht="15.5" x14ac:dyDescent="0.3">
      <c r="A39" s="92" t="s">
        <v>591</v>
      </c>
      <c r="B39" s="91">
        <v>19</v>
      </c>
      <c r="C39" t="s">
        <v>611</v>
      </c>
    </row>
    <row r="40" spans="1:3" ht="15.5" x14ac:dyDescent="0.3">
      <c r="A40" s="92" t="s">
        <v>592</v>
      </c>
      <c r="B40" s="91">
        <v>22</v>
      </c>
    </row>
    <row r="41" spans="1:3" ht="15.5" x14ac:dyDescent="0.3">
      <c r="A41" s="91" t="s">
        <v>203</v>
      </c>
      <c r="B41" s="91"/>
    </row>
    <row r="42" spans="1:3" ht="15.5" x14ac:dyDescent="0.3">
      <c r="A42" s="92" t="s">
        <v>593</v>
      </c>
      <c r="B42" s="91">
        <v>31</v>
      </c>
      <c r="C42" t="s">
        <v>614</v>
      </c>
    </row>
    <row r="43" spans="1:3" ht="15.5" x14ac:dyDescent="0.3">
      <c r="A43" s="92" t="s">
        <v>594</v>
      </c>
      <c r="B43" s="91">
        <v>30</v>
      </c>
      <c r="C43" t="s">
        <v>615</v>
      </c>
    </row>
    <row r="44" spans="1:3" ht="31" x14ac:dyDescent="0.3">
      <c r="A44" s="92" t="s">
        <v>595</v>
      </c>
      <c r="B44" s="91">
        <v>3</v>
      </c>
      <c r="C44" t="s">
        <v>616</v>
      </c>
    </row>
    <row r="45" spans="1:3" ht="15.5" x14ac:dyDescent="0.3">
      <c r="A45" s="91" t="s">
        <v>596</v>
      </c>
      <c r="B45" s="91"/>
    </row>
    <row r="46" spans="1:3" ht="15.5" x14ac:dyDescent="0.3">
      <c r="A46" s="92" t="s">
        <v>238</v>
      </c>
      <c r="B46" s="91">
        <v>8</v>
      </c>
      <c r="C46" t="s">
        <v>618</v>
      </c>
    </row>
    <row r="47" spans="1:3" ht="15.5" x14ac:dyDescent="0.3">
      <c r="A47" s="92" t="s">
        <v>597</v>
      </c>
      <c r="B47" s="91">
        <v>42</v>
      </c>
      <c r="C47" t="s">
        <v>619</v>
      </c>
    </row>
    <row r="48" spans="1:3" ht="15.5" x14ac:dyDescent="0.3">
      <c r="A48" s="92" t="s">
        <v>27</v>
      </c>
      <c r="B48" s="91">
        <v>13</v>
      </c>
      <c r="C48" t="s">
        <v>617</v>
      </c>
    </row>
    <row r="49" spans="1:3" ht="15.5" x14ac:dyDescent="0.3">
      <c r="A49" s="92" t="s">
        <v>598</v>
      </c>
      <c r="B49" s="91">
        <v>1</v>
      </c>
    </row>
    <row r="50" spans="1:3" ht="15.5" x14ac:dyDescent="0.3">
      <c r="A50" s="91" t="s">
        <v>599</v>
      </c>
      <c r="B50" s="91"/>
    </row>
    <row r="51" spans="1:3" ht="15.5" x14ac:dyDescent="0.3">
      <c r="A51" s="92" t="s">
        <v>227</v>
      </c>
      <c r="B51" s="91">
        <v>57</v>
      </c>
    </row>
    <row r="52" spans="1:3" ht="15.5" x14ac:dyDescent="0.3">
      <c r="A52" s="92" t="s">
        <v>600</v>
      </c>
      <c r="B52" s="91">
        <v>6</v>
      </c>
    </row>
    <row r="53" spans="1:3" ht="15.5" x14ac:dyDescent="0.3">
      <c r="A53" s="92" t="s">
        <v>598</v>
      </c>
      <c r="B53" s="91">
        <v>1</v>
      </c>
    </row>
    <row r="54" spans="1:3" ht="15.5" x14ac:dyDescent="0.3">
      <c r="A54" s="91" t="s">
        <v>601</v>
      </c>
      <c r="B54" s="91"/>
    </row>
    <row r="55" spans="1:3" ht="15.5" x14ac:dyDescent="0.3">
      <c r="A55" s="92" t="s">
        <v>203</v>
      </c>
      <c r="B55" s="91">
        <v>31</v>
      </c>
    </row>
    <row r="56" spans="1:3" ht="31" x14ac:dyDescent="0.3">
      <c r="A56" s="92" t="s">
        <v>602</v>
      </c>
      <c r="B56" s="91">
        <v>36</v>
      </c>
    </row>
    <row r="57" spans="1:3" ht="15.5" x14ac:dyDescent="0.3">
      <c r="A57" s="92" t="s">
        <v>599</v>
      </c>
      <c r="B57" s="91">
        <v>56</v>
      </c>
    </row>
    <row r="58" spans="1:3" ht="62" x14ac:dyDescent="0.3">
      <c r="A58" s="92" t="s">
        <v>603</v>
      </c>
      <c r="B58" s="91">
        <v>52</v>
      </c>
    </row>
    <row r="59" spans="1:3" ht="31" x14ac:dyDescent="0.3">
      <c r="A59" s="92" t="s">
        <v>604</v>
      </c>
      <c r="B59" s="91">
        <v>46</v>
      </c>
    </row>
    <row r="61" spans="1:3" ht="15.5" x14ac:dyDescent="0.3">
      <c r="A61" s="92" t="s">
        <v>620</v>
      </c>
      <c r="C61" t="s">
        <v>621</v>
      </c>
    </row>
    <row r="62" spans="1:3" ht="15.5" x14ac:dyDescent="0.3">
      <c r="A62" s="92" t="s">
        <v>622</v>
      </c>
      <c r="C62" t="s">
        <v>623</v>
      </c>
    </row>
    <row r="63" spans="1:3" ht="15.5" x14ac:dyDescent="0.3">
      <c r="A63" s="92" t="s">
        <v>624</v>
      </c>
      <c r="C63" t="s">
        <v>625</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study</vt:lpstr>
      <vt:lpstr>Sheet1</vt:lpstr>
      <vt:lpstr>death</vt:lpstr>
      <vt:lpstr>ICU</vt:lpstr>
      <vt:lpstr>MV</vt:lpstr>
      <vt:lpstr>LOS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2022-08-16T02:53:03Z</dcterms:modified>
</cp:coreProperties>
</file>