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HolidayCheck">GeneralSettings!#REF!</definedName>
    <definedName name="IncludeFlag" localSheetId="4">EUR1M!$P$3:$P$55</definedName>
    <definedName name="IncludeFlag" localSheetId="5">EUR1Y!$P$3:$P$78</definedName>
    <definedName name="IncludeFlag" localSheetId="2">EUR3M!$P$3:$P$88</definedName>
    <definedName name="IncludeFlag" localSheetId="3">EUR6M!$P$3:$P$66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EUR1M!$AJ$11:$AJ$23</definedName>
    <definedName name="JumpQuotes_3M">EUR3M!$AJ$11:$AJ$23</definedName>
    <definedName name="JumpQuotes_6M">EUR6M!$AJ$11:$AJ$23</definedName>
    <definedName name="JumpQuotes_ON">EURON!$AH$11:$AH$23</definedName>
    <definedName name="JumpSuffix">GeneralSettings!$I$9</definedName>
    <definedName name="MinDistance" localSheetId="4">EUR1M!$R$3:$R$55</definedName>
    <definedName name="MinDistance" localSheetId="5">EUR1Y!$R$3:$R$78</definedName>
    <definedName name="MinDistance" localSheetId="2">EUR3M!$R$3:$R$88</definedName>
    <definedName name="MinDistance" localSheetId="3">EUR6M!$R$3:$R$66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EUR1M!$Q$3:$Q$55</definedName>
    <definedName name="Priority" localSheetId="5">EUR1Y!$Q$3:$Q$78</definedName>
    <definedName name="Priority" localSheetId="2">EUR3M!$Q$3:$Q$88</definedName>
    <definedName name="Priority" localSheetId="3">EUR6M!$Q$3:$Q$66</definedName>
    <definedName name="Priority" localSheetId="1">EURON!$O$3:$O$55</definedName>
    <definedName name="QuoteSuffix">GeneralSettings!$I$8</definedName>
    <definedName name="RateHelpers" localSheetId="4">EUR1M!$M$3:$M$55</definedName>
    <definedName name="RateHelpers" localSheetId="5">EUR1Y!$M$3:$M$78</definedName>
    <definedName name="RateHelpers" localSheetId="2">EUR3M!$M$3:$M$88</definedName>
    <definedName name="RateHelpers" localSheetId="3">EUR6M!$M$3:$M$66</definedName>
    <definedName name="RateHelpers" localSheetId="1">EURON!$K$3:$K$55</definedName>
    <definedName name="Settlementdate">GeneralSettings!$I$4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  <definedName name="YieldCurve_STD">GeneralSettings!$I$43</definedName>
  </definedNames>
  <calcPr calcId="145621"/>
</workbook>
</file>

<file path=xl/calcChain.xml><?xml version="1.0" encoding="utf-8"?>
<calcChain xmlns="http://schemas.openxmlformats.org/spreadsheetml/2006/main">
  <c r="D45" i="1" l="1"/>
  <c r="I30" i="1"/>
  <c r="D30" i="1"/>
  <c r="I15" i="1"/>
  <c r="AG23" i="17"/>
  <c r="AJ23" i="17" s="1"/>
  <c r="AG22" i="17"/>
  <c r="AJ22" i="17" s="1"/>
  <c r="AG21" i="17"/>
  <c r="AJ21" i="17" s="1"/>
  <c r="AG20" i="17"/>
  <c r="AJ20" i="17" s="1"/>
  <c r="AG19" i="17"/>
  <c r="AJ19" i="17" s="1"/>
  <c r="AG18" i="17"/>
  <c r="AJ18" i="17" s="1"/>
  <c r="AG17" i="17"/>
  <c r="AJ17" i="17" s="1"/>
  <c r="AG16" i="17"/>
  <c r="AJ16" i="17" s="1"/>
  <c r="AG15" i="17"/>
  <c r="AJ15" i="17" s="1"/>
  <c r="AG14" i="17"/>
  <c r="AJ14" i="17" s="1"/>
  <c r="AG13" i="17"/>
  <c r="AJ13" i="17" s="1"/>
  <c r="AG12" i="17"/>
  <c r="AJ12" i="17" s="1"/>
  <c r="AG11" i="17"/>
  <c r="AJ11" i="17" s="1"/>
  <c r="AG23" i="16"/>
  <c r="AJ23" i="16" s="1"/>
  <c r="AG22" i="16"/>
  <c r="AJ22" i="16" s="1"/>
  <c r="AG21" i="16"/>
  <c r="AJ21" i="16" s="1"/>
  <c r="AG20" i="16"/>
  <c r="AJ20" i="16" s="1"/>
  <c r="AG19" i="16"/>
  <c r="AJ19" i="16" s="1"/>
  <c r="AG18" i="16"/>
  <c r="AJ18" i="16" s="1"/>
  <c r="AG17" i="16"/>
  <c r="AJ17" i="16" s="1"/>
  <c r="AG16" i="16"/>
  <c r="AJ16" i="16" s="1"/>
  <c r="AG15" i="16"/>
  <c r="AJ15" i="16" s="1"/>
  <c r="AG14" i="16"/>
  <c r="AJ14" i="16" s="1"/>
  <c r="AG13" i="16"/>
  <c r="AJ13" i="16" s="1"/>
  <c r="AG12" i="16"/>
  <c r="AJ12" i="16" s="1"/>
  <c r="AG11" i="16"/>
  <c r="AJ11" i="16" s="1"/>
  <c r="AG23" i="15"/>
  <c r="AJ23" i="15" s="1"/>
  <c r="AG22" i="15"/>
  <c r="AJ22" i="15" s="1"/>
  <c r="AG21" i="15"/>
  <c r="AJ21" i="15" s="1"/>
  <c r="AG20" i="15"/>
  <c r="AJ20" i="15" s="1"/>
  <c r="AG19" i="15"/>
  <c r="AJ19" i="15" s="1"/>
  <c r="AG18" i="15"/>
  <c r="AJ18" i="15" s="1"/>
  <c r="AG17" i="15"/>
  <c r="AJ17" i="15" s="1"/>
  <c r="AG16" i="15"/>
  <c r="AJ16" i="15" s="1"/>
  <c r="AG15" i="15"/>
  <c r="AJ15" i="15" s="1"/>
  <c r="AG14" i="15"/>
  <c r="AJ14" i="15" s="1"/>
  <c r="AG13" i="15"/>
  <c r="AJ13" i="15" s="1"/>
  <c r="AG12" i="15"/>
  <c r="AJ12" i="15" s="1"/>
  <c r="AG11" i="15"/>
  <c r="AJ11" i="15" s="1"/>
  <c r="I28" i="1"/>
  <c r="D28" i="1"/>
  <c r="I13" i="1"/>
  <c r="AH23" i="17"/>
  <c r="AH21" i="17"/>
  <c r="AH19" i="17"/>
  <c r="AH17" i="17"/>
  <c r="AH15" i="17"/>
  <c r="AH13" i="17"/>
  <c r="AH11" i="17"/>
  <c r="AF11" i="17"/>
  <c r="AH22" i="17"/>
  <c r="AH20" i="17"/>
  <c r="AH18" i="17"/>
  <c r="AH16" i="17"/>
  <c r="AH14" i="17"/>
  <c r="AH12" i="17"/>
  <c r="AF12" i="17"/>
  <c r="AF13" i="17" s="1"/>
  <c r="AF14" i="17"/>
  <c r="AF15" i="17" s="1"/>
  <c r="AF16" i="17" s="1"/>
  <c r="AF17" i="17" s="1"/>
  <c r="AF18" i="17" s="1"/>
  <c r="AF19" i="17" s="1"/>
  <c r="AF20" i="17" s="1"/>
  <c r="AF21" i="17" s="1"/>
  <c r="AF22" i="17" s="1"/>
  <c r="AH23" i="16"/>
  <c r="AH21" i="16"/>
  <c r="AH19" i="16"/>
  <c r="AH17" i="16"/>
  <c r="AH15" i="16"/>
  <c r="AH13" i="16"/>
  <c r="AH11" i="16"/>
  <c r="AH16" i="16"/>
  <c r="AF11" i="16"/>
  <c r="AH14" i="16"/>
  <c r="AH22" i="16"/>
  <c r="AH20" i="16"/>
  <c r="AH18" i="16"/>
  <c r="AH12" i="16"/>
  <c r="AF12" i="16"/>
  <c r="AF13" i="16" s="1"/>
  <c r="AF14" i="16" s="1"/>
  <c r="AF15" i="16" s="1"/>
  <c r="AF16" i="16" s="1"/>
  <c r="AF17" i="16" s="1"/>
  <c r="AF18" i="16" s="1"/>
  <c r="AF19" i="16" s="1"/>
  <c r="AF20" i="16" s="1"/>
  <c r="AF21" i="16" s="1"/>
  <c r="AF22" i="16" s="1"/>
  <c r="AH23" i="15"/>
  <c r="AH21" i="15"/>
  <c r="AH19" i="15"/>
  <c r="AH17" i="15"/>
  <c r="AH15" i="15"/>
  <c r="AH13" i="15"/>
  <c r="AH11" i="15"/>
  <c r="AF11" i="15"/>
  <c r="AH22" i="15"/>
  <c r="AH20" i="15"/>
  <c r="AH18" i="15"/>
  <c r="AH16" i="15"/>
  <c r="AH14" i="15"/>
  <c r="AH12" i="15"/>
  <c r="AF12" i="15"/>
  <c r="AF13" i="15" s="1"/>
  <c r="AF14" i="15" s="1"/>
  <c r="AF15" i="15" s="1"/>
  <c r="AF16" i="15" s="1"/>
  <c r="AF17" i="15" s="1"/>
  <c r="AF18" i="15" s="1"/>
  <c r="AF19" i="15" s="1"/>
  <c r="AF20" i="15" s="1"/>
  <c r="AF21" i="15" s="1"/>
  <c r="AF22" i="15" s="1"/>
  <c r="AE23" i="14" l="1"/>
  <c r="AH23" i="14" s="1"/>
  <c r="AE22" i="14"/>
  <c r="AE21" i="14"/>
  <c r="AE20" i="14"/>
  <c r="AH20" i="14" s="1"/>
  <c r="AE19" i="14"/>
  <c r="AH19" i="14" s="1"/>
  <c r="AE18" i="14"/>
  <c r="AH18" i="14" s="1"/>
  <c r="AE17" i="14"/>
  <c r="AH17" i="14" s="1"/>
  <c r="AE16" i="14"/>
  <c r="AH16" i="14" s="1"/>
  <c r="AE15" i="14"/>
  <c r="AH15" i="14" s="1"/>
  <c r="AE14" i="14"/>
  <c r="AE13" i="14"/>
  <c r="AH13" i="14" s="1"/>
  <c r="AE12" i="14"/>
  <c r="AH12" i="14" s="1"/>
  <c r="AE11" i="14"/>
  <c r="AH11" i="14" s="1"/>
  <c r="AH22" i="14"/>
  <c r="AH21" i="14"/>
  <c r="AH14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C53" i="1"/>
  <c r="H38" i="1"/>
  <c r="C38" i="1"/>
  <c r="H23" i="1"/>
  <c r="C23" i="1"/>
  <c r="AF23" i="17"/>
  <c r="AF23" i="16"/>
  <c r="AF23" i="15"/>
  <c r="AF14" i="14"/>
  <c r="AF23" i="14"/>
  <c r="AF11" i="14"/>
  <c r="AF21" i="14"/>
  <c r="AF22" i="14"/>
  <c r="AF19" i="14"/>
  <c r="AF16" i="14"/>
  <c r="AF17" i="14"/>
  <c r="AF18" i="14"/>
  <c r="AF15" i="14"/>
  <c r="AF12" i="14"/>
  <c r="AF13" i="14"/>
  <c r="AF20" i="14"/>
  <c r="K5" i="14" l="1"/>
  <c r="X57" i="14"/>
  <c r="X59" i="14"/>
  <c r="X58" i="14"/>
  <c r="V58" i="14"/>
  <c r="W58" i="14"/>
  <c r="Z58" i="14"/>
  <c r="Y57" i="14"/>
  <c r="V57" i="14"/>
  <c r="Y58" i="14"/>
  <c r="Z59" i="14"/>
  <c r="Y59" i="14"/>
  <c r="Z57" i="14"/>
  <c r="W57" i="14"/>
  <c r="W59" i="14"/>
  <c r="V59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H3" i="14"/>
  <c r="S49" i="16"/>
  <c r="N56" i="16"/>
  <c r="S66" i="18"/>
  <c r="S5" i="18"/>
  <c r="O29" i="18"/>
  <c r="N43" i="18"/>
  <c r="G4" i="16"/>
  <c r="N75" i="18"/>
  <c r="N31" i="18"/>
  <c r="T65" i="18"/>
  <c r="S48" i="17"/>
  <c r="S29" i="18"/>
  <c r="G7" i="17"/>
  <c r="G6" i="17"/>
  <c r="N23" i="16"/>
  <c r="S23" i="16"/>
  <c r="O52" i="16"/>
  <c r="N44" i="17"/>
  <c r="T28" i="16"/>
  <c r="S47" i="17"/>
  <c r="T77" i="18"/>
  <c r="N47" i="16"/>
  <c r="G4" i="18"/>
  <c r="G18" i="18"/>
  <c r="J18" i="16"/>
  <c r="G15" i="18"/>
  <c r="G8" i="18"/>
  <c r="N29" i="16"/>
  <c r="J26" i="18"/>
  <c r="O31" i="16"/>
  <c r="S28" i="16"/>
  <c r="T46" i="16"/>
  <c r="N6" i="17"/>
  <c r="T4" i="18"/>
  <c r="N71" i="18"/>
  <c r="S31" i="18"/>
  <c r="O47" i="17"/>
  <c r="T47" i="17"/>
  <c r="O30" i="16"/>
  <c r="S77" i="18"/>
  <c r="N49" i="17"/>
  <c r="T60" i="18"/>
  <c r="J25" i="18"/>
  <c r="N49" i="16"/>
  <c r="G7" i="18"/>
  <c r="O63" i="18"/>
  <c r="S58" i="18"/>
  <c r="G12" i="18"/>
  <c r="G9" i="16"/>
  <c r="S6" i="18"/>
  <c r="T20" i="17"/>
  <c r="T31" i="16"/>
  <c r="G12" i="16"/>
  <c r="N5" i="16"/>
  <c r="N54" i="16"/>
  <c r="N64" i="18"/>
  <c r="S3" i="18"/>
  <c r="O5" i="17"/>
  <c r="N41" i="18"/>
  <c r="G17" i="18"/>
  <c r="S61" i="18"/>
  <c r="N59" i="18"/>
  <c r="T66" i="18"/>
  <c r="T3" i="18"/>
  <c r="G3" i="16"/>
  <c r="T48" i="17"/>
  <c r="G5" i="16"/>
  <c r="O71" i="18"/>
  <c r="T75" i="18"/>
  <c r="O51" i="16"/>
  <c r="T3" i="16"/>
  <c r="S70" i="18"/>
  <c r="T5" i="16"/>
  <c r="O5" i="16"/>
  <c r="N5" i="18"/>
  <c r="O20" i="17"/>
  <c r="N26" i="16"/>
  <c r="O64" i="18"/>
  <c r="N47" i="17"/>
  <c r="T58" i="18"/>
  <c r="N30" i="16"/>
  <c r="T63" i="18"/>
  <c r="G5" i="15"/>
  <c r="G3" i="17"/>
  <c r="J22" i="18"/>
  <c r="S60" i="18"/>
  <c r="N20" i="17"/>
  <c r="O3" i="17"/>
  <c r="N4" i="18"/>
  <c r="T49" i="17"/>
  <c r="T6" i="16"/>
  <c r="O68" i="18"/>
  <c r="O26" i="16"/>
  <c r="O23" i="16"/>
  <c r="S5" i="16"/>
  <c r="O41" i="18"/>
  <c r="S4" i="16"/>
  <c r="O5" i="18"/>
  <c r="S5" i="17"/>
  <c r="S57" i="16"/>
  <c r="N52" i="17"/>
  <c r="T30" i="16"/>
  <c r="T5" i="18"/>
  <c r="O59" i="18"/>
  <c r="N4" i="16"/>
  <c r="S43" i="18"/>
  <c r="J32" i="18"/>
  <c r="O57" i="16"/>
  <c r="N28" i="16"/>
  <c r="S27" i="16"/>
  <c r="S47" i="16"/>
  <c r="S52" i="17"/>
  <c r="O65" i="18"/>
  <c r="T26" i="16"/>
  <c r="T54" i="16"/>
  <c r="S6" i="17"/>
  <c r="N6" i="16"/>
  <c r="S52" i="16"/>
  <c r="T52" i="17"/>
  <c r="N51" i="16"/>
  <c r="G5" i="18"/>
  <c r="J23" i="16"/>
  <c r="T5" i="17"/>
  <c r="G9" i="18"/>
  <c r="J9" i="18" s="1"/>
  <c r="G7" i="16"/>
  <c r="S6" i="16"/>
  <c r="N21" i="17"/>
  <c r="T44" i="17"/>
  <c r="N59" i="16"/>
  <c r="O31" i="18"/>
  <c r="O58" i="18"/>
  <c r="N44" i="16"/>
  <c r="N26" i="18"/>
  <c r="T49" i="16"/>
  <c r="N60" i="18"/>
  <c r="O44" i="16"/>
  <c r="S59" i="16"/>
  <c r="T6" i="17"/>
  <c r="N66" i="18"/>
  <c r="T25" i="18"/>
  <c r="T44" i="16"/>
  <c r="T51" i="16"/>
  <c r="T6" i="18"/>
  <c r="J19" i="16"/>
  <c r="S49" i="17"/>
  <c r="G6" i="16"/>
  <c r="G9" i="15"/>
  <c r="T4" i="16"/>
  <c r="G11" i="18"/>
  <c r="N3" i="18"/>
  <c r="S65" i="18"/>
  <c r="N58" i="18"/>
  <c r="N6" i="18"/>
  <c r="G8" i="16"/>
  <c r="S69" i="18"/>
  <c r="O3" i="16"/>
  <c r="S63" i="18"/>
  <c r="O46" i="16"/>
  <c r="O25" i="18"/>
  <c r="J21" i="16"/>
  <c r="S41" i="18"/>
  <c r="S75" i="18"/>
  <c r="S59" i="18"/>
  <c r="N5" i="17"/>
  <c r="O56" i="16"/>
  <c r="O54" i="16"/>
  <c r="N25" i="18"/>
  <c r="S44" i="17"/>
  <c r="G3" i="15"/>
  <c r="S31" i="16"/>
  <c r="T57" i="16"/>
  <c r="N61" i="18"/>
  <c r="O4" i="16"/>
  <c r="O43" i="18"/>
  <c r="O6" i="16"/>
  <c r="S68" i="18"/>
  <c r="G5" i="17"/>
  <c r="S29" i="16"/>
  <c r="N46" i="16"/>
  <c r="S25" i="18"/>
  <c r="S4" i="18"/>
  <c r="T21" i="17"/>
  <c r="S44" i="16"/>
  <c r="S46" i="16"/>
  <c r="S64" i="18"/>
  <c r="N28" i="18"/>
  <c r="T52" i="16"/>
  <c r="O77" i="18"/>
  <c r="J27" i="16"/>
  <c r="O6" i="18"/>
  <c r="J24" i="16"/>
  <c r="O49" i="17"/>
  <c r="T29" i="16"/>
  <c r="O29" i="16"/>
  <c r="S51" i="16"/>
  <c r="T59" i="16"/>
  <c r="G8" i="15"/>
  <c r="S71" i="18"/>
  <c r="J24" i="18"/>
  <c r="H4" i="14"/>
  <c r="S26" i="16"/>
  <c r="O70" i="18"/>
  <c r="S21" i="17"/>
  <c r="T61" i="18"/>
  <c r="N77" i="18"/>
  <c r="G10" i="18"/>
  <c r="N3" i="17"/>
  <c r="N70" i="18"/>
  <c r="O61" i="18"/>
  <c r="G14" i="18"/>
  <c r="T71" i="18"/>
  <c r="T43" i="18"/>
  <c r="T47" i="16"/>
  <c r="J17" i="16"/>
  <c r="N27" i="16"/>
  <c r="O26" i="18"/>
  <c r="O60" i="18"/>
  <c r="O48" i="17"/>
  <c r="S28" i="18"/>
  <c r="O47" i="16"/>
  <c r="N29" i="18"/>
  <c r="O59" i="16"/>
  <c r="N69" i="18"/>
  <c r="J23" i="18"/>
  <c r="T41" i="18"/>
  <c r="J21" i="18"/>
  <c r="O66" i="18"/>
  <c r="T28" i="18"/>
  <c r="T68" i="18"/>
  <c r="N52" i="16"/>
  <c r="G3" i="18"/>
  <c r="O3" i="18"/>
  <c r="N48" i="17"/>
  <c r="G6" i="15"/>
  <c r="S3" i="17"/>
  <c r="T70" i="18"/>
  <c r="S3" i="16"/>
  <c r="T3" i="17"/>
  <c r="G6" i="18"/>
  <c r="O6" i="17"/>
  <c r="O44" i="17"/>
  <c r="N3" i="16"/>
  <c r="S30" i="16"/>
  <c r="O21" i="17"/>
  <c r="O28" i="16"/>
  <c r="G11" i="16"/>
  <c r="T64" i="18"/>
  <c r="J22" i="16"/>
  <c r="J26" i="16"/>
  <c r="O52" i="17"/>
  <c r="N68" i="18"/>
  <c r="G16" i="18"/>
  <c r="O4" i="18"/>
  <c r="S20" i="17"/>
  <c r="J20" i="16"/>
  <c r="J29" i="18"/>
  <c r="G7" i="15"/>
  <c r="G13" i="18"/>
  <c r="N57" i="16"/>
  <c r="N31" i="16"/>
  <c r="T56" i="16"/>
  <c r="N65" i="18"/>
  <c r="O49" i="16"/>
  <c r="T27" i="16"/>
  <c r="S56" i="16"/>
  <c r="O69" i="18"/>
  <c r="T69" i="18"/>
  <c r="T59" i="18"/>
  <c r="T23" i="16"/>
  <c r="S54" i="16"/>
  <c r="T31" i="18"/>
  <c r="N63" i="18"/>
  <c r="G4" i="17"/>
  <c r="J16" i="16"/>
  <c r="O75" i="18"/>
  <c r="J15" i="16"/>
  <c r="T26" i="18"/>
  <c r="O27" i="16"/>
  <c r="O28" i="18"/>
  <c r="T29" i="18"/>
  <c r="S26" i="18"/>
  <c r="G10" i="16"/>
  <c r="J10" i="16" s="1"/>
  <c r="G4" i="15"/>
  <c r="K4" i="14" l="1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9" i="18"/>
  <c r="M10" i="16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J10" i="18"/>
  <c r="N69" i="15"/>
  <c r="N21" i="15"/>
  <c r="T17" i="18"/>
  <c r="O20" i="16"/>
  <c r="N14" i="15"/>
  <c r="N20" i="18"/>
  <c r="N15" i="15"/>
  <c r="O14" i="15"/>
  <c r="S20" i="18"/>
  <c r="S19" i="15"/>
  <c r="S17" i="15"/>
  <c r="S15" i="16"/>
  <c r="O15" i="15"/>
  <c r="S20" i="16"/>
  <c r="O65" i="15"/>
  <c r="N79" i="15"/>
  <c r="S83" i="15"/>
  <c r="N46" i="15"/>
  <c r="O72" i="15"/>
  <c r="J7" i="15"/>
  <c r="O20" i="18"/>
  <c r="N20" i="15"/>
  <c r="O63" i="15"/>
  <c r="T74" i="15"/>
  <c r="T75" i="15"/>
  <c r="S67" i="15"/>
  <c r="O17" i="18"/>
  <c r="O16" i="16"/>
  <c r="O69" i="15"/>
  <c r="N25" i="16"/>
  <c r="T17" i="15"/>
  <c r="T84" i="15"/>
  <c r="N19" i="18"/>
  <c r="N17" i="16"/>
  <c r="O12" i="15"/>
  <c r="S60" i="15"/>
  <c r="T85" i="15"/>
  <c r="S17" i="16"/>
  <c r="T21" i="18"/>
  <c r="T4" i="15"/>
  <c r="N19" i="15"/>
  <c r="S69" i="15"/>
  <c r="N24" i="16"/>
  <c r="O67" i="15"/>
  <c r="S24" i="18"/>
  <c r="S47" i="15"/>
  <c r="T19" i="16"/>
  <c r="N14" i="18"/>
  <c r="O19" i="15"/>
  <c r="T48" i="15"/>
  <c r="T14" i="15"/>
  <c r="O60" i="15"/>
  <c r="T21" i="16"/>
  <c r="T25" i="16"/>
  <c r="T24" i="16"/>
  <c r="T12" i="15"/>
  <c r="S18" i="16"/>
  <c r="S64" i="15"/>
  <c r="N17" i="18"/>
  <c r="N83" i="15"/>
  <c r="T20" i="16"/>
  <c r="T11" i="15"/>
  <c r="S24" i="16"/>
  <c r="N9" i="18"/>
  <c r="S63" i="15"/>
  <c r="O16" i="15"/>
  <c r="N4" i="15"/>
  <c r="T62" i="15"/>
  <c r="S86" i="15"/>
  <c r="S25" i="16"/>
  <c r="O13" i="16"/>
  <c r="O13" i="15"/>
  <c r="N68" i="15"/>
  <c r="O8" i="17"/>
  <c r="N84" i="15"/>
  <c r="N8" i="17"/>
  <c r="S10" i="15"/>
  <c r="N60" i="15"/>
  <c r="T13" i="16"/>
  <c r="N85" i="15"/>
  <c r="O17" i="15"/>
  <c r="S44" i="15"/>
  <c r="T19" i="18"/>
  <c r="T18" i="15"/>
  <c r="T9" i="18"/>
  <c r="S19" i="16"/>
  <c r="T57" i="15"/>
  <c r="S21" i="15"/>
  <c r="O10" i="15"/>
  <c r="T17" i="16"/>
  <c r="O83" i="15"/>
  <c r="T60" i="15"/>
  <c r="O88" i="15"/>
  <c r="O62" i="15"/>
  <c r="S10" i="16"/>
  <c r="N13" i="16"/>
  <c r="J11" i="16"/>
  <c r="O16" i="18"/>
  <c r="O24" i="16"/>
  <c r="S85" i="15"/>
  <c r="N22" i="16"/>
  <c r="T19" i="15"/>
  <c r="N16" i="15"/>
  <c r="N24" i="18"/>
  <c r="O85" i="15"/>
  <c r="N87" i="15"/>
  <c r="J8" i="18"/>
  <c r="T16" i="16"/>
  <c r="N45" i="15"/>
  <c r="S17" i="18"/>
  <c r="S13" i="18"/>
  <c r="T22" i="16"/>
  <c r="T47" i="15"/>
  <c r="S21" i="18"/>
  <c r="S23" i="18"/>
  <c r="O13" i="18"/>
  <c r="O23" i="18"/>
  <c r="N27" i="18"/>
  <c r="J8" i="15"/>
  <c r="T10" i="16"/>
  <c r="T20" i="18"/>
  <c r="J7" i="16"/>
  <c r="T70" i="15"/>
  <c r="J9" i="15"/>
  <c r="T23" i="18"/>
  <c r="S70" i="15"/>
  <c r="T22" i="18"/>
  <c r="N59" i="15"/>
  <c r="O30" i="18"/>
  <c r="N72" i="15"/>
  <c r="N13" i="18"/>
  <c r="S48" i="15"/>
  <c r="N48" i="15"/>
  <c r="O9" i="18"/>
  <c r="N86" i="15"/>
  <c r="J7" i="17"/>
  <c r="T73" i="15"/>
  <c r="S79" i="15"/>
  <c r="J18" i="18"/>
  <c r="S68" i="15"/>
  <c r="S13" i="15"/>
  <c r="O15" i="16"/>
  <c r="O21" i="16"/>
  <c r="T44" i="15"/>
  <c r="S84" i="15"/>
  <c r="S16" i="18"/>
  <c r="O79" i="15"/>
  <c r="S16" i="15"/>
  <c r="T67" i="15"/>
  <c r="O77" i="15"/>
  <c r="O14" i="18"/>
  <c r="S9" i="18"/>
  <c r="T68" i="15"/>
  <c r="N62" i="15"/>
  <c r="T69" i="15"/>
  <c r="O21" i="18"/>
  <c r="O68" i="15"/>
  <c r="T14" i="18"/>
  <c r="S8" i="17"/>
  <c r="N21" i="16"/>
  <c r="T30" i="18"/>
  <c r="S77" i="15"/>
  <c r="N18" i="16"/>
  <c r="N17" i="15"/>
  <c r="T8" i="17"/>
  <c r="S4" i="15"/>
  <c r="T24" i="18"/>
  <c r="S14" i="18"/>
  <c r="S22" i="18"/>
  <c r="O19" i="18"/>
  <c r="T15" i="15"/>
  <c r="S14" i="16"/>
  <c r="O4" i="15"/>
  <c r="S74" i="15"/>
  <c r="S12" i="15"/>
  <c r="O59" i="15"/>
  <c r="O73" i="15"/>
  <c r="S13" i="16"/>
  <c r="T63" i="15"/>
  <c r="T64" i="15"/>
  <c r="N15" i="16"/>
  <c r="N73" i="15"/>
  <c r="O44" i="15"/>
  <c r="O21" i="15"/>
  <c r="O19" i="16"/>
  <c r="T86" i="15"/>
  <c r="S19" i="18"/>
  <c r="T46" i="15"/>
  <c r="N22" i="18"/>
  <c r="N75" i="15"/>
  <c r="N47" i="15"/>
  <c r="S59" i="15"/>
  <c r="S72" i="15"/>
  <c r="S88" i="15"/>
  <c r="N64" i="15"/>
  <c r="O64" i="15"/>
  <c r="O46" i="15"/>
  <c r="T20" i="15"/>
  <c r="S57" i="15"/>
  <c r="O75" i="15"/>
  <c r="O70" i="15"/>
  <c r="J7" i="18"/>
  <c r="O48" i="15"/>
  <c r="S62" i="15"/>
  <c r="N65" i="15"/>
  <c r="S46" i="15"/>
  <c r="T65" i="15"/>
  <c r="N21" i="18"/>
  <c r="S75" i="15"/>
  <c r="T45" i="15"/>
  <c r="N20" i="16"/>
  <c r="S87" i="15"/>
  <c r="J4" i="17"/>
  <c r="N13" i="15"/>
  <c r="S27" i="18"/>
  <c r="T59" i="15"/>
  <c r="N77" i="15"/>
  <c r="O84" i="15"/>
  <c r="O86" i="15"/>
  <c r="O57" i="15"/>
  <c r="O10" i="16"/>
  <c r="N30" i="18"/>
  <c r="N44" i="15"/>
  <c r="J15" i="18"/>
  <c r="T88" i="15"/>
  <c r="T13" i="18"/>
  <c r="O27" i="18"/>
  <c r="N12" i="15"/>
  <c r="N70" i="15"/>
  <c r="S20" i="15"/>
  <c r="S65" i="15"/>
  <c r="N67" i="15"/>
  <c r="T77" i="15"/>
  <c r="J11" i="18"/>
  <c r="N19" i="16"/>
  <c r="T27" i="18"/>
  <c r="O87" i="15"/>
  <c r="T16" i="15"/>
  <c r="S30" i="18"/>
  <c r="S18" i="15"/>
  <c r="T10" i="15"/>
  <c r="O25" i="16"/>
  <c r="O45" i="15"/>
  <c r="S15" i="15"/>
  <c r="T72" i="15"/>
  <c r="T16" i="18"/>
  <c r="N16" i="18"/>
  <c r="J8" i="16"/>
  <c r="T83" i="15"/>
  <c r="J12" i="18"/>
  <c r="S73" i="15"/>
  <c r="S14" i="15"/>
  <c r="T87" i="15"/>
  <c r="T14" i="16"/>
  <c r="N16" i="16"/>
  <c r="O14" i="16"/>
  <c r="O22" i="18"/>
  <c r="S45" i="15"/>
  <c r="N11" i="15"/>
  <c r="N63" i="15"/>
  <c r="N88" i="15"/>
  <c r="S16" i="16"/>
  <c r="O24" i="18"/>
  <c r="N14" i="16"/>
  <c r="O17" i="16"/>
  <c r="S22" i="16"/>
  <c r="J9" i="16"/>
  <c r="O47" i="15"/>
  <c r="O11" i="15"/>
  <c r="O18" i="15"/>
  <c r="T21" i="15"/>
  <c r="S11" i="15"/>
  <c r="T79" i="15"/>
  <c r="N18" i="15"/>
  <c r="J12" i="16"/>
  <c r="T18" i="16"/>
  <c r="O74" i="15"/>
  <c r="O20" i="15"/>
  <c r="N74" i="15"/>
  <c r="S21" i="16"/>
  <c r="N57" i="15"/>
  <c r="O22" i="16"/>
  <c r="N10" i="16"/>
  <c r="T15" i="16"/>
  <c r="N23" i="18"/>
  <c r="T13" i="15"/>
  <c r="O18" i="16"/>
  <c r="N10" i="15"/>
  <c r="M7" i="16" l="1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7" i="16"/>
  <c r="O7" i="16"/>
  <c r="T7" i="16"/>
  <c r="S7" i="16"/>
  <c r="T15" i="18"/>
  <c r="J76" i="18"/>
  <c r="J27" i="17"/>
  <c r="J56" i="15"/>
  <c r="J53" i="18"/>
  <c r="J31" i="17"/>
  <c r="S7" i="18"/>
  <c r="J78" i="18"/>
  <c r="J51" i="18"/>
  <c r="J65" i="16"/>
  <c r="O4" i="17"/>
  <c r="N12" i="18"/>
  <c r="T5" i="15"/>
  <c r="J72" i="15"/>
  <c r="J14" i="17"/>
  <c r="T8" i="18"/>
  <c r="O11" i="18"/>
  <c r="J17" i="17"/>
  <c r="O8" i="15"/>
  <c r="O10" i="18"/>
  <c r="T10" i="18"/>
  <c r="N10" i="18"/>
  <c r="S10" i="18"/>
  <c r="O15" i="18"/>
  <c r="N8" i="18"/>
  <c r="J58" i="18"/>
  <c r="J61" i="18"/>
  <c r="J49" i="18"/>
  <c r="S7" i="15"/>
  <c r="N12" i="16"/>
  <c r="J56" i="18"/>
  <c r="J66" i="16"/>
  <c r="T11" i="16"/>
  <c r="J82" i="18"/>
  <c r="O3" i="15"/>
  <c r="S18" i="18"/>
  <c r="J54" i="16"/>
  <c r="J37" i="17"/>
  <c r="J82" i="15"/>
  <c r="J44" i="16"/>
  <c r="J77" i="15"/>
  <c r="J34" i="17"/>
  <c r="J41" i="16"/>
  <c r="J48" i="18"/>
  <c r="N5" i="15"/>
  <c r="O12" i="16"/>
  <c r="J77" i="18"/>
  <c r="J68" i="16"/>
  <c r="S9" i="15"/>
  <c r="J59" i="16"/>
  <c r="J55" i="15"/>
  <c r="S11" i="18"/>
  <c r="N7" i="18"/>
  <c r="S6" i="15"/>
  <c r="S3" i="15"/>
  <c r="T3" i="15"/>
  <c r="J60" i="15"/>
  <c r="T6" i="15"/>
  <c r="T7" i="17"/>
  <c r="J42" i="16"/>
  <c r="J58" i="17"/>
  <c r="S8" i="18"/>
  <c r="J38" i="16"/>
  <c r="J11" i="17"/>
  <c r="J62" i="15"/>
  <c r="J57" i="17"/>
  <c r="J70" i="16"/>
  <c r="O6" i="15"/>
  <c r="O9" i="15"/>
  <c r="O7" i="18"/>
  <c r="J29" i="17"/>
  <c r="N3" i="15"/>
  <c r="J57" i="18"/>
  <c r="T7" i="15"/>
  <c r="J60" i="18"/>
  <c r="S12" i="18"/>
  <c r="J35" i="17"/>
  <c r="T8" i="15"/>
  <c r="P22" i="16"/>
  <c r="J50" i="18"/>
  <c r="T18" i="18"/>
  <c r="J57" i="15"/>
  <c r="J66" i="18"/>
  <c r="S5" i="15"/>
  <c r="S8" i="15"/>
  <c r="N11" i="16"/>
  <c r="J86" i="15"/>
  <c r="N4" i="17"/>
  <c r="J36" i="16"/>
  <c r="O9" i="16"/>
  <c r="N7" i="15"/>
  <c r="J64" i="15"/>
  <c r="J50" i="17"/>
  <c r="J33" i="17"/>
  <c r="T7" i="18"/>
  <c r="T4" i="17"/>
  <c r="N11" i="18"/>
  <c r="O11" i="16"/>
  <c r="J67" i="15"/>
  <c r="T9" i="16"/>
  <c r="T12" i="18"/>
  <c r="N18" i="18"/>
  <c r="O7" i="17"/>
  <c r="J54" i="18"/>
  <c r="J59" i="18"/>
  <c r="J39" i="16"/>
  <c r="S4" i="17"/>
  <c r="J59" i="15"/>
  <c r="J40" i="16"/>
  <c r="J87" i="15"/>
  <c r="N9" i="15"/>
  <c r="N8" i="16"/>
  <c r="J40" i="17"/>
  <c r="J28" i="17"/>
  <c r="J46" i="16"/>
  <c r="J58" i="15"/>
  <c r="P20" i="16"/>
  <c r="N8" i="15"/>
  <c r="O12" i="18"/>
  <c r="J49" i="16"/>
  <c r="J71" i="18"/>
  <c r="O8" i="18"/>
  <c r="J37" i="16"/>
  <c r="S15" i="18"/>
  <c r="N6" i="15"/>
  <c r="N7" i="17"/>
  <c r="O5" i="15"/>
  <c r="T8" i="16"/>
  <c r="J43" i="16"/>
  <c r="O7" i="15"/>
  <c r="S9" i="16"/>
  <c r="J61" i="15"/>
  <c r="N15" i="18"/>
  <c r="J80" i="18"/>
  <c r="S8" i="16"/>
  <c r="J52" i="18"/>
  <c r="J32" i="17"/>
  <c r="S12" i="16"/>
  <c r="T11" i="18"/>
  <c r="N9" i="16"/>
  <c r="J20" i="17"/>
  <c r="S7" i="17"/>
  <c r="O8" i="16"/>
  <c r="P25" i="16"/>
  <c r="O18" i="18"/>
  <c r="J45" i="17"/>
  <c r="J84" i="15"/>
  <c r="J64" i="16"/>
  <c r="T9" i="15"/>
  <c r="S11" i="16"/>
  <c r="J55" i="18"/>
  <c r="T12" i="16"/>
  <c r="J55" i="17"/>
  <c r="J30" i="17"/>
  <c r="P19" i="16"/>
  <c r="M54" i="18" l="1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81" i="15"/>
  <c r="C47" i="14" l="1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H44" i="14"/>
  <c r="H61" i="14"/>
  <c r="H53" i="14"/>
  <c r="T29" i="17"/>
  <c r="T39" i="17"/>
  <c r="S53" i="15"/>
  <c r="N38" i="17"/>
  <c r="T28" i="17"/>
  <c r="T41" i="16"/>
  <c r="S76" i="18"/>
  <c r="N45" i="17"/>
  <c r="N41" i="16"/>
  <c r="T60" i="16"/>
  <c r="S49" i="18"/>
  <c r="O54" i="15"/>
  <c r="N40" i="16"/>
  <c r="N42" i="17"/>
  <c r="N78" i="18"/>
  <c r="O37" i="17"/>
  <c r="N49" i="15"/>
  <c r="O28" i="17"/>
  <c r="N23" i="17"/>
  <c r="N48" i="18"/>
  <c r="T54" i="18"/>
  <c r="N31" i="17"/>
  <c r="S16" i="17"/>
  <c r="O56" i="15"/>
  <c r="T52" i="15"/>
  <c r="T50" i="15"/>
  <c r="S13" i="17"/>
  <c r="S45" i="17"/>
  <c r="O66" i="15"/>
  <c r="N15" i="17"/>
  <c r="S39" i="18"/>
  <c r="O40" i="16"/>
  <c r="S14" i="17"/>
  <c r="O14" i="17"/>
  <c r="O36" i="18"/>
  <c r="N11" i="17"/>
  <c r="S80" i="15"/>
  <c r="S66" i="16"/>
  <c r="T42" i="16"/>
  <c r="T45" i="18"/>
  <c r="S35" i="17"/>
  <c r="O49" i="18"/>
  <c r="S33" i="16"/>
  <c r="S9" i="17"/>
  <c r="S19" i="17"/>
  <c r="S76" i="15"/>
  <c r="N45" i="18"/>
  <c r="N51" i="15"/>
  <c r="N47" i="18"/>
  <c r="O54" i="18"/>
  <c r="N64" i="16"/>
  <c r="S18" i="17"/>
  <c r="H60" i="14"/>
  <c r="H51" i="14"/>
  <c r="H42" i="14"/>
  <c r="T78" i="18"/>
  <c r="O32" i="17"/>
  <c r="T52" i="18"/>
  <c r="S62" i="16"/>
  <c r="O24" i="17"/>
  <c r="T53" i="16"/>
  <c r="T35" i="16"/>
  <c r="O34" i="17"/>
  <c r="O57" i="18"/>
  <c r="N36" i="18"/>
  <c r="S58" i="16"/>
  <c r="N41" i="17"/>
  <c r="N34" i="17"/>
  <c r="O37" i="18"/>
  <c r="O29" i="17"/>
  <c r="N46" i="18"/>
  <c r="S81" i="15"/>
  <c r="N25" i="17"/>
  <c r="W3" i="18" a="1"/>
  <c r="N43" i="16"/>
  <c r="N28" i="17"/>
  <c r="S46" i="18"/>
  <c r="S53" i="17"/>
  <c r="S56" i="15"/>
  <c r="S72" i="18"/>
  <c r="S34" i="16"/>
  <c r="T34" i="18"/>
  <c r="O65" i="16"/>
  <c r="N36" i="16"/>
  <c r="O41" i="16"/>
  <c r="O64" i="16"/>
  <c r="T35" i="18"/>
  <c r="O36" i="17"/>
  <c r="S26" i="17"/>
  <c r="N42" i="18"/>
  <c r="O51" i="18"/>
  <c r="N35" i="17"/>
  <c r="T46" i="18"/>
  <c r="O43" i="17"/>
  <c r="O34" i="16"/>
  <c r="N55" i="18"/>
  <c r="S39" i="17"/>
  <c r="N38" i="16"/>
  <c r="T58" i="16"/>
  <c r="S17" i="17"/>
  <c r="O25" i="17"/>
  <c r="N26" i="17"/>
  <c r="T55" i="18"/>
  <c r="N40" i="18"/>
  <c r="T40" i="18"/>
  <c r="N44" i="18"/>
  <c r="O61" i="16"/>
  <c r="S22" i="17"/>
  <c r="S37" i="16"/>
  <c r="T50" i="16"/>
  <c r="S37" i="18"/>
  <c r="H52" i="14"/>
  <c r="H57" i="14"/>
  <c r="O55" i="17"/>
  <c r="O61" i="15"/>
  <c r="O33" i="18"/>
  <c r="O23" i="17"/>
  <c r="S37" i="17"/>
  <c r="N36" i="17"/>
  <c r="O54" i="17"/>
  <c r="S42" i="18"/>
  <c r="N73" i="18"/>
  <c r="O63" i="16"/>
  <c r="O9" i="17"/>
  <c r="O55" i="15"/>
  <c r="O48" i="16"/>
  <c r="N54" i="15"/>
  <c r="N37" i="16"/>
  <c r="O12" i="17"/>
  <c r="S50" i="18"/>
  <c r="S45" i="18"/>
  <c r="I3" i="1"/>
  <c r="N81" i="15"/>
  <c r="S65" i="16"/>
  <c r="N72" i="18"/>
  <c r="N54" i="17"/>
  <c r="T37" i="17"/>
  <c r="S74" i="18"/>
  <c r="T49" i="18"/>
  <c r="T32" i="16"/>
  <c r="T33" i="17"/>
  <c r="O13" i="17"/>
  <c r="O76" i="15"/>
  <c r="T54" i="17"/>
  <c r="N48" i="16"/>
  <c r="N58" i="15"/>
  <c r="N66" i="16"/>
  <c r="T18" i="17"/>
  <c r="O42" i="18"/>
  <c r="O38" i="16"/>
  <c r="S55" i="15"/>
  <c r="S51" i="15"/>
  <c r="S32" i="16"/>
  <c r="T39" i="18"/>
  <c r="T54" i="15"/>
  <c r="S34" i="17"/>
  <c r="S78" i="18"/>
  <c r="T74" i="18"/>
  <c r="S50" i="16"/>
  <c r="T72" i="18"/>
  <c r="T45" i="16"/>
  <c r="N63" i="16"/>
  <c r="N50" i="16"/>
  <c r="S53" i="16"/>
  <c r="N32" i="18"/>
  <c r="N40" i="17"/>
  <c r="O53" i="15"/>
  <c r="S43" i="16"/>
  <c r="O47" i="18"/>
  <c r="H45" i="14"/>
  <c r="H55" i="14"/>
  <c r="N33" i="18"/>
  <c r="N34" i="18"/>
  <c r="N54" i="18"/>
  <c r="T49" i="15"/>
  <c r="O60" i="16"/>
  <c r="T78" i="15"/>
  <c r="T43" i="16"/>
  <c r="O36" i="16"/>
  <c r="N10" i="17"/>
  <c r="H56" i="14"/>
  <c r="N18" i="17"/>
  <c r="O46" i="17"/>
  <c r="N16" i="17"/>
  <c r="T12" i="17"/>
  <c r="S36" i="17"/>
  <c r="S57" i="18"/>
  <c r="N51" i="17"/>
  <c r="N49" i="18"/>
  <c r="S27" i="17"/>
  <c r="S45" i="16"/>
  <c r="T35" i="17"/>
  <c r="T61" i="16"/>
  <c r="S50" i="17"/>
  <c r="S42" i="16"/>
  <c r="T53" i="17"/>
  <c r="S29" i="17"/>
  <c r="S44" i="18"/>
  <c r="S31" i="17"/>
  <c r="S58" i="15"/>
  <c r="T48" i="18"/>
  <c r="S52" i="18"/>
  <c r="T44" i="18"/>
  <c r="S33" i="18"/>
  <c r="N55" i="15"/>
  <c r="O42" i="16"/>
  <c r="T62" i="18"/>
  <c r="T40" i="17"/>
  <c r="O16" i="17"/>
  <c r="T17" i="17"/>
  <c r="S41" i="17"/>
  <c r="T33" i="18"/>
  <c r="T38" i="16"/>
  <c r="O31" i="17"/>
  <c r="N61" i="16"/>
  <c r="N50" i="15"/>
  <c r="H47" i="14"/>
  <c r="H46" i="14"/>
  <c r="T27" i="17"/>
  <c r="N37" i="18"/>
  <c r="T71" i="15"/>
  <c r="T58" i="15"/>
  <c r="O52" i="15"/>
  <c r="N45" i="16"/>
  <c r="S39" i="16"/>
  <c r="N46" i="17"/>
  <c r="S54" i="15"/>
  <c r="S35" i="18"/>
  <c r="S54" i="17"/>
  <c r="N42" i="16"/>
  <c r="O80" i="15"/>
  <c r="O33" i="16"/>
  <c r="T51" i="18"/>
  <c r="S38" i="16"/>
  <c r="S55" i="17"/>
  <c r="W3" i="16" a="1"/>
  <c r="N62" i="18"/>
  <c r="O53" i="17"/>
  <c r="O10" i="17"/>
  <c r="O53" i="16"/>
  <c r="N24" i="17"/>
  <c r="S36" i="18"/>
  <c r="N39" i="17"/>
  <c r="N53" i="17"/>
  <c r="S55" i="18"/>
  <c r="N39" i="16"/>
  <c r="T53" i="18"/>
  <c r="T55" i="15"/>
  <c r="N35" i="16"/>
  <c r="O38" i="17"/>
  <c r="O52" i="18"/>
  <c r="H58" i="14"/>
  <c r="H59" i="14"/>
  <c r="T15" i="17"/>
  <c r="T9" i="17"/>
  <c r="S11" i="17"/>
  <c r="O66" i="16"/>
  <c r="N32" i="17"/>
  <c r="N30" i="17"/>
  <c r="O58" i="16"/>
  <c r="T57" i="18"/>
  <c r="S25" i="17"/>
  <c r="N53" i="18"/>
  <c r="T62" i="16"/>
  <c r="S53" i="18"/>
  <c r="T48" i="16"/>
  <c r="N61" i="15"/>
  <c r="N29" i="17"/>
  <c r="O45" i="16"/>
  <c r="O22" i="17"/>
  <c r="T61" i="15"/>
  <c r="N39" i="18"/>
  <c r="O50" i="17"/>
  <c r="S51" i="17"/>
  <c r="S48" i="16"/>
  <c r="O32" i="16"/>
  <c r="T67" i="18"/>
  <c r="H49" i="14"/>
  <c r="H54" i="14"/>
  <c r="O18" i="17"/>
  <c r="S10" i="17"/>
  <c r="T24" i="17"/>
  <c r="O51" i="15"/>
  <c r="O73" i="18"/>
  <c r="S73" i="18"/>
  <c r="N9" i="17"/>
  <c r="N37" i="17"/>
  <c r="N19" i="17"/>
  <c r="O30" i="17"/>
  <c r="S12" i="17"/>
  <c r="S49" i="15"/>
  <c r="T34" i="17"/>
  <c r="S36" i="16"/>
  <c r="T16" i="17"/>
  <c r="N55" i="17"/>
  <c r="O42" i="17"/>
  <c r="O35" i="16"/>
  <c r="H43" i="14"/>
  <c r="O39" i="17"/>
  <c r="T38" i="18"/>
  <c r="O48" i="18"/>
  <c r="T33" i="16"/>
  <c r="N14" i="17"/>
  <c r="S34" i="18"/>
  <c r="O67" i="18"/>
  <c r="T36" i="17"/>
  <c r="O56" i="18"/>
  <c r="O19" i="17"/>
  <c r="N66" i="15"/>
  <c r="N67" i="18"/>
  <c r="O32" i="18"/>
  <c r="S56" i="18"/>
  <c r="O41" i="17"/>
  <c r="T31" i="17"/>
  <c r="O55" i="16"/>
  <c r="T40" i="16"/>
  <c r="H41" i="14"/>
  <c r="N50" i="18"/>
  <c r="T32" i="18"/>
  <c r="S33" i="17"/>
  <c r="T37" i="16"/>
  <c r="S66" i="15"/>
  <c r="S42" i="17"/>
  <c r="T32" i="17"/>
  <c r="N57" i="18"/>
  <c r="N12" i="17"/>
  <c r="T50" i="18"/>
  <c r="S43" i="17"/>
  <c r="N80" i="15"/>
  <c r="N52" i="18"/>
  <c r="N33" i="17"/>
  <c r="S23" i="17"/>
  <c r="N34" i="16"/>
  <c r="N62" i="16"/>
  <c r="H48" i="14"/>
  <c r="S55" i="16"/>
  <c r="O26" i="17"/>
  <c r="N17" i="17"/>
  <c r="O53" i="18"/>
  <c r="T55" i="16"/>
  <c r="N33" i="16"/>
  <c r="S62" i="18"/>
  <c r="N22" i="17"/>
  <c r="T11" i="17"/>
  <c r="S15" i="17"/>
  <c r="O40" i="18"/>
  <c r="S40" i="17"/>
  <c r="O45" i="18"/>
  <c r="O38" i="18"/>
  <c r="S61" i="16"/>
  <c r="S63" i="16"/>
  <c r="S51" i="18"/>
  <c r="N60" i="16"/>
  <c r="O62" i="18"/>
  <c r="O40" i="17"/>
  <c r="T39" i="16"/>
  <c r="O45" i="17"/>
  <c r="T55" i="17"/>
  <c r="T41" i="17"/>
  <c r="O78" i="18"/>
  <c r="T36" i="16"/>
  <c r="N43" i="17"/>
  <c r="T51" i="15"/>
  <c r="S78" i="15"/>
  <c r="O11" i="17"/>
  <c r="S50" i="15"/>
  <c r="S67" i="18"/>
  <c r="O35" i="17"/>
  <c r="T65" i="16"/>
  <c r="T46" i="17"/>
  <c r="O50" i="15"/>
  <c r="S35" i="16"/>
  <c r="N53" i="16"/>
  <c r="T22" i="17"/>
  <c r="T76" i="18"/>
  <c r="N65" i="16"/>
  <c r="N51" i="18"/>
  <c r="N52" i="15"/>
  <c r="S40" i="16"/>
  <c r="N53" i="15"/>
  <c r="S52" i="15"/>
  <c r="S64" i="16"/>
  <c r="O39" i="16"/>
  <c r="S40" i="18"/>
  <c r="O39" i="18"/>
  <c r="T50" i="17"/>
  <c r="T76" i="15"/>
  <c r="O15" i="17"/>
  <c r="O58" i="15"/>
  <c r="O27" i="17"/>
  <c r="T19" i="17"/>
  <c r="T47" i="18"/>
  <c r="O50" i="16"/>
  <c r="T23" i="17"/>
  <c r="S28" i="17"/>
  <c r="O62" i="16"/>
  <c r="T51" i="17"/>
  <c r="T53" i="15"/>
  <c r="N74" i="18"/>
  <c r="O50" i="18"/>
  <c r="O78" i="15"/>
  <c r="O17" i="17"/>
  <c r="O43" i="16"/>
  <c r="T63" i="16"/>
  <c r="N58" i="16"/>
  <c r="S41" i="16"/>
  <c r="S60" i="16"/>
  <c r="T56" i="15"/>
  <c r="O37" i="16"/>
  <c r="S54" i="18"/>
  <c r="T56" i="18"/>
  <c r="N78" i="15"/>
  <c r="T25" i="17"/>
  <c r="O35" i="18"/>
  <c r="N32" i="16"/>
  <c r="N13" i="17"/>
  <c r="T10" i="17"/>
  <c r="T64" i="16"/>
  <c r="T42" i="17"/>
  <c r="O71" i="15"/>
  <c r="T66" i="16"/>
  <c r="S48" i="18"/>
  <c r="T30" i="17"/>
  <c r="T13" i="17"/>
  <c r="O51" i="17"/>
  <c r="T14" i="17"/>
  <c r="N76" i="15"/>
  <c r="T38" i="17"/>
  <c r="S47" i="18"/>
  <c r="T37" i="18"/>
  <c r="T43" i="17"/>
  <c r="T45" i="17"/>
  <c r="O74" i="18"/>
  <c r="N76" i="18"/>
  <c r="O49" i="15"/>
  <c r="N50" i="17"/>
  <c r="T81" i="15"/>
  <c r="N35" i="18"/>
  <c r="T66" i="15"/>
  <c r="N56" i="18"/>
  <c r="N71" i="15"/>
  <c r="T42" i="18"/>
  <c r="O34" i="18"/>
  <c r="N38" i="18"/>
  <c r="S46" i="17"/>
  <c r="T80" i="15"/>
  <c r="S32" i="17"/>
  <c r="O46" i="18"/>
  <c r="O55" i="18"/>
  <c r="S24" i="17"/>
  <c r="S38" i="17"/>
  <c r="T73" i="18"/>
  <c r="S61" i="15"/>
  <c r="T34" i="16"/>
  <c r="S30" i="17"/>
  <c r="O33" i="17"/>
  <c r="S38" i="18"/>
  <c r="S71" i="15"/>
  <c r="O76" i="18"/>
  <c r="H50" i="14"/>
  <c r="O44" i="18"/>
  <c r="N55" i="16"/>
  <c r="T36" i="18"/>
  <c r="O72" i="18"/>
  <c r="S32" i="18"/>
  <c r="N56" i="15"/>
  <c r="N27" i="17"/>
  <c r="T26" i="17"/>
  <c r="K36" i="14" l="1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W34" i="18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B19" i="14"/>
  <c r="L42" i="14"/>
  <c r="L43" i="14"/>
  <c r="R34" i="14"/>
  <c r="H29" i="14"/>
  <c r="L35" i="14"/>
  <c r="L30" i="14"/>
  <c r="Q25" i="14"/>
  <c r="M27" i="14"/>
  <c r="M37" i="14"/>
  <c r="Q42" i="14"/>
  <c r="Q43" i="14"/>
  <c r="Q39" i="14"/>
  <c r="R41" i="14"/>
  <c r="Q35" i="14"/>
  <c r="Q30" i="14"/>
  <c r="R25" i="14"/>
  <c r="L41" i="14"/>
  <c r="R27" i="14"/>
  <c r="M43" i="14"/>
  <c r="R39" i="14"/>
  <c r="P78" i="15"/>
  <c r="R35" i="14"/>
  <c r="M30" i="14"/>
  <c r="L25" i="14"/>
  <c r="L27" i="14"/>
  <c r="Q41" i="14"/>
  <c r="L54" i="14"/>
  <c r="H28" i="14"/>
  <c r="L39" i="14"/>
  <c r="P80" i="15"/>
  <c r="Q31" i="14"/>
  <c r="M28" i="14"/>
  <c r="L38" i="14"/>
  <c r="Q33" i="14"/>
  <c r="M41" i="14"/>
  <c r="Q54" i="14"/>
  <c r="L33" i="14"/>
  <c r="M39" i="14"/>
  <c r="P54" i="17"/>
  <c r="R31" i="14"/>
  <c r="Q28" i="14"/>
  <c r="Q38" i="14"/>
  <c r="M33" i="14"/>
  <c r="M54" i="14"/>
  <c r="L34" i="14"/>
  <c r="H30" i="14"/>
  <c r="P53" i="17"/>
  <c r="M31" i="14"/>
  <c r="L28" i="14"/>
  <c r="M38" i="14"/>
  <c r="R33" i="14"/>
  <c r="R42" i="14"/>
  <c r="R54" i="14"/>
  <c r="Q34" i="14"/>
  <c r="L37" i="14"/>
  <c r="P18" i="17"/>
  <c r="L31" i="14"/>
  <c r="R28" i="14"/>
  <c r="R38" i="14"/>
  <c r="R37" i="14"/>
  <c r="M42" i="14"/>
  <c r="M34" i="14"/>
  <c r="H27" i="14"/>
  <c r="M35" i="14"/>
  <c r="R30" i="14"/>
  <c r="M25" i="14"/>
  <c r="Q27" i="14"/>
  <c r="Q37" i="14"/>
  <c r="R43" i="14"/>
  <c r="B20" i="14"/>
  <c r="B21" i="14"/>
  <c r="B22" i="14"/>
  <c r="B23" i="14"/>
  <c r="F23" i="14" l="1"/>
  <c r="F22" i="14"/>
  <c r="F21" i="14"/>
  <c r="F20" i="14"/>
  <c r="F19" i="14"/>
  <c r="K23" i="14"/>
  <c r="K21" i="14"/>
  <c r="K24" i="14"/>
  <c r="K22" i="14"/>
  <c r="M82" i="15"/>
  <c r="L24" i="14"/>
  <c r="M24" i="14"/>
  <c r="Q24" i="14"/>
  <c r="R21" i="14"/>
  <c r="R22" i="14"/>
  <c r="H19" i="14"/>
  <c r="L21" i="14"/>
  <c r="M22" i="14"/>
  <c r="Q21" i="14"/>
  <c r="Q22" i="14"/>
  <c r="M21" i="14"/>
  <c r="L22" i="14"/>
  <c r="R24" i="14"/>
  <c r="K15" i="14" l="1"/>
  <c r="Y4" i="18"/>
  <c r="X46" i="16"/>
  <c r="Y47" i="16"/>
  <c r="Y39" i="18"/>
  <c r="Y63" i="16"/>
  <c r="AA32" i="16"/>
  <c r="AA22" i="18"/>
  <c r="X60" i="16"/>
  <c r="R3" i="14"/>
  <c r="AA23" i="18"/>
  <c r="Z33" i="18"/>
  <c r="AB28" i="16"/>
  <c r="AB7" i="16"/>
  <c r="X36" i="18"/>
  <c r="Z18" i="16"/>
  <c r="AA66" i="16"/>
  <c r="Y33" i="18"/>
  <c r="Z61" i="18"/>
  <c r="AA9" i="18"/>
  <c r="AB12" i="18"/>
  <c r="AB11" i="16"/>
  <c r="AB77" i="18"/>
  <c r="Y49" i="16"/>
  <c r="AA16" i="18"/>
  <c r="M49" i="14"/>
  <c r="X53" i="18"/>
  <c r="Z44" i="16"/>
  <c r="Z13" i="16"/>
  <c r="Y58" i="18"/>
  <c r="AA74" i="18"/>
  <c r="AB49" i="16"/>
  <c r="Z57" i="18"/>
  <c r="Y11" i="18"/>
  <c r="Y57" i="18"/>
  <c r="Y15" i="18"/>
  <c r="AA25" i="16"/>
  <c r="Z48" i="18"/>
  <c r="AB60" i="16"/>
  <c r="AA51" i="16"/>
  <c r="Z46" i="18"/>
  <c r="X59" i="16"/>
  <c r="M48" i="14"/>
  <c r="AA53" i="16"/>
  <c r="Z23" i="18"/>
  <c r="AA53" i="18"/>
  <c r="Y57" i="16"/>
  <c r="M40" i="14"/>
  <c r="Z63" i="18"/>
  <c r="AA6" i="16"/>
  <c r="X78" i="18"/>
  <c r="AB63" i="16"/>
  <c r="AA15" i="16"/>
  <c r="Z27" i="16"/>
  <c r="Z17" i="16"/>
  <c r="Q52" i="14"/>
  <c r="AA20" i="16"/>
  <c r="AA78" i="18"/>
  <c r="Q55" i="14"/>
  <c r="Y55" i="18"/>
  <c r="Z56" i="18"/>
  <c r="Z44" i="18"/>
  <c r="AB14" i="18"/>
  <c r="AA12" i="18"/>
  <c r="AB18" i="16"/>
  <c r="X23" i="16"/>
  <c r="Q26" i="14"/>
  <c r="Y29" i="16"/>
  <c r="AA47" i="18"/>
  <c r="X17" i="16"/>
  <c r="L4" i="14"/>
  <c r="Y14" i="18"/>
  <c r="AA60" i="18"/>
  <c r="X77" i="18"/>
  <c r="X55" i="18"/>
  <c r="X12" i="18"/>
  <c r="Y29" i="18"/>
  <c r="X38" i="18"/>
  <c r="AB58" i="18"/>
  <c r="Y35" i="18"/>
  <c r="AB12" i="16"/>
  <c r="AB43" i="16"/>
  <c r="AB30" i="16"/>
  <c r="L51" i="14"/>
  <c r="AA55" i="16"/>
  <c r="Y67" i="18"/>
  <c r="Q51" i="14"/>
  <c r="M32" i="14"/>
  <c r="Z21" i="16"/>
  <c r="X52" i="18"/>
  <c r="AB41" i="16"/>
  <c r="AA36" i="18"/>
  <c r="X40" i="16"/>
  <c r="Z41" i="18"/>
  <c r="Y26" i="16"/>
  <c r="Q46" i="14"/>
  <c r="Y28" i="18"/>
  <c r="X54" i="18"/>
  <c r="Y8" i="16"/>
  <c r="Z73" i="18"/>
  <c r="Z59" i="18"/>
  <c r="Z24" i="16"/>
  <c r="AB14" i="16"/>
  <c r="Q4" i="14"/>
  <c r="Q3" i="14"/>
  <c r="AB32" i="18"/>
  <c r="AA65" i="18"/>
  <c r="Y37" i="18"/>
  <c r="Y9" i="18"/>
  <c r="Q48" i="14"/>
  <c r="Z11" i="16"/>
  <c r="Y32" i="18"/>
  <c r="Z30" i="16"/>
  <c r="R44" i="14"/>
  <c r="X47" i="18"/>
  <c r="AB50" i="18"/>
  <c r="X69" i="18"/>
  <c r="AA32" i="18"/>
  <c r="X25" i="18"/>
  <c r="AA27" i="16"/>
  <c r="Y53" i="18"/>
  <c r="AB26" i="18"/>
  <c r="R32" i="14"/>
  <c r="AA42" i="18"/>
  <c r="AB20" i="18"/>
  <c r="X54" i="16"/>
  <c r="L23" i="14"/>
  <c r="X42" i="16"/>
  <c r="Y11" i="16"/>
  <c r="Y50" i="18"/>
  <c r="X43" i="18"/>
  <c r="AB52" i="18"/>
  <c r="X40" i="18"/>
  <c r="Y19" i="16"/>
  <c r="X58" i="18"/>
  <c r="Y45" i="16"/>
  <c r="Z38" i="18"/>
  <c r="X19" i="16"/>
  <c r="AA36" i="16"/>
  <c r="AB52" i="16"/>
  <c r="Z28" i="18"/>
  <c r="Y18" i="18"/>
  <c r="AB34" i="18"/>
  <c r="Y36" i="18"/>
  <c r="M50" i="14"/>
  <c r="Z70" i="18"/>
  <c r="Z11" i="18"/>
  <c r="AA27" i="18"/>
  <c r="X5" i="18"/>
  <c r="Y58" i="16"/>
  <c r="X31" i="18"/>
  <c r="Q29" i="14"/>
  <c r="Z74" i="18"/>
  <c r="Q40" i="14"/>
  <c r="Z26" i="18"/>
  <c r="R47" i="14"/>
  <c r="X24" i="16"/>
  <c r="Y5" i="16"/>
  <c r="X5" i="16"/>
  <c r="Z14" i="16"/>
  <c r="AA26" i="18"/>
  <c r="Y43" i="16"/>
  <c r="AA57" i="18"/>
  <c r="Z64" i="18"/>
  <c r="Y15" i="16"/>
  <c r="Z30" i="18"/>
  <c r="X74" i="18"/>
  <c r="X26" i="16"/>
  <c r="AA21" i="16"/>
  <c r="AA28" i="16"/>
  <c r="Y31" i="16"/>
  <c r="Y25" i="16"/>
  <c r="Z19" i="18"/>
  <c r="L40" i="14"/>
  <c r="Z19" i="16"/>
  <c r="Q45" i="14"/>
  <c r="AA64" i="16"/>
  <c r="Q47" i="14"/>
  <c r="Z49" i="18"/>
  <c r="Y42" i="16"/>
  <c r="Y65" i="18"/>
  <c r="Z66" i="18"/>
  <c r="AB23" i="18"/>
  <c r="Y39" i="16"/>
  <c r="X45" i="16"/>
  <c r="X13" i="16"/>
  <c r="AB30" i="18"/>
  <c r="AA29" i="18"/>
  <c r="X64" i="18"/>
  <c r="AA64" i="18"/>
  <c r="AA11" i="18"/>
  <c r="R29" i="14"/>
  <c r="Z8" i="18"/>
  <c r="Z37" i="18"/>
  <c r="Z34" i="18"/>
  <c r="L36" i="14"/>
  <c r="Z53" i="18"/>
  <c r="Z14" i="18"/>
  <c r="Z36" i="18"/>
  <c r="Y36" i="16"/>
  <c r="Y10" i="18"/>
  <c r="Z60" i="18"/>
  <c r="Z51" i="16"/>
  <c r="X6" i="18"/>
  <c r="X36" i="16"/>
  <c r="AA65" i="16"/>
  <c r="AB29" i="18"/>
  <c r="Z68" i="18"/>
  <c r="D43" i="1"/>
  <c r="C52" i="1" s="1"/>
  <c r="AB26" i="16"/>
  <c r="AA75" i="18"/>
  <c r="Z66" i="16"/>
  <c r="L5" i="14"/>
  <c r="X9" i="18"/>
  <c r="X30" i="18"/>
  <c r="Q44" i="14"/>
  <c r="R45" i="14"/>
  <c r="AB41" i="18"/>
  <c r="X9" i="16"/>
  <c r="X45" i="18"/>
  <c r="Z63" i="16"/>
  <c r="Y24" i="18"/>
  <c r="AA67" i="18"/>
  <c r="R23" i="14"/>
  <c r="Z16" i="18"/>
  <c r="AA30" i="16"/>
  <c r="Z54" i="16"/>
  <c r="AA10" i="16"/>
  <c r="W3" i="17" a="1"/>
  <c r="M45" i="14"/>
  <c r="AA58" i="18"/>
  <c r="AB15" i="16"/>
  <c r="Z12" i="18"/>
  <c r="AB21" i="16"/>
  <c r="AB45" i="16"/>
  <c r="Z6" i="16"/>
  <c r="X27" i="18"/>
  <c r="AB7" i="18"/>
  <c r="AB55" i="16"/>
  <c r="Y35" i="16"/>
  <c r="AB48" i="18"/>
  <c r="Y51" i="18"/>
  <c r="Z17" i="18"/>
  <c r="AA31" i="16"/>
  <c r="X35" i="18"/>
  <c r="Y43" i="18"/>
  <c r="Y17" i="18"/>
  <c r="X32" i="16"/>
  <c r="AB45" i="18"/>
  <c r="Y17" i="16"/>
  <c r="Z62" i="18"/>
  <c r="AB67" i="18"/>
  <c r="Y12" i="16"/>
  <c r="X37" i="18"/>
  <c r="Y4" i="16"/>
  <c r="Y61" i="16"/>
  <c r="X23" i="18"/>
  <c r="Z50" i="18"/>
  <c r="AA5" i="18"/>
  <c r="X34" i="18"/>
  <c r="Y49" i="18"/>
  <c r="X35" i="16"/>
  <c r="X33" i="16"/>
  <c r="AA33" i="18"/>
  <c r="Z13" i="18"/>
  <c r="Y13" i="18"/>
  <c r="X33" i="18"/>
  <c r="AA56" i="16"/>
  <c r="X16" i="16"/>
  <c r="M52" i="14"/>
  <c r="Z64" i="16"/>
  <c r="AA49" i="18"/>
  <c r="Z15" i="16"/>
  <c r="Z47" i="18"/>
  <c r="AB35" i="18"/>
  <c r="AB8" i="16"/>
  <c r="AA68" i="18"/>
  <c r="Y48" i="18"/>
  <c r="AB54" i="18"/>
  <c r="Y74" i="18"/>
  <c r="AB10" i="18"/>
  <c r="AB21" i="18"/>
  <c r="X58" i="16"/>
  <c r="X49" i="16"/>
  <c r="X10" i="18"/>
  <c r="Z4" i="18"/>
  <c r="Z25" i="18"/>
  <c r="X64" i="16"/>
  <c r="X18" i="18"/>
  <c r="AB48" i="16"/>
  <c r="M5" i="14"/>
  <c r="AB71" i="18"/>
  <c r="AA33" i="16"/>
  <c r="X57" i="16"/>
  <c r="Z38" i="16"/>
  <c r="AB4" i="16"/>
  <c r="Z25" i="16"/>
  <c r="R49" i="14"/>
  <c r="AA51" i="18"/>
  <c r="AB58" i="16"/>
  <c r="X34" i="16"/>
  <c r="L47" i="14"/>
  <c r="Y22" i="16"/>
  <c r="AB17" i="16"/>
  <c r="AB27" i="16"/>
  <c r="X26" i="18"/>
  <c r="Y72" i="18"/>
  <c r="AA62" i="16"/>
  <c r="X44" i="18"/>
  <c r="AB60" i="18"/>
  <c r="AB72" i="18"/>
  <c r="AB19" i="16"/>
  <c r="AB31" i="18"/>
  <c r="Z42" i="18"/>
  <c r="AB65" i="18"/>
  <c r="L49" i="14"/>
  <c r="AA71" i="18"/>
  <c r="AA57" i="16"/>
  <c r="Y32" i="16"/>
  <c r="AA3" i="18"/>
  <c r="X52" i="16"/>
  <c r="Z71" i="18"/>
  <c r="Y60" i="16"/>
  <c r="C26" i="15"/>
  <c r="C27" i="15" s="1"/>
  <c r="C28" i="15" s="1"/>
  <c r="AA37" i="18"/>
  <c r="AB57" i="16"/>
  <c r="H26" i="14"/>
  <c r="X37" i="16"/>
  <c r="X20" i="18"/>
  <c r="Z29" i="16"/>
  <c r="AA70" i="18"/>
  <c r="X62" i="16"/>
  <c r="Z45" i="18"/>
  <c r="AB18" i="18"/>
  <c r="Y52" i="16"/>
  <c r="Y27" i="16"/>
  <c r="AA73" i="18"/>
  <c r="AA17" i="18"/>
  <c r="AA42" i="16"/>
  <c r="M44" i="14"/>
  <c r="I4" i="1"/>
  <c r="Y56" i="18"/>
  <c r="Y64" i="18"/>
  <c r="Y69" i="18"/>
  <c r="Y60" i="18"/>
  <c r="AB70" i="18"/>
  <c r="R50" i="14"/>
  <c r="Z29" i="18"/>
  <c r="Z6" i="18"/>
  <c r="X48" i="18"/>
  <c r="AB15" i="18"/>
  <c r="AA18" i="16"/>
  <c r="AA30" i="18"/>
  <c r="Y41" i="16"/>
  <c r="AB29" i="16"/>
  <c r="Y66" i="18"/>
  <c r="AB24" i="16"/>
  <c r="Z62" i="16"/>
  <c r="X39" i="16"/>
  <c r="AA48" i="16"/>
  <c r="Y6" i="16"/>
  <c r="X18" i="16"/>
  <c r="X51" i="18"/>
  <c r="AB10" i="16"/>
  <c r="X55" i="16"/>
  <c r="AC2" i="16" a="1"/>
  <c r="Q5" i="14"/>
  <c r="AB46" i="16"/>
  <c r="Z76" i="18"/>
  <c r="L26" i="14"/>
  <c r="AA50" i="18"/>
  <c r="AA40" i="16"/>
  <c r="AB11" i="18"/>
  <c r="Z16" i="16"/>
  <c r="AA46" i="16"/>
  <c r="Z45" i="16"/>
  <c r="Y71" i="18"/>
  <c r="Y48" i="16"/>
  <c r="Y45" i="18"/>
  <c r="X67" i="18"/>
  <c r="AB56" i="16"/>
  <c r="Z61" i="16"/>
  <c r="AB66" i="16"/>
  <c r="X63" i="18"/>
  <c r="AB23" i="16"/>
  <c r="Z41" i="16"/>
  <c r="R26" i="14"/>
  <c r="Y18" i="16"/>
  <c r="X46" i="18"/>
  <c r="AB4" i="18"/>
  <c r="L45" i="14"/>
  <c r="AA40" i="18"/>
  <c r="Z9" i="16"/>
  <c r="Z34" i="16"/>
  <c r="Z40" i="16"/>
  <c r="AB75" i="18"/>
  <c r="AB27" i="18"/>
  <c r="Z3" i="16"/>
  <c r="Y70" i="18"/>
  <c r="Y38" i="16"/>
  <c r="AB37" i="16"/>
  <c r="X3" i="18"/>
  <c r="Z22" i="18"/>
  <c r="Z35" i="16"/>
  <c r="Y33" i="16"/>
  <c r="X27" i="16"/>
  <c r="AA3" i="16"/>
  <c r="AB49" i="18"/>
  <c r="AB35" i="16"/>
  <c r="AB59" i="18"/>
  <c r="AA41" i="16"/>
  <c r="X31" i="16"/>
  <c r="M51" i="14"/>
  <c r="X15" i="16"/>
  <c r="Y19" i="18"/>
  <c r="Z12" i="16"/>
  <c r="Y65" i="16"/>
  <c r="Y62" i="16"/>
  <c r="AB62" i="16"/>
  <c r="Y30" i="16"/>
  <c r="X73" i="18"/>
  <c r="AA44" i="18"/>
  <c r="AA61" i="16"/>
  <c r="Y13" i="16"/>
  <c r="Z26" i="16"/>
  <c r="Z22" i="16"/>
  <c r="X75" i="18"/>
  <c r="Z4" i="16"/>
  <c r="C36" i="1"/>
  <c r="Y40" i="18"/>
  <c r="R52" i="14"/>
  <c r="Z54" i="18"/>
  <c r="R53" i="14"/>
  <c r="AB40" i="18"/>
  <c r="C51" i="1"/>
  <c r="Z39" i="18"/>
  <c r="X19" i="18"/>
  <c r="R4" i="14"/>
  <c r="X11" i="16"/>
  <c r="AB39" i="16"/>
  <c r="R5" i="14"/>
  <c r="AB64" i="16"/>
  <c r="AA37" i="16"/>
  <c r="X4" i="18"/>
  <c r="Z3" i="18"/>
  <c r="AB25" i="16"/>
  <c r="AA54" i="18"/>
  <c r="AB47" i="16"/>
  <c r="AB61" i="18"/>
  <c r="X10" i="16"/>
  <c r="R46" i="14"/>
  <c r="AB6" i="16"/>
  <c r="AB68" i="18"/>
  <c r="AB25" i="18"/>
  <c r="AA52" i="16"/>
  <c r="Y59" i="16"/>
  <c r="AA15" i="18"/>
  <c r="Z32" i="16"/>
  <c r="X63" i="16"/>
  <c r="Y12" i="18"/>
  <c r="Z58" i="16"/>
  <c r="AA7" i="18"/>
  <c r="Z72" i="18"/>
  <c r="X16" i="18"/>
  <c r="AB16" i="16"/>
  <c r="X65" i="18"/>
  <c r="Y61" i="18"/>
  <c r="C29" i="15"/>
  <c r="C30" i="15" s="1"/>
  <c r="C31" i="15" s="1"/>
  <c r="AA13" i="18"/>
  <c r="AA18" i="18"/>
  <c r="Y3" i="18"/>
  <c r="AA43" i="18"/>
  <c r="Z50" i="16"/>
  <c r="Y37" i="16"/>
  <c r="Y53" i="16"/>
  <c r="Z48" i="16"/>
  <c r="Q23" i="14"/>
  <c r="Y46" i="16"/>
  <c r="AB16" i="18"/>
  <c r="AA35" i="16"/>
  <c r="Z31" i="16"/>
  <c r="Y7" i="16"/>
  <c r="X71" i="18"/>
  <c r="L48" i="14"/>
  <c r="AA54" i="16"/>
  <c r="AB78" i="18"/>
  <c r="Y20" i="16"/>
  <c r="AA45" i="16"/>
  <c r="Z65" i="18"/>
  <c r="AB38" i="18"/>
  <c r="Z65" i="16"/>
  <c r="Y68" i="18"/>
  <c r="X42" i="18"/>
  <c r="X49" i="18"/>
  <c r="M36" i="14"/>
  <c r="AB44" i="16"/>
  <c r="AB64" i="18"/>
  <c r="AB5" i="18"/>
  <c r="X24" i="18"/>
  <c r="X32" i="18"/>
  <c r="X21" i="18"/>
  <c r="AA72" i="18"/>
  <c r="AB57" i="18"/>
  <c r="X57" i="18"/>
  <c r="AB65" i="16"/>
  <c r="Z52" i="18"/>
  <c r="Z33" i="16"/>
  <c r="M55" i="14"/>
  <c r="Z20" i="18"/>
  <c r="Z36" i="16"/>
  <c r="AA17" i="16"/>
  <c r="Z10" i="16"/>
  <c r="Q50" i="14"/>
  <c r="R51" i="14"/>
  <c r="Z47" i="16"/>
  <c r="AA76" i="18"/>
  <c r="X29" i="16"/>
  <c r="AA45" i="18"/>
  <c r="R40" i="14"/>
  <c r="AA35" i="18"/>
  <c r="X20" i="16"/>
  <c r="Y42" i="18"/>
  <c r="X56" i="16"/>
  <c r="AA62" i="18"/>
  <c r="AA44" i="16"/>
  <c r="Y5" i="18"/>
  <c r="AA38" i="16"/>
  <c r="D36" i="1"/>
  <c r="AA49" i="16"/>
  <c r="O82" i="15"/>
  <c r="AB5" i="16"/>
  <c r="Z43" i="18"/>
  <c r="X56" i="18"/>
  <c r="AA26" i="16"/>
  <c r="AA7" i="16"/>
  <c r="X59" i="18"/>
  <c r="AB38" i="16"/>
  <c r="X22" i="16"/>
  <c r="R55" i="14"/>
  <c r="S82" i="15"/>
  <c r="Z28" i="16"/>
  <c r="X43" i="16"/>
  <c r="AA47" i="16"/>
  <c r="AA69" i="18"/>
  <c r="AA23" i="16"/>
  <c r="Y21" i="16"/>
  <c r="Y10" i="16"/>
  <c r="Z27" i="18"/>
  <c r="AA63" i="16"/>
  <c r="AB51" i="16"/>
  <c r="AA58" i="16"/>
  <c r="Y31" i="18"/>
  <c r="AA77" i="18"/>
  <c r="X65" i="16"/>
  <c r="Z10" i="18"/>
  <c r="Z8" i="16"/>
  <c r="Z58" i="18"/>
  <c r="AA5" i="16"/>
  <c r="Z59" i="16"/>
  <c r="Z5" i="16"/>
  <c r="Y14" i="16"/>
  <c r="Y66" i="16"/>
  <c r="AA28" i="18"/>
  <c r="Y26" i="18"/>
  <c r="X61" i="18"/>
  <c r="X53" i="16"/>
  <c r="M3" i="14"/>
  <c r="AA59" i="18"/>
  <c r="M47" i="14"/>
  <c r="X25" i="16"/>
  <c r="AB66" i="18"/>
  <c r="X66" i="16"/>
  <c r="AA8" i="18"/>
  <c r="AB69" i="18"/>
  <c r="Z53" i="16"/>
  <c r="Z51" i="18"/>
  <c r="Y7" i="18"/>
  <c r="AA8" i="16"/>
  <c r="AA52" i="18"/>
  <c r="AB56" i="18"/>
  <c r="AB19" i="18"/>
  <c r="AA4" i="18"/>
  <c r="Y23" i="18"/>
  <c r="AA29" i="16"/>
  <c r="X22" i="18"/>
  <c r="Y23" i="16"/>
  <c r="Y56" i="16"/>
  <c r="M46" i="14"/>
  <c r="L29" i="14"/>
  <c r="Y28" i="16"/>
  <c r="Y52" i="18"/>
  <c r="AA19" i="18"/>
  <c r="X6" i="16"/>
  <c r="X68" i="18"/>
  <c r="Z75" i="18"/>
  <c r="D51" i="1"/>
  <c r="AD11" i="14"/>
  <c r="Q49" i="14"/>
  <c r="Z24" i="18"/>
  <c r="AB37" i="18"/>
  <c r="AA61" i="18"/>
  <c r="AA39" i="18"/>
  <c r="X3" i="16"/>
  <c r="Y55" i="16"/>
  <c r="X66" i="18"/>
  <c r="AB44" i="18"/>
  <c r="M53" i="14"/>
  <c r="AA39" i="16"/>
  <c r="X12" i="16"/>
  <c r="X7" i="18"/>
  <c r="Z7" i="18"/>
  <c r="N82" i="15"/>
  <c r="M23" i="14"/>
  <c r="X70" i="18"/>
  <c r="AA34" i="16"/>
  <c r="Y62" i="18"/>
  <c r="AB28" i="18"/>
  <c r="Y75" i="18"/>
  <c r="M29" i="14"/>
  <c r="L44" i="14"/>
  <c r="X30" i="16"/>
  <c r="AA12" i="16"/>
  <c r="X8" i="18"/>
  <c r="AA11" i="16"/>
  <c r="X14" i="18"/>
  <c r="AB3" i="16"/>
  <c r="C32" i="15"/>
  <c r="M26" i="14"/>
  <c r="X41" i="18"/>
  <c r="X50" i="16"/>
  <c r="AA46" i="18"/>
  <c r="AA25" i="18"/>
  <c r="AB47" i="18"/>
  <c r="X8" i="16"/>
  <c r="AB13" i="18"/>
  <c r="X14" i="16"/>
  <c r="Z21" i="18"/>
  <c r="Y47" i="18"/>
  <c r="X62" i="18"/>
  <c r="AB54" i="16"/>
  <c r="Z55" i="16"/>
  <c r="AB17" i="18"/>
  <c r="AA59" i="16"/>
  <c r="AB73" i="18"/>
  <c r="AB46" i="18"/>
  <c r="X44" i="16"/>
  <c r="Y34" i="16"/>
  <c r="AB6" i="18"/>
  <c r="Y51" i="16"/>
  <c r="AA41" i="18"/>
  <c r="AA50" i="16"/>
  <c r="C33" i="15"/>
  <c r="Z43" i="16"/>
  <c r="AA6" i="18"/>
  <c r="AB3" i="18"/>
  <c r="X48" i="16"/>
  <c r="X11" i="18"/>
  <c r="Z55" i="18"/>
  <c r="Y34" i="18"/>
  <c r="Z5" i="18"/>
  <c r="AB33" i="16"/>
  <c r="Z67" i="18"/>
  <c r="Z69" i="18"/>
  <c r="Z32" i="18"/>
  <c r="Y64" i="16"/>
  <c r="AA24" i="16"/>
  <c r="Z20" i="16"/>
  <c r="Y3" i="16"/>
  <c r="Z60" i="16"/>
  <c r="X39" i="18"/>
  <c r="L32" i="14"/>
  <c r="Y38" i="18"/>
  <c r="Z56" i="16"/>
  <c r="Z78" i="18"/>
  <c r="AB36" i="16"/>
  <c r="AB61" i="16"/>
  <c r="AB53" i="16"/>
  <c r="Z42" i="16"/>
  <c r="AA4" i="16"/>
  <c r="Z52" i="16"/>
  <c r="Z77" i="18"/>
  <c r="R48" i="14"/>
  <c r="Z57" i="16"/>
  <c r="L55" i="14"/>
  <c r="Y78" i="18"/>
  <c r="Y25" i="18"/>
  <c r="AB42" i="16"/>
  <c r="X51" i="16"/>
  <c r="X47" i="16"/>
  <c r="Q36" i="14"/>
  <c r="AB9" i="18"/>
  <c r="AB40" i="16"/>
  <c r="Z9" i="18"/>
  <c r="Z46" i="16"/>
  <c r="AA38" i="18"/>
  <c r="Y44" i="18"/>
  <c r="L52" i="14"/>
  <c r="AA9" i="16"/>
  <c r="Y50" i="16"/>
  <c r="X17" i="18"/>
  <c r="AA13" i="16"/>
  <c r="AB50" i="16"/>
  <c r="Z39" i="16"/>
  <c r="AB76" i="18"/>
  <c r="X15" i="18"/>
  <c r="AB22" i="16"/>
  <c r="D52" i="1"/>
  <c r="C37" i="1"/>
  <c r="Z49" i="16"/>
  <c r="Y41" i="18"/>
  <c r="Y20" i="18"/>
  <c r="X41" i="16"/>
  <c r="Y73" i="18"/>
  <c r="C34" i="15"/>
  <c r="C35" i="15" s="1"/>
  <c r="C36" i="15" s="1"/>
  <c r="C37" i="15" s="1"/>
  <c r="C38" i="15" s="1"/>
  <c r="C39" i="15" s="1"/>
  <c r="C40" i="15" s="1"/>
  <c r="Y54" i="18"/>
  <c r="X60" i="18"/>
  <c r="AA63" i="18"/>
  <c r="AA48" i="18"/>
  <c r="Z23" i="16"/>
  <c r="Z15" i="18"/>
  <c r="AB8" i="18"/>
  <c r="X76" i="18"/>
  <c r="Y6" i="18"/>
  <c r="Z31" i="18"/>
  <c r="AB36" i="18"/>
  <c r="AB32" i="16"/>
  <c r="Z40" i="18"/>
  <c r="L50" i="14"/>
  <c r="L3" i="14"/>
  <c r="AA66" i="18"/>
  <c r="AB33" i="18"/>
  <c r="Y9" i="16"/>
  <c r="X50" i="18"/>
  <c r="Y24" i="16"/>
  <c r="AA60" i="16"/>
  <c r="AA20" i="18"/>
  <c r="AB59" i="16"/>
  <c r="Y59" i="18"/>
  <c r="AB63" i="18"/>
  <c r="AA10" i="18"/>
  <c r="AB22" i="18"/>
  <c r="Z35" i="18"/>
  <c r="Y30" i="18"/>
  <c r="Q53" i="14"/>
  <c r="AA22" i="16"/>
  <c r="Q32" i="14"/>
  <c r="AA34" i="18"/>
  <c r="Y40" i="16"/>
  <c r="Y77" i="18"/>
  <c r="Z37" i="16"/>
  <c r="Z7" i="16"/>
  <c r="AB53" i="18"/>
  <c r="R36" i="14"/>
  <c r="AB13" i="16"/>
  <c r="X4" i="16"/>
  <c r="AA16" i="16"/>
  <c r="AB42" i="18"/>
  <c r="Y46" i="18"/>
  <c r="X7" i="16"/>
  <c r="X13" i="18"/>
  <c r="X61" i="16"/>
  <c r="AB62" i="18"/>
  <c r="X38" i="16"/>
  <c r="AB51" i="18"/>
  <c r="Z18" i="18"/>
  <c r="L46" i="14"/>
  <c r="AB9" i="16"/>
  <c r="Y44" i="16"/>
  <c r="AB43" i="18"/>
  <c r="X28" i="16"/>
  <c r="Y22" i="18"/>
  <c r="AA14" i="18"/>
  <c r="X21" i="16"/>
  <c r="X72" i="18"/>
  <c r="Y21" i="18"/>
  <c r="AB55" i="18"/>
  <c r="X29" i="18"/>
  <c r="Y54" i="16"/>
  <c r="Y8" i="18"/>
  <c r="AC2" i="18" a="1"/>
  <c r="AA55" i="18"/>
  <c r="AA31" i="18"/>
  <c r="AB39" i="18"/>
  <c r="C41" i="15"/>
  <c r="C42" i="15" s="1"/>
  <c r="C43" i="15" s="1"/>
  <c r="C44" i="15" s="1"/>
  <c r="C45" i="15" s="1"/>
  <c r="C46" i="15" s="1"/>
  <c r="C47" i="15" s="1"/>
  <c r="AB34" i="16"/>
  <c r="AB24" i="18"/>
  <c r="T82" i="15"/>
  <c r="AA56" i="18"/>
  <c r="AA21" i="18"/>
  <c r="AA43" i="16"/>
  <c r="AA14" i="16"/>
  <c r="AB20" i="16"/>
  <c r="AA19" i="16"/>
  <c r="Y16" i="18"/>
  <c r="AB74" i="18"/>
  <c r="M4" i="14"/>
  <c r="Y63" i="18"/>
  <c r="Y27" i="18"/>
  <c r="AA24" i="18"/>
  <c r="X28" i="18"/>
  <c r="AB31" i="16"/>
  <c r="Y76" i="18"/>
  <c r="Y16" i="16"/>
  <c r="L53" i="14"/>
  <c r="B8" i="14"/>
  <c r="C8" i="14" s="1"/>
  <c r="D38" i="1"/>
  <c r="D29" i="1"/>
  <c r="D44" i="1"/>
  <c r="D53" i="1"/>
  <c r="AD12" i="14"/>
  <c r="D8" i="14"/>
  <c r="B9" i="14"/>
  <c r="C9" i="14" s="1"/>
  <c r="B10" i="14"/>
  <c r="C10" i="14" s="1"/>
  <c r="D9" i="14"/>
  <c r="B11" i="14"/>
  <c r="C11" i="14" s="1"/>
  <c r="D10" i="14"/>
  <c r="B12" i="14"/>
  <c r="C12" i="14" s="1"/>
  <c r="D11" i="14"/>
  <c r="D12" i="14"/>
  <c r="B13" i="14"/>
  <c r="C13" i="14" s="1"/>
  <c r="B14" i="14"/>
  <c r="C14" i="14" s="1"/>
  <c r="D13" i="14"/>
  <c r="B15" i="14"/>
  <c r="C15" i="14" s="1"/>
  <c r="D14" i="14"/>
  <c r="D15" i="14"/>
  <c r="B16" i="14"/>
  <c r="C16" i="14" s="1"/>
  <c r="D16" i="14" s="1"/>
  <c r="K20" i="14" l="1"/>
  <c r="F16" i="14"/>
  <c r="F15" i="14"/>
  <c r="F14" i="14"/>
  <c r="F13" i="14"/>
  <c r="F12" i="14"/>
  <c r="F11" i="14"/>
  <c r="F10" i="14"/>
  <c r="F9" i="14"/>
  <c r="F8" i="14"/>
  <c r="H47" i="15"/>
  <c r="I47" i="15"/>
  <c r="I46" i="15"/>
  <c r="H46" i="15"/>
  <c r="H45" i="15"/>
  <c r="I45" i="15"/>
  <c r="I44" i="15"/>
  <c r="H44" i="15"/>
  <c r="I43" i="15"/>
  <c r="H43" i="15"/>
  <c r="I42" i="15"/>
  <c r="H42" i="15"/>
  <c r="H41" i="15"/>
  <c r="I41" i="15"/>
  <c r="I40" i="15"/>
  <c r="H40" i="15"/>
  <c r="I39" i="15"/>
  <c r="H39" i="15"/>
  <c r="I38" i="15"/>
  <c r="H38" i="15"/>
  <c r="H37" i="15"/>
  <c r="I37" i="15"/>
  <c r="H36" i="15"/>
  <c r="I36" i="15"/>
  <c r="I35" i="15"/>
  <c r="H35" i="15"/>
  <c r="H34" i="15"/>
  <c r="I34" i="15"/>
  <c r="I33" i="15"/>
  <c r="H33" i="15"/>
  <c r="I32" i="15"/>
  <c r="H32" i="15"/>
  <c r="I31" i="15"/>
  <c r="H31" i="15"/>
  <c r="I30" i="15"/>
  <c r="H30" i="15"/>
  <c r="H29" i="15"/>
  <c r="I29" i="15"/>
  <c r="I28" i="15"/>
  <c r="H28" i="15"/>
  <c r="I27" i="15"/>
  <c r="H27" i="15"/>
  <c r="V76" i="18"/>
  <c r="V38" i="16"/>
  <c r="V54" i="18"/>
  <c r="V72" i="18"/>
  <c r="V14" i="18"/>
  <c r="V68" i="18"/>
  <c r="V40" i="16"/>
  <c r="V65" i="18"/>
  <c r="V6" i="16"/>
  <c r="V19" i="16"/>
  <c r="V21" i="16"/>
  <c r="AC42" i="16"/>
  <c r="AC20" i="16"/>
  <c r="AC55" i="16"/>
  <c r="AC49" i="16"/>
  <c r="AC17" i="16"/>
  <c r="AC30" i="16"/>
  <c r="AC18" i="16"/>
  <c r="AC28" i="16"/>
  <c r="AC52" i="16"/>
  <c r="AC15" i="16"/>
  <c r="AC33" i="16"/>
  <c r="AC29" i="16"/>
  <c r="AC40" i="16"/>
  <c r="AC44" i="16"/>
  <c r="AC64" i="16"/>
  <c r="AC62" i="16"/>
  <c r="AC25" i="16"/>
  <c r="AC37" i="16"/>
  <c r="AC19" i="16"/>
  <c r="AC47" i="16"/>
  <c r="AC9" i="16"/>
  <c r="AC34" i="16"/>
  <c r="AC54" i="16"/>
  <c r="AC46" i="16"/>
  <c r="AC12" i="16"/>
  <c r="AC8" i="16"/>
  <c r="AC22" i="16"/>
  <c r="AC26" i="16"/>
  <c r="AC48" i="16"/>
  <c r="AC38" i="16"/>
  <c r="AC63" i="16"/>
  <c r="AC39" i="16"/>
  <c r="AC16" i="16"/>
  <c r="AC27" i="16"/>
  <c r="AC53" i="16"/>
  <c r="AC43" i="16"/>
  <c r="AC65" i="16"/>
  <c r="AC6" i="16"/>
  <c r="AC7" i="16"/>
  <c r="AC13" i="16"/>
  <c r="AC41" i="16"/>
  <c r="AC36" i="16"/>
  <c r="AC4" i="16"/>
  <c r="AC59" i="16"/>
  <c r="AC51" i="16"/>
  <c r="AC14" i="16"/>
  <c r="AC61" i="16"/>
  <c r="AC10" i="16"/>
  <c r="AC21" i="16"/>
  <c r="AC60" i="16"/>
  <c r="AC45" i="16"/>
  <c r="AC3" i="16"/>
  <c r="AC58" i="16"/>
  <c r="AC11" i="16"/>
  <c r="AC56" i="16"/>
  <c r="AC31" i="16"/>
  <c r="AC35" i="16"/>
  <c r="AC5" i="16"/>
  <c r="AC50" i="16"/>
  <c r="AC57" i="16"/>
  <c r="AC24" i="16"/>
  <c r="AC2" i="16"/>
  <c r="AC23" i="16"/>
  <c r="AC32" i="16"/>
  <c r="AC66" i="16"/>
  <c r="V52" i="18"/>
  <c r="V8" i="18"/>
  <c r="V29" i="16"/>
  <c r="V36" i="16"/>
  <c r="V55" i="16"/>
  <c r="V62" i="16"/>
  <c r="V44" i="18"/>
  <c r="V6" i="18"/>
  <c r="V30" i="16"/>
  <c r="V16" i="18"/>
  <c r="V15" i="18"/>
  <c r="V58" i="18"/>
  <c r="V51" i="18"/>
  <c r="V61" i="16"/>
  <c r="V18" i="16"/>
  <c r="V20" i="18"/>
  <c r="V26" i="18"/>
  <c r="V40" i="18"/>
  <c r="V38" i="18"/>
  <c r="V41" i="16"/>
  <c r="V44" i="16"/>
  <c r="V37" i="16"/>
  <c r="V12" i="18"/>
  <c r="V55" i="18"/>
  <c r="V77" i="18"/>
  <c r="V71" i="18"/>
  <c r="V43" i="18"/>
  <c r="V34" i="16"/>
  <c r="V13" i="18"/>
  <c r="V26" i="16"/>
  <c r="V22" i="18"/>
  <c r="V17" i="16"/>
  <c r="V39" i="16"/>
  <c r="V74" i="18"/>
  <c r="V46" i="18"/>
  <c r="V42" i="16"/>
  <c r="AC25" i="18"/>
  <c r="AC12" i="18"/>
  <c r="AC66" i="18"/>
  <c r="AC76" i="18"/>
  <c r="AC73" i="18"/>
  <c r="AC14" i="18"/>
  <c r="AC72" i="18"/>
  <c r="AC8" i="18"/>
  <c r="AC51" i="18"/>
  <c r="AC16" i="18"/>
  <c r="AC19" i="18"/>
  <c r="AC29" i="18"/>
  <c r="AC49" i="18"/>
  <c r="AC68" i="18"/>
  <c r="AC48" i="18"/>
  <c r="AC5" i="18"/>
  <c r="AC42" i="18"/>
  <c r="AC61" i="18"/>
  <c r="AC43" i="18"/>
  <c r="AC62" i="18"/>
  <c r="AC20" i="18"/>
  <c r="AC46" i="18"/>
  <c r="AC15" i="18"/>
  <c r="AC34" i="18"/>
  <c r="AC36" i="18"/>
  <c r="AC2" i="18"/>
  <c r="AC17" i="18"/>
  <c r="AC10" i="18"/>
  <c r="AC18" i="18"/>
  <c r="AC22" i="18"/>
  <c r="AC64" i="18"/>
  <c r="AC26" i="18"/>
  <c r="AC24" i="18"/>
  <c r="AC13" i="18"/>
  <c r="AC33" i="18"/>
  <c r="AC45" i="18"/>
  <c r="AC27" i="18"/>
  <c r="AC4" i="18"/>
  <c r="AC53" i="18"/>
  <c r="AC78" i="18"/>
  <c r="AC54" i="18"/>
  <c r="AC30" i="18"/>
  <c r="AC52" i="18"/>
  <c r="AC58" i="18"/>
  <c r="AC41" i="18"/>
  <c r="AC3" i="18"/>
  <c r="AC35" i="18"/>
  <c r="AC44" i="18"/>
  <c r="AC11" i="18"/>
  <c r="AC65" i="18"/>
  <c r="AC75" i="18"/>
  <c r="AC57" i="18"/>
  <c r="AC55" i="18"/>
  <c r="AC63" i="18"/>
  <c r="AC50" i="18"/>
  <c r="AC69" i="18"/>
  <c r="AC67" i="18"/>
  <c r="AC9" i="18"/>
  <c r="AC28" i="18"/>
  <c r="AC56" i="18"/>
  <c r="AC7" i="18"/>
  <c r="AC31" i="18"/>
  <c r="AC39" i="18"/>
  <c r="AC47" i="18"/>
  <c r="AC71" i="18"/>
  <c r="AC70" i="18"/>
  <c r="AC59" i="18"/>
  <c r="AC40" i="18"/>
  <c r="AC21" i="18"/>
  <c r="AC77" i="18"/>
  <c r="AC37" i="18"/>
  <c r="AC60" i="18"/>
  <c r="AC74" i="18"/>
  <c r="AC23" i="18"/>
  <c r="AC32" i="18"/>
  <c r="AC38" i="18"/>
  <c r="AC6" i="18"/>
  <c r="V63" i="16"/>
  <c r="V23" i="16"/>
  <c r="V28" i="16"/>
  <c r="V57" i="16"/>
  <c r="V70" i="18"/>
  <c r="V22" i="16"/>
  <c r="V54" i="16"/>
  <c r="V7" i="16"/>
  <c r="V18" i="18"/>
  <c r="V28" i="18"/>
  <c r="H26" i="15"/>
  <c r="I26" i="15"/>
  <c r="V64" i="16"/>
  <c r="V59" i="18"/>
  <c r="V15" i="16"/>
  <c r="V10" i="18"/>
  <c r="V49" i="16"/>
  <c r="V58" i="16"/>
  <c r="V63" i="18"/>
  <c r="V52" i="16"/>
  <c r="V78" i="18"/>
  <c r="V39" i="18"/>
  <c r="V62" i="18"/>
  <c r="V7" i="18"/>
  <c r="V31" i="16"/>
  <c r="V57" i="18"/>
  <c r="V56" i="18"/>
  <c r="V5" i="16"/>
  <c r="V25" i="18"/>
  <c r="V12" i="16"/>
  <c r="V59" i="16"/>
  <c r="V45" i="18"/>
  <c r="V48" i="18"/>
  <c r="V53" i="16"/>
  <c r="V24" i="16"/>
  <c r="V69" i="18"/>
  <c r="V16" i="16"/>
  <c r="V67" i="18"/>
  <c r="V33" i="18"/>
  <c r="V11" i="18"/>
  <c r="V9" i="16"/>
  <c r="V21" i="18"/>
  <c r="V14" i="16"/>
  <c r="V64" i="18"/>
  <c r="V32" i="18"/>
  <c r="V10" i="16"/>
  <c r="V33" i="16"/>
  <c r="V35" i="16"/>
  <c r="V17" i="18"/>
  <c r="V24" i="18"/>
  <c r="V34" i="18"/>
  <c r="V50" i="18"/>
  <c r="V29" i="18"/>
  <c r="V48" i="16"/>
  <c r="V66" i="18"/>
  <c r="V4" i="18"/>
  <c r="V23" i="18"/>
  <c r="V61" i="18"/>
  <c r="V13" i="16"/>
  <c r="V53" i="18"/>
  <c r="V60" i="18"/>
  <c r="V4" i="16"/>
  <c r="V27" i="16"/>
  <c r="V31" i="18"/>
  <c r="V47" i="18"/>
  <c r="V37" i="18"/>
  <c r="V8" i="16"/>
  <c r="V30" i="18"/>
  <c r="V45" i="16"/>
  <c r="V9" i="18"/>
  <c r="V11" i="16"/>
  <c r="V3" i="16"/>
  <c r="V5" i="18"/>
  <c r="V66" i="16"/>
  <c r="V19" i="18"/>
  <c r="V32" i="16"/>
  <c r="V47" i="16"/>
  <c r="V35" i="18"/>
  <c r="V36" i="18"/>
  <c r="V51" i="16"/>
  <c r="V49" i="18"/>
  <c r="V3" i="18"/>
  <c r="V25" i="16"/>
  <c r="V56" i="16"/>
  <c r="V42" i="18"/>
  <c r="V75" i="18"/>
  <c r="V50" i="16"/>
  <c r="V27" i="18"/>
  <c r="V60" i="16"/>
  <c r="V20" i="16"/>
  <c r="V41" i="18"/>
  <c r="V65" i="16"/>
  <c r="V73" i="18"/>
  <c r="V43" i="16"/>
  <c r="V46" i="16"/>
  <c r="W30" i="17"/>
  <c r="W36" i="17"/>
  <c r="W12" i="17"/>
  <c r="W6" i="17"/>
  <c r="W28" i="17"/>
  <c r="W65" i="17"/>
  <c r="W31" i="17"/>
  <c r="W8" i="17"/>
  <c r="W10" i="17"/>
  <c r="W40" i="17"/>
  <c r="W4" i="17"/>
  <c r="W25" i="17"/>
  <c r="W21" i="17"/>
  <c r="W11" i="17"/>
  <c r="W58" i="17"/>
  <c r="W29" i="17"/>
  <c r="W49" i="17"/>
  <c r="W41" i="17"/>
  <c r="W32" i="17"/>
  <c r="W39" i="17"/>
  <c r="W27" i="17"/>
  <c r="W15" i="17"/>
  <c r="W62" i="17"/>
  <c r="W54" i="17"/>
  <c r="W64" i="17"/>
  <c r="W37" i="17"/>
  <c r="W50" i="17"/>
  <c r="W61" i="17"/>
  <c r="W45" i="17"/>
  <c r="W51" i="17"/>
  <c r="W35" i="17"/>
  <c r="W24" i="17"/>
  <c r="W19" i="17"/>
  <c r="W26" i="17"/>
  <c r="W46" i="17"/>
  <c r="W47" i="17"/>
  <c r="W13" i="17"/>
  <c r="W22" i="17"/>
  <c r="W5" i="17"/>
  <c r="W52" i="17"/>
  <c r="W7" i="17"/>
  <c r="W53" i="17"/>
  <c r="W38" i="17"/>
  <c r="W55" i="17"/>
  <c r="W48" i="17"/>
  <c r="W23" i="17"/>
  <c r="W14" i="17"/>
  <c r="W17" i="17"/>
  <c r="W3" i="17"/>
  <c r="W44" i="17"/>
  <c r="W42" i="17"/>
  <c r="W16" i="17"/>
  <c r="W63" i="17"/>
  <c r="W66" i="17"/>
  <c r="W34" i="17"/>
  <c r="W59" i="17"/>
  <c r="W57" i="17"/>
  <c r="W60" i="17"/>
  <c r="W20" i="17"/>
  <c r="W9" i="17"/>
  <c r="W43" i="17"/>
  <c r="W18" i="17"/>
  <c r="W56" i="17"/>
  <c r="W33" i="17"/>
  <c r="AD13" i="14"/>
  <c r="H15" i="14"/>
  <c r="AB8" i="17"/>
  <c r="Z29" i="17"/>
  <c r="X24" i="17"/>
  <c r="AA52" i="17"/>
  <c r="Y59" i="17"/>
  <c r="L20" i="14"/>
  <c r="J33" i="15"/>
  <c r="J39" i="15"/>
  <c r="Z30" i="17"/>
  <c r="X49" i="17"/>
  <c r="X64" i="17"/>
  <c r="AA7" i="17"/>
  <c r="Y57" i="17"/>
  <c r="M19" i="14"/>
  <c r="AB40" i="17"/>
  <c r="Z41" i="17"/>
  <c r="AA26" i="17"/>
  <c r="AB60" i="17"/>
  <c r="Q18" i="14"/>
  <c r="X4" i="17"/>
  <c r="X32" i="17"/>
  <c r="AA46" i="17"/>
  <c r="X42" i="17"/>
  <c r="Z20" i="17"/>
  <c r="AB6" i="17"/>
  <c r="AB25" i="17"/>
  <c r="AB61" i="17"/>
  <c r="Y55" i="17"/>
  <c r="Z16" i="17"/>
  <c r="Z65" i="17"/>
  <c r="X11" i="17"/>
  <c r="Y51" i="17"/>
  <c r="Z22" i="17"/>
  <c r="X66" i="17"/>
  <c r="J44" i="15"/>
  <c r="AB53" i="17"/>
  <c r="AB28" i="17"/>
  <c r="AA27" i="17"/>
  <c r="AB45" i="17"/>
  <c r="Z48" i="17"/>
  <c r="AB43" i="17"/>
  <c r="Y58" i="17"/>
  <c r="X14" i="17"/>
  <c r="AA34" i="17"/>
  <c r="Y5" i="17"/>
  <c r="X62" i="17"/>
  <c r="AA40" i="17"/>
  <c r="Z26" i="17"/>
  <c r="L18" i="14"/>
  <c r="AA50" i="17"/>
  <c r="X46" i="17"/>
  <c r="AA20" i="17"/>
  <c r="X6" i="17"/>
  <c r="Z61" i="17"/>
  <c r="Z55" i="17"/>
  <c r="AA65" i="17"/>
  <c r="X51" i="17"/>
  <c r="AB66" i="17"/>
  <c r="J28" i="15"/>
  <c r="AA28" i="17"/>
  <c r="Y45" i="17"/>
  <c r="AB31" i="17"/>
  <c r="AA58" i="17"/>
  <c r="Y34" i="17"/>
  <c r="Z5" i="17"/>
  <c r="X8" i="17"/>
  <c r="Y17" i="17"/>
  <c r="R20" i="14"/>
  <c r="J31" i="15"/>
  <c r="X7" i="17"/>
  <c r="Y40" i="17"/>
  <c r="Z60" i="17"/>
  <c r="Z50" i="17"/>
  <c r="AA42" i="17"/>
  <c r="AB39" i="17"/>
  <c r="AB55" i="17"/>
  <c r="Z15" i="17"/>
  <c r="Y23" i="17"/>
  <c r="Y53" i="17"/>
  <c r="AB13" i="17"/>
  <c r="Y31" i="17"/>
  <c r="AB56" i="17"/>
  <c r="AB54" i="17"/>
  <c r="Y33" i="17"/>
  <c r="J27" i="15"/>
  <c r="Z40" i="17"/>
  <c r="Y60" i="17"/>
  <c r="Y50" i="17"/>
  <c r="R17" i="14"/>
  <c r="Y47" i="17"/>
  <c r="Y65" i="17"/>
  <c r="M15" i="14"/>
  <c r="X13" i="17"/>
  <c r="AB35" i="17"/>
  <c r="AB5" i="17"/>
  <c r="L16" i="14"/>
  <c r="X33" i="17"/>
  <c r="AA10" i="17"/>
  <c r="X3" i="17"/>
  <c r="Y37" i="17"/>
  <c r="AB32" i="17"/>
  <c r="Z42" i="17"/>
  <c r="AA55" i="17"/>
  <c r="AA15" i="17"/>
  <c r="R15" i="14"/>
  <c r="AB27" i="17"/>
  <c r="Z14" i="17"/>
  <c r="X5" i="17"/>
  <c r="H8" i="14"/>
  <c r="J30" i="15"/>
  <c r="AA64" i="17"/>
  <c r="X41" i="17"/>
  <c r="J46" i="15"/>
  <c r="X20" i="17"/>
  <c r="Y39" i="17"/>
  <c r="X23" i="17"/>
  <c r="J37" i="15"/>
  <c r="AA31" i="17"/>
  <c r="AA56" i="17"/>
  <c r="AA54" i="17"/>
  <c r="AA33" i="17"/>
  <c r="AA30" i="17"/>
  <c r="Y3" i="17"/>
  <c r="AB41" i="17"/>
  <c r="M18" i="14"/>
  <c r="Z46" i="17"/>
  <c r="AB47" i="17"/>
  <c r="X15" i="17"/>
  <c r="J34" i="15"/>
  <c r="Y35" i="17"/>
  <c r="AA49" i="17"/>
  <c r="AB44" i="17"/>
  <c r="AA25" i="17"/>
  <c r="AB16" i="17"/>
  <c r="X22" i="17"/>
  <c r="AA45" i="17"/>
  <c r="AA62" i="17"/>
  <c r="AD23" i="14"/>
  <c r="H14" i="14"/>
  <c r="Z8" i="17"/>
  <c r="Y29" i="17"/>
  <c r="Y24" i="17"/>
  <c r="Z17" i="17"/>
  <c r="AA59" i="17"/>
  <c r="M20" i="14"/>
  <c r="AA63" i="17"/>
  <c r="J35" i="15"/>
  <c r="AB30" i="17"/>
  <c r="Y49" i="17"/>
  <c r="AB19" i="17"/>
  <c r="Y7" i="17"/>
  <c r="Z57" i="17"/>
  <c r="J26" i="15"/>
  <c r="Z37" i="17"/>
  <c r="X60" i="17"/>
  <c r="AB4" i="17"/>
  <c r="AB42" i="17"/>
  <c r="Z39" i="17"/>
  <c r="Y16" i="17"/>
  <c r="AA11" i="17"/>
  <c r="AB23" i="17"/>
  <c r="X53" i="17"/>
  <c r="Z27" i="17"/>
  <c r="AB48" i="17"/>
  <c r="AA14" i="17"/>
  <c r="AB62" i="17"/>
  <c r="H10" i="14"/>
  <c r="Y54" i="17"/>
  <c r="AB59" i="17"/>
  <c r="AB63" i="17"/>
  <c r="AB49" i="17"/>
  <c r="AA19" i="17"/>
  <c r="Z36" i="17"/>
  <c r="X37" i="17"/>
  <c r="AA12" i="17"/>
  <c r="AB46" i="17"/>
  <c r="Z6" i="17"/>
  <c r="X61" i="17"/>
  <c r="X9" i="17"/>
  <c r="Z51" i="17"/>
  <c r="L15" i="14"/>
  <c r="Z28" i="17"/>
  <c r="X48" i="17"/>
  <c r="AB14" i="17"/>
  <c r="AA5" i="17"/>
  <c r="H13" i="14"/>
  <c r="Y8" i="17"/>
  <c r="Z24" i="17"/>
  <c r="AB17" i="17"/>
  <c r="Z63" i="17"/>
  <c r="AB10" i="17"/>
  <c r="Z3" i="17"/>
  <c r="AB36" i="17"/>
  <c r="AA37" i="17"/>
  <c r="Z12" i="17"/>
  <c r="X38" i="17"/>
  <c r="Y6" i="17"/>
  <c r="X55" i="17"/>
  <c r="AA51" i="17"/>
  <c r="Z53" i="17"/>
  <c r="X27" i="17"/>
  <c r="Y48" i="17"/>
  <c r="Y14" i="17"/>
  <c r="AA8" i="17"/>
  <c r="AA17" i="17"/>
  <c r="X63" i="17"/>
  <c r="AB64" i="17"/>
  <c r="AA36" i="17"/>
  <c r="X44" i="17"/>
  <c r="X50" i="17"/>
  <c r="M17" i="14"/>
  <c r="AB9" i="17"/>
  <c r="Y22" i="17"/>
  <c r="J38" i="15"/>
  <c r="AA35" i="17"/>
  <c r="X29" i="17"/>
  <c r="AB33" i="17"/>
  <c r="Y63" i="17"/>
  <c r="Y30" i="17"/>
  <c r="X19" i="17"/>
  <c r="AB37" i="17"/>
  <c r="AB12" i="17"/>
  <c r="AB50" i="17"/>
  <c r="Q17" i="14"/>
  <c r="AA16" i="17"/>
  <c r="AB18" i="17"/>
  <c r="Y21" i="17"/>
  <c r="Y13" i="17"/>
  <c r="AB34" i="17"/>
  <c r="R16" i="14"/>
  <c r="Y52" i="17"/>
  <c r="J41" i="15"/>
  <c r="Y36" i="17"/>
  <c r="X12" i="17"/>
  <c r="L17" i="14"/>
  <c r="X16" i="17"/>
  <c r="AA22" i="17"/>
  <c r="X28" i="17"/>
  <c r="Z58" i="17"/>
  <c r="Z62" i="17"/>
  <c r="AB29" i="17"/>
  <c r="J43" i="15"/>
  <c r="AA41" i="17"/>
  <c r="AA6" i="17"/>
  <c r="J36" i="15"/>
  <c r="AB21" i="17"/>
  <c r="H9" i="14"/>
  <c r="AB24" i="17"/>
  <c r="Z10" i="17"/>
  <c r="AA57" i="17"/>
  <c r="AB26" i="17"/>
  <c r="AA4" i="17"/>
  <c r="J45" i="15"/>
  <c r="AB65" i="17"/>
  <c r="AA66" i="17"/>
  <c r="Y27" i="17"/>
  <c r="AB58" i="17"/>
  <c r="J47" i="15"/>
  <c r="Q20" i="14"/>
  <c r="Z49" i="17"/>
  <c r="Z19" i="17"/>
  <c r="X57" i="17"/>
  <c r="Y44" i="17"/>
  <c r="Z4" i="17"/>
  <c r="Y42" i="17"/>
  <c r="AA39" i="17"/>
  <c r="AA9" i="17"/>
  <c r="AB15" i="17"/>
  <c r="X18" i="17"/>
  <c r="AA21" i="17"/>
  <c r="X31" i="17"/>
  <c r="Z56" i="17"/>
  <c r="H16" i="14"/>
  <c r="AB52" i="17"/>
  <c r="J42" i="15"/>
  <c r="Y19" i="17"/>
  <c r="Y41" i="17"/>
  <c r="AA60" i="17"/>
  <c r="AA38" i="17"/>
  <c r="Z47" i="17"/>
  <c r="X65" i="17"/>
  <c r="AA18" i="17"/>
  <c r="X21" i="17"/>
  <c r="Z31" i="17"/>
  <c r="X56" i="17"/>
  <c r="X52" i="17"/>
  <c r="X10" i="17"/>
  <c r="R19" i="14"/>
  <c r="AA44" i="17"/>
  <c r="AA32" i="17"/>
  <c r="AB38" i="17"/>
  <c r="Z25" i="17"/>
  <c r="Z9" i="17"/>
  <c r="AB22" i="17"/>
  <c r="Q15" i="14"/>
  <c r="X45" i="17"/>
  <c r="X43" i="17"/>
  <c r="Z35" i="17"/>
  <c r="H12" i="14"/>
  <c r="X59" i="17"/>
  <c r="Y10" i="17"/>
  <c r="Q19" i="14"/>
  <c r="Z44" i="17"/>
  <c r="Z32" i="17"/>
  <c r="X25" i="17"/>
  <c r="Y9" i="17"/>
  <c r="Y11" i="17"/>
  <c r="Y66" i="17"/>
  <c r="Z45" i="17"/>
  <c r="X34" i="17"/>
  <c r="Z59" i="17"/>
  <c r="AA3" i="17"/>
  <c r="X26" i="17"/>
  <c r="Y46" i="17"/>
  <c r="X47" i="17"/>
  <c r="Z66" i="17"/>
  <c r="AA48" i="17"/>
  <c r="J32" i="15"/>
  <c r="Z23" i="17"/>
  <c r="X54" i="17"/>
  <c r="AB57" i="17"/>
  <c r="Y12" i="17"/>
  <c r="X39" i="17"/>
  <c r="AA23" i="17"/>
  <c r="Z43" i="17"/>
  <c r="M16" i="14"/>
  <c r="X36" i="17"/>
  <c r="Y15" i="17"/>
  <c r="Y62" i="17"/>
  <c r="AB7" i="17"/>
  <c r="AB20" i="17"/>
  <c r="Z18" i="17"/>
  <c r="Y56" i="17"/>
  <c r="Z7" i="17"/>
  <c r="Z38" i="17"/>
  <c r="AB51" i="17"/>
  <c r="X58" i="17"/>
  <c r="D37" i="1"/>
  <c r="Y25" i="17"/>
  <c r="AA13" i="17"/>
  <c r="Z54" i="17"/>
  <c r="AB3" i="17"/>
  <c r="AB11" i="17"/>
  <c r="Y64" i="17"/>
  <c r="Y38" i="17"/>
  <c r="Z13" i="17"/>
  <c r="Z52" i="17"/>
  <c r="L19" i="14"/>
  <c r="Y20" i="17"/>
  <c r="Y18" i="17"/>
  <c r="Z34" i="17"/>
  <c r="X17" i="17"/>
  <c r="AA47" i="17"/>
  <c r="AA29" i="17"/>
  <c r="Y26" i="17"/>
  <c r="AA61" i="17"/>
  <c r="Z21" i="17"/>
  <c r="X30" i="17"/>
  <c r="Y4" i="17"/>
  <c r="Z11" i="17"/>
  <c r="Y43" i="17"/>
  <c r="J40" i="15"/>
  <c r="AA43" i="17"/>
  <c r="Q16" i="14"/>
  <c r="AA24" i="17"/>
  <c r="Z33" i="17"/>
  <c r="Z64" i="17"/>
  <c r="X40" i="17"/>
  <c r="R18" i="14"/>
  <c r="Y61" i="17"/>
  <c r="AA53" i="17"/>
  <c r="X35" i="17"/>
  <c r="H11" i="14"/>
  <c r="J29" i="15"/>
  <c r="Y32" i="17"/>
  <c r="Y28" i="17"/>
  <c r="K8" i="14" l="1"/>
  <c r="K12" i="14"/>
  <c r="K13" i="14"/>
  <c r="K9" i="14"/>
  <c r="K10" i="14"/>
  <c r="K6" i="14"/>
  <c r="K14" i="14"/>
  <c r="K11" i="14"/>
  <c r="K7" i="14"/>
  <c r="V62" i="17"/>
  <c r="V5" i="17"/>
  <c r="M28" i="15"/>
  <c r="V56" i="17"/>
  <c r="V34" i="17"/>
  <c r="V14" i="17"/>
  <c r="V35" i="17"/>
  <c r="V58" i="17"/>
  <c r="V31" i="17"/>
  <c r="V43" i="17"/>
  <c r="V48" i="17"/>
  <c r="V13" i="17"/>
  <c r="V45" i="17"/>
  <c r="V27" i="17"/>
  <c r="V21" i="17"/>
  <c r="V28" i="17"/>
  <c r="M33" i="15"/>
  <c r="M34" i="15"/>
  <c r="V53" i="17"/>
  <c r="M30" i="15"/>
  <c r="M24" i="15"/>
  <c r="M40" i="15"/>
  <c r="V18" i="17"/>
  <c r="V66" i="17"/>
  <c r="V23" i="17"/>
  <c r="V22" i="17"/>
  <c r="V51" i="17"/>
  <c r="V15" i="17"/>
  <c r="V11" i="17"/>
  <c r="V65" i="17"/>
  <c r="M32" i="15"/>
  <c r="V9" i="17"/>
  <c r="V16" i="17"/>
  <c r="V55" i="17"/>
  <c r="V47" i="17"/>
  <c r="V61" i="17"/>
  <c r="V39" i="17"/>
  <c r="V25" i="17"/>
  <c r="V6" i="17"/>
  <c r="M41" i="15"/>
  <c r="V20" i="17"/>
  <c r="V42" i="17"/>
  <c r="V38" i="17"/>
  <c r="V46" i="17"/>
  <c r="V50" i="17"/>
  <c r="V32" i="17"/>
  <c r="V4" i="17"/>
  <c r="V12" i="17"/>
  <c r="M42" i="15"/>
  <c r="V60" i="17"/>
  <c r="V44" i="17"/>
  <c r="V26" i="17"/>
  <c r="V37" i="17"/>
  <c r="V41" i="17"/>
  <c r="V40" i="17"/>
  <c r="V36" i="17"/>
  <c r="M22" i="15"/>
  <c r="V57" i="17"/>
  <c r="V3" i="17"/>
  <c r="V7" i="17"/>
  <c r="V19" i="17"/>
  <c r="V64" i="17"/>
  <c r="V49" i="17"/>
  <c r="V10" i="17"/>
  <c r="V30" i="17"/>
  <c r="M23" i="15"/>
  <c r="M27" i="15"/>
  <c r="M31" i="15"/>
  <c r="M35" i="15"/>
  <c r="M39" i="15"/>
  <c r="M36" i="15"/>
  <c r="V63" i="17"/>
  <c r="M29" i="15"/>
  <c r="M25" i="15"/>
  <c r="M37" i="15"/>
  <c r="M26" i="15"/>
  <c r="M38" i="15"/>
  <c r="V33" i="17"/>
  <c r="V59" i="17"/>
  <c r="V17" i="17"/>
  <c r="V52" i="17"/>
  <c r="V24" i="17"/>
  <c r="V54" i="17"/>
  <c r="V29" i="17"/>
  <c r="V8" i="17"/>
  <c r="M43" i="15"/>
  <c r="AD14" i="14"/>
  <c r="Q8" i="14"/>
  <c r="R12" i="14"/>
  <c r="Q11" i="14"/>
  <c r="M9" i="14"/>
  <c r="M6" i="14"/>
  <c r="S42" i="15"/>
  <c r="S22" i="15"/>
  <c r="N29" i="15"/>
  <c r="N31" i="15"/>
  <c r="N38" i="15"/>
  <c r="T39" i="15"/>
  <c r="T36" i="15"/>
  <c r="N23" i="15"/>
  <c r="S27" i="15"/>
  <c r="S26" i="15"/>
  <c r="O24" i="15"/>
  <c r="Q12" i="14"/>
  <c r="L11" i="14"/>
  <c r="R6" i="14"/>
  <c r="O42" i="15"/>
  <c r="T30" i="15"/>
  <c r="O35" i="15"/>
  <c r="O41" i="15"/>
  <c r="T28" i="15"/>
  <c r="S37" i="15"/>
  <c r="O40" i="15"/>
  <c r="L8" i="14"/>
  <c r="L12" i="14"/>
  <c r="Q6" i="14"/>
  <c r="N42" i="15"/>
  <c r="S30" i="15"/>
  <c r="T32" i="15"/>
  <c r="O28" i="15"/>
  <c r="S40" i="15"/>
  <c r="M8" i="14"/>
  <c r="M11" i="14"/>
  <c r="L6" i="14"/>
  <c r="O34" i="15"/>
  <c r="T35" i="15"/>
  <c r="S28" i="15"/>
  <c r="N37" i="15"/>
  <c r="L13" i="14"/>
  <c r="T33" i="15"/>
  <c r="S34" i="15"/>
  <c r="O32" i="15"/>
  <c r="N28" i="15"/>
  <c r="T40" i="15"/>
  <c r="M14" i="14"/>
  <c r="Q13" i="14"/>
  <c r="S33" i="15"/>
  <c r="T31" i="15"/>
  <c r="N39" i="15"/>
  <c r="O23" i="15"/>
  <c r="N6" i="14"/>
  <c r="S29" i="15"/>
  <c r="O39" i="15"/>
  <c r="T23" i="15"/>
  <c r="T24" i="15"/>
  <c r="Q7" i="14"/>
  <c r="N33" i="15"/>
  <c r="T22" i="15"/>
  <c r="S39" i="15"/>
  <c r="N27" i="15"/>
  <c r="R8" i="14"/>
  <c r="Q9" i="14"/>
  <c r="N34" i="15"/>
  <c r="N32" i="15"/>
  <c r="N25" i="15"/>
  <c r="T43" i="15"/>
  <c r="L9" i="14"/>
  <c r="T34" i="15"/>
  <c r="N35" i="15"/>
  <c r="N41" i="15"/>
  <c r="O37" i="15"/>
  <c r="S43" i="15"/>
  <c r="M12" i="14"/>
  <c r="R9" i="14"/>
  <c r="T42" i="15"/>
  <c r="N30" i="15"/>
  <c r="S41" i="15"/>
  <c r="S25" i="15"/>
  <c r="N40" i="15"/>
  <c r="R7" i="14"/>
  <c r="L14" i="14"/>
  <c r="R10" i="14"/>
  <c r="O22" i="15"/>
  <c r="S35" i="15"/>
  <c r="T41" i="15"/>
  <c r="T25" i="15"/>
  <c r="N43" i="15"/>
  <c r="O29" i="15"/>
  <c r="S36" i="15"/>
  <c r="O26" i="15"/>
  <c r="Q14" i="14"/>
  <c r="M10" i="14"/>
  <c r="S31" i="15"/>
  <c r="N36" i="15"/>
  <c r="T26" i="15"/>
  <c r="R14" i="14"/>
  <c r="L10" i="14"/>
  <c r="O31" i="15"/>
  <c r="S23" i="15"/>
  <c r="N26" i="15"/>
  <c r="R11" i="14"/>
  <c r="O25" i="15"/>
  <c r="S32" i="15"/>
  <c r="O43" i="15"/>
  <c r="O30" i="15"/>
  <c r="T37" i="15"/>
  <c r="M7" i="14"/>
  <c r="Q10" i="14"/>
  <c r="N22" i="15"/>
  <c r="S38" i="15"/>
  <c r="T27" i="15"/>
  <c r="M13" i="14"/>
  <c r="W3" i="15" a="1"/>
  <c r="R13" i="14"/>
  <c r="T29" i="15"/>
  <c r="O36" i="15"/>
  <c r="N24" i="15"/>
  <c r="L7" i="14"/>
  <c r="O33" i="15"/>
  <c r="O38" i="15"/>
  <c r="O27" i="15"/>
  <c r="T38" i="15"/>
  <c r="S24" i="15"/>
  <c r="T58" i="14" l="1"/>
  <c r="T59" i="14"/>
  <c r="T57" i="14"/>
  <c r="W10" i="15"/>
  <c r="W45" i="15"/>
  <c r="W5" i="15"/>
  <c r="W85" i="15"/>
  <c r="W66" i="15"/>
  <c r="W55" i="15"/>
  <c r="W79" i="15"/>
  <c r="W3" i="15"/>
  <c r="W76" i="15"/>
  <c r="W27" i="15"/>
  <c r="W30" i="15"/>
  <c r="W32" i="15"/>
  <c r="W46" i="15"/>
  <c r="W13" i="15"/>
  <c r="W25" i="15"/>
  <c r="W23" i="15"/>
  <c r="W47" i="15"/>
  <c r="W62" i="15"/>
  <c r="W22" i="15"/>
  <c r="W51" i="15"/>
  <c r="W60" i="15"/>
  <c r="W12" i="15"/>
  <c r="W35" i="15"/>
  <c r="W54" i="15"/>
  <c r="W78" i="15"/>
  <c r="W33" i="15"/>
  <c r="W50" i="15"/>
  <c r="W88" i="15"/>
  <c r="W17" i="15"/>
  <c r="W82" i="15"/>
  <c r="W73" i="15"/>
  <c r="W75" i="15"/>
  <c r="W7" i="15"/>
  <c r="W11" i="15"/>
  <c r="W19" i="15"/>
  <c r="W9" i="15"/>
  <c r="W34" i="15"/>
  <c r="W6" i="15"/>
  <c r="W21" i="15"/>
  <c r="W43" i="15"/>
  <c r="W80" i="15"/>
  <c r="W57" i="15"/>
  <c r="W64" i="15"/>
  <c r="W24" i="15"/>
  <c r="W31" i="15"/>
  <c r="W41" i="15"/>
  <c r="W40" i="15"/>
  <c r="W70" i="15"/>
  <c r="W38" i="15"/>
  <c r="W69" i="15"/>
  <c r="W58" i="15"/>
  <c r="W52" i="15"/>
  <c r="W20" i="15"/>
  <c r="W65" i="15"/>
  <c r="W71" i="15"/>
  <c r="W68" i="15"/>
  <c r="W49" i="15"/>
  <c r="W84" i="15"/>
  <c r="W67" i="15"/>
  <c r="W8" i="15"/>
  <c r="W42" i="15"/>
  <c r="W77" i="15"/>
  <c r="W29" i="15"/>
  <c r="W39" i="15"/>
  <c r="W63" i="15"/>
  <c r="W81" i="15"/>
  <c r="W74" i="15"/>
  <c r="W61" i="15"/>
  <c r="W15" i="15"/>
  <c r="W4" i="15"/>
  <c r="W83" i="15"/>
  <c r="W72" i="15"/>
  <c r="W16" i="15"/>
  <c r="W48" i="15"/>
  <c r="W18" i="15"/>
  <c r="W37" i="15"/>
  <c r="W59" i="15"/>
  <c r="W53" i="15"/>
  <c r="W87" i="15"/>
  <c r="W36" i="15"/>
  <c r="W44" i="15"/>
  <c r="W56" i="15"/>
  <c r="W14" i="15"/>
  <c r="W26" i="15"/>
  <c r="W28" i="15"/>
  <c r="W86" i="15"/>
  <c r="N7" i="14"/>
  <c r="N11" i="14"/>
  <c r="Z5" i="15"/>
  <c r="X30" i="15"/>
  <c r="AA50" i="15"/>
  <c r="Y64" i="15"/>
  <c r="AA58" i="15"/>
  <c r="AA74" i="15"/>
  <c r="X18" i="15"/>
  <c r="AB85" i="15"/>
  <c r="AB51" i="15"/>
  <c r="X88" i="15"/>
  <c r="AA24" i="15"/>
  <c r="Y52" i="15"/>
  <c r="Y61" i="15"/>
  <c r="Y26" i="15"/>
  <c r="AA66" i="15"/>
  <c r="AB60" i="15"/>
  <c r="AA17" i="15"/>
  <c r="Y31" i="15"/>
  <c r="AA42" i="15"/>
  <c r="AB15" i="15"/>
  <c r="AB28" i="15"/>
  <c r="X41" i="15"/>
  <c r="X72" i="15"/>
  <c r="AA76" i="15"/>
  <c r="AA47" i="15"/>
  <c r="AB7" i="15"/>
  <c r="AB80" i="15"/>
  <c r="Z49" i="15"/>
  <c r="X44" i="15"/>
  <c r="Y55" i="15"/>
  <c r="AA12" i="15"/>
  <c r="AA82" i="15"/>
  <c r="AB65" i="15"/>
  <c r="X4" i="15"/>
  <c r="AB53" i="15"/>
  <c r="Y79" i="15"/>
  <c r="Z25" i="15"/>
  <c r="AB73" i="15"/>
  <c r="Z40" i="15"/>
  <c r="Y29" i="15"/>
  <c r="AA87" i="15"/>
  <c r="Y3" i="15"/>
  <c r="AA54" i="15"/>
  <c r="Z43" i="15"/>
  <c r="AA70" i="15"/>
  <c r="X39" i="15"/>
  <c r="AB36" i="15"/>
  <c r="X45" i="15"/>
  <c r="Y62" i="15"/>
  <c r="Y33" i="15"/>
  <c r="AB57" i="15"/>
  <c r="AA69" i="15"/>
  <c r="AB81" i="15"/>
  <c r="AB56" i="15"/>
  <c r="AB5" i="15"/>
  <c r="X50" i="15"/>
  <c r="AA64" i="15"/>
  <c r="Z74" i="15"/>
  <c r="AA14" i="15"/>
  <c r="AA85" i="15"/>
  <c r="Z88" i="15"/>
  <c r="Z24" i="15"/>
  <c r="Z8" i="15"/>
  <c r="AB61" i="15"/>
  <c r="Y66" i="15"/>
  <c r="Y60" i="15"/>
  <c r="Y34" i="15"/>
  <c r="AB31" i="15"/>
  <c r="Y42" i="15"/>
  <c r="Z28" i="15"/>
  <c r="Y71" i="15"/>
  <c r="Y72" i="15"/>
  <c r="Z76" i="15"/>
  <c r="Y7" i="15"/>
  <c r="Y38" i="15"/>
  <c r="AB49" i="15"/>
  <c r="AB44" i="15"/>
  <c r="Y12" i="15"/>
  <c r="AA6" i="15"/>
  <c r="Z65" i="15"/>
  <c r="AB4" i="15"/>
  <c r="Z79" i="15"/>
  <c r="Z35" i="15"/>
  <c r="X73" i="15"/>
  <c r="X40" i="15"/>
  <c r="Z29" i="15"/>
  <c r="AB23" i="15"/>
  <c r="Z54" i="15"/>
  <c r="X43" i="15"/>
  <c r="Z70" i="15"/>
  <c r="Z63" i="15"/>
  <c r="AB45" i="15"/>
  <c r="AA62" i="15"/>
  <c r="Z33" i="15"/>
  <c r="X57" i="15"/>
  <c r="Y81" i="15"/>
  <c r="Y56" i="15"/>
  <c r="Y5" i="15"/>
  <c r="X64" i="15"/>
  <c r="Z67" i="15"/>
  <c r="Y85" i="15"/>
  <c r="X24" i="15"/>
  <c r="Z61" i="15"/>
  <c r="Z46" i="15"/>
  <c r="X34" i="15"/>
  <c r="Y59" i="15"/>
  <c r="AB72" i="15"/>
  <c r="Z7" i="15"/>
  <c r="X49" i="15"/>
  <c r="Z12" i="15"/>
  <c r="X65" i="15"/>
  <c r="X79" i="15"/>
  <c r="Y35" i="15"/>
  <c r="X83" i="15"/>
  <c r="X54" i="15"/>
  <c r="AB68" i="15"/>
  <c r="Y45" i="15"/>
  <c r="Y11" i="15"/>
  <c r="Z81" i="15"/>
  <c r="X19" i="15"/>
  <c r="X74" i="15"/>
  <c r="Y9" i="15"/>
  <c r="AA26" i="15"/>
  <c r="AA20" i="15"/>
  <c r="AB71" i="15"/>
  <c r="AA7" i="15"/>
  <c r="AA44" i="15"/>
  <c r="X77" i="15"/>
  <c r="X35" i="15"/>
  <c r="AA83" i="15"/>
  <c r="AA75" i="15"/>
  <c r="X63" i="15"/>
  <c r="Z11" i="15"/>
  <c r="Z48" i="15"/>
  <c r="Z22" i="15"/>
  <c r="AA18" i="15"/>
  <c r="X52" i="15"/>
  <c r="Y46" i="15"/>
  <c r="AB42" i="15"/>
  <c r="Y10" i="15"/>
  <c r="Z38" i="15"/>
  <c r="Z82" i="15"/>
  <c r="Y86" i="15"/>
  <c r="AA40" i="15"/>
  <c r="Y43" i="15"/>
  <c r="Z62" i="15"/>
  <c r="AB69" i="15"/>
  <c r="X56" i="15"/>
  <c r="AB19" i="15"/>
  <c r="AB52" i="15"/>
  <c r="X66" i="15"/>
  <c r="AA59" i="15"/>
  <c r="X78" i="15"/>
  <c r="X6" i="15"/>
  <c r="AB21" i="15"/>
  <c r="AB3" i="15"/>
  <c r="Y70" i="15"/>
  <c r="X11" i="15"/>
  <c r="Y48" i="15"/>
  <c r="Z30" i="15"/>
  <c r="AB67" i="15"/>
  <c r="AA52" i="15"/>
  <c r="AB46" i="15"/>
  <c r="AA41" i="15"/>
  <c r="AB16" i="15"/>
  <c r="Y65" i="15"/>
  <c r="Y73" i="15"/>
  <c r="Y83" i="15"/>
  <c r="Z68" i="15"/>
  <c r="X36" i="15"/>
  <c r="AA11" i="15"/>
  <c r="Z45" i="15"/>
  <c r="Y57" i="15"/>
  <c r="N10" i="14"/>
  <c r="AD15" i="14"/>
  <c r="Y22" i="15"/>
  <c r="Y58" i="15"/>
  <c r="AA51" i="15"/>
  <c r="Z26" i="15"/>
  <c r="Z15" i="15"/>
  <c r="X47" i="15"/>
  <c r="AA55" i="15"/>
  <c r="Z53" i="15"/>
  <c r="AB87" i="15"/>
  <c r="AA39" i="15"/>
  <c r="X84" i="15"/>
  <c r="AA22" i="15"/>
  <c r="AB74" i="15"/>
  <c r="Z51" i="15"/>
  <c r="AB8" i="15"/>
  <c r="Z60" i="15"/>
  <c r="Z42" i="15"/>
  <c r="AA71" i="15"/>
  <c r="AB78" i="15"/>
  <c r="Z44" i="15"/>
  <c r="Y6" i="15"/>
  <c r="AA86" i="15"/>
  <c r="AA73" i="15"/>
  <c r="X87" i="15"/>
  <c r="AA43" i="15"/>
  <c r="AA63" i="15"/>
  <c r="Z57" i="15"/>
  <c r="Z56" i="15"/>
  <c r="X22" i="15"/>
  <c r="X51" i="15"/>
  <c r="X46" i="15"/>
  <c r="X42" i="15"/>
  <c r="Y76" i="15"/>
  <c r="AA13" i="15"/>
  <c r="Z4" i="15"/>
  <c r="Y40" i="15"/>
  <c r="X68" i="15"/>
  <c r="AA84" i="15"/>
  <c r="AA30" i="15"/>
  <c r="AB32" i="15"/>
  <c r="AB26" i="15"/>
  <c r="X71" i="15"/>
  <c r="Y13" i="15"/>
  <c r="Y21" i="15"/>
  <c r="AA68" i="15"/>
  <c r="AA48" i="15"/>
  <c r="AB22" i="15"/>
  <c r="X9" i="15"/>
  <c r="Y17" i="15"/>
  <c r="X10" i="15"/>
  <c r="Z13" i="15"/>
  <c r="AB86" i="15"/>
  <c r="Z23" i="15"/>
  <c r="Y27" i="15"/>
  <c r="Z85" i="15"/>
  <c r="X61" i="15"/>
  <c r="AA15" i="15"/>
  <c r="Z47" i="15"/>
  <c r="Z77" i="15"/>
  <c r="Z75" i="15"/>
  <c r="X48" i="15"/>
  <c r="N14" i="14"/>
  <c r="Y50" i="15"/>
  <c r="Y14" i="15"/>
  <c r="AA9" i="15"/>
  <c r="X26" i="15"/>
  <c r="X31" i="15"/>
  <c r="AA28" i="15"/>
  <c r="AB76" i="15"/>
  <c r="X38" i="15"/>
  <c r="X13" i="15"/>
  <c r="Y4" i="15"/>
  <c r="AB40" i="15"/>
  <c r="AA23" i="15"/>
  <c r="AB39" i="15"/>
  <c r="X62" i="15"/>
  <c r="Z84" i="15"/>
  <c r="AA5" i="15"/>
  <c r="AA67" i="15"/>
  <c r="Z32" i="15"/>
  <c r="Y8" i="15"/>
  <c r="X60" i="15"/>
  <c r="Z59" i="15"/>
  <c r="AA10" i="15"/>
  <c r="AB38" i="15"/>
  <c r="AB12" i="15"/>
  <c r="X86" i="15"/>
  <c r="AA21" i="15"/>
  <c r="Y23" i="15"/>
  <c r="Y39" i="15"/>
  <c r="AB62" i="15"/>
  <c r="AA56" i="15"/>
  <c r="Z19" i="15"/>
  <c r="X14" i="15"/>
  <c r="Z9" i="15"/>
  <c r="X8" i="15"/>
  <c r="AB34" i="15"/>
  <c r="AB59" i="15"/>
  <c r="X76" i="15"/>
  <c r="Y44" i="15"/>
  <c r="AA4" i="15"/>
  <c r="AB35" i="15"/>
  <c r="X23" i="15"/>
  <c r="AB63" i="15"/>
  <c r="AB84" i="15"/>
  <c r="Z58" i="15"/>
  <c r="Z14" i="15"/>
  <c r="AA8" i="15"/>
  <c r="AA46" i="15"/>
  <c r="AB41" i="15"/>
  <c r="Y80" i="15"/>
  <c r="X82" i="15"/>
  <c r="Y53" i="15"/>
  <c r="AB29" i="15"/>
  <c r="AB75" i="15"/>
  <c r="AB33" i="15"/>
  <c r="Y84" i="15"/>
  <c r="AA19" i="15"/>
  <c r="X32" i="15"/>
  <c r="AB66" i="15"/>
  <c r="X59" i="15"/>
  <c r="AA49" i="15"/>
  <c r="AB13" i="15"/>
  <c r="Z86" i="15"/>
  <c r="Z21" i="15"/>
  <c r="AB70" i="15"/>
  <c r="AA45" i="15"/>
  <c r="Y69" i="15"/>
  <c r="AB27" i="15"/>
  <c r="X81" i="15"/>
  <c r="N9" i="14"/>
  <c r="Z64" i="15"/>
  <c r="AB14" i="15"/>
  <c r="AB24" i="15"/>
  <c r="AB37" i="15"/>
  <c r="AA34" i="15"/>
  <c r="Y28" i="15"/>
  <c r="AA78" i="15"/>
  <c r="X16" i="15"/>
  <c r="AB6" i="15"/>
  <c r="AB79" i="15"/>
  <c r="Z87" i="15"/>
  <c r="AB43" i="15"/>
  <c r="Z27" i="15"/>
  <c r="AA57" i="15"/>
  <c r="AB64" i="15"/>
  <c r="Y51" i="15"/>
  <c r="Z37" i="15"/>
  <c r="AB20" i="15"/>
  <c r="Y41" i="15"/>
  <c r="X80" i="15"/>
  <c r="AA16" i="15"/>
  <c r="Z6" i="15"/>
  <c r="Y25" i="15"/>
  <c r="Z83" i="15"/>
  <c r="Y75" i="15"/>
  <c r="Y36" i="15"/>
  <c r="AB11" i="15"/>
  <c r="X67" i="15"/>
  <c r="Y88" i="15"/>
  <c r="X37" i="15"/>
  <c r="Z34" i="15"/>
  <c r="Z71" i="15"/>
  <c r="AB47" i="15"/>
  <c r="Z55" i="15"/>
  <c r="AB77" i="15"/>
  <c r="AB83" i="15"/>
  <c r="Z36" i="15"/>
  <c r="Z69" i="15"/>
  <c r="N12" i="14"/>
  <c r="AB58" i="15"/>
  <c r="AB9" i="15"/>
  <c r="Z17" i="15"/>
  <c r="Z72" i="15"/>
  <c r="Z80" i="15"/>
  <c r="AB55" i="15"/>
  <c r="X53" i="15"/>
  <c r="X29" i="15"/>
  <c r="AB54" i="15"/>
  <c r="AA33" i="15"/>
  <c r="AB48" i="15"/>
  <c r="X69" i="15"/>
  <c r="Y67" i="15"/>
  <c r="X17" i="15"/>
  <c r="Z78" i="15"/>
  <c r="AA77" i="15"/>
  <c r="AA3" i="15"/>
  <c r="X27" i="15"/>
  <c r="Y30" i="15"/>
  <c r="AA32" i="15"/>
  <c r="Y15" i="15"/>
  <c r="Z16" i="15"/>
  <c r="AA25" i="15"/>
  <c r="Y68" i="15"/>
  <c r="AB50" i="15"/>
  <c r="AA88" i="15"/>
  <c r="X20" i="15"/>
  <c r="Y78" i="15"/>
  <c r="AB25" i="15"/>
  <c r="AA27" i="15"/>
  <c r="N13" i="14"/>
  <c r="Y18" i="15"/>
  <c r="Z20" i="15"/>
  <c r="AA38" i="15"/>
  <c r="AA35" i="15"/>
  <c r="Y63" i="15"/>
  <c r="Z18" i="15"/>
  <c r="AA37" i="15"/>
  <c r="Z31" i="15"/>
  <c r="Z10" i="15"/>
  <c r="AB82" i="15"/>
  <c r="Z3" i="15"/>
  <c r="AA81" i="15"/>
  <c r="N8" i="14"/>
  <c r="U3" i="14" s="1" a="1"/>
  <c r="X5" i="15"/>
  <c r="AB30" i="15"/>
  <c r="Z50" i="15"/>
  <c r="Y19" i="15"/>
  <c r="X58" i="15"/>
  <c r="Y74" i="15"/>
  <c r="AB18" i="15"/>
  <c r="X85" i="15"/>
  <c r="Y32" i="15"/>
  <c r="AB88" i="15"/>
  <c r="Y24" i="15"/>
  <c r="Z52" i="15"/>
  <c r="AA61" i="15"/>
  <c r="Y37" i="15"/>
  <c r="Z66" i="15"/>
  <c r="AA60" i="15"/>
  <c r="AB17" i="15"/>
  <c r="AA31" i="15"/>
  <c r="Y20" i="15"/>
  <c r="X15" i="15"/>
  <c r="X28" i="15"/>
  <c r="Z41" i="15"/>
  <c r="AA72" i="15"/>
  <c r="AB10" i="15"/>
  <c r="Y47" i="15"/>
  <c r="X7" i="15"/>
  <c r="AA80" i="15"/>
  <c r="Y49" i="15"/>
  <c r="Y16" i="15"/>
  <c r="X55" i="15"/>
  <c r="X12" i="15"/>
  <c r="Y82" i="15"/>
  <c r="AA65" i="15"/>
  <c r="Y77" i="15"/>
  <c r="AA53" i="15"/>
  <c r="AA79" i="15"/>
  <c r="X25" i="15"/>
  <c r="Z73" i="15"/>
  <c r="X21" i="15"/>
  <c r="AA29" i="15"/>
  <c r="Y87" i="15"/>
  <c r="X3" i="15"/>
  <c r="Y54" i="15"/>
  <c r="X75" i="15"/>
  <c r="X70" i="15"/>
  <c r="Z39" i="15"/>
  <c r="AA36" i="15"/>
  <c r="X33" i="15"/>
  <c r="U41" i="14" l="1"/>
  <c r="U26" i="14"/>
  <c r="U51" i="14"/>
  <c r="U12" i="14"/>
  <c r="U54" i="14"/>
  <c r="U22" i="14"/>
  <c r="U32" i="14"/>
  <c r="U28" i="14"/>
  <c r="U18" i="14"/>
  <c r="U43" i="14"/>
  <c r="U4" i="14"/>
  <c r="U38" i="14"/>
  <c r="U14" i="14"/>
  <c r="U25" i="14"/>
  <c r="U34" i="14"/>
  <c r="U10" i="14"/>
  <c r="U35" i="14"/>
  <c r="U40" i="14"/>
  <c r="U45" i="14"/>
  <c r="U6" i="14"/>
  <c r="U17" i="14"/>
  <c r="U19" i="14"/>
  <c r="U15" i="14"/>
  <c r="U46" i="14"/>
  <c r="U27" i="14"/>
  <c r="U8" i="14"/>
  <c r="U21" i="14"/>
  <c r="U29" i="14"/>
  <c r="U9" i="14"/>
  <c r="U48" i="14"/>
  <c r="U30" i="14"/>
  <c r="U23" i="14"/>
  <c r="U52" i="14"/>
  <c r="U5" i="14"/>
  <c r="U47" i="14"/>
  <c r="U24" i="14"/>
  <c r="U11" i="14"/>
  <c r="U36" i="14"/>
  <c r="U16" i="14"/>
  <c r="U44" i="14"/>
  <c r="U56" i="14"/>
  <c r="U39" i="14"/>
  <c r="U50" i="14"/>
  <c r="U3" i="14"/>
  <c r="U53" i="14"/>
  <c r="U55" i="14"/>
  <c r="U37" i="14"/>
  <c r="U7" i="14"/>
  <c r="U49" i="14"/>
  <c r="U42" i="14"/>
  <c r="U13" i="14"/>
  <c r="U20" i="14"/>
  <c r="U31" i="14"/>
  <c r="U33" i="14"/>
  <c r="V56" i="15"/>
  <c r="V48" i="15"/>
  <c r="V81" i="15"/>
  <c r="V84" i="15"/>
  <c r="V69" i="15"/>
  <c r="V57" i="15"/>
  <c r="V11" i="15"/>
  <c r="V33" i="15"/>
  <c r="V62" i="15"/>
  <c r="V27" i="15"/>
  <c r="V45" i="15"/>
  <c r="V63" i="15"/>
  <c r="V36" i="15"/>
  <c r="V39" i="15"/>
  <c r="V68" i="15"/>
  <c r="V70" i="15"/>
  <c r="V43" i="15"/>
  <c r="V75" i="15"/>
  <c r="V54" i="15"/>
  <c r="V23" i="15"/>
  <c r="V3" i="15"/>
  <c r="V87" i="15"/>
  <c r="V83" i="15"/>
  <c r="V29" i="15"/>
  <c r="V40" i="15"/>
  <c r="V21" i="15"/>
  <c r="V73" i="15"/>
  <c r="V35" i="15"/>
  <c r="V25" i="15"/>
  <c r="V79" i="15"/>
  <c r="V86" i="15"/>
  <c r="V53" i="15"/>
  <c r="V4" i="15"/>
  <c r="V77" i="15"/>
  <c r="V65" i="15"/>
  <c r="V6" i="15"/>
  <c r="V82" i="15"/>
  <c r="V12" i="15"/>
  <c r="V13" i="15"/>
  <c r="V55" i="15"/>
  <c r="V44" i="15"/>
  <c r="V16" i="15"/>
  <c r="V49" i="15"/>
  <c r="V38" i="15"/>
  <c r="V80" i="15"/>
  <c r="V7" i="15"/>
  <c r="V78" i="15"/>
  <c r="V47" i="15"/>
  <c r="V76" i="15"/>
  <c r="V10" i="15"/>
  <c r="V72" i="15"/>
  <c r="V71" i="15"/>
  <c r="V41" i="15"/>
  <c r="V28" i="15"/>
  <c r="V59" i="15"/>
  <c r="V15" i="15"/>
  <c r="V42" i="15"/>
  <c r="V20" i="15"/>
  <c r="V31" i="15"/>
  <c r="V34" i="15"/>
  <c r="V17" i="15"/>
  <c r="V60" i="15"/>
  <c r="V46" i="15"/>
  <c r="V66" i="15"/>
  <c r="V26" i="15"/>
  <c r="V37" i="15"/>
  <c r="V61" i="15"/>
  <c r="V8" i="15"/>
  <c r="V52" i="15"/>
  <c r="V24" i="15"/>
  <c r="V9" i="15"/>
  <c r="V88" i="15"/>
  <c r="V51" i="15"/>
  <c r="V32" i="15"/>
  <c r="V85" i="15"/>
  <c r="V14" i="15"/>
  <c r="V18" i="15"/>
  <c r="V74" i="15"/>
  <c r="V67" i="15"/>
  <c r="V58" i="15"/>
  <c r="V64" i="15"/>
  <c r="V19" i="15"/>
  <c r="V50" i="15"/>
  <c r="V22" i="15"/>
  <c r="V30" i="15"/>
  <c r="V5" i="15"/>
  <c r="Z41" i="14"/>
  <c r="V41" i="14"/>
  <c r="X41" i="14"/>
  <c r="W41" i="14"/>
  <c r="Y41" i="14"/>
  <c r="X18" i="14"/>
  <c r="Y18" i="14"/>
  <c r="W18" i="14"/>
  <c r="V18" i="14"/>
  <c r="Z18" i="14"/>
  <c r="Y35" i="14"/>
  <c r="Z35" i="14"/>
  <c r="X35" i="14"/>
  <c r="V35" i="14"/>
  <c r="W35" i="14"/>
  <c r="X27" i="14"/>
  <c r="Y27" i="14"/>
  <c r="V27" i="14"/>
  <c r="Z27" i="14"/>
  <c r="W27" i="14"/>
  <c r="W52" i="14"/>
  <c r="Y52" i="14"/>
  <c r="X52" i="14"/>
  <c r="V52" i="14"/>
  <c r="Z52" i="14"/>
  <c r="Y56" i="14"/>
  <c r="V56" i="14"/>
  <c r="W56" i="14"/>
  <c r="Z56" i="14"/>
  <c r="X56" i="14"/>
  <c r="Y49" i="14"/>
  <c r="V49" i="14"/>
  <c r="X49" i="14"/>
  <c r="W49" i="14"/>
  <c r="Z49" i="14"/>
  <c r="V26" i="14"/>
  <c r="Y26" i="14"/>
  <c r="W26" i="14"/>
  <c r="Z26" i="14"/>
  <c r="X26" i="14"/>
  <c r="Y43" i="14"/>
  <c r="Z43" i="14"/>
  <c r="W43" i="14"/>
  <c r="V43" i="14"/>
  <c r="X43" i="14"/>
  <c r="Z40" i="14"/>
  <c r="W40" i="14"/>
  <c r="V40" i="14"/>
  <c r="Y40" i="14"/>
  <c r="X40" i="14"/>
  <c r="Z8" i="14"/>
  <c r="V8" i="14"/>
  <c r="X8" i="14"/>
  <c r="W8" i="14"/>
  <c r="Y8" i="14"/>
  <c r="Z5" i="14"/>
  <c r="Y5" i="14"/>
  <c r="X5" i="14"/>
  <c r="V5" i="14"/>
  <c r="W5" i="14"/>
  <c r="W39" i="14"/>
  <c r="Y39" i="14"/>
  <c r="Z39" i="14"/>
  <c r="V39" i="14"/>
  <c r="X39" i="14"/>
  <c r="Z42" i="14"/>
  <c r="V42" i="14"/>
  <c r="X42" i="14"/>
  <c r="W42" i="14"/>
  <c r="Y42" i="14"/>
  <c r="Y54" i="14"/>
  <c r="W54" i="14"/>
  <c r="X54" i="14"/>
  <c r="Z54" i="14"/>
  <c r="V54" i="14"/>
  <c r="Y9" i="14"/>
  <c r="V9" i="14"/>
  <c r="W9" i="14"/>
  <c r="X9" i="14"/>
  <c r="Z9" i="14"/>
  <c r="X31" i="14"/>
  <c r="V31" i="14"/>
  <c r="Y31" i="14"/>
  <c r="Z31" i="14"/>
  <c r="W31" i="14"/>
  <c r="Z14" i="14"/>
  <c r="V14" i="14"/>
  <c r="Y14" i="14"/>
  <c r="W14" i="14"/>
  <c r="X14" i="14"/>
  <c r="Z11" i="14"/>
  <c r="X11" i="14"/>
  <c r="W11" i="14"/>
  <c r="V11" i="14"/>
  <c r="Y11" i="14"/>
  <c r="W51" i="14"/>
  <c r="X51" i="14"/>
  <c r="Z51" i="14"/>
  <c r="Y51" i="14"/>
  <c r="V51" i="14"/>
  <c r="Y4" i="14"/>
  <c r="X4" i="14"/>
  <c r="W4" i="14"/>
  <c r="Z4" i="14"/>
  <c r="V4" i="14"/>
  <c r="Z45" i="14"/>
  <c r="V45" i="14"/>
  <c r="Y45" i="14"/>
  <c r="W45" i="14"/>
  <c r="X45" i="14"/>
  <c r="W21" i="14"/>
  <c r="V21" i="14"/>
  <c r="Z21" i="14"/>
  <c r="Y21" i="14"/>
  <c r="X21" i="14"/>
  <c r="W47" i="14"/>
  <c r="Z47" i="14"/>
  <c r="Y47" i="14"/>
  <c r="X47" i="14"/>
  <c r="V47" i="14"/>
  <c r="Z50" i="14"/>
  <c r="W50" i="14"/>
  <c r="X50" i="14"/>
  <c r="V50" i="14"/>
  <c r="Y50" i="14"/>
  <c r="V13" i="14"/>
  <c r="Z13" i="14"/>
  <c r="Y13" i="14"/>
  <c r="X13" i="14"/>
  <c r="W13" i="14"/>
  <c r="Z17" i="14"/>
  <c r="V17" i="14"/>
  <c r="W17" i="14"/>
  <c r="X17" i="14"/>
  <c r="Y17" i="14"/>
  <c r="W53" i="14"/>
  <c r="Y53" i="14"/>
  <c r="Z53" i="14"/>
  <c r="V53" i="14"/>
  <c r="X53" i="14"/>
  <c r="V12" i="14"/>
  <c r="Y12" i="14"/>
  <c r="Z12" i="14"/>
  <c r="X12" i="14"/>
  <c r="W12" i="14"/>
  <c r="Y38" i="14"/>
  <c r="V38" i="14"/>
  <c r="W38" i="14"/>
  <c r="X38" i="14"/>
  <c r="Z38" i="14"/>
  <c r="Z6" i="14"/>
  <c r="X6" i="14"/>
  <c r="V6" i="14"/>
  <c r="Y6" i="14"/>
  <c r="W6" i="14"/>
  <c r="W29" i="14"/>
  <c r="V29" i="14"/>
  <c r="Z29" i="14"/>
  <c r="X29" i="14"/>
  <c r="Y29" i="14"/>
  <c r="Y24" i="14"/>
  <c r="X24" i="14"/>
  <c r="V24" i="14"/>
  <c r="W24" i="14"/>
  <c r="Z24" i="14"/>
  <c r="X3" i="14"/>
  <c r="W3" i="14"/>
  <c r="Z3" i="14"/>
  <c r="Y3" i="14"/>
  <c r="V3" i="14"/>
  <c r="Z20" i="14"/>
  <c r="V20" i="14"/>
  <c r="W20" i="14"/>
  <c r="X20" i="14"/>
  <c r="Y20" i="14"/>
  <c r="W22" i="14"/>
  <c r="Z22" i="14"/>
  <c r="Y22" i="14"/>
  <c r="X22" i="14"/>
  <c r="V22" i="14"/>
  <c r="V25" i="14"/>
  <c r="Y25" i="14"/>
  <c r="W25" i="14"/>
  <c r="Z25" i="14"/>
  <c r="X25" i="14"/>
  <c r="Y19" i="14"/>
  <c r="W19" i="14"/>
  <c r="Z19" i="14"/>
  <c r="V19" i="14"/>
  <c r="X19" i="14"/>
  <c r="X48" i="14"/>
  <c r="W48" i="14"/>
  <c r="V48" i="14"/>
  <c r="Z48" i="14"/>
  <c r="Y48" i="14"/>
  <c r="W36" i="14"/>
  <c r="V36" i="14"/>
  <c r="Z36" i="14"/>
  <c r="X36" i="14"/>
  <c r="Y36" i="14"/>
  <c r="Y55" i="14"/>
  <c r="W55" i="14"/>
  <c r="X55" i="14"/>
  <c r="Z55" i="14"/>
  <c r="V55" i="14"/>
  <c r="W33" i="14"/>
  <c r="Y33" i="14"/>
  <c r="Z33" i="14"/>
  <c r="X33" i="14"/>
  <c r="V33" i="14"/>
  <c r="X32" i="14"/>
  <c r="V32" i="14"/>
  <c r="Z32" i="14"/>
  <c r="W32" i="14"/>
  <c r="Y32" i="14"/>
  <c r="X34" i="14"/>
  <c r="V34" i="14"/>
  <c r="Y34" i="14"/>
  <c r="W34" i="14"/>
  <c r="Z34" i="14"/>
  <c r="Y15" i="14"/>
  <c r="V15" i="14"/>
  <c r="X15" i="14"/>
  <c r="Z15" i="14"/>
  <c r="W15" i="14"/>
  <c r="Z30" i="14"/>
  <c r="V30" i="14"/>
  <c r="Y30" i="14"/>
  <c r="X30" i="14"/>
  <c r="W30" i="14"/>
  <c r="V16" i="14"/>
  <c r="W16" i="14"/>
  <c r="X16" i="14"/>
  <c r="Z16" i="14"/>
  <c r="Y16" i="14"/>
  <c r="W37" i="14"/>
  <c r="Y37" i="14"/>
  <c r="X37" i="14"/>
  <c r="V37" i="14"/>
  <c r="Z37" i="14"/>
  <c r="AD16" i="14"/>
  <c r="X28" i="14"/>
  <c r="Z28" i="14"/>
  <c r="V28" i="14"/>
  <c r="W28" i="14"/>
  <c r="Y28" i="14"/>
  <c r="W10" i="14"/>
  <c r="Z10" i="14"/>
  <c r="V10" i="14"/>
  <c r="Y10" i="14"/>
  <c r="X10" i="14"/>
  <c r="Y46" i="14"/>
  <c r="W46" i="14"/>
  <c r="Z46" i="14"/>
  <c r="X46" i="14"/>
  <c r="V46" i="14"/>
  <c r="Z23" i="14"/>
  <c r="V23" i="14"/>
  <c r="Y23" i="14"/>
  <c r="X23" i="14"/>
  <c r="W23" i="14"/>
  <c r="X44" i="14"/>
  <c r="V44" i="14"/>
  <c r="Z44" i="14"/>
  <c r="Y44" i="14"/>
  <c r="W44" i="14"/>
  <c r="W7" i="14"/>
  <c r="V7" i="14"/>
  <c r="Y7" i="14"/>
  <c r="X7" i="14"/>
  <c r="Z7" i="14"/>
  <c r="T7" i="14" l="1"/>
  <c r="T44" i="14"/>
  <c r="T23" i="14"/>
  <c r="T46" i="14"/>
  <c r="T10" i="14"/>
  <c r="T28" i="14"/>
  <c r="T37" i="14"/>
  <c r="T16" i="14"/>
  <c r="T30" i="14"/>
  <c r="T15" i="14"/>
  <c r="T34" i="14"/>
  <c r="T32" i="14"/>
  <c r="T33" i="14"/>
  <c r="T55" i="14"/>
  <c r="T36" i="14"/>
  <c r="T48" i="14"/>
  <c r="T19" i="14"/>
  <c r="T25" i="14"/>
  <c r="T22" i="14"/>
  <c r="T20" i="14"/>
  <c r="T3" i="14"/>
  <c r="T24" i="14"/>
  <c r="T29" i="14"/>
  <c r="T6" i="14"/>
  <c r="T38" i="14"/>
  <c r="T12" i="14"/>
  <c r="T53" i="14"/>
  <c r="T17" i="14"/>
  <c r="T13" i="14"/>
  <c r="T50" i="14"/>
  <c r="T47" i="14"/>
  <c r="T21" i="14"/>
  <c r="T45" i="14"/>
  <c r="T4" i="14"/>
  <c r="T51" i="14"/>
  <c r="T11" i="14"/>
  <c r="T14" i="14"/>
  <c r="T31" i="14"/>
  <c r="T9" i="14"/>
  <c r="T54" i="14"/>
  <c r="T42" i="14"/>
  <c r="T39" i="14"/>
  <c r="T5" i="14"/>
  <c r="T8" i="14"/>
  <c r="T40" i="14"/>
  <c r="T43" i="14"/>
  <c r="T26" i="14"/>
  <c r="T49" i="14"/>
  <c r="T56" i="14"/>
  <c r="T52" i="14"/>
  <c r="T27" i="14"/>
  <c r="T35" i="14"/>
  <c r="T18" i="14"/>
  <c r="T41" i="14"/>
  <c r="AC2" i="17" a="1"/>
  <c r="I37" i="1"/>
  <c r="AD17" i="14"/>
  <c r="I39" i="1"/>
  <c r="I36" i="1"/>
  <c r="I24" i="1"/>
  <c r="I23" i="1"/>
  <c r="I29" i="1"/>
  <c r="I14" i="1"/>
  <c r="I38" i="1"/>
  <c r="H37" i="1"/>
  <c r="H36" i="1"/>
  <c r="I22" i="1"/>
  <c r="H21" i="1"/>
  <c r="H22" i="1"/>
  <c r="I21" i="1"/>
  <c r="AC2" i="15" a="1"/>
  <c r="AC15" i="15" l="1"/>
  <c r="AC3" i="15"/>
  <c r="AC4" i="15"/>
  <c r="AC49" i="15"/>
  <c r="AC40" i="15"/>
  <c r="AC76" i="15"/>
  <c r="AC67" i="15"/>
  <c r="AC65" i="15"/>
  <c r="AC27" i="15"/>
  <c r="AC56" i="15"/>
  <c r="AC26" i="15"/>
  <c r="AC45" i="15"/>
  <c r="AC88" i="15"/>
  <c r="AC16" i="15"/>
  <c r="AC28" i="15"/>
  <c r="AC11" i="15"/>
  <c r="AC43" i="15"/>
  <c r="AC79" i="15"/>
  <c r="AC19" i="15"/>
  <c r="AC51" i="15"/>
  <c r="AC31" i="15"/>
  <c r="AC14" i="15"/>
  <c r="AC42" i="15"/>
  <c r="AC87" i="15"/>
  <c r="AC66" i="15"/>
  <c r="AC74" i="15"/>
  <c r="AC2" i="15"/>
  <c r="AC54" i="15"/>
  <c r="AC59" i="15"/>
  <c r="AC61" i="15"/>
  <c r="AC22" i="15"/>
  <c r="AC55" i="15"/>
  <c r="AC24" i="15"/>
  <c r="AC9" i="15"/>
  <c r="AC78" i="15"/>
  <c r="AC44" i="15"/>
  <c r="AC32" i="15"/>
  <c r="AC62" i="15"/>
  <c r="AC50" i="15"/>
  <c r="AC63" i="15"/>
  <c r="AC84" i="15"/>
  <c r="AC20" i="15"/>
  <c r="AC21" i="15"/>
  <c r="AC17" i="15"/>
  <c r="AC70" i="15"/>
  <c r="AC35" i="15"/>
  <c r="AC73" i="15"/>
  <c r="AC83" i="15"/>
  <c r="AC13" i="15"/>
  <c r="AC30" i="15"/>
  <c r="AC5" i="15"/>
  <c r="AC57" i="15"/>
  <c r="AC33" i="15"/>
  <c r="AC75" i="15"/>
  <c r="AC39" i="15"/>
  <c r="AC41" i="15"/>
  <c r="AC77" i="15"/>
  <c r="AC80" i="15"/>
  <c r="AC47" i="15"/>
  <c r="AC81" i="15"/>
  <c r="AC58" i="15"/>
  <c r="AC36" i="15"/>
  <c r="AC10" i="15"/>
  <c r="AC7" i="15"/>
  <c r="AC48" i="15"/>
  <c r="AC68" i="15"/>
  <c r="AC72" i="15"/>
  <c r="AC52" i="15"/>
  <c r="AC29" i="15"/>
  <c r="AC64" i="15"/>
  <c r="AC69" i="15"/>
  <c r="AC82" i="15"/>
  <c r="AC86" i="15"/>
  <c r="AC37" i="15"/>
  <c r="AC25" i="15"/>
  <c r="AC6" i="15"/>
  <c r="AC38" i="15"/>
  <c r="AC85" i="15"/>
  <c r="AC53" i="15"/>
  <c r="AC60" i="15"/>
  <c r="AC46" i="15"/>
  <c r="AC71" i="15"/>
  <c r="AC34" i="15"/>
  <c r="AC18" i="15"/>
  <c r="AC23" i="15"/>
  <c r="AC8" i="15"/>
  <c r="AC12" i="15"/>
  <c r="AC17" i="17"/>
  <c r="AC12" i="17"/>
  <c r="AC56" i="17"/>
  <c r="AC65" i="17"/>
  <c r="AC14" i="17"/>
  <c r="AC55" i="17"/>
  <c r="AC61" i="17"/>
  <c r="AC6" i="17"/>
  <c r="AC5" i="17"/>
  <c r="AC11" i="17"/>
  <c r="AC54" i="17"/>
  <c r="AC23" i="17"/>
  <c r="AC59" i="17"/>
  <c r="AC45" i="17"/>
  <c r="AC35" i="17"/>
  <c r="AC33" i="17"/>
  <c r="AC13" i="17"/>
  <c r="AC3" i="17"/>
  <c r="AC44" i="17"/>
  <c r="AC9" i="17"/>
  <c r="AC16" i="17"/>
  <c r="AC26" i="17"/>
  <c r="AC2" i="17"/>
  <c r="AC25" i="17"/>
  <c r="AC40" i="17"/>
  <c r="AC28" i="17"/>
  <c r="AC60" i="17"/>
  <c r="AC64" i="17"/>
  <c r="AC63" i="17"/>
  <c r="AC10" i="17"/>
  <c r="AC57" i="17"/>
  <c r="AC43" i="17"/>
  <c r="AC39" i="17"/>
  <c r="AC58" i="17"/>
  <c r="AC7" i="17"/>
  <c r="AC22" i="17"/>
  <c r="AC53" i="17"/>
  <c r="AC49" i="17"/>
  <c r="AC27" i="17"/>
  <c r="AC52" i="17"/>
  <c r="AC20" i="17"/>
  <c r="AC36" i="17"/>
  <c r="AC41" i="17"/>
  <c r="AC4" i="17"/>
  <c r="AC47" i="17"/>
  <c r="AC19" i="17"/>
  <c r="AC30" i="17"/>
  <c r="AC42" i="17"/>
  <c r="AC50" i="17"/>
  <c r="AC31" i="17"/>
  <c r="AC66" i="17"/>
  <c r="AC21" i="17"/>
  <c r="AC29" i="17"/>
  <c r="AC32" i="17"/>
  <c r="AC34" i="17"/>
  <c r="AC8" i="17"/>
  <c r="AC24" i="17"/>
  <c r="AC48" i="17"/>
  <c r="AC62" i="17"/>
  <c r="AC38" i="17"/>
  <c r="AC37" i="17"/>
  <c r="AC18" i="17"/>
  <c r="AC51" i="17"/>
  <c r="AC46" i="17"/>
  <c r="AC15" i="17"/>
  <c r="AD18" i="14"/>
  <c r="AD19" i="14" l="1"/>
  <c r="AD20" i="14" l="1"/>
  <c r="AD21" i="14" l="1"/>
  <c r="AD22" i="14" l="1"/>
  <c r="D13" i="1" l="1"/>
  <c r="C21" i="1"/>
  <c r="D21" i="1"/>
  <c r="D14" i="1"/>
  <c r="C22" i="1"/>
  <c r="D22" i="1"/>
  <c r="AA2" i="14" a="1"/>
  <c r="AA22" i="14"/>
  <c r="AA18" i="14"/>
  <c r="AA19" i="14"/>
  <c r="AA54" i="14"/>
  <c r="AA52" i="14"/>
  <c r="AA53" i="14"/>
  <c r="AA51" i="14"/>
  <c r="AA9" i="14"/>
  <c r="AA24" i="14"/>
  <c r="AA21" i="14"/>
  <c r="AA32" i="14"/>
  <c r="AA11" i="14"/>
  <c r="AA42" i="14"/>
  <c r="AA36" i="14"/>
  <c r="AA46" i="14"/>
  <c r="AA8" i="14"/>
  <c r="AA12" i="14"/>
  <c r="AA34" i="14"/>
  <c r="AA39" i="14"/>
  <c r="AA25" i="14"/>
  <c r="AA31" i="14"/>
  <c r="AA3" i="14"/>
  <c r="AA6" i="14"/>
  <c r="AA50" i="14"/>
  <c r="AA38" i="14"/>
  <c r="AA23" i="14"/>
  <c r="AA4" i="14"/>
  <c r="AA47" i="14"/>
  <c r="AA40" i="14"/>
  <c r="AA2" i="14"/>
  <c r="AA28" i="14"/>
  <c r="AA43" i="14"/>
  <c r="AA33" i="14"/>
  <c r="AA15" i="14"/>
  <c r="AA7" i="14"/>
  <c r="AA26" i="14"/>
  <c r="AA55" i="14"/>
  <c r="AA44" i="14"/>
  <c r="AA16" i="14"/>
  <c r="AA30" i="14"/>
  <c r="AA48" i="14"/>
  <c r="AA14" i="14"/>
  <c r="AA56" i="14"/>
  <c r="AA45" i="14"/>
  <c r="AA5" i="14"/>
  <c r="AA37" i="14"/>
  <c r="AA49" i="14"/>
  <c r="AA10" i="14"/>
  <c r="AA13" i="14"/>
  <c r="AA29" i="14"/>
  <c r="AA35" i="14"/>
  <c r="AA17" i="14"/>
  <c r="AA20" i="14"/>
  <c r="AA27" i="14"/>
  <c r="AA41" i="14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E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<sst xmlns="http://schemas.openxmlformats.org/spreadsheetml/2006/main" count="1620" uniqueCount="155">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</sst>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6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EURON#0001</v>
          </cell>
        </row>
        <row r="9">
          <cell r="E9" t="str">
            <v>EUR1M#0001</v>
          </cell>
        </row>
        <row r="10">
          <cell r="E10" t="str">
            <v>EUR3M#0001</v>
          </cell>
        </row>
        <row r="11">
          <cell r="E11" t="str">
            <v>EUR6M#0001</v>
          </cell>
        </row>
        <row r="12">
          <cell r="E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135</v>
      </c>
      <c r="E3" s="89"/>
      <c r="G3" s="91"/>
      <c r="H3" s="13" t="s">
        <v>31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42184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137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91"/>
      <c r="I6" s="191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7" t="s">
        <v>136</v>
      </c>
      <c r="J7" s="89"/>
    </row>
    <row r="8" spans="1:10" ht="11.25" customHeight="1" x14ac:dyDescent="0.2">
      <c r="A8" s="51"/>
      <c r="B8" s="93"/>
      <c r="C8" s="19" t="s">
        <v>81</v>
      </c>
      <c r="D8" s="165" t="s">
        <v>82</v>
      </c>
      <c r="E8" s="89"/>
      <c r="G8" s="91"/>
      <c r="H8" s="15" t="s">
        <v>74</v>
      </c>
      <c r="I8" s="188" t="s">
        <v>75</v>
      </c>
      <c r="J8" s="89"/>
    </row>
    <row r="9" spans="1:10" ht="11.25" customHeight="1" x14ac:dyDescent="0.2">
      <c r="B9" s="93"/>
      <c r="C9" s="190"/>
      <c r="D9" s="190"/>
      <c r="E9" s="89"/>
      <c r="G9" s="91"/>
      <c r="H9" s="19" t="s">
        <v>154</v>
      </c>
      <c r="I9" s="189" t="s">
        <v>153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_xll.qlPiecewiseYieldCurve($D$15,$D$16,Calendar,_xll.ohPack(EURON!U3:U56),,JumpQuotes_ON,JumpDates_ON,D17,D18,D19,Permanent,,ObjectOverwrite)</f>
        <v>_EURON#0017</v>
      </c>
      <c r="E13" s="43"/>
      <c r="G13" s="23"/>
      <c r="H13" s="22" t="s">
        <v>10</v>
      </c>
      <c r="I13" s="42" t="e">
        <f>_xll.qlPiecewiseYieldCurve(I15,I16,Calendar,_xll.ohPack(EUR3M!W3:W88),,JumpQuotes_3M,JumpDates_3M,I17,I18,I19,Permanent,,ObjectOverwrite)</f>
        <v>#NUM!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64105</v>
      </c>
      <c r="D22" s="35">
        <f>_xll.qlYieldTSDiscount(YieldCurve_ON,C22,,Trigger)</f>
        <v>0.38364850905020881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[1]Euribor!$E$8</f>
        <v>EURON#0001</v>
      </c>
      <c r="D23" s="35" t="b">
        <f>_xll.qlRelinkableHandleLinkTo(C23,D13,Trigger)</f>
        <v>1</v>
      </c>
      <c r="E23" s="43"/>
      <c r="G23" s="23"/>
      <c r="H23" s="34" t="str">
        <f>[1]Euribor!$E$10</f>
        <v>EUR3M#0001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134</v>
      </c>
      <c r="D24" s="37" t="b">
        <v>0</v>
      </c>
      <c r="E24" s="43"/>
      <c r="G24" s="23"/>
      <c r="H24" s="36" t="s">
        <v>134</v>
      </c>
      <c r="I24" s="37" t="e">
        <f>_xll.qlExtrapolatorEnableExtrapolation(YieldCurve_3M,,Trigger)</f>
        <v>#VALUE!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e">
        <f>_xll.qlPiecewiseYieldCurve(D30,D31,Calendar,_xll.ohPack(EUR6M!W3:W66),,JumpQuotes_6M,JumpDates_6M,D32,D33,D34,Permanent,,ObjectOverwrite)</f>
        <v>#NUM!</v>
      </c>
      <c r="E28" s="43"/>
      <c r="F28" s="50"/>
      <c r="G28" s="23"/>
      <c r="H28" s="22" t="s">
        <v>10</v>
      </c>
      <c r="I28" s="42" t="e">
        <f>_xll.qlPiecewiseYieldCurve(I30,I31,Calendar,_xll.ohPack(EUR1M!W3:W55),,JumpQuotes_1M,JumpDates_1M,I32,I33,I34,Permanent,,ObjectOverwrite)</f>
        <v>#NUM!</v>
      </c>
      <c r="J28" s="43"/>
    </row>
    <row r="29" spans="1:10" x14ac:dyDescent="0.2">
      <c r="B29" s="41"/>
      <c r="C29" s="24" t="s">
        <v>11</v>
      </c>
      <c r="D29" s="44" t="str">
        <f ca="1">_xll.ohRangeRetrieveError(YieldCurve_6M)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29" s="43"/>
      <c r="F29" s="50"/>
      <c r="G29" s="23"/>
      <c r="H29" s="24" t="s">
        <v>11</v>
      </c>
      <c r="I29" s="44" t="str">
        <f ca="1">_xll.ohRangeRetrieveError(YieldCurve_1M)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 t="e">
        <f>_xll.qlTermStructureReferenceDate(YieldCurve_6M)</f>
        <v>#VALUE!</v>
      </c>
      <c r="D36" s="33" t="e">
        <f>_xll.qlYieldTSDiscount(YieldCurve_6M,C36,,Trigger)</f>
        <v>#VALUE!</v>
      </c>
      <c r="E36" s="43"/>
      <c r="F36" s="50"/>
      <c r="G36" s="23"/>
      <c r="H36" s="32" t="e">
        <f>_xll.qlTermStructureReferenceDate(YieldCurve_1M)</f>
        <v>#VALUE!</v>
      </c>
      <c r="I36" s="33" t="e">
        <f>_xll.qlYieldTSDiscount(YieldCurve_1M,H36,,Trigger)</f>
        <v>#VALUE!</v>
      </c>
      <c r="J36" s="43"/>
    </row>
    <row r="37" spans="2:10" x14ac:dyDescent="0.2">
      <c r="B37" s="23"/>
      <c r="C37" s="34" t="e">
        <f>_xll.qlTermStructureMaxDate(YieldCurve_6M,Trigger)</f>
        <v>#VALUE!</v>
      </c>
      <c r="D37" s="35" t="e">
        <f>_xll.qlYieldTSDiscount(YieldCurve_6M,C37,,Trigger)</f>
        <v>#VALUE!</v>
      </c>
      <c r="E37" s="43"/>
      <c r="F37" s="50"/>
      <c r="G37" s="23"/>
      <c r="H37" s="34" t="e">
        <f>_xll.qlTermStructureMaxDate(YieldCurve_1M,Trigger)</f>
        <v>#VALUE!</v>
      </c>
      <c r="I37" s="35" t="e">
        <f>_xll.qlYieldTSDiscount(YieldCurve_1M,H37,,Trigger)</f>
        <v>#VALUE!</v>
      </c>
      <c r="J37" s="43"/>
    </row>
    <row r="38" spans="2:10" x14ac:dyDescent="0.2">
      <c r="B38" s="23"/>
      <c r="C38" s="34" t="str">
        <f>[1]Euribor!$E$11</f>
        <v>EUR6M#0001</v>
      </c>
      <c r="D38" s="35" t="e">
        <f>_xll.qlRelinkableHandleLinkTo(C38,D28,Trigger)</f>
        <v>#NUM!</v>
      </c>
      <c r="E38" s="43"/>
      <c r="F38" s="50"/>
      <c r="G38" s="23"/>
      <c r="H38" s="34" t="str">
        <f>[1]Euribor!$E$9</f>
        <v>EUR1M#0001</v>
      </c>
      <c r="I38" s="35" t="e">
        <f>_xll.qlRelinkableHandleLinkTo(H38,I28,Trigger)</f>
        <v>#NUM!</v>
      </c>
      <c r="J38" s="43"/>
    </row>
    <row r="39" spans="2:10" x14ac:dyDescent="0.2">
      <c r="B39" s="23"/>
      <c r="C39" s="36" t="s">
        <v>134</v>
      </c>
      <c r="D39" s="37" t="b">
        <v>0</v>
      </c>
      <c r="E39" s="43"/>
      <c r="F39" s="50"/>
      <c r="G39" s="23"/>
      <c r="H39" s="36" t="s">
        <v>134</v>
      </c>
      <c r="I39" s="37" t="e">
        <f>_xll.qlExtrapolatorEnableExtrapolation(YieldCurve_1M,,Trigger)</f>
        <v>#VALUE!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e">
        <f>_xll.qlPiecewiseYieldCurve(D45,D46,Calendar,_xll.ohPack(EUR1Y!W3:W78),,,,D47,D48,D49,Permanent,,ObjectOverwrite)</f>
        <v>#NUM!</v>
      </c>
      <c r="E43" s="43"/>
      <c r="F43" s="50"/>
    </row>
    <row r="44" spans="2:10" x14ac:dyDescent="0.2">
      <c r="B44" s="23"/>
      <c r="C44" s="24" t="s">
        <v>11</v>
      </c>
      <c r="D44" s="44" t="str">
        <f ca="1">_xll.ohRangeRetrieveError(YieldCurve_1Y)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 t="e">
        <f>_xll.qlTermStructureReferenceDate(YieldCurve_1Y)</f>
        <v>#VALUE!</v>
      </c>
      <c r="D51" s="33" t="e">
        <f>_xll.qlYieldTSDiscount(YieldCurve_1Y,C51,,Trigger)</f>
        <v>#VALUE!</v>
      </c>
      <c r="E51" s="43"/>
    </row>
    <row r="52" spans="2:5" x14ac:dyDescent="0.2">
      <c r="B52" s="23"/>
      <c r="C52" s="34" t="e">
        <f>_xll.qlTermStructureMaxDate(YieldCurve_1Y,Trigger)</f>
        <v>#VALUE!</v>
      </c>
      <c r="D52" s="35" t="e">
        <f>_xll.qlYieldTSDiscount(YieldCurve_1Y,C52,,Trigger)</f>
        <v>#VALUE!</v>
      </c>
      <c r="E52" s="43"/>
    </row>
    <row r="53" spans="2:5" x14ac:dyDescent="0.2">
      <c r="B53" s="23"/>
      <c r="C53" s="34" t="str">
        <f>[1]Euribor!$E$12</f>
        <v>EUR1Y#0001</v>
      </c>
      <c r="D53" s="35" t="e">
        <f>_xll.qlRelinkableHandleLinkTo(C53,D43,Trigger)</f>
        <v>#NUM!</v>
      </c>
      <c r="E53" s="43"/>
    </row>
    <row r="54" spans="2:5" x14ac:dyDescent="0.2">
      <c r="B54" s="23"/>
      <c r="C54" s="36" t="s">
        <v>134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2.7109375" style="49" customWidth="1"/>
    <col min="29" max="29" width="3" style="49" bestFit="1" customWidth="1"/>
    <col min="30" max="31" width="24.42578125" style="49" bestFit="1" customWidth="1"/>
    <col min="32" max="33" width="11.7109375" style="49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E1" s="53" t="s">
        <v>138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4" ht="21.75" customHeight="1" x14ac:dyDescent="0.2">
      <c r="A2" s="68" t="s">
        <v>9</v>
      </c>
      <c r="B2" s="68" t="s">
        <v>30</v>
      </c>
      <c r="C2" s="68" t="s">
        <v>80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84</v>
      </c>
      <c r="M2" s="77" t="s">
        <v>87</v>
      </c>
      <c r="N2" s="77" t="s">
        <v>85</v>
      </c>
      <c r="O2" s="77" t="s">
        <v>86</v>
      </c>
      <c r="P2" s="77" t="s">
        <v>88</v>
      </c>
      <c r="Q2" s="77" t="s">
        <v>23</v>
      </c>
      <c r="R2" s="77" t="s">
        <v>81</v>
      </c>
      <c r="S2" s="97"/>
      <c r="T2" s="77" t="s">
        <v>9</v>
      </c>
      <c r="U2" s="77" t="s">
        <v>25</v>
      </c>
      <c r="V2" s="77" t="s">
        <v>84</v>
      </c>
      <c r="W2" s="79" t="s">
        <v>24</v>
      </c>
      <c r="X2" s="79" t="s">
        <v>89</v>
      </c>
      <c r="Y2" s="77" t="s">
        <v>23</v>
      </c>
      <c r="Z2" s="77" t="s">
        <v>81</v>
      </c>
      <c r="AA2" s="80">
        <f t="array" ref="AA2:AA56">_xll.qlPiecewiseYieldCurveData(YieldCurve_ON,Trigger)</f>
        <v>1</v>
      </c>
      <c r="AD2" s="192" t="s">
        <v>90</v>
      </c>
      <c r="AE2" s="193"/>
    </row>
    <row r="3" spans="1:34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obj_0069d#0017</v>
      </c>
      <c r="I3" s="52"/>
      <c r="J3" s="10" t="str">
        <f>A3</f>
        <v>Dp</v>
      </c>
      <c r="K3" s="98" t="str">
        <f>IF(ISBLANK(H3),"--",H3)</f>
        <v>obj_0069d#0017</v>
      </c>
      <c r="L3" s="152" t="str">
        <f>IFERROR(_xll.qlRateHelperQuoteName(K3,Trigger),"--")</f>
        <v>EUROND_Quote</v>
      </c>
      <c r="M3" s="102">
        <f>IFERROR(_xll.qlRateHelperQuoteValue($K3,Trigger),"--")</f>
        <v>-1.1000000000000001E-3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42180</v>
      </c>
      <c r="R3" s="103">
        <f>IFERROR(_xll.qlRateHelperPillarDate(K3,Trigger),"--")</f>
        <v>42181</v>
      </c>
      <c r="T3" s="4" t="str">
        <f t="shared" ref="T3:T34" si="0">IFERROR(INDEX($J$3:$J$55,MATCH(V3,$L$3:$L$55,0),1),"")</f>
        <v>Dp</v>
      </c>
      <c r="U3" s="4" t="str">
        <f t="array" ref="U3:U56">_xll.qlRateHelperSelection(_xll.ohFilter(RateHelpers,IncludeFlag),_xll.ohFilter(Priority,IncludeFlag),AE3,AE4,AE5,AE6,_xll.ohFilter(MinDistance,IncludeFlag),Trigger)</f>
        <v>obj_0069d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42180</v>
      </c>
      <c r="Z3" s="5">
        <f>IFERROR(_xll.qlRateHelperPillarDate(U3,Trigger),"")</f>
        <v>42181</v>
      </c>
      <c r="AA3" s="81">
        <v>1.000003055564892</v>
      </c>
      <c r="AD3" s="111" t="s">
        <v>91</v>
      </c>
      <c r="AE3" s="112">
        <v>8</v>
      </c>
    </row>
    <row r="4" spans="1:34" ht="11.25" customHeight="1" x14ac:dyDescent="0.2">
      <c r="A4" s="56" t="s">
        <v>27</v>
      </c>
      <c r="B4" s="57" t="s">
        <v>76</v>
      </c>
      <c r="C4" s="59" t="s">
        <v>78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obj_0069e#0038</v>
      </c>
      <c r="I4" s="51"/>
      <c r="J4" s="10" t="str">
        <f>A4</f>
        <v>Dp</v>
      </c>
      <c r="K4" s="98" t="str">
        <f t="shared" ref="K4:K5" si="2">IF(ISBLANK(H4),"--",H4)</f>
        <v>obj_0069e#0038</v>
      </c>
      <c r="L4" s="152" t="str">
        <f>IFERROR(_xll.qlRateHelperQuoteName(K4,Trigger),"--")</f>
        <v>EURTND_Quote</v>
      </c>
      <c r="M4" s="102">
        <f>IFERROR(_xll.qlRateHelperQuoteValue($K4,Trigger),"--")</f>
        <v>-1.1000000000000001E-3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42181</v>
      </c>
      <c r="R4" s="103">
        <f>IFERROR(_xll.qlRateHelperPillarDate(K4,Trigger),"--")</f>
        <v>42184</v>
      </c>
      <c r="T4" s="4" t="str">
        <f t="shared" si="0"/>
        <v>Dp</v>
      </c>
      <c r="U4" s="4" t="str">
        <v>obj_0069e</v>
      </c>
      <c r="V4" s="4" t="str">
        <f>IFERROR(_xll.qlRateHelperQuoteName(U4,Trigger),"")</f>
        <v>EURTND_Quote</v>
      </c>
      <c r="W4" s="73">
        <f>IFERROR(_xll.qlRateHelperRate(U4,Trigger),"")</f>
        <v>-1.1000000000000001E-3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42181</v>
      </c>
      <c r="Z4" s="5">
        <f>IFERROR(_xll.qlRateHelperPillarDate(U4,Trigger),"")</f>
        <v>42184</v>
      </c>
      <c r="AA4" s="81">
        <v>1.0000122223438277</v>
      </c>
      <c r="AD4" s="111" t="s">
        <v>92</v>
      </c>
      <c r="AE4" s="112">
        <v>0</v>
      </c>
    </row>
    <row r="5" spans="1:34" ht="11.25" customHeight="1" x14ac:dyDescent="0.2">
      <c r="A5" s="1" t="s">
        <v>27</v>
      </c>
      <c r="B5" s="8" t="s">
        <v>77</v>
      </c>
      <c r="C5" s="9" t="s">
        <v>79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obj_0069f</v>
      </c>
      <c r="V5" s="4" t="str">
        <f>IFERROR(_xll.qlRateHelperQuoteName(U5,Trigger),"")</f>
        <v>EUREONSW_Quote</v>
      </c>
      <c r="W5" s="73">
        <f>IFERROR(_xll.qlRateHelperRate(U5,Trigger),"")</f>
        <v>-1.1000000000000001E-3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42184</v>
      </c>
      <c r="Z5" s="5">
        <f>IFERROR(_xll.qlRateHelperPillarDate(U5,Trigger),"")</f>
        <v>42191</v>
      </c>
      <c r="AA5" s="81">
        <v>1.0000365120576866</v>
      </c>
      <c r="AB5" s="84"/>
      <c r="AC5" s="84"/>
      <c r="AD5" s="111" t="s">
        <v>93</v>
      </c>
      <c r="AE5" s="112">
        <v>2</v>
      </c>
    </row>
    <row r="6" spans="1:34" ht="11.25" customHeight="1" x14ac:dyDescent="0.2">
      <c r="E6" s="55" t="s">
        <v>141</v>
      </c>
      <c r="I6" s="51"/>
      <c r="J6" s="71" t="str">
        <f>A8</f>
        <v>ECB</v>
      </c>
      <c r="K6" s="137" t="str">
        <f>IF(ISBLANK(H8),"--",H8)</f>
        <v>obj_006c3#0020</v>
      </c>
      <c r="L6" s="151" t="str">
        <f>IFERROR(_xll.qlRateHelperQuoteName(K6,Trigger),"--")</f>
        <v>EURECBOISJUL15_Quote</v>
      </c>
      <c r="M6" s="139">
        <f>IFERROR(_xll.qlRateHelperQuoteValue($K6,Trigger),"--")</f>
        <v>-1.2199999999999999E-3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42207</v>
      </c>
      <c r="R6" s="140">
        <f>IFERROR(_xll.qlRateHelperPillarDate(K6,Trigger),"--")</f>
        <v>42256</v>
      </c>
      <c r="T6" s="4" t="str">
        <f t="shared" si="0"/>
        <v>OIS</v>
      </c>
      <c r="U6" s="4" t="str">
        <v>obj_006b2</v>
      </c>
      <c r="V6" s="4" t="str">
        <f>IFERROR(_xll.qlRateHelperQuoteName(U6,Trigger),"")</f>
        <v>EUREON2W_Quote</v>
      </c>
      <c r="W6" s="73">
        <f>IFERROR(_xll.qlRateHelperRate(U6,Trigger),"")</f>
        <v>-1.1799999999999998E-3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42184</v>
      </c>
      <c r="Z6" s="5">
        <f>IFERROR(_xll.qlRateHelperPillarDate(U6,Trigger),"")</f>
        <v>42198</v>
      </c>
      <c r="AA6" s="81">
        <v>1.0000610140764707</v>
      </c>
      <c r="AD6" s="111" t="s">
        <v>94</v>
      </c>
      <c r="AE6" s="113" t="s">
        <v>95</v>
      </c>
    </row>
    <row r="7" spans="1:34" ht="11.25" customHeight="1" x14ac:dyDescent="0.2">
      <c r="A7" s="68" t="s">
        <v>9</v>
      </c>
      <c r="B7" s="68" t="s">
        <v>34</v>
      </c>
      <c r="C7" s="68" t="s">
        <v>142</v>
      </c>
      <c r="D7" s="68" t="s">
        <v>143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8" t="str">
        <f t="shared" ref="K7:K14" si="4">IF(ISBLANK(H9),"--",H9)</f>
        <v>obj_006c9#0015</v>
      </c>
      <c r="L7" s="152" t="str">
        <f>IFERROR(_xll.qlRateHelperQuoteName(K7,Trigger),"--")</f>
        <v>EURECBOISSEP15_Quote</v>
      </c>
      <c r="M7" s="102">
        <f>IFERROR(_xll.qlRateHelperQuoteValue($K7,Trigger),"--")</f>
        <v>-1.2600000000000001E-3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42256</v>
      </c>
      <c r="R7" s="103">
        <f>IFERROR(_xll.qlRateHelperPillarDate(K7,Trigger),"--")</f>
        <v>42305</v>
      </c>
      <c r="T7" s="4" t="str">
        <f t="shared" si="0"/>
        <v>OIS</v>
      </c>
      <c r="U7" s="4" t="str">
        <v>obj_006ab</v>
      </c>
      <c r="V7" s="4" t="str">
        <f>IFERROR(_xll.qlRateHelperQuoteName(U7,Trigger),"")</f>
        <v>EUREON3W_Quote</v>
      </c>
      <c r="W7" s="73">
        <f>IFERROR(_xll.qlRateHelperRate(U7,Trigger),"")</f>
        <v>-1.2099999999999999E-3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42184</v>
      </c>
      <c r="Z7" s="5">
        <f>IFERROR(_xll.qlRateHelperPillarDate(U7,Trigger),"")</f>
        <v>42205</v>
      </c>
      <c r="AA7" s="81">
        <v>1.0000857117708568</v>
      </c>
    </row>
    <row r="8" spans="1:34" ht="11.25" customHeight="1" x14ac:dyDescent="0.2">
      <c r="A8" s="56" t="s">
        <v>140</v>
      </c>
      <c r="B8" s="57" t="str">
        <f>_xll.qlECBNextCode(Settlementdate,Trigger)</f>
        <v>JUL15</v>
      </c>
      <c r="C8" s="169">
        <f>_xll.qlECBdate(B8,Trigger)</f>
        <v>42207</v>
      </c>
      <c r="D8" s="169">
        <f>_xll.qlECBNextDate(C8,Trigger)</f>
        <v>42256</v>
      </c>
      <c r="E8" s="132" t="str">
        <f>$E$1</f>
        <v>Eonia</v>
      </c>
      <c r="F8" s="60" t="str">
        <f t="shared" ref="F8:F16" si="5">Currency&amp;$E$6&amp;B8&amp;QuoteSuffix</f>
        <v>EURECBOISJUL15_Quote</v>
      </c>
      <c r="G8" s="135"/>
      <c r="H8" s="61" t="str">
        <f>_xll.qlDatedOISRateHelper(,C8,C9,F8,E8,,Permanent,Trigger,ObjectOverwrite)</f>
        <v>obj_006c3#0020</v>
      </c>
      <c r="I8" s="51"/>
      <c r="J8" s="10" t="str">
        <f t="shared" si="3"/>
        <v>ECB</v>
      </c>
      <c r="K8" s="98" t="str">
        <f t="shared" si="4"/>
        <v>obj_006c8#0015</v>
      </c>
      <c r="L8" s="152" t="str">
        <f>IFERROR(_xll.qlRateHelperQuoteName(K8,Trigger),"--")</f>
        <v>EURECBOISOCT15_Quote</v>
      </c>
      <c r="M8" s="102">
        <f>IFERROR(_xll.qlRateHelperQuoteValue($K8,Trigger),"--")</f>
        <v>-1.2800000000000001E-3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42305</v>
      </c>
      <c r="R8" s="103">
        <f>IFERROR(_xll.qlRateHelperPillarDate(K8,Trigger),"--")</f>
        <v>42347</v>
      </c>
      <c r="T8" s="4" t="str">
        <f t="shared" si="0"/>
        <v>OIS</v>
      </c>
      <c r="U8" s="4" t="str">
        <v>obj_006ac</v>
      </c>
      <c r="V8" s="4" t="str">
        <f>IFERROR(_xll.qlRateHelperQuoteName(U8,Trigger),"")</f>
        <v>EUREON1M_Quote</v>
      </c>
      <c r="W8" s="73">
        <f>IFERROR(_xll.qlRateHelperRate(U8,Trigger),"")</f>
        <v>-1.23E-3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42184</v>
      </c>
      <c r="Z8" s="5">
        <f>IFERROR(_xll.qlRateHelperPillarDate(U8,Trigger),"")</f>
        <v>42214</v>
      </c>
      <c r="AA8" s="81">
        <v>1.0001176344452416</v>
      </c>
    </row>
    <row r="9" spans="1:34" ht="11.25" customHeight="1" x14ac:dyDescent="0.2">
      <c r="A9" s="62" t="s">
        <v>140</v>
      </c>
      <c r="B9" s="63" t="str">
        <f>_xll.qlECBNextCode(C8,Trigger)</f>
        <v>SEP15</v>
      </c>
      <c r="C9" s="170">
        <f>_xll.qlECBdate(B9,Trigger)</f>
        <v>42256</v>
      </c>
      <c r="D9" s="170">
        <f>_xll.qlECBNextDate(C9,Trigger)</f>
        <v>42305</v>
      </c>
      <c r="E9" s="133" t="str">
        <f t="shared" ref="E9:E16" si="6">$E$1</f>
        <v>Eonia</v>
      </c>
      <c r="F9" s="66" t="str">
        <f t="shared" si="5"/>
        <v>EURECBOISSEP15_Quote</v>
      </c>
      <c r="G9" s="129"/>
      <c r="H9" s="67" t="str">
        <f>_xll.qlDatedOISRateHelper(,C9,C10,F9,E9,,Permanent,Trigger,ObjectOverwrite)</f>
        <v>obj_006c9#0015</v>
      </c>
      <c r="I9" s="51"/>
      <c r="J9" s="10" t="str">
        <f t="shared" si="3"/>
        <v>ECB</v>
      </c>
      <c r="K9" s="98" t="str">
        <f t="shared" si="4"/>
        <v>obj_006c7#0015</v>
      </c>
      <c r="L9" s="152" t="str">
        <f>IFERROR(_xll.qlRateHelperQuoteName(K9,Trigger),"--")</f>
        <v>EURECBOISDEC15_Quote</v>
      </c>
      <c r="M9" s="102">
        <f>IFERROR(_xll.qlRateHelperQuoteValue($K9,Trigger),"--")</f>
        <v>-1.2700000000000001E-3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42347</v>
      </c>
      <c r="R9" s="103">
        <f>IFERROR(_xll.qlRateHelperPillarDate(K9,Trigger),"--")</f>
        <v>42395</v>
      </c>
      <c r="T9" s="4" t="str">
        <f t="shared" si="0"/>
        <v>OIS</v>
      </c>
      <c r="U9" s="4" t="str">
        <v>obj_006a6</v>
      </c>
      <c r="V9" s="4" t="str">
        <f>IFERROR(_xll.qlRateHelperQuoteName(U9,Trigger),"")</f>
        <v>EUREON2M_Quote</v>
      </c>
      <c r="W9" s="73">
        <f>IFERROR(_xll.qlRateHelperRate(U9,Trigger),"")</f>
        <v>-1.23E-3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42184</v>
      </c>
      <c r="Z9" s="5">
        <f>IFERROR(_xll.qlRateHelperPillarDate(U9,Trigger),"")</f>
        <v>42247</v>
      </c>
      <c r="AA9" s="81">
        <v>1.0002345229475591</v>
      </c>
      <c r="AE9" s="49" t="s">
        <v>152</v>
      </c>
    </row>
    <row r="10" spans="1:34" ht="11.25" customHeight="1" x14ac:dyDescent="0.2">
      <c r="A10" s="62" t="s">
        <v>140</v>
      </c>
      <c r="B10" s="63" t="str">
        <f>_xll.qlECBNextCode(C9,Trigger)</f>
        <v>OCT15</v>
      </c>
      <c r="C10" s="170">
        <f>_xll.qlECBdate(B10,Trigger)</f>
        <v>42305</v>
      </c>
      <c r="D10" s="170">
        <f>_xll.qlECBNextDate(C10,Trigger)</f>
        <v>42347</v>
      </c>
      <c r="E10" s="133" t="str">
        <f t="shared" si="6"/>
        <v>Eonia</v>
      </c>
      <c r="F10" s="66" t="str">
        <f t="shared" si="5"/>
        <v>EURECBOISOCT15_Quote</v>
      </c>
      <c r="G10" s="129"/>
      <c r="H10" s="67" t="str">
        <f>_xll.qlDatedOISRateHelper(,C10,C11,F10,E10,,Permanent,Trigger,ObjectOverwrite)</f>
        <v>obj_006c8#0015</v>
      </c>
      <c r="I10" s="51"/>
      <c r="J10" s="10" t="str">
        <f t="shared" si="3"/>
        <v>ECB</v>
      </c>
      <c r="K10" s="98" t="str">
        <f t="shared" si="4"/>
        <v>obj_006c6#0015</v>
      </c>
      <c r="L10" s="152" t="str">
        <f>IFERROR(_xll.qlRateHelperQuoteName(K10,Trigger),"--")</f>
        <v>EURECBOISJAN16_Quote</v>
      </c>
      <c r="M10" s="102">
        <f>IFERROR(_xll.qlRateHelperQuoteValue($K10,Trigger),"--")</f>
        <v>-1.2900000000000001E-3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42395</v>
      </c>
      <c r="R10" s="103">
        <f>IFERROR(_xll.qlRateHelperPillarDate(K10,Trigger),"--")</f>
        <v>42445</v>
      </c>
      <c r="T10" s="4" t="str">
        <f t="shared" si="0"/>
        <v>ECB</v>
      </c>
      <c r="U10" s="4" t="str">
        <v>obj_006c3</v>
      </c>
      <c r="V10" s="4" t="str">
        <f>IFERROR(_xll.qlRateHelperQuoteName(U10,Trigger),"")</f>
        <v>EURECBOISJUL15_Quote</v>
      </c>
      <c r="W10" s="73">
        <f>IFERROR(_xll.qlRateHelperRate(U10,Trigger),"")</f>
        <v>-1.2199999999999999E-3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42207</v>
      </c>
      <c r="Z10" s="5">
        <f>IFERROR(_xll.qlRateHelperPillarDate(U10,Trigger),"")</f>
        <v>42256</v>
      </c>
      <c r="AA10" s="81">
        <v>1.0002643909506168</v>
      </c>
      <c r="AC10" s="77" t="s">
        <v>146</v>
      </c>
      <c r="AD10" s="77" t="s">
        <v>147</v>
      </c>
      <c r="AE10" s="77" t="s">
        <v>148</v>
      </c>
      <c r="AF10" s="77" t="s">
        <v>149</v>
      </c>
      <c r="AG10" s="77" t="s">
        <v>150</v>
      </c>
      <c r="AH10" s="77" t="s">
        <v>151</v>
      </c>
    </row>
    <row r="11" spans="1:34" ht="11.25" customHeight="1" x14ac:dyDescent="0.2">
      <c r="A11" s="62" t="s">
        <v>140</v>
      </c>
      <c r="B11" s="63" t="str">
        <f>_xll.qlECBNextCode(C10,Trigger)</f>
        <v>DEC15</v>
      </c>
      <c r="C11" s="170">
        <f>_xll.qlECBdate(B11,Trigger)</f>
        <v>42347</v>
      </c>
      <c r="D11" s="170">
        <f>_xll.qlECBNextDate(C11,Trigger)</f>
        <v>42395</v>
      </c>
      <c r="E11" s="133" t="str">
        <f t="shared" si="6"/>
        <v>Eonia</v>
      </c>
      <c r="F11" s="66" t="str">
        <f t="shared" si="5"/>
        <v>EURECBOISDEC15_Quote</v>
      </c>
      <c r="G11" s="129"/>
      <c r="H11" s="67" t="str">
        <f>_xll.qlDatedOISRateHelper(,C11,C12,F11,E11,,Permanent,Trigger,ObjectOverwrite)</f>
        <v>obj_006c7#0015</v>
      </c>
      <c r="I11" s="51"/>
      <c r="J11" s="10" t="str">
        <f t="shared" si="3"/>
        <v>ECB</v>
      </c>
      <c r="K11" s="98" t="str">
        <f t="shared" si="4"/>
        <v>obj_006c5#0015</v>
      </c>
      <c r="L11" s="152" t="str">
        <f>IFERROR(_xll.qlRateHelperQuoteName(K11,Trigger),"--")</f>
        <v>EURECBOISMAR16_Quote</v>
      </c>
      <c r="M11" s="102">
        <f>IFERROR(_xll.qlRateHelperQuoteValue($K11,Trigger),"--")</f>
        <v>-1.2600000000000001E-3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42445</v>
      </c>
      <c r="R11" s="103">
        <f>IFERROR(_xll.qlRateHelperPillarDate(K11,Trigger),"--")</f>
        <v>42487</v>
      </c>
      <c r="T11" s="4" t="str">
        <f t="shared" si="0"/>
        <v>ECB</v>
      </c>
      <c r="U11" s="4" t="str">
        <v>obj_006c9</v>
      </c>
      <c r="V11" s="4" t="str">
        <f>IFERROR(_xll.qlRateHelperQuoteName(U11,Trigger),"")</f>
        <v>EURECBOISSEP15_Quote</v>
      </c>
      <c r="W11" s="73">
        <f>IFERROR(_xll.qlRateHelperRate(U11,Trigger),"")</f>
        <v>-1.2600000000000001E-3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42256</v>
      </c>
      <c r="Z11" s="5">
        <f>IFERROR(_xll.qlRateHelperPillarDate(U11,Trigger),"")</f>
        <v>42305</v>
      </c>
      <c r="AA11" s="81">
        <v>1.0004396673455069</v>
      </c>
      <c r="AC11" s="175">
        <v>1</v>
      </c>
      <c r="AD11" s="176">
        <f>_xll.qlCalendarEndOfMonth(Calendar,Settlementdate,Trigger)</f>
        <v>42185</v>
      </c>
      <c r="AE11" s="175" t="str">
        <f t="shared" ref="AE11:AE23" si="7">Currency&amp;$AE$9&amp;AC11&amp;JumpSuffix&amp;QuoteSuffix</f>
        <v>EURJump1_SYNTHON_Quote</v>
      </c>
      <c r="AF11" s="177">
        <f>IF(_xll.qlQuoteIsValid(AE11,Trigger),_xll.qlQuoteValue(AE11,Trigger),1)</f>
        <v>0.99999709999999997</v>
      </c>
      <c r="AG11" s="178"/>
      <c r="AH11" s="177" t="str">
        <f>IF(ISBLANK(AG11),AE11,AG11)</f>
        <v>EURJump1_SYNTHON_Quote</v>
      </c>
    </row>
    <row r="12" spans="1:34" ht="11.25" customHeight="1" x14ac:dyDescent="0.2">
      <c r="A12" s="62" t="s">
        <v>140</v>
      </c>
      <c r="B12" s="63" t="str">
        <f>_xll.qlECBNextCode(C11,Trigger)</f>
        <v>JAN16</v>
      </c>
      <c r="C12" s="170">
        <f>_xll.qlECBdate(B12,Trigger)</f>
        <v>42395</v>
      </c>
      <c r="D12" s="170">
        <f>_xll.qlECBNextDate(C12,Trigger)</f>
        <v>42445</v>
      </c>
      <c r="E12" s="133" t="str">
        <f t="shared" si="6"/>
        <v>Eonia</v>
      </c>
      <c r="F12" s="66" t="str">
        <f t="shared" si="5"/>
        <v>EURECBOISJAN16_Quote</v>
      </c>
      <c r="G12" s="129"/>
      <c r="H12" s="67" t="str">
        <f>_xll.qlDatedOISRateHelper(,C12,C13,F12,E12,,Permanent,Trigger,ObjectOverwrite)</f>
        <v>obj_006c6#0015</v>
      </c>
      <c r="I12" s="51"/>
      <c r="J12" s="10" t="str">
        <f t="shared" si="3"/>
        <v>ECB</v>
      </c>
      <c r="K12" s="98" t="str">
        <f t="shared" si="4"/>
        <v>obj_006c4#0015</v>
      </c>
      <c r="L12" s="152" t="str">
        <f>IFERROR(_xll.qlRateHelperQuoteName(K12,Trigger),"--")</f>
        <v>EURECBOISAPR16_Quote</v>
      </c>
      <c r="M12" s="102">
        <f>IFERROR(_xll.qlRateHelperQuoteValue($K12,Trigger),"--")</f>
        <v>-1.25E-3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42487</v>
      </c>
      <c r="R12" s="103">
        <f>IFERROR(_xll.qlRateHelperPillarDate(K12,Trigger),"--")</f>
        <v>42529</v>
      </c>
      <c r="T12" s="4" t="str">
        <f t="shared" si="0"/>
        <v>ECB</v>
      </c>
      <c r="U12" s="4" t="str">
        <v>obj_006c8</v>
      </c>
      <c r="V12" s="4" t="str">
        <f>IFERROR(_xll.qlRateHelperQuoteName(U12,Trigger),"")</f>
        <v>EURECBOISOCT15_Quote</v>
      </c>
      <c r="W12" s="73">
        <f>IFERROR(_xll.qlRateHelperRate(U12,Trigger),"")</f>
        <v>-1.2800000000000001E-3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42305</v>
      </c>
      <c r="Z12" s="5">
        <f>IFERROR(_xll.qlRateHelperPillarDate(U12,Trigger),"")</f>
        <v>42347</v>
      </c>
      <c r="AA12" s="81">
        <v>1.0005928908990354</v>
      </c>
      <c r="AC12" s="179">
        <v>2</v>
      </c>
      <c r="AD12" s="180">
        <f>_xll.qlCalendarEndOfMonth(Calendar,_xll.qlCalendarAdvance(Calendar,AD11,"1m","mf",TRUE),Trigger)</f>
        <v>42216</v>
      </c>
      <c r="AE12" s="179" t="str">
        <f t="shared" si="7"/>
        <v>EURJump2_SYNTHON_Quote</v>
      </c>
      <c r="AF12" s="181">
        <f>IF(_xll.qlQuoteIsValid(AE12,Trigger),_xll.qlQuoteValue(AE12,Trigger),1)</f>
        <v>0.99999590000000005</v>
      </c>
      <c r="AG12" s="182"/>
      <c r="AH12" s="181" t="str">
        <f t="shared" ref="AH12:AH23" si="8">IF(ISBLANK(AG12),AE12,AG12)</f>
        <v>EURJump2_SYNTHON_Quote</v>
      </c>
    </row>
    <row r="13" spans="1:34" ht="11.25" customHeight="1" x14ac:dyDescent="0.2">
      <c r="A13" s="62" t="s">
        <v>140</v>
      </c>
      <c r="B13" s="63" t="str">
        <f>_xll.qlECBNextCode(C12,Trigger)</f>
        <v>MAR16</v>
      </c>
      <c r="C13" s="170">
        <f>_xll.qlECBdate(B13,Trigger)</f>
        <v>42445</v>
      </c>
      <c r="D13" s="170">
        <f>_xll.qlECBNextDate(C13,Trigger)</f>
        <v>42487</v>
      </c>
      <c r="E13" s="133" t="str">
        <f t="shared" si="6"/>
        <v>Eonia</v>
      </c>
      <c r="F13" s="66" t="str">
        <f t="shared" si="5"/>
        <v>EURECBOISMAR16_Quote</v>
      </c>
      <c r="G13" s="129"/>
      <c r="H13" s="67" t="str">
        <f>_xll.qlDatedOISRateHelper(,C13,C14,F13,E13,,Permanent,Trigger,ObjectOverwrite)</f>
        <v>obj_006c5#0015</v>
      </c>
      <c r="I13" s="51"/>
      <c r="J13" s="10" t="str">
        <f t="shared" si="3"/>
        <v>ECB</v>
      </c>
      <c r="K13" s="98" t="e">
        <f t="shared" si="4"/>
        <v>#NUM!</v>
      </c>
      <c r="L13" s="152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7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obj_006c7</v>
      </c>
      <c r="V13" s="4" t="str">
        <f>IFERROR(_xll.qlRateHelperQuoteName(U13,Trigger),"")</f>
        <v>EURECBOISDEC15_Quote</v>
      </c>
      <c r="W13" s="73">
        <f>IFERROR(_xll.qlRateHelperRate(U13,Trigger),"")</f>
        <v>-1.2700000000000001E-3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42347</v>
      </c>
      <c r="Z13" s="5">
        <f>IFERROR(_xll.qlRateHelperPillarDate(U13,Trigger),"")</f>
        <v>42395</v>
      </c>
      <c r="AA13" s="81">
        <v>1.000773962302161</v>
      </c>
      <c r="AC13" s="179">
        <v>3</v>
      </c>
      <c r="AD13" s="180">
        <f>_xll.qlCalendarEndOfMonth(Calendar,_xll.qlCalendarAdvance(Calendar,AD12,"1m","mf",TRUE),Trigger)</f>
        <v>42247</v>
      </c>
      <c r="AE13" s="179" t="str">
        <f t="shared" si="7"/>
        <v>EURJump3_SYNTHON_Quote</v>
      </c>
      <c r="AF13" s="181">
        <f>IF(_xll.qlQuoteIsValid(AE13,Trigger),_xll.qlQuoteValue(AE13,Trigger),1)</f>
        <v>0.99999859999999996</v>
      </c>
      <c r="AG13" s="182"/>
      <c r="AH13" s="181" t="str">
        <f t="shared" si="8"/>
        <v>EURJump3_SYNTHON_Quote</v>
      </c>
    </row>
    <row r="14" spans="1:34" ht="11.25" customHeight="1" x14ac:dyDescent="0.2">
      <c r="A14" s="62" t="s">
        <v>140</v>
      </c>
      <c r="B14" s="63" t="str">
        <f>_xll.qlECBNextCode(C13,Trigger)</f>
        <v>APR16</v>
      </c>
      <c r="C14" s="170">
        <f>_xll.qlECBdate(B14,Trigger)</f>
        <v>42487</v>
      </c>
      <c r="D14" s="170">
        <f>_xll.qlECBNextDate(C14,Trigger)</f>
        <v>42529</v>
      </c>
      <c r="E14" s="133" t="str">
        <f t="shared" si="6"/>
        <v>Eonia</v>
      </c>
      <c r="F14" s="66" t="str">
        <f t="shared" si="5"/>
        <v>EURECBOISAPR16_Quote</v>
      </c>
      <c r="G14" s="129"/>
      <c r="H14" s="67" t="str">
        <f>_xll.qlDatedOISRateHelper(,C14,C15,F14,E14,,Permanent,Trigger,ObjectOverwrite)</f>
        <v>obj_006c4#0015</v>
      </c>
      <c r="I14" s="51"/>
      <c r="J14" s="11" t="str">
        <f t="shared" si="3"/>
        <v>ECB</v>
      </c>
      <c r="K14" s="99" t="e">
        <f t="shared" si="4"/>
        <v>#NUM!</v>
      </c>
      <c r="L14" s="153" t="str">
        <f>IFERROR(_xll.qlRateHelperQuoteName(K14,Trigger),"--")</f>
        <v>--</v>
      </c>
      <c r="M14" s="105" t="str">
        <f>IFERROR(_xll.qlRateHelperQuoteValue($K14,Trigger),"--")</f>
        <v>--</v>
      </c>
      <c r="N14" s="104" t="b">
        <f>NOT(ISERROR(_xll.qlQuoteValue(L14)))</f>
        <v>0</v>
      </c>
      <c r="O14" s="99">
        <v>70</v>
      </c>
      <c r="P14" s="99">
        <v>7</v>
      </c>
      <c r="Q14" s="106" t="str">
        <f>IFERROR(_xll.qlRateHelperEarliestDate(K14,Trigger),"--")</f>
        <v>--</v>
      </c>
      <c r="R14" s="106" t="str">
        <f>IFERROR(_xll.qlRateHelperPillarDate(K14,Trigger),"--")</f>
        <v>--</v>
      </c>
      <c r="T14" s="4" t="str">
        <f t="shared" si="0"/>
        <v>ECB</v>
      </c>
      <c r="U14" s="4" t="str">
        <v>obj_006c6</v>
      </c>
      <c r="V14" s="4" t="str">
        <f>IFERROR(_xll.qlRateHelperQuoteName(U14,Trigger),"")</f>
        <v>EURECBOISJAN16_Quote</v>
      </c>
      <c r="W14" s="73">
        <f>IFERROR(_xll.qlRateHelperRate(U14,Trigger),"")</f>
        <v>-1.2900000000000001E-3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42395</v>
      </c>
      <c r="Z14" s="5">
        <f>IFERROR(_xll.qlRateHelperPillarDate(U14,Trigger),"")</f>
        <v>42445</v>
      </c>
      <c r="AA14" s="81">
        <v>1.0009563026356656</v>
      </c>
      <c r="AC14" s="179">
        <v>4</v>
      </c>
      <c r="AD14" s="180">
        <f>_xll.qlCalendarEndOfMonth(Calendar,_xll.qlCalendarAdvance(Calendar,AD13,"1m","mf",TRUE),Trigger)</f>
        <v>42277</v>
      </c>
      <c r="AE14" s="179" t="str">
        <f t="shared" si="7"/>
        <v>EURJump4_SYNTHON_Quote</v>
      </c>
      <c r="AF14" s="181">
        <f>IF(_xll.qlQuoteIsValid(AE14,Trigger),_xll.qlQuoteValue(AE14,Trigger),1)</f>
        <v>0.99999629999999995</v>
      </c>
      <c r="AG14" s="182"/>
      <c r="AH14" s="181" t="str">
        <f t="shared" si="8"/>
        <v>EURJump4_SYNTHON_Quote</v>
      </c>
    </row>
    <row r="15" spans="1:34" ht="11.25" customHeight="1" x14ac:dyDescent="0.2">
      <c r="A15" s="62" t="s">
        <v>140</v>
      </c>
      <c r="B15" s="63" t="str">
        <f>_xll.qlECBNextCode(C14,Trigger)</f>
        <v>JUN16</v>
      </c>
      <c r="C15" s="170">
        <f>_xll.qlECBdate(B15,Trigger)</f>
        <v>42529</v>
      </c>
      <c r="D15" s="170" t="e">
        <f>_xll.qlECBNextDate(C15,Trigger)</f>
        <v>#NUM!</v>
      </c>
      <c r="E15" s="133" t="str">
        <f t="shared" si="6"/>
        <v>Eonia</v>
      </c>
      <c r="F15" s="66" t="str">
        <f t="shared" si="5"/>
        <v>EURECBOISJUN16_Quote</v>
      </c>
      <c r="G15" s="129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7" t="str">
        <f>IF(ISBLANK(H19),"--",H19)</f>
        <v>obj_006ca#0016</v>
      </c>
      <c r="L15" s="151" t="str">
        <f>IFERROR(_xll.qlRateHelperQuoteName(K15,Trigger),"--")</f>
        <v>EUROISU5_Quote</v>
      </c>
      <c r="M15" s="172">
        <f>IFERROR(_xll.qlRateHelperQuoteValue($K15,Trigger),"--")</f>
        <v>100.1255</v>
      </c>
      <c r="N15" s="138" t="b">
        <v>0</v>
      </c>
      <c r="O15" s="137">
        <v>70</v>
      </c>
      <c r="P15" s="137">
        <v>7</v>
      </c>
      <c r="Q15" s="140">
        <f>IFERROR(_xll.qlRateHelperEarliestDate(K15,Trigger),"--")</f>
        <v>42263</v>
      </c>
      <c r="R15" s="140">
        <f>IFERROR(_xll.qlRateHelperPillarDate(K15,Trigger),"--")</f>
        <v>42354</v>
      </c>
      <c r="T15" s="4" t="str">
        <f t="shared" si="0"/>
        <v>ECB</v>
      </c>
      <c r="U15" s="4" t="str">
        <v>obj_006c5</v>
      </c>
      <c r="V15" s="4" t="str">
        <f>IFERROR(_xll.qlRateHelperQuoteName(U15,Trigger),"")</f>
        <v>EURECBOISMAR16_Quote</v>
      </c>
      <c r="W15" s="73">
        <f>IFERROR(_xll.qlRateHelperRate(U15,Trigger),"")</f>
        <v>-1.2600000000000001E-3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42445</v>
      </c>
      <c r="Z15" s="5">
        <f>IFERROR(_xll.qlRateHelperPillarDate(U15,Trigger),"")</f>
        <v>42487</v>
      </c>
      <c r="AA15" s="81">
        <v>1.0011034648449977</v>
      </c>
      <c r="AC15" s="179">
        <v>5</v>
      </c>
      <c r="AD15" s="180">
        <f>_xll.qlCalendarEndOfMonth(Calendar,_xll.qlCalendarAdvance(Calendar,AD14,"1m","mf",TRUE),Trigger)</f>
        <v>42307</v>
      </c>
      <c r="AE15" s="179" t="str">
        <f t="shared" si="7"/>
        <v>EURJump5_SYNTHON_Quote</v>
      </c>
      <c r="AF15" s="181">
        <f>IF(_xll.qlQuoteIsValid(AE15,Trigger),_xll.qlQuoteValue(AE15,Trigger),1)</f>
        <v>0.99999760000000004</v>
      </c>
      <c r="AG15" s="182"/>
      <c r="AH15" s="181" t="str">
        <f t="shared" si="8"/>
        <v>EURJump5_SYNTHON_Quote</v>
      </c>
    </row>
    <row r="16" spans="1:34" ht="11.25" customHeight="1" x14ac:dyDescent="0.2">
      <c r="A16" s="1" t="s">
        <v>140</v>
      </c>
      <c r="B16" s="8" t="e">
        <f>_xll.qlECBNextCode(C15,Trigger)</f>
        <v>#NUM!</v>
      </c>
      <c r="C16" s="171" t="e">
        <f>_xll.qlECBdate(B16,Trigger)</f>
        <v>#VALUE!</v>
      </c>
      <c r="D16" s="171" t="e">
        <f>_xll.qlECBNextDate(C16,Trigger)</f>
        <v>#NUM!</v>
      </c>
      <c r="E16" s="136" t="str">
        <f t="shared" si="6"/>
        <v>Eonia</v>
      </c>
      <c r="F16" s="2" t="e">
        <f t="shared" si="5"/>
        <v>#NUM!</v>
      </c>
      <c r="G16" s="130"/>
      <c r="H16" s="3" t="e">
        <f>_xll.qlDatedOISRateHelper(,C16,C17,F16,E16,,Permanent,Trigger,ObjectOverwrite)</f>
        <v>#NUM!</v>
      </c>
      <c r="I16" s="51"/>
      <c r="J16" s="10" t="str">
        <f t="shared" ref="J16:J19" si="9">A20</f>
        <v>FUTON</v>
      </c>
      <c r="K16" s="98" t="str">
        <f t="shared" ref="K16:K19" si="10">IF(ISBLANK(H20),"--",H20)</f>
        <v>--</v>
      </c>
      <c r="L16" s="152" t="str">
        <f>IFERROR(_xll.qlRateHelperQuoteName(K16,Trigger),"--")</f>
        <v>--</v>
      </c>
      <c r="M16" s="173" t="str">
        <f>IFERROR(_xll.qlRateHelperQuoteValue($K16,Trigger),"--")</f>
        <v>--</v>
      </c>
      <c r="N16" s="101" t="b">
        <v>0</v>
      </c>
      <c r="O16" s="98">
        <v>60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obj_006c4</v>
      </c>
      <c r="V16" s="4" t="str">
        <f>IFERROR(_xll.qlRateHelperQuoteName(U16,Trigger),"")</f>
        <v>EURECBOISAPR16_Quote</v>
      </c>
      <c r="W16" s="73">
        <f>IFERROR(_xll.qlRateHelperRate(U16,Trigger),"")</f>
        <v>-1.25E-3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42487</v>
      </c>
      <c r="Z16" s="5">
        <f>IFERROR(_xll.qlRateHelperPillarDate(U16,Trigger),"")</f>
        <v>42529</v>
      </c>
      <c r="AA16" s="81">
        <v>1.0012494803942218</v>
      </c>
      <c r="AC16" s="179">
        <v>6</v>
      </c>
      <c r="AD16" s="180">
        <f>_xll.qlCalendarEndOfMonth(Calendar,_xll.qlCalendarAdvance(Calendar,AD15,"1m","mf",TRUE),Trigger)</f>
        <v>42338</v>
      </c>
      <c r="AE16" s="179" t="str">
        <f t="shared" si="7"/>
        <v>EURJump6_SYNTHON_Quote</v>
      </c>
      <c r="AF16" s="181">
        <f>IF(_xll.qlQuoteIsValid(AE16,Trigger),_xll.qlQuoteValue(AE16,Trigger),1)</f>
        <v>0.99999859999999996</v>
      </c>
      <c r="AG16" s="182"/>
      <c r="AH16" s="181" t="str">
        <f t="shared" si="8"/>
        <v>EURJump6_SYNTHON_Quote</v>
      </c>
    </row>
    <row r="17" spans="1:34" ht="11.25" customHeight="1" x14ac:dyDescent="0.2">
      <c r="C17" s="54"/>
      <c r="D17" s="54"/>
      <c r="E17" s="55" t="s">
        <v>0</v>
      </c>
      <c r="I17" s="51"/>
      <c r="J17" s="10" t="str">
        <f t="shared" si="9"/>
        <v>FUTON</v>
      </c>
      <c r="K17" s="98" t="str">
        <f t="shared" si="10"/>
        <v>--</v>
      </c>
      <c r="L17" s="152" t="str">
        <f>IFERROR(_xll.qlRateHelperQuoteName(K17,Trigger),"--")</f>
        <v>--</v>
      </c>
      <c r="M17" s="173" t="str">
        <f>IFERROR(_xll.qlRateHelperQuoteValue($K17,Trigger),"--")</f>
        <v>--</v>
      </c>
      <c r="N17" s="101" t="b">
        <v>0</v>
      </c>
      <c r="O17" s="98">
        <v>60</v>
      </c>
      <c r="P17" s="98">
        <v>7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0"/>
        <v>OIS</v>
      </c>
      <c r="U17" s="4" t="str">
        <v>obj_006be</v>
      </c>
      <c r="V17" s="4" t="str">
        <f>IFERROR(_xll.qlRateHelperQuoteName(U17,Trigger),"")</f>
        <v>EUREON15M_Quote</v>
      </c>
      <c r="W17" s="73">
        <f>IFERROR(_xll.qlRateHelperRate(U17,Trigger),"")</f>
        <v>-1.23E-3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42184</v>
      </c>
      <c r="Z17" s="5">
        <f>IFERROR(_xll.qlRateHelperPillarDate(U17,Trigger),"")</f>
        <v>42642</v>
      </c>
      <c r="AA17" s="81">
        <v>1.0016096814142099</v>
      </c>
      <c r="AC17" s="179">
        <v>7</v>
      </c>
      <c r="AD17" s="180">
        <f>_xll.qlCalendarEndOfMonth(Calendar,_xll.qlCalendarAdvance(Calendar,AD16,"1m","mf",TRUE),Trigger)</f>
        <v>42369</v>
      </c>
      <c r="AE17" s="179" t="str">
        <f t="shared" si="7"/>
        <v>EURJump7_SYNTHON_Quote</v>
      </c>
      <c r="AF17" s="181">
        <f>IF(_xll.qlQuoteIsValid(AE17,Trigger),_xll.qlQuoteValue(AE17,Trigger),1)</f>
        <v>0.9999884</v>
      </c>
      <c r="AG17" s="182"/>
      <c r="AH17" s="181" t="str">
        <f t="shared" si="8"/>
        <v>EURJump7_SYNTHON_Quote</v>
      </c>
    </row>
    <row r="18" spans="1:34" ht="11.25" customHeight="1" x14ac:dyDescent="0.2">
      <c r="A18" s="68" t="s">
        <v>9</v>
      </c>
      <c r="B18" s="68" t="s">
        <v>34</v>
      </c>
      <c r="C18" s="68"/>
      <c r="D18" s="68"/>
      <c r="E18" s="68" t="s">
        <v>4</v>
      </c>
      <c r="F18" s="68" t="s">
        <v>1</v>
      </c>
      <c r="G18" s="68" t="s">
        <v>145</v>
      </c>
      <c r="H18" s="68" t="s">
        <v>25</v>
      </c>
      <c r="I18" s="51"/>
      <c r="J18" s="10" t="str">
        <f t="shared" si="9"/>
        <v>FUTON</v>
      </c>
      <c r="K18" s="98" t="str">
        <f t="shared" si="10"/>
        <v>--</v>
      </c>
      <c r="L18" s="152" t="str">
        <f>IFERROR(_xll.qlRateHelperQuoteName(K18,Trigger),"--")</f>
        <v>--</v>
      </c>
      <c r="M18" s="173" t="str">
        <f>IFERROR(_xll.qlRateHelperQuoteValue($K18,Trigger),"--")</f>
        <v>--</v>
      </c>
      <c r="N18" s="101" t="b">
        <v>0</v>
      </c>
      <c r="O18" s="98">
        <v>50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obj_006c0</v>
      </c>
      <c r="V18" s="4" t="str">
        <f>IFERROR(_xll.qlRateHelperQuoteName(U18,Trigger),"")</f>
        <v>EUREON18M_Quote</v>
      </c>
      <c r="W18" s="73">
        <f>IFERROR(_xll.qlRateHelperRate(U18,Trigger),"")</f>
        <v>-1.1799999999999998E-3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42184</v>
      </c>
      <c r="Z18" s="5">
        <f>IFERROR(_xll.qlRateHelperPillarDate(U18,Trigger),"")</f>
        <v>42733</v>
      </c>
      <c r="AA18" s="81">
        <v>1.0018448459366645</v>
      </c>
      <c r="AC18" s="179">
        <v>8</v>
      </c>
      <c r="AD18" s="180">
        <f>_xll.qlCalendarEndOfMonth(Calendar,_xll.qlCalendarAdvance(Calendar,AD17,"1m","mf",TRUE),Trigger)</f>
        <v>42398</v>
      </c>
      <c r="AE18" s="179" t="str">
        <f t="shared" si="7"/>
        <v>EURJump8_SYNTHON_Quote</v>
      </c>
      <c r="AF18" s="181">
        <f>IF(_xll.qlQuoteIsValid(AE18,Trigger),_xll.qlQuoteValue(AE18,Trigger),1)</f>
        <v>0.99999930000000004</v>
      </c>
      <c r="AG18" s="182"/>
      <c r="AH18" s="181" t="str">
        <f t="shared" si="8"/>
        <v>EURJump8_SYNTHON_Quote</v>
      </c>
    </row>
    <row r="19" spans="1:34" ht="11.25" customHeight="1" x14ac:dyDescent="0.2">
      <c r="A19" s="56" t="s">
        <v>144</v>
      </c>
      <c r="B19" s="57" t="str">
        <f>_xll.qlIMMNextCode(Evaluationdate-1,TRUE,Trigger)</f>
        <v>U5</v>
      </c>
      <c r="C19" s="135"/>
      <c r="D19" s="135"/>
      <c r="E19" s="132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str">
        <f>_xll.qlFuturesRateHelper(,F19,,B19,E19,G19,Permanent,Trigger,ObjectOverwrite)</f>
        <v>obj_006ca#0016</v>
      </c>
      <c r="I19" s="51"/>
      <c r="J19" s="11" t="str">
        <f t="shared" si="9"/>
        <v>FUTON</v>
      </c>
      <c r="K19" s="99" t="str">
        <f t="shared" si="10"/>
        <v>--</v>
      </c>
      <c r="L19" s="153" t="str">
        <f>IFERROR(_xll.qlRateHelperQuoteName(K19,Trigger),"--")</f>
        <v>--</v>
      </c>
      <c r="M19" s="174" t="str">
        <f>IFERROR(_xll.qlRateHelperQuoteValue($K19,Trigger),"--")</f>
        <v>--</v>
      </c>
      <c r="N19" s="104" t="b">
        <v>0</v>
      </c>
      <c r="O19" s="99">
        <v>50</v>
      </c>
      <c r="P19" s="99">
        <v>7</v>
      </c>
      <c r="Q19" s="106" t="str">
        <f>IFERROR(_xll.qlRateHelperEarliestDate(K19,Trigger),"--")</f>
        <v>--</v>
      </c>
      <c r="R19" s="106" t="str">
        <f>IFERROR(_xll.qlRateHelperPillarDate(K19,Trigger),"--")</f>
        <v>--</v>
      </c>
      <c r="T19" s="4" t="str">
        <f t="shared" si="0"/>
        <v>OIS</v>
      </c>
      <c r="U19" s="4" t="str">
        <v>obj_006a3</v>
      </c>
      <c r="V19" s="4" t="str">
        <f>IFERROR(_xll.qlRateHelperQuoteName(U19,Trigger),"")</f>
        <v>EUREON21M_Quote</v>
      </c>
      <c r="W19" s="73">
        <f>IFERROR(_xll.qlRateHelperRate(U19,Trigger),"")</f>
        <v>-1.0899999999999998E-3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42184</v>
      </c>
      <c r="Z19" s="5">
        <f>IFERROR(_xll.qlRateHelperPillarDate(U19,Trigger),"")</f>
        <v>42823</v>
      </c>
      <c r="AA19" s="81">
        <v>1.0019847017441572</v>
      </c>
      <c r="AC19" s="179">
        <v>9</v>
      </c>
      <c r="AD19" s="180">
        <f>_xll.qlCalendarEndOfMonth(Calendar,_xll.qlCalendarAdvance(Calendar,AD18,"1m","mf",TRUE),Trigger)</f>
        <v>42429</v>
      </c>
      <c r="AE19" s="179" t="str">
        <f t="shared" si="7"/>
        <v>EURJump9_SYNTHON_Quote</v>
      </c>
      <c r="AF19" s="181">
        <f>IF(_xll.qlQuoteIsValid(AE19,Trigger),_xll.qlQuoteValue(AE19,Trigger),1)</f>
        <v>0.99999769999999999</v>
      </c>
      <c r="AG19" s="182"/>
      <c r="AH19" s="181" t="str">
        <f t="shared" si="8"/>
        <v>EURJump9_SYNTHON_Quote</v>
      </c>
    </row>
    <row r="20" spans="1:34" ht="11.25" customHeight="1" x14ac:dyDescent="0.2">
      <c r="A20" s="62" t="s">
        <v>144</v>
      </c>
      <c r="B20" s="63" t="str">
        <f>_xll.qlIMMNextCode(B19,TRUE,Trigger)</f>
        <v>Z5</v>
      </c>
      <c r="C20" s="129"/>
      <c r="D20" s="129"/>
      <c r="E20" s="133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8" t="str">
        <f>IF(ISBLANK(H26),"--",H26)</f>
        <v>obj_0069f#0016</v>
      </c>
      <c r="L20" s="152" t="str">
        <f>IFERROR(_xll.qlRateHelperQuoteName(K20,Trigger),"--")</f>
        <v>EUREONSW_Quote</v>
      </c>
      <c r="M20" s="102">
        <f>IFERROR(_xll.qlRateHelperQuoteValue($K20,Trigger),"--")</f>
        <v>-1.1000000000000001E-3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42184</v>
      </c>
      <c r="R20" s="103">
        <f>IFERROR(_xll.qlRateHelperPillarDate(K20,Trigger),"--")</f>
        <v>42191</v>
      </c>
      <c r="T20" s="4" t="str">
        <f t="shared" si="0"/>
        <v>OIS</v>
      </c>
      <c r="U20" s="4" t="str">
        <v>obj_006b6</v>
      </c>
      <c r="V20" s="4" t="str">
        <f>IFERROR(_xll.qlRateHelperQuoteName(U20,Trigger),"")</f>
        <v>EUREON2Y_Quote</v>
      </c>
      <c r="W20" s="73">
        <f>IFERROR(_xll.qlRateHelperRate(U20,Trigger),"")</f>
        <v>-9.5E-4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42184</v>
      </c>
      <c r="Z20" s="5">
        <f>IFERROR(_xll.qlRateHelperPillarDate(U20,Trigger),"")</f>
        <v>42915</v>
      </c>
      <c r="AA20" s="81">
        <v>1.0019791371502087</v>
      </c>
      <c r="AC20" s="179">
        <v>10</v>
      </c>
      <c r="AD20" s="180">
        <f>_xll.qlCalendarEndOfMonth(Calendar,_xll.qlCalendarAdvance(Calendar,AD19,"1m","mf",TRUE),Trigger)</f>
        <v>42460</v>
      </c>
      <c r="AE20" s="179" t="str">
        <f t="shared" si="7"/>
        <v>EURJump10_SYNTHON_Quote</v>
      </c>
      <c r="AF20" s="181">
        <f>IF(_xll.qlQuoteIsValid(AE20,Trigger),_xll.qlQuoteValue(AE20,Trigger),1)</f>
        <v>1</v>
      </c>
      <c r="AG20" s="182"/>
      <c r="AH20" s="181" t="str">
        <f t="shared" si="8"/>
        <v>EURJump10_SYNTHON_Quote</v>
      </c>
    </row>
    <row r="21" spans="1:34" ht="11.25" customHeight="1" x14ac:dyDescent="0.2">
      <c r="A21" s="62" t="s">
        <v>144</v>
      </c>
      <c r="B21" s="63" t="str">
        <f>_xll.qlIMMNextCode(B20,TRUE,Trigger)</f>
        <v>H6</v>
      </c>
      <c r="C21" s="129"/>
      <c r="D21" s="129"/>
      <c r="E21" s="133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1">A27</f>
        <v>OIS</v>
      </c>
      <c r="K21" s="98" t="str">
        <f t="shared" ref="K21:K55" si="12">IF(ISBLANK(H27),"--",H27)</f>
        <v>obj_006b2#0018</v>
      </c>
      <c r="L21" s="152" t="str">
        <f>IFERROR(_xll.qlRateHelperQuoteName(K21,Trigger),"--")</f>
        <v>EUREON2W_Quote</v>
      </c>
      <c r="M21" s="102">
        <f>IFERROR(_xll.qlRateHelperQuoteValue($K21,Trigger),"--")</f>
        <v>-1.1799999999999998E-3</v>
      </c>
      <c r="N21" s="101" t="b">
        <v>1</v>
      </c>
      <c r="O21" s="98">
        <v>50</v>
      </c>
      <c r="P21" s="98">
        <v>1</v>
      </c>
      <c r="Q21" s="103">
        <f>IFERROR(_xll.qlRateHelperEarliestDate(K21,Trigger),"--")</f>
        <v>42184</v>
      </c>
      <c r="R21" s="103">
        <f>IFERROR(_xll.qlRateHelperPillarDate(K21,Trigger),"--")</f>
        <v>42198</v>
      </c>
      <c r="T21" s="4" t="str">
        <f t="shared" si="0"/>
        <v>OIS</v>
      </c>
      <c r="U21" s="4" t="str">
        <v>obj_006b7</v>
      </c>
      <c r="V21" s="4" t="str">
        <f>IFERROR(_xll.qlRateHelperQuoteName(U21,Trigger),"")</f>
        <v>EUREON3Y_Quote</v>
      </c>
      <c r="W21" s="73">
        <f>IFERROR(_xll.qlRateHelperRate(U21,Trigger),"")</f>
        <v>-4.0000000000000003E-5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42184</v>
      </c>
      <c r="Z21" s="5">
        <f>IFERROR(_xll.qlRateHelperPillarDate(U21,Trigger),"")</f>
        <v>43280</v>
      </c>
      <c r="AA21" s="81">
        <v>1.000168842240408</v>
      </c>
      <c r="AC21" s="179">
        <v>11</v>
      </c>
      <c r="AD21" s="180">
        <f>_xll.qlCalendarEndOfMonth(Calendar,_xll.qlCalendarAdvance(Calendar,AD20,"1m","mf",TRUE),Trigger)</f>
        <v>42489</v>
      </c>
      <c r="AE21" s="179" t="str">
        <f t="shared" si="7"/>
        <v>EURJump11_SYNTHON_Quote</v>
      </c>
      <c r="AF21" s="181">
        <f>IF(_xll.qlQuoteIsValid(AE21,Trigger),_xll.qlQuoteValue(AE21,Trigger),1)</f>
        <v>1</v>
      </c>
      <c r="AG21" s="182"/>
      <c r="AH21" s="181" t="str">
        <f t="shared" si="8"/>
        <v>EURJump11_SYNTHON_Quote</v>
      </c>
    </row>
    <row r="22" spans="1:34" ht="11.25" customHeight="1" x14ac:dyDescent="0.2">
      <c r="A22" s="62" t="s">
        <v>144</v>
      </c>
      <c r="B22" s="63" t="str">
        <f>_xll.qlIMMNextCode(B21,TRUE,Trigger)</f>
        <v>M6</v>
      </c>
      <c r="C22" s="129"/>
      <c r="D22" s="129"/>
      <c r="E22" s="133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1"/>
        <v>OIS</v>
      </c>
      <c r="K22" s="98" t="str">
        <f t="shared" si="12"/>
        <v>obj_006ab#0018</v>
      </c>
      <c r="L22" s="152" t="str">
        <f>IFERROR(_xll.qlRateHelperQuoteName(K22,Trigger),"--")</f>
        <v>EUREON3W_Quote</v>
      </c>
      <c r="M22" s="102">
        <f>IFERROR(_xll.qlRateHelperQuoteValue($K22,Trigger),"--")</f>
        <v>-1.2099999999999999E-3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42184</v>
      </c>
      <c r="R22" s="103">
        <f>IFERROR(_xll.qlRateHelperPillarDate(K22,Trigger),"--")</f>
        <v>42205</v>
      </c>
      <c r="T22" s="4" t="str">
        <f t="shared" si="0"/>
        <v>OIS</v>
      </c>
      <c r="U22" s="4" t="str">
        <v>obj_006a2</v>
      </c>
      <c r="V22" s="4" t="str">
        <f>IFERROR(_xll.qlRateHelperQuoteName(U22,Trigger),"")</f>
        <v>EUREON4Y_Quote</v>
      </c>
      <c r="W22" s="73">
        <f>IFERROR(_xll.qlRateHelperRate(U22,Trigger),"")</f>
        <v>1.2800000000000001E-3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42184</v>
      </c>
      <c r="Z22" s="5">
        <f>IFERROR(_xll.qlRateHelperPillarDate(U22,Trigger),"")</f>
        <v>43644</v>
      </c>
      <c r="AA22" s="81">
        <v>0.99485795561069934</v>
      </c>
      <c r="AC22" s="179">
        <v>12</v>
      </c>
      <c r="AD22" s="180">
        <f>_xll.qlCalendarEndOfMonth(Calendar,_xll.qlCalendarAdvance(Calendar,AD21,"1m","mf",TRUE),Trigger)</f>
        <v>42521</v>
      </c>
      <c r="AE22" s="179" t="str">
        <f t="shared" si="7"/>
        <v>EURJump12_SYNTHON_Quote</v>
      </c>
      <c r="AF22" s="181">
        <f>IF(_xll.qlQuoteIsValid(AE22,Trigger),_xll.qlQuoteValue(AE22,Trigger),1)</f>
        <v>1</v>
      </c>
      <c r="AG22" s="182"/>
      <c r="AH22" s="181" t="str">
        <f t="shared" si="8"/>
        <v>EURJump12_SYNTHON_Quote</v>
      </c>
    </row>
    <row r="23" spans="1:34" ht="11.25" customHeight="1" x14ac:dyDescent="0.2">
      <c r="A23" s="1" t="s">
        <v>144</v>
      </c>
      <c r="B23" s="8" t="str">
        <f>_xll.qlIMMNextCode(B22,TRUE,Trigger)</f>
        <v>U6</v>
      </c>
      <c r="C23" s="130"/>
      <c r="D23" s="130"/>
      <c r="E23" s="136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1"/>
        <v>OIS</v>
      </c>
      <c r="K23" s="98" t="str">
        <f t="shared" si="12"/>
        <v>obj_006ac#0018</v>
      </c>
      <c r="L23" s="152" t="str">
        <f>IFERROR(_xll.qlRateHelperQuoteName(K23,Trigger),"--")</f>
        <v>EUREON1M_Quote</v>
      </c>
      <c r="M23" s="102">
        <f>IFERROR(_xll.qlRateHelperQuoteValue($K23,Trigger),"--")</f>
        <v>-1.23E-3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42184</v>
      </c>
      <c r="R23" s="103">
        <f>IFERROR(_xll.qlRateHelperPillarDate(K23,Trigger),"--")</f>
        <v>42214</v>
      </c>
      <c r="T23" s="4" t="str">
        <f t="shared" si="0"/>
        <v>OIS</v>
      </c>
      <c r="U23" s="4" t="str">
        <v>obj_006bb</v>
      </c>
      <c r="V23" s="4" t="str">
        <f>IFERROR(_xll.qlRateHelperQuoteName(U23,Trigger),"")</f>
        <v>EUREON5Y_Quote</v>
      </c>
      <c r="W23" s="73">
        <f>IFERROR(_xll.qlRateHelperRate(U23,Trigger),"")</f>
        <v>2.8300000000000005E-3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42184</v>
      </c>
      <c r="Z23" s="5">
        <f>IFERROR(_xll.qlRateHelperPillarDate(U23,Trigger),"")</f>
        <v>44011</v>
      </c>
      <c r="AA23" s="81">
        <v>0.98573057973612432</v>
      </c>
      <c r="AC23" s="183">
        <v>13</v>
      </c>
      <c r="AD23" s="184">
        <f>_xll.qlCalendarAdjust(Calendar,DATE(YEAR(AD11)+1,12,31),"preceding",Trigger)</f>
        <v>42734</v>
      </c>
      <c r="AE23" s="183" t="str">
        <f t="shared" si="7"/>
        <v>EURJump13_SYNTHON_Quote</v>
      </c>
      <c r="AF23" s="185">
        <f>IF(_xll.qlQuoteIsValid(AE23,Trigger),_xll.qlQuoteValue(AE23,Trigger),1)</f>
        <v>0.99999579999999999</v>
      </c>
      <c r="AG23" s="186"/>
      <c r="AH23" s="185" t="str">
        <f t="shared" si="8"/>
        <v>EURJump13_SYNTHON_Quote</v>
      </c>
    </row>
    <row r="24" spans="1:34" ht="11.25" customHeight="1" x14ac:dyDescent="0.2">
      <c r="E24" s="53" t="s">
        <v>139</v>
      </c>
      <c r="J24" s="10" t="str">
        <f t="shared" si="11"/>
        <v>OIS</v>
      </c>
      <c r="K24" s="98" t="str">
        <f t="shared" si="12"/>
        <v>obj_006a6#0018</v>
      </c>
      <c r="L24" s="152" t="str">
        <f>IFERROR(_xll.qlRateHelperQuoteName(K24,Trigger),"--")</f>
        <v>EUREON2M_Quote</v>
      </c>
      <c r="M24" s="102">
        <f>IFERROR(_xll.qlRateHelperQuoteValue($K24,Trigger),"--")</f>
        <v>-1.23E-3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42184</v>
      </c>
      <c r="R24" s="103">
        <f>IFERROR(_xll.qlRateHelperPillarDate(K24,Trigger),"--")</f>
        <v>42247</v>
      </c>
      <c r="T24" s="4" t="str">
        <f t="shared" si="0"/>
        <v>OIS</v>
      </c>
      <c r="U24" s="4" t="str">
        <v>obj_006bd</v>
      </c>
      <c r="V24" s="4" t="str">
        <f>IFERROR(_xll.qlRateHelperQuoteName(U24,Trigger),"")</f>
        <v>EUREON6Y_Quote</v>
      </c>
      <c r="W24" s="73">
        <f>IFERROR(_xll.qlRateHelperRate(U24,Trigger),"")</f>
        <v>4.4099999999999999E-3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42184</v>
      </c>
      <c r="Z24" s="5">
        <f>IFERROR(_xll.qlRateHelperPillarDate(U24,Trigger),"")</f>
        <v>44376</v>
      </c>
      <c r="AA24" s="81">
        <v>0.97338545964391943</v>
      </c>
    </row>
    <row r="25" spans="1:34" ht="11.25" customHeight="1" x14ac:dyDescent="0.2">
      <c r="A25" s="68" t="s">
        <v>9</v>
      </c>
      <c r="B25" s="68" t="s">
        <v>30</v>
      </c>
      <c r="C25" s="68" t="s">
        <v>83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1"/>
        <v>OIS</v>
      </c>
      <c r="K25" s="98" t="str">
        <f t="shared" si="12"/>
        <v>--</v>
      </c>
      <c r="L25" s="152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0"/>
        <v>OIS</v>
      </c>
      <c r="U25" s="4" t="str">
        <v>obj_006a4</v>
      </c>
      <c r="V25" s="4" t="str">
        <f>IFERROR(_xll.qlRateHelperQuoteName(U25,Trigger),"")</f>
        <v>EUREON7Y_Quote</v>
      </c>
      <c r="W25" s="73">
        <f>IFERROR(_xll.qlRateHelperRate(U25,Trigger),"")</f>
        <v>5.9200000000000008E-3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42184</v>
      </c>
      <c r="Z25" s="5">
        <f>IFERROR(_xll.qlRateHelperPillarDate(U25,Trigger),"")</f>
        <v>44741</v>
      </c>
      <c r="AA25" s="81">
        <v>0.95850332772330538</v>
      </c>
    </row>
    <row r="26" spans="1:34" ht="11.25" customHeight="1" x14ac:dyDescent="0.2">
      <c r="A26" s="56" t="s">
        <v>73</v>
      </c>
      <c r="B26" s="57" t="s">
        <v>40</v>
      </c>
      <c r="C26" s="58">
        <f>IF(B26="O/N",0,IF(B26="T/N",1,2))</f>
        <v>2</v>
      </c>
      <c r="D26" s="129"/>
      <c r="E26" s="65" t="str">
        <f>$E$1</f>
        <v>Eonia</v>
      </c>
      <c r="F26" s="60" t="str">
        <f t="shared" ref="F26:F61" si="13">Currency&amp;$E$24&amp;IF($B26="1W","SW",$B26)&amp;QuoteSuffix</f>
        <v>EUREONSW_Quote</v>
      </c>
      <c r="G26" s="129"/>
      <c r="H26" s="61" t="str">
        <f>_xll.qlOISRateHelper(,C26,B26,F26,$E26,,Permanent,Trigger,ObjectOverwrite)</f>
        <v>obj_0069f#0016</v>
      </c>
      <c r="J26" s="10" t="str">
        <f t="shared" si="11"/>
        <v>OIS</v>
      </c>
      <c r="K26" s="98" t="str">
        <f t="shared" si="12"/>
        <v>--</v>
      </c>
      <c r="L26" s="152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0"/>
        <v>OIS</v>
      </c>
      <c r="U26" s="4" t="str">
        <v>obj_006c1</v>
      </c>
      <c r="V26" s="4" t="str">
        <f>IFERROR(_xll.qlRateHelperQuoteName(U26,Trigger),"")</f>
        <v>EUREON8Y_Quote</v>
      </c>
      <c r="W26" s="73">
        <f>IFERROR(_xll.qlRateHelperRate(U26,Trigger),"")</f>
        <v>7.3099999999999997E-3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42184</v>
      </c>
      <c r="Z26" s="5">
        <f>IFERROR(_xll.qlRateHelperPillarDate(U26,Trigger),"")</f>
        <v>45106</v>
      </c>
      <c r="AA26" s="81">
        <v>0.94176905620095863</v>
      </c>
    </row>
    <row r="27" spans="1:34" ht="11.25" customHeight="1" x14ac:dyDescent="0.2">
      <c r="A27" s="62" t="s">
        <v>73</v>
      </c>
      <c r="B27" s="63" t="s">
        <v>41</v>
      </c>
      <c r="C27" s="64">
        <f t="shared" ref="C27:C40" si="14">IF(B27="O/N",0,IF(B27="T/N",1,2))</f>
        <v>2</v>
      </c>
      <c r="D27" s="129"/>
      <c r="E27" s="65" t="str">
        <f t="shared" ref="E27:E61" si="15">$E$1</f>
        <v>Eonia</v>
      </c>
      <c r="F27" s="66" t="str">
        <f t="shared" si="13"/>
        <v>EUREON2W_Quote</v>
      </c>
      <c r="G27" s="129"/>
      <c r="H27" s="67" t="str">
        <f>_xll.qlOISRateHelper(,C27,B27,F27,$E27,,Permanent,Trigger,ObjectOverwrite)</f>
        <v>obj_006b2#0018</v>
      </c>
      <c r="J27" s="10" t="str">
        <f t="shared" si="11"/>
        <v>OIS</v>
      </c>
      <c r="K27" s="98" t="str">
        <f t="shared" si="12"/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obj_006b4</v>
      </c>
      <c r="V27" s="4" t="str">
        <f>IFERROR(_xll.qlRateHelperQuoteName(U27,Trigger),"")</f>
        <v>EUREON9Y_Quote</v>
      </c>
      <c r="W27" s="73">
        <f>IFERROR(_xll.qlRateHelperRate(U27,Trigger),"")</f>
        <v>8.5500000000000003E-3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42184</v>
      </c>
      <c r="Z27" s="5">
        <f>IFERROR(_xll.qlRateHelperPillarDate(U27,Trigger),"")</f>
        <v>45471</v>
      </c>
      <c r="AA27" s="81">
        <v>0.92387450697334594</v>
      </c>
    </row>
    <row r="28" spans="1:34" ht="11.25" customHeight="1" x14ac:dyDescent="0.2">
      <c r="A28" s="62" t="s">
        <v>73</v>
      </c>
      <c r="B28" s="63" t="s">
        <v>42</v>
      </c>
      <c r="C28" s="64">
        <f t="shared" si="14"/>
        <v>2</v>
      </c>
      <c r="D28" s="129"/>
      <c r="E28" s="65" t="str">
        <f t="shared" si="15"/>
        <v>Eonia</v>
      </c>
      <c r="F28" s="66" t="str">
        <f t="shared" si="13"/>
        <v>EUREON3W_Quote</v>
      </c>
      <c r="G28" s="129"/>
      <c r="H28" s="67" t="str">
        <f>_xll.qlOISRateHelper(,C28,B28,F28,$E28,,Permanent,Trigger,ObjectOverwrite)</f>
        <v>obj_006ab#0018</v>
      </c>
      <c r="J28" s="10" t="str">
        <f t="shared" si="11"/>
        <v>OIS</v>
      </c>
      <c r="K28" s="98" t="str">
        <f t="shared" si="12"/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obj_006a1</v>
      </c>
      <c r="V28" s="4" t="str">
        <f>IFERROR(_xll.qlRateHelperQuoteName(U28,Trigger),"")</f>
        <v>EUREON10Y_Quote</v>
      </c>
      <c r="W28" s="73">
        <f>IFERROR(_xll.qlRateHelperRate(U28,Trigger),"")</f>
        <v>9.6399999999999993E-3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42184</v>
      </c>
      <c r="Z28" s="5">
        <f>IFERROR(_xll.qlRateHelperPillarDate(U28,Trigger),"")</f>
        <v>45838</v>
      </c>
      <c r="AA28" s="81">
        <v>0.90526717463543138</v>
      </c>
    </row>
    <row r="29" spans="1:34" ht="11.25" customHeight="1" x14ac:dyDescent="0.2">
      <c r="A29" s="62" t="s">
        <v>73</v>
      </c>
      <c r="B29" s="63" t="s">
        <v>2</v>
      </c>
      <c r="C29" s="64">
        <f t="shared" si="14"/>
        <v>2</v>
      </c>
      <c r="D29" s="129"/>
      <c r="E29" s="65" t="str">
        <f t="shared" si="15"/>
        <v>Eonia</v>
      </c>
      <c r="F29" s="66" t="str">
        <f t="shared" si="13"/>
        <v>EUREON1M_Quote</v>
      </c>
      <c r="G29" s="129"/>
      <c r="H29" s="67" t="str">
        <f>_xll.qlOISRateHelper(,C29,B29,F29,$E29,,Permanent,Trigger,ObjectOverwrite)</f>
        <v>obj_006ac#0018</v>
      </c>
      <c r="J29" s="10" t="str">
        <f t="shared" si="11"/>
        <v>OIS</v>
      </c>
      <c r="K29" s="98" t="str">
        <f t="shared" si="12"/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obj_006b8</v>
      </c>
      <c r="V29" s="4" t="str">
        <f>IFERROR(_xll.qlRateHelperQuoteName(U29,Trigger),"")</f>
        <v>EUREON11Y_Quote</v>
      </c>
      <c r="W29" s="73">
        <f>IFERROR(_xll.qlRateHelperRate(U29,Trigger),"")</f>
        <v>1.0590000000000002E-2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42184</v>
      </c>
      <c r="Z29" s="5">
        <f>IFERROR(_xll.qlRateHelperPillarDate(U29,Trigger),"")</f>
        <v>46202</v>
      </c>
      <c r="AA29" s="81">
        <v>0.88643519410978344</v>
      </c>
    </row>
    <row r="30" spans="1:34" ht="11.25" customHeight="1" x14ac:dyDescent="0.2">
      <c r="A30" s="62" t="s">
        <v>73</v>
      </c>
      <c r="B30" s="63" t="s">
        <v>43</v>
      </c>
      <c r="C30" s="64">
        <f t="shared" si="14"/>
        <v>2</v>
      </c>
      <c r="D30" s="129"/>
      <c r="E30" s="65" t="str">
        <f t="shared" si="15"/>
        <v>Eonia</v>
      </c>
      <c r="F30" s="66" t="str">
        <f t="shared" si="13"/>
        <v>EUREON2M_Quote</v>
      </c>
      <c r="G30" s="129"/>
      <c r="H30" s="67" t="str">
        <f>_xll.qlOISRateHelper(,C30,B30,F30,$E30,,Permanent,Trigger,ObjectOverwrite)</f>
        <v>obj_006a6#0018</v>
      </c>
      <c r="J30" s="10" t="str">
        <f t="shared" si="11"/>
        <v>OIS</v>
      </c>
      <c r="K30" s="98" t="str">
        <f t="shared" si="12"/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obj_006ba</v>
      </c>
      <c r="V30" s="4" t="str">
        <f>IFERROR(_xll.qlRateHelperQuoteName(U30,Trigger),"")</f>
        <v>EUREON12Y_Quote</v>
      </c>
      <c r="W30" s="73">
        <f>IFERROR(_xll.qlRateHelperRate(U30,Trigger),"")</f>
        <v>1.1440000000000001E-2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42184</v>
      </c>
      <c r="Z30" s="5">
        <f>IFERROR(_xll.qlRateHelperPillarDate(U30,Trigger),"")</f>
        <v>46567</v>
      </c>
      <c r="AA30" s="81">
        <v>0.86725699920475896</v>
      </c>
    </row>
    <row r="31" spans="1:34" ht="11.25" customHeight="1" x14ac:dyDescent="0.2">
      <c r="A31" s="62" t="s">
        <v>73</v>
      </c>
      <c r="B31" s="63" t="s">
        <v>0</v>
      </c>
      <c r="C31" s="64">
        <f t="shared" si="14"/>
        <v>2</v>
      </c>
      <c r="D31" s="129"/>
      <c r="E31" s="65" t="str">
        <f t="shared" si="15"/>
        <v>Eonia</v>
      </c>
      <c r="F31" s="66" t="str">
        <f t="shared" si="13"/>
        <v>EUREON3M_Quote</v>
      </c>
      <c r="G31" s="129"/>
      <c r="H31" s="67"/>
      <c r="J31" s="10" t="str">
        <f t="shared" si="11"/>
        <v>OIS</v>
      </c>
      <c r="K31" s="98" t="str">
        <f t="shared" si="12"/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obj_006bc</v>
      </c>
      <c r="V31" s="4" t="str">
        <f>IFERROR(_xll.qlRateHelperQuoteName(U31,Trigger),"")</f>
        <v>EUREON15Y_Quote</v>
      </c>
      <c r="W31" s="73">
        <f>IFERROR(_xll.qlRateHelperRate(U31,Trigger),"")</f>
        <v>1.3309999999999999E-2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42184</v>
      </c>
      <c r="Z31" s="5">
        <f>IFERROR(_xll.qlRateHelperPillarDate(U31,Trigger),"")</f>
        <v>47662</v>
      </c>
      <c r="AA31" s="81">
        <v>0.81194607695362697</v>
      </c>
    </row>
    <row r="32" spans="1:34" ht="11.25" customHeight="1" x14ac:dyDescent="0.2">
      <c r="A32" s="62" t="s">
        <v>73</v>
      </c>
      <c r="B32" s="63" t="s">
        <v>44</v>
      </c>
      <c r="C32" s="64">
        <f t="shared" si="14"/>
        <v>2</v>
      </c>
      <c r="D32" s="129"/>
      <c r="E32" s="65" t="str">
        <f t="shared" si="15"/>
        <v>Eonia</v>
      </c>
      <c r="F32" s="66" t="str">
        <f t="shared" si="13"/>
        <v>EUREON4M_Quote</v>
      </c>
      <c r="G32" s="129"/>
      <c r="H32" s="67"/>
      <c r="J32" s="10" t="str">
        <f t="shared" si="11"/>
        <v>OIS</v>
      </c>
      <c r="K32" s="98" t="str">
        <f t="shared" si="12"/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obj_006a0</v>
      </c>
      <c r="V32" s="4" t="str">
        <f>IFERROR(_xll.qlRateHelperQuoteName(U32,Trigger),"")</f>
        <v>EUREON20Y_Quote</v>
      </c>
      <c r="W32" s="73">
        <f>IFERROR(_xll.qlRateHelperRate(U32,Trigger),"")</f>
        <v>1.4910000000000001E-2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42184</v>
      </c>
      <c r="Z32" s="5">
        <f>IFERROR(_xll.qlRateHelperPillarDate(U32,Trigger),"")</f>
        <v>49489</v>
      </c>
      <c r="AA32" s="81">
        <v>0.73165066966778425</v>
      </c>
    </row>
    <row r="33" spans="1:27" ht="11.25" customHeight="1" x14ac:dyDescent="0.2">
      <c r="A33" s="62" t="s">
        <v>73</v>
      </c>
      <c r="B33" s="63" t="s">
        <v>45</v>
      </c>
      <c r="C33" s="64">
        <f t="shared" si="14"/>
        <v>2</v>
      </c>
      <c r="D33" s="129"/>
      <c r="E33" s="65" t="str">
        <f t="shared" si="15"/>
        <v>Eonia</v>
      </c>
      <c r="F33" s="66" t="str">
        <f t="shared" si="13"/>
        <v>EUREON5M_Quote</v>
      </c>
      <c r="G33" s="129"/>
      <c r="H33" s="67"/>
      <c r="J33" s="10" t="str">
        <f t="shared" si="11"/>
        <v>OIS</v>
      </c>
      <c r="K33" s="98" t="str">
        <f t="shared" si="12"/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obj_006bf</v>
      </c>
      <c r="V33" s="4" t="str">
        <f>IFERROR(_xll.qlRateHelperQuoteName(U33,Trigger),"")</f>
        <v>EUREON25Y_Quote</v>
      </c>
      <c r="W33" s="73">
        <f>IFERROR(_xll.qlRateHelperRate(U33,Trigger),"")</f>
        <v>1.5390000000000001E-2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42184</v>
      </c>
      <c r="Z33" s="5">
        <f>IFERROR(_xll.qlRateHelperPillarDate(U33,Trigger),"")</f>
        <v>51316</v>
      </c>
      <c r="AA33" s="81">
        <v>0.66888570740205688</v>
      </c>
    </row>
    <row r="34" spans="1:27" ht="11.25" customHeight="1" x14ac:dyDescent="0.2">
      <c r="A34" s="62" t="s">
        <v>73</v>
      </c>
      <c r="B34" s="63" t="s">
        <v>3</v>
      </c>
      <c r="C34" s="64">
        <f t="shared" si="14"/>
        <v>2</v>
      </c>
      <c r="D34" s="129"/>
      <c r="E34" s="65" t="str">
        <f t="shared" si="15"/>
        <v>Eonia</v>
      </c>
      <c r="F34" s="66" t="str">
        <f t="shared" si="13"/>
        <v>EUREON6M_Quote</v>
      </c>
      <c r="G34" s="129"/>
      <c r="H34" s="67"/>
      <c r="J34" s="10" t="str">
        <f t="shared" si="11"/>
        <v>OIS</v>
      </c>
      <c r="K34" s="98" t="str">
        <f t="shared" si="12"/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obj_006c2</v>
      </c>
      <c r="V34" s="4" t="str">
        <f>IFERROR(_xll.qlRateHelperQuoteName(U34,Trigger),"")</f>
        <v>EUREON30Y_Quote</v>
      </c>
      <c r="W34" s="73">
        <f>IFERROR(_xll.qlRateHelperRate(U34,Trigger),"")</f>
        <v>1.5650000000000001E-2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42184</v>
      </c>
      <c r="Z34" s="5">
        <f>IFERROR(_xll.qlRateHelperPillarDate(U34,Trigger),"")</f>
        <v>53142</v>
      </c>
      <c r="AA34" s="81">
        <v>0.61288137771468054</v>
      </c>
    </row>
    <row r="35" spans="1:27" ht="11.25" customHeight="1" x14ac:dyDescent="0.2">
      <c r="A35" s="62" t="s">
        <v>73</v>
      </c>
      <c r="B35" s="63" t="s">
        <v>46</v>
      </c>
      <c r="C35" s="64">
        <f t="shared" si="14"/>
        <v>2</v>
      </c>
      <c r="D35" s="129"/>
      <c r="E35" s="65" t="str">
        <f t="shared" si="15"/>
        <v>Eonia</v>
      </c>
      <c r="F35" s="66" t="str">
        <f t="shared" si="13"/>
        <v>EUREON7M_Quote</v>
      </c>
      <c r="G35" s="129"/>
      <c r="H35" s="67"/>
      <c r="J35" s="10" t="str">
        <f t="shared" si="11"/>
        <v>OIS</v>
      </c>
      <c r="K35" s="98" t="str">
        <f t="shared" si="12"/>
        <v>obj_006be#0018</v>
      </c>
      <c r="L35" s="152" t="str">
        <f>IFERROR(_xll.qlRateHelperQuoteName(K35,Trigger),"--")</f>
        <v>EUREON15M_Quote</v>
      </c>
      <c r="M35" s="102">
        <f>IFERROR(_xll.qlRateHelperQuoteValue($K35,Trigger),"--")</f>
        <v>-1.23E-3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42184</v>
      </c>
      <c r="R35" s="103">
        <f>IFERROR(_xll.qlRateHelperPillarDate(K35,Trigger),"--")</f>
        <v>42642</v>
      </c>
      <c r="T35" s="4" t="str">
        <f t="shared" ref="T35:T59" si="16">IFERROR(INDEX($J$3:$J$55,MATCH(V35,$L$3:$L$55,0),1),"")</f>
        <v>OIS</v>
      </c>
      <c r="U35" s="4" t="str">
        <v>obj_006b5</v>
      </c>
      <c r="V35" s="4" t="str">
        <f>IFERROR(_xll.qlRateHelperQuoteName(U35,Trigger),"")</f>
        <v>EUREON40Y_Quote</v>
      </c>
      <c r="W35" s="73">
        <f>IFERROR(_xll.qlRateHelperRate(U35,Trigger),"")</f>
        <v>1.5969999999999998E-2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42184</v>
      </c>
      <c r="Z35" s="5">
        <f>IFERROR(_xll.qlRateHelperPillarDate(U35,Trigger),"")</f>
        <v>56794</v>
      </c>
      <c r="AA35" s="81">
        <v>0.51481277880544063</v>
      </c>
    </row>
    <row r="36" spans="1:27" ht="11.25" customHeight="1" x14ac:dyDescent="0.2">
      <c r="A36" s="62" t="s">
        <v>73</v>
      </c>
      <c r="B36" s="63" t="s">
        <v>47</v>
      </c>
      <c r="C36" s="64">
        <f t="shared" si="14"/>
        <v>2</v>
      </c>
      <c r="D36" s="129"/>
      <c r="E36" s="65" t="str">
        <f t="shared" si="15"/>
        <v>Eonia</v>
      </c>
      <c r="F36" s="66" t="str">
        <f t="shared" si="13"/>
        <v>EUREON8M_Quote</v>
      </c>
      <c r="G36" s="129"/>
      <c r="H36" s="67"/>
      <c r="J36" s="10" t="str">
        <f t="shared" si="11"/>
        <v>OIS</v>
      </c>
      <c r="K36" s="98" t="str">
        <f t="shared" si="12"/>
        <v>obj_006c0#0016</v>
      </c>
      <c r="L36" s="152" t="str">
        <f>IFERROR(_xll.qlRateHelperQuoteName(K36,Trigger),"--")</f>
        <v>EUREON18M_Quote</v>
      </c>
      <c r="M36" s="102">
        <f>IFERROR(_xll.qlRateHelperQuoteValue($K36,Trigger),"--")</f>
        <v>-1.1799999999999998E-3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42184</v>
      </c>
      <c r="R36" s="103">
        <f>IFERROR(_xll.qlRateHelperPillarDate(K36,Trigger),"--")</f>
        <v>42733</v>
      </c>
      <c r="T36" s="4" t="str">
        <f t="shared" si="16"/>
        <v>OIS</v>
      </c>
      <c r="U36" s="4" t="str">
        <v>obj_006a5</v>
      </c>
      <c r="V36" s="4" t="str">
        <f>IFERROR(_xll.qlRateHelperQuoteName(U36,Trigger),"")</f>
        <v>EUREON50Y_Quote</v>
      </c>
      <c r="W36" s="73">
        <f>IFERROR(_xll.qlRateHelperRate(U36,Trigger),"")</f>
        <v>1.5679999999999999E-2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42184</v>
      </c>
      <c r="Z36" s="5">
        <f>IFERROR(_xll.qlRateHelperPillarDate(U36,Trigger),"")</f>
        <v>60447</v>
      </c>
      <c r="AA36" s="81">
        <v>0.44779145665959347</v>
      </c>
    </row>
    <row r="37" spans="1:27" ht="11.25" customHeight="1" x14ac:dyDescent="0.2">
      <c r="A37" s="62" t="s">
        <v>73</v>
      </c>
      <c r="B37" s="63" t="s">
        <v>48</v>
      </c>
      <c r="C37" s="64">
        <f t="shared" si="14"/>
        <v>2</v>
      </c>
      <c r="D37" s="129"/>
      <c r="E37" s="65" t="str">
        <f t="shared" si="15"/>
        <v>Eonia</v>
      </c>
      <c r="F37" s="66" t="str">
        <f t="shared" si="13"/>
        <v>EUREON9M_Quote</v>
      </c>
      <c r="G37" s="129"/>
      <c r="H37" s="67"/>
      <c r="J37" s="10" t="str">
        <f t="shared" si="11"/>
        <v>OIS</v>
      </c>
      <c r="K37" s="98" t="str">
        <f t="shared" si="12"/>
        <v>obj_006a3#0020</v>
      </c>
      <c r="L37" s="152" t="str">
        <f>IFERROR(_xll.qlRateHelperQuoteName(K37,Trigger),"--")</f>
        <v>EUREON21M_Quote</v>
      </c>
      <c r="M37" s="102">
        <f>IFERROR(_xll.qlRateHelperQuoteValue($K37,Trigger),"--")</f>
        <v>-1.0899999999999998E-3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42184</v>
      </c>
      <c r="R37" s="103">
        <f>IFERROR(_xll.qlRateHelperPillarDate(K37,Trigger),"--")</f>
        <v>42823</v>
      </c>
      <c r="T37" s="4" t="str">
        <f t="shared" si="16"/>
        <v>OIS</v>
      </c>
      <c r="U37" s="4" t="str">
        <v>obj_006b9</v>
      </c>
      <c r="V37" s="4" t="str">
        <f>IFERROR(_xll.qlRateHelperQuoteName(U37,Trigger),"")</f>
        <v>EUREON60Y_Quote</v>
      </c>
      <c r="W37" s="73">
        <f>IFERROR(_xll.qlRateHelperRate(U37,Trigger),"")</f>
        <v>1.5640000000000001E-2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42184</v>
      </c>
      <c r="Z37" s="5">
        <f>IFERROR(_xll.qlRateHelperPillarDate(U37,Trigger),"")</f>
        <v>64098</v>
      </c>
      <c r="AA37" s="81">
        <v>0.38378010893314174</v>
      </c>
    </row>
    <row r="38" spans="1:27" ht="11.25" customHeight="1" x14ac:dyDescent="0.2">
      <c r="A38" s="62" t="s">
        <v>73</v>
      </c>
      <c r="B38" s="63" t="s">
        <v>49</v>
      </c>
      <c r="C38" s="64">
        <f t="shared" si="14"/>
        <v>2</v>
      </c>
      <c r="D38" s="129"/>
      <c r="E38" s="65" t="str">
        <f t="shared" si="15"/>
        <v>Eonia</v>
      </c>
      <c r="F38" s="66" t="str">
        <f t="shared" si="13"/>
        <v>EUREON10M_Quote</v>
      </c>
      <c r="G38" s="129"/>
      <c r="H38" s="67"/>
      <c r="J38" s="10" t="str">
        <f t="shared" si="11"/>
        <v>OIS</v>
      </c>
      <c r="K38" s="98" t="str">
        <f t="shared" si="12"/>
        <v>obj_006b6#0018</v>
      </c>
      <c r="L38" s="152" t="str">
        <f>IFERROR(_xll.qlRateHelperQuoteName(K38,Trigger),"--")</f>
        <v>EUREON2Y_Quote</v>
      </c>
      <c r="M38" s="102">
        <f>IFERROR(_xll.qlRateHelperQuoteValue($K38,Trigger),"--")</f>
        <v>-9.5E-4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42184</v>
      </c>
      <c r="R38" s="103">
        <f>IFERROR(_xll.qlRateHelperPillarDate(K38,Trigger),"--")</f>
        <v>42915</v>
      </c>
      <c r="T38" s="4" t="str">
        <f t="shared" si="16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7" ht="11.25" customHeight="1" x14ac:dyDescent="0.2">
      <c r="A39" s="62" t="s">
        <v>73</v>
      </c>
      <c r="B39" s="63" t="s">
        <v>50</v>
      </c>
      <c r="C39" s="64">
        <f t="shared" si="14"/>
        <v>2</v>
      </c>
      <c r="D39" s="129"/>
      <c r="E39" s="65" t="str">
        <f t="shared" si="15"/>
        <v>Eonia</v>
      </c>
      <c r="F39" s="66" t="str">
        <f t="shared" si="13"/>
        <v>EUREON11M_Quote</v>
      </c>
      <c r="G39" s="129"/>
      <c r="H39" s="67"/>
      <c r="J39" s="10" t="str">
        <f t="shared" si="11"/>
        <v>OIS</v>
      </c>
      <c r="K39" s="98" t="str">
        <f t="shared" si="12"/>
        <v>obj_006b7#0018</v>
      </c>
      <c r="L39" s="152" t="str">
        <f>IFERROR(_xll.qlRateHelperQuoteName(K39,Trigger),"--")</f>
        <v>EUREON3Y_Quote</v>
      </c>
      <c r="M39" s="102">
        <f>IFERROR(_xll.qlRateHelperQuoteValue($K39,Trigger),"--")</f>
        <v>-4.0000000000000003E-5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42184</v>
      </c>
      <c r="R39" s="103">
        <f>IFERROR(_xll.qlRateHelperPillarDate(K39,Trigger),"--")</f>
        <v>43280</v>
      </c>
      <c r="T39" s="4" t="str">
        <f t="shared" si="16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7" ht="11.25" customHeight="1" x14ac:dyDescent="0.2">
      <c r="A40" s="62" t="s">
        <v>73</v>
      </c>
      <c r="B40" s="63" t="s">
        <v>29</v>
      </c>
      <c r="C40" s="64">
        <f t="shared" si="14"/>
        <v>2</v>
      </c>
      <c r="D40" s="129"/>
      <c r="E40" s="65" t="str">
        <f t="shared" si="15"/>
        <v>Eonia</v>
      </c>
      <c r="F40" s="66" t="str">
        <f t="shared" si="13"/>
        <v>EUREON1Y_Quote</v>
      </c>
      <c r="G40" s="129"/>
      <c r="H40" s="67"/>
      <c r="J40" s="10" t="str">
        <f t="shared" si="11"/>
        <v>OIS</v>
      </c>
      <c r="K40" s="98" t="str">
        <f t="shared" si="12"/>
        <v>obj_006a2#0018</v>
      </c>
      <c r="L40" s="152" t="str">
        <f>IFERROR(_xll.qlRateHelperQuoteName(K40,Trigger),"--")</f>
        <v>EUREON4Y_Quote</v>
      </c>
      <c r="M40" s="102">
        <f>IFERROR(_xll.qlRateHelperQuoteValue($K40,Trigger),"--")</f>
        <v>1.2800000000000001E-3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42184</v>
      </c>
      <c r="R40" s="103">
        <f>IFERROR(_xll.qlRateHelperPillarDate(K40,Trigger),"--")</f>
        <v>43644</v>
      </c>
      <c r="T40" s="4" t="str">
        <f t="shared" si="16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7" ht="11.25" customHeight="1" x14ac:dyDescent="0.2">
      <c r="A41" s="62" t="s">
        <v>73</v>
      </c>
      <c r="B41" s="63" t="s">
        <v>51</v>
      </c>
      <c r="C41" s="64">
        <f t="shared" ref="C41:C61" si="17">IF(B41="O/N",0,IF(B41="T/N",1,2))</f>
        <v>2</v>
      </c>
      <c r="D41" s="129"/>
      <c r="E41" s="65" t="str">
        <f t="shared" si="15"/>
        <v>Eonia</v>
      </c>
      <c r="F41" s="66" t="str">
        <f t="shared" si="13"/>
        <v>EUREON15M_Quote</v>
      </c>
      <c r="G41" s="129"/>
      <c r="H41" s="67" t="str">
        <f>_xll.qlOISRateHelper(,C41,B41,F41,$E41,,Permanent,Trigger,ObjectOverwrite)</f>
        <v>obj_006be#0018</v>
      </c>
      <c r="J41" s="10" t="str">
        <f t="shared" si="11"/>
        <v>OIS</v>
      </c>
      <c r="K41" s="98" t="str">
        <f t="shared" si="12"/>
        <v>obj_006bb#0018</v>
      </c>
      <c r="L41" s="152" t="str">
        <f>IFERROR(_xll.qlRateHelperQuoteName(K41,Trigger),"--")</f>
        <v>EUREON5Y_Quote</v>
      </c>
      <c r="M41" s="102">
        <f>IFERROR(_xll.qlRateHelperQuoteValue($K41,Trigger),"--")</f>
        <v>2.8300000000000005E-3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42184</v>
      </c>
      <c r="R41" s="103">
        <f>IFERROR(_xll.qlRateHelperPillarDate(K41,Trigger),"--")</f>
        <v>44011</v>
      </c>
      <c r="T41" s="4" t="str">
        <f t="shared" si="16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7" ht="11.25" customHeight="1" x14ac:dyDescent="0.2">
      <c r="A42" s="62" t="s">
        <v>73</v>
      </c>
      <c r="B42" s="63" t="s">
        <v>52</v>
      </c>
      <c r="C42" s="64">
        <f t="shared" si="17"/>
        <v>2</v>
      </c>
      <c r="D42" s="129"/>
      <c r="E42" s="65" t="str">
        <f t="shared" si="15"/>
        <v>Eonia</v>
      </c>
      <c r="F42" s="66" t="str">
        <f t="shared" si="13"/>
        <v>EUREON18M_Quote</v>
      </c>
      <c r="G42" s="129"/>
      <c r="H42" s="67" t="str">
        <f>_xll.qlOISRateHelper(,C42,B42,F42,$E42,,Permanent,Trigger,ObjectOverwrite)</f>
        <v>obj_006c0#0016</v>
      </c>
      <c r="J42" s="10" t="str">
        <f t="shared" si="11"/>
        <v>OIS</v>
      </c>
      <c r="K42" s="98" t="str">
        <f t="shared" si="12"/>
        <v>obj_006bd#0018</v>
      </c>
      <c r="L42" s="152" t="str">
        <f>IFERROR(_xll.qlRateHelperQuoteName(K42,Trigger),"--")</f>
        <v>EUREON6Y_Quote</v>
      </c>
      <c r="M42" s="102">
        <f>IFERROR(_xll.qlRateHelperQuoteValue($K42,Trigger),"--")</f>
        <v>4.4099999999999999E-3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42184</v>
      </c>
      <c r="R42" s="103">
        <f>IFERROR(_xll.qlRateHelperPillarDate(K42,Trigger),"--")</f>
        <v>44376</v>
      </c>
      <c r="T42" s="4" t="str">
        <f t="shared" si="16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7" ht="11.25" customHeight="1" x14ac:dyDescent="0.2">
      <c r="A43" s="62" t="s">
        <v>73</v>
      </c>
      <c r="B43" s="63" t="s">
        <v>53</v>
      </c>
      <c r="C43" s="64">
        <f t="shared" si="17"/>
        <v>2</v>
      </c>
      <c r="D43" s="129"/>
      <c r="E43" s="65" t="str">
        <f t="shared" si="15"/>
        <v>Eonia</v>
      </c>
      <c r="F43" s="66" t="str">
        <f t="shared" si="13"/>
        <v>EUREON21M_Quote</v>
      </c>
      <c r="G43" s="129"/>
      <c r="H43" s="67" t="str">
        <f>_xll.qlOISRateHelper(,C43,B43,F43,$E43,,Permanent,Trigger,ObjectOverwrite)</f>
        <v>obj_006a3#0020</v>
      </c>
      <c r="J43" s="10" t="str">
        <f t="shared" si="11"/>
        <v>OIS</v>
      </c>
      <c r="K43" s="98" t="str">
        <f t="shared" si="12"/>
        <v>obj_006a4#0020</v>
      </c>
      <c r="L43" s="152" t="str">
        <f>IFERROR(_xll.qlRateHelperQuoteName(K43,Trigger),"--")</f>
        <v>EUREON7Y_Quote</v>
      </c>
      <c r="M43" s="102">
        <f>IFERROR(_xll.qlRateHelperQuoteValue($K43,Trigger),"--")</f>
        <v>5.9200000000000008E-3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42184</v>
      </c>
      <c r="R43" s="103">
        <f>IFERROR(_xll.qlRateHelperPillarDate(K43,Trigger),"--")</f>
        <v>44741</v>
      </c>
      <c r="T43" s="4" t="str">
        <f t="shared" si="16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7" ht="11.25" customHeight="1" x14ac:dyDescent="0.2">
      <c r="A44" s="62" t="s">
        <v>73</v>
      </c>
      <c r="B44" s="63" t="s">
        <v>54</v>
      </c>
      <c r="C44" s="64">
        <f t="shared" si="17"/>
        <v>2</v>
      </c>
      <c r="D44" s="129"/>
      <c r="E44" s="65" t="str">
        <f t="shared" si="15"/>
        <v>Eonia</v>
      </c>
      <c r="F44" s="66" t="str">
        <f t="shared" si="13"/>
        <v>EUREON2Y_Quote</v>
      </c>
      <c r="G44" s="129"/>
      <c r="H44" s="67" t="str">
        <f>_xll.qlOISRateHelper(,C44,B44,F44,$E44,,Permanent,Trigger,ObjectOverwrite)</f>
        <v>obj_006b6#0018</v>
      </c>
      <c r="J44" s="10" t="str">
        <f t="shared" si="11"/>
        <v>OIS</v>
      </c>
      <c r="K44" s="98" t="str">
        <f t="shared" si="12"/>
        <v>obj_006c1#0018</v>
      </c>
      <c r="L44" s="152" t="str">
        <f>IFERROR(_xll.qlRateHelperQuoteName(K44,Trigger),"--")</f>
        <v>EUREON8Y_Quote</v>
      </c>
      <c r="M44" s="102">
        <f>IFERROR(_xll.qlRateHelperQuoteValue($K44,Trigger),"--")</f>
        <v>7.3099999999999997E-3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42184</v>
      </c>
      <c r="R44" s="103">
        <f>IFERROR(_xll.qlRateHelperPillarDate(K44,Trigger),"--")</f>
        <v>45106</v>
      </c>
      <c r="T44" s="4" t="str">
        <f t="shared" si="16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7" ht="11.25" customHeight="1" x14ac:dyDescent="0.2">
      <c r="A45" s="62" t="s">
        <v>73</v>
      </c>
      <c r="B45" s="63" t="s">
        <v>55</v>
      </c>
      <c r="C45" s="64">
        <f t="shared" si="17"/>
        <v>2</v>
      </c>
      <c r="D45" s="129"/>
      <c r="E45" s="65" t="str">
        <f t="shared" si="15"/>
        <v>Eonia</v>
      </c>
      <c r="F45" s="66" t="str">
        <f t="shared" si="13"/>
        <v>EUREON3Y_Quote</v>
      </c>
      <c r="G45" s="129"/>
      <c r="H45" s="67" t="str">
        <f>_xll.qlOISRateHelper(,C45,B45,F45,$E45,,Permanent,Trigger,ObjectOverwrite)</f>
        <v>obj_006b7#0018</v>
      </c>
      <c r="J45" s="10" t="str">
        <f t="shared" si="11"/>
        <v>OIS</v>
      </c>
      <c r="K45" s="98" t="str">
        <f t="shared" si="12"/>
        <v>obj_006b4#0018</v>
      </c>
      <c r="L45" s="152" t="str">
        <f>IFERROR(_xll.qlRateHelperQuoteName(K45,Trigger),"--")</f>
        <v>EUREON9Y_Quote</v>
      </c>
      <c r="M45" s="102">
        <f>IFERROR(_xll.qlRateHelperQuoteValue($K45,Trigger),"--")</f>
        <v>8.5500000000000003E-3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42184</v>
      </c>
      <c r="R45" s="103">
        <f>IFERROR(_xll.qlRateHelperPillarDate(K45,Trigger),"--")</f>
        <v>45471</v>
      </c>
      <c r="T45" s="4" t="str">
        <f t="shared" si="16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7" ht="11.25" customHeight="1" x14ac:dyDescent="0.2">
      <c r="A46" s="62" t="s">
        <v>73</v>
      </c>
      <c r="B46" s="63" t="s">
        <v>56</v>
      </c>
      <c r="C46" s="64">
        <f t="shared" si="17"/>
        <v>2</v>
      </c>
      <c r="D46" s="129"/>
      <c r="E46" s="65" t="str">
        <f t="shared" si="15"/>
        <v>Eonia</v>
      </c>
      <c r="F46" s="66" t="str">
        <f t="shared" si="13"/>
        <v>EUREON4Y_Quote</v>
      </c>
      <c r="G46" s="129"/>
      <c r="H46" s="67" t="str">
        <f>_xll.qlOISRateHelper(,C46,B46,F46,$E46,,Permanent,Trigger,ObjectOverwrite)</f>
        <v>obj_006a2#0018</v>
      </c>
      <c r="J46" s="10" t="str">
        <f t="shared" si="11"/>
        <v>OIS</v>
      </c>
      <c r="K46" s="98" t="str">
        <f t="shared" si="12"/>
        <v>obj_006a1#0020</v>
      </c>
      <c r="L46" s="152" t="str">
        <f>IFERROR(_xll.qlRateHelperQuoteName(K46,Trigger),"--")</f>
        <v>EUREON10Y_Quote</v>
      </c>
      <c r="M46" s="102">
        <f>IFERROR(_xll.qlRateHelperQuoteValue($K46,Trigger),"--")</f>
        <v>9.6399999999999993E-3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42184</v>
      </c>
      <c r="R46" s="103">
        <f>IFERROR(_xll.qlRateHelperPillarDate(K46,Trigger),"--")</f>
        <v>45838</v>
      </c>
      <c r="T46" s="4" t="str">
        <f t="shared" si="16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7" ht="11.25" customHeight="1" x14ac:dyDescent="0.2">
      <c r="A47" s="62" t="s">
        <v>73</v>
      </c>
      <c r="B47" s="63" t="s">
        <v>57</v>
      </c>
      <c r="C47" s="64">
        <f t="shared" si="17"/>
        <v>2</v>
      </c>
      <c r="D47" s="129"/>
      <c r="E47" s="65" t="str">
        <f t="shared" si="15"/>
        <v>Eonia</v>
      </c>
      <c r="F47" s="66" t="str">
        <f t="shared" si="13"/>
        <v>EUREON5Y_Quote</v>
      </c>
      <c r="G47" s="129"/>
      <c r="H47" s="67" t="str">
        <f>_xll.qlOISRateHelper(,C47,B47,F47,$E47,,Permanent,Trigger,ObjectOverwrite)</f>
        <v>obj_006bb#0018</v>
      </c>
      <c r="J47" s="10" t="str">
        <f t="shared" si="11"/>
        <v>OIS</v>
      </c>
      <c r="K47" s="98" t="str">
        <f t="shared" si="12"/>
        <v>obj_006b8#0016</v>
      </c>
      <c r="L47" s="152" t="str">
        <f>IFERROR(_xll.qlRateHelperQuoteName(K47,Trigger),"--")</f>
        <v>EUREON11Y_Quote</v>
      </c>
      <c r="M47" s="102">
        <f>IFERROR(_xll.qlRateHelperQuoteValue($K47,Trigger),"--")</f>
        <v>1.0590000000000002E-2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42184</v>
      </c>
      <c r="R47" s="103">
        <f>IFERROR(_xll.qlRateHelperPillarDate(K47,Trigger),"--")</f>
        <v>46202</v>
      </c>
      <c r="T47" s="4" t="str">
        <f t="shared" si="16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7" ht="11.25" customHeight="1" x14ac:dyDescent="0.2">
      <c r="A48" s="62" t="s">
        <v>73</v>
      </c>
      <c r="B48" s="63" t="s">
        <v>58</v>
      </c>
      <c r="C48" s="64">
        <f t="shared" si="17"/>
        <v>2</v>
      </c>
      <c r="D48" s="129"/>
      <c r="E48" s="65" t="str">
        <f t="shared" si="15"/>
        <v>Eonia</v>
      </c>
      <c r="F48" s="66" t="str">
        <f t="shared" si="13"/>
        <v>EUREON6Y_Quote</v>
      </c>
      <c r="G48" s="129"/>
      <c r="H48" s="67" t="str">
        <f>_xll.qlOISRateHelper(,C48,B48,F48,$E48,,Permanent,Trigger,ObjectOverwrite)</f>
        <v>obj_006bd#0018</v>
      </c>
      <c r="J48" s="10" t="str">
        <f t="shared" si="11"/>
        <v>OIS</v>
      </c>
      <c r="K48" s="98" t="str">
        <f t="shared" si="12"/>
        <v>obj_006ba#0016</v>
      </c>
      <c r="L48" s="152" t="str">
        <f>IFERROR(_xll.qlRateHelperQuoteName(K48,Trigger),"--")</f>
        <v>EUREON12Y_Quote</v>
      </c>
      <c r="M48" s="102">
        <f>IFERROR(_xll.qlRateHelperQuoteValue($K48,Trigger),"--")</f>
        <v>1.1440000000000001E-2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42184</v>
      </c>
      <c r="R48" s="103">
        <f>IFERROR(_xll.qlRateHelperPillarDate(K48,Trigger),"--")</f>
        <v>46567</v>
      </c>
      <c r="T48" s="4" t="str">
        <f t="shared" si="16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73</v>
      </c>
      <c r="B49" s="63" t="s">
        <v>59</v>
      </c>
      <c r="C49" s="64">
        <f t="shared" si="17"/>
        <v>2</v>
      </c>
      <c r="D49" s="129"/>
      <c r="E49" s="65" t="str">
        <f t="shared" si="15"/>
        <v>Eonia</v>
      </c>
      <c r="F49" s="66" t="str">
        <f t="shared" si="13"/>
        <v>EUREON7Y_Quote</v>
      </c>
      <c r="G49" s="129"/>
      <c r="H49" s="67" t="str">
        <f>_xll.qlOISRateHelper(,C49,B49,F49,$E49,,Permanent,Trigger,ObjectOverwrite)</f>
        <v>obj_006a4#0020</v>
      </c>
      <c r="J49" s="10" t="str">
        <f t="shared" si="11"/>
        <v>OIS</v>
      </c>
      <c r="K49" s="98" t="str">
        <f t="shared" si="12"/>
        <v>obj_006bc#0018</v>
      </c>
      <c r="L49" s="152" t="str">
        <f>IFERROR(_xll.qlRateHelperQuoteName(K49,Trigger),"--")</f>
        <v>EUREON15Y_Quote</v>
      </c>
      <c r="M49" s="102">
        <f>IFERROR(_xll.qlRateHelperQuoteValue($K49,Trigger),"--")</f>
        <v>1.3309999999999999E-2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42184</v>
      </c>
      <c r="R49" s="103">
        <f>IFERROR(_xll.qlRateHelperPillarDate(K49,Trigger),"--")</f>
        <v>47662</v>
      </c>
      <c r="T49" s="4" t="str">
        <f t="shared" si="16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73</v>
      </c>
      <c r="B50" s="63" t="s">
        <v>60</v>
      </c>
      <c r="C50" s="64">
        <f t="shared" si="17"/>
        <v>2</v>
      </c>
      <c r="D50" s="129"/>
      <c r="E50" s="65" t="str">
        <f t="shared" si="15"/>
        <v>Eonia</v>
      </c>
      <c r="F50" s="66" t="str">
        <f t="shared" si="13"/>
        <v>EUREON8Y_Quote</v>
      </c>
      <c r="G50" s="129"/>
      <c r="H50" s="67" t="str">
        <f>_xll.qlOISRateHelper(,C50,B50,F50,$E50,,Permanent,Trigger,ObjectOverwrite)</f>
        <v>obj_006c1#0018</v>
      </c>
      <c r="J50" s="10" t="str">
        <f>A56</f>
        <v>OIS</v>
      </c>
      <c r="K50" s="98" t="str">
        <f t="shared" si="12"/>
        <v>obj_006a0#0018</v>
      </c>
      <c r="L50" s="152" t="str">
        <f>IFERROR(_xll.qlRateHelperQuoteName(K50,Trigger),"--")</f>
        <v>EUREON20Y_Quote</v>
      </c>
      <c r="M50" s="102">
        <f>IFERROR(_xll.qlRateHelperQuoteValue($K50,Trigger),"--")</f>
        <v>1.4910000000000001E-2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42184</v>
      </c>
      <c r="R50" s="103">
        <f>IFERROR(_xll.qlRateHelperPillarDate(K50,Trigger),"--")</f>
        <v>49489</v>
      </c>
      <c r="T50" s="4" t="str">
        <f t="shared" si="16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73</v>
      </c>
      <c r="B51" s="63" t="s">
        <v>61</v>
      </c>
      <c r="C51" s="64">
        <f t="shared" si="17"/>
        <v>2</v>
      </c>
      <c r="D51" s="129"/>
      <c r="E51" s="65" t="str">
        <f t="shared" si="15"/>
        <v>Eonia</v>
      </c>
      <c r="F51" s="66" t="str">
        <f t="shared" si="13"/>
        <v>EUREON9Y_Quote</v>
      </c>
      <c r="G51" s="129"/>
      <c r="H51" s="67" t="str">
        <f>_xll.qlOISRateHelper(,C51,B51,F51,$E51,,Permanent,Trigger,ObjectOverwrite)</f>
        <v>obj_006b4#0018</v>
      </c>
      <c r="J51" s="10" t="str">
        <f t="shared" si="11"/>
        <v>OIS</v>
      </c>
      <c r="K51" s="98" t="str">
        <f t="shared" si="12"/>
        <v>obj_006bf#0018</v>
      </c>
      <c r="L51" s="152" t="str">
        <f>IFERROR(_xll.qlRateHelperQuoteName(K51,Trigger),"--")</f>
        <v>EUREON25Y_Quote</v>
      </c>
      <c r="M51" s="102">
        <f>IFERROR(_xll.qlRateHelperQuoteValue($K51,Trigger),"--")</f>
        <v>1.5390000000000001E-2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42184</v>
      </c>
      <c r="R51" s="103">
        <f>IFERROR(_xll.qlRateHelperPillarDate(K51,Trigger),"--")</f>
        <v>51316</v>
      </c>
      <c r="T51" s="4" t="str">
        <f t="shared" si="16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73</v>
      </c>
      <c r="B52" s="63" t="s">
        <v>62</v>
      </c>
      <c r="C52" s="64">
        <f t="shared" si="17"/>
        <v>2</v>
      </c>
      <c r="D52" s="129"/>
      <c r="E52" s="65" t="str">
        <f t="shared" si="15"/>
        <v>Eonia</v>
      </c>
      <c r="F52" s="66" t="str">
        <f t="shared" si="13"/>
        <v>EUREON10Y_Quote</v>
      </c>
      <c r="G52" s="129"/>
      <c r="H52" s="67" t="str">
        <f>_xll.qlOISRateHelper(,C52,B52,F52,$E52,,Permanent,Trigger,ObjectOverwrite)</f>
        <v>obj_006a1#0020</v>
      </c>
      <c r="J52" s="10" t="str">
        <f t="shared" si="11"/>
        <v>OIS</v>
      </c>
      <c r="K52" s="98" t="str">
        <f t="shared" si="12"/>
        <v>obj_006c2#0018</v>
      </c>
      <c r="L52" s="152" t="str">
        <f>IFERROR(_xll.qlRateHelperQuoteName(K52,Trigger),"--")</f>
        <v>EUREON30Y_Quote</v>
      </c>
      <c r="M52" s="102">
        <f>IFERROR(_xll.qlRateHelperQuoteValue($K52,Trigger),"--")</f>
        <v>1.5650000000000001E-2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42184</v>
      </c>
      <c r="R52" s="103">
        <f>IFERROR(_xll.qlRateHelperPillarDate(K52,Trigger),"--")</f>
        <v>53142</v>
      </c>
      <c r="T52" s="4" t="str">
        <f t="shared" si="16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73</v>
      </c>
      <c r="B53" s="63" t="s">
        <v>105</v>
      </c>
      <c r="C53" s="64">
        <f t="shared" si="17"/>
        <v>2</v>
      </c>
      <c r="D53" s="129"/>
      <c r="E53" s="65" t="str">
        <f t="shared" si="15"/>
        <v>Eonia</v>
      </c>
      <c r="F53" s="66" t="str">
        <f t="shared" si="13"/>
        <v>EUREON11Y_Quote</v>
      </c>
      <c r="G53" s="129"/>
      <c r="H53" s="67" t="str">
        <f>_xll.qlOISRateHelper(,C53,B53,F53,$E53,,Permanent,Trigger,ObjectOverwrite)</f>
        <v>obj_006b8#0016</v>
      </c>
      <c r="J53" s="10" t="str">
        <f t="shared" si="11"/>
        <v>OIS</v>
      </c>
      <c r="K53" s="98" t="str">
        <f t="shared" si="12"/>
        <v>obj_006b5#0016</v>
      </c>
      <c r="L53" s="152" t="str">
        <f>IFERROR(_xll.qlRateHelperQuoteName(K53,Trigger),"--")</f>
        <v>EUREON40Y_Quote</v>
      </c>
      <c r="M53" s="102">
        <f>IFERROR(_xll.qlRateHelperQuoteValue($K53,Trigger),"--")</f>
        <v>1.5969999999999998E-2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42184</v>
      </c>
      <c r="R53" s="103">
        <f>IFERROR(_xll.qlRateHelperPillarDate(K53,Trigger),"--")</f>
        <v>56794</v>
      </c>
      <c r="T53" s="4" t="str">
        <f t="shared" si="16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73</v>
      </c>
      <c r="B54" s="63" t="s">
        <v>63</v>
      </c>
      <c r="C54" s="64">
        <f t="shared" si="17"/>
        <v>2</v>
      </c>
      <c r="D54" s="129"/>
      <c r="E54" s="65" t="str">
        <f t="shared" si="15"/>
        <v>Eonia</v>
      </c>
      <c r="F54" s="66" t="str">
        <f t="shared" si="13"/>
        <v>EUREON12Y_Quote</v>
      </c>
      <c r="G54" s="129"/>
      <c r="H54" s="67" t="str">
        <f>_xll.qlOISRateHelper(,C54,B54,F54,$E54,,Permanent,Trigger,ObjectOverwrite)</f>
        <v>obj_006ba#0016</v>
      </c>
      <c r="J54" s="10" t="str">
        <f t="shared" si="11"/>
        <v>OIS</v>
      </c>
      <c r="K54" s="98" t="str">
        <f t="shared" si="12"/>
        <v>obj_006a5#0020</v>
      </c>
      <c r="L54" s="152" t="str">
        <f>IFERROR(_xll.qlRateHelperQuoteName(K54,Trigger),"--")</f>
        <v>EUREON50Y_Quote</v>
      </c>
      <c r="M54" s="102">
        <f>IFERROR(_xll.qlRateHelperQuoteValue($K54,Trigger),"--")</f>
        <v>1.5679999999999999E-2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42184</v>
      </c>
      <c r="R54" s="103">
        <f>IFERROR(_xll.qlRateHelperPillarDate(K54,Trigger),"--")</f>
        <v>60447</v>
      </c>
      <c r="T54" s="4" t="str">
        <f t="shared" si="16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73</v>
      </c>
      <c r="B55" s="63" t="s">
        <v>64</v>
      </c>
      <c r="C55" s="64">
        <f t="shared" si="17"/>
        <v>2</v>
      </c>
      <c r="D55" s="129"/>
      <c r="E55" s="65" t="str">
        <f t="shared" si="15"/>
        <v>Eonia</v>
      </c>
      <c r="F55" s="66" t="str">
        <f t="shared" si="13"/>
        <v>EUREON15Y_Quote</v>
      </c>
      <c r="G55" s="129"/>
      <c r="H55" s="67" t="str">
        <f>_xll.qlOISRateHelper(,C55,B55,F55,$E55,,Permanent,Trigger,ObjectOverwrite)</f>
        <v>obj_006bc#0018</v>
      </c>
      <c r="J55" s="11" t="str">
        <f t="shared" si="11"/>
        <v>OIS</v>
      </c>
      <c r="K55" s="99" t="str">
        <f t="shared" si="12"/>
        <v>obj_006b9#0018</v>
      </c>
      <c r="L55" s="153" t="str">
        <f>IFERROR(_xll.qlRateHelperQuoteName(K55,Trigger),"--")</f>
        <v>EUREON60Y_Quote</v>
      </c>
      <c r="M55" s="105">
        <f>IFERROR(_xll.qlRateHelperQuoteValue($K55,Trigger),"--")</f>
        <v>1.5640000000000001E-2</v>
      </c>
      <c r="N55" s="104" t="b">
        <v>1</v>
      </c>
      <c r="O55" s="99">
        <v>50</v>
      </c>
      <c r="P55" s="99">
        <v>1</v>
      </c>
      <c r="Q55" s="106">
        <f>IFERROR(_xll.qlRateHelperEarliestDate(K55,Trigger),"--")</f>
        <v>42184</v>
      </c>
      <c r="R55" s="106">
        <f>IFERROR(_xll.qlRateHelperPillarDate(K55,Trigger),"--")</f>
        <v>64098</v>
      </c>
      <c r="T55" s="4" t="str">
        <f t="shared" si="16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73</v>
      </c>
      <c r="B56" s="63" t="s">
        <v>65</v>
      </c>
      <c r="C56" s="64">
        <f t="shared" si="17"/>
        <v>2</v>
      </c>
      <c r="D56" s="129"/>
      <c r="E56" s="65" t="str">
        <f t="shared" si="15"/>
        <v>Eonia</v>
      </c>
      <c r="F56" s="66" t="str">
        <f t="shared" si="13"/>
        <v>EUREON20Y_Quote</v>
      </c>
      <c r="G56" s="129"/>
      <c r="H56" s="67" t="str">
        <f>_xll.qlOISRateHelper(,C56,B56,F56,$E56,,Permanent,Trigger,ObjectOverwrite)</f>
        <v>obj_006a0#0018</v>
      </c>
      <c r="T56" s="4" t="str">
        <f t="shared" si="16"/>
        <v/>
      </c>
      <c r="U56" s="6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73</v>
      </c>
      <c r="B57" s="63" t="s">
        <v>66</v>
      </c>
      <c r="C57" s="64">
        <f t="shared" si="17"/>
        <v>2</v>
      </c>
      <c r="D57" s="129"/>
      <c r="E57" s="65" t="str">
        <f t="shared" si="15"/>
        <v>Eonia</v>
      </c>
      <c r="F57" s="66" t="str">
        <f t="shared" si="13"/>
        <v>EUREON25Y_Quote</v>
      </c>
      <c r="G57" s="129"/>
      <c r="H57" s="67" t="str">
        <f>_xll.qlOISRateHelper(,C57,B57,F57,$E57,,Permanent,Trigger,ObjectOverwrite)</f>
        <v>obj_006bf#0018</v>
      </c>
      <c r="T57" s="4" t="str">
        <f t="shared" si="16"/>
        <v/>
      </c>
      <c r="U57" s="51"/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/>
    </row>
    <row r="58" spans="1:27" ht="11.25" customHeight="1" x14ac:dyDescent="0.2">
      <c r="A58" s="62" t="s">
        <v>73</v>
      </c>
      <c r="B58" s="63" t="s">
        <v>68</v>
      </c>
      <c r="C58" s="64">
        <f t="shared" si="17"/>
        <v>2</v>
      </c>
      <c r="D58" s="129"/>
      <c r="E58" s="65" t="str">
        <f t="shared" si="15"/>
        <v>Eonia</v>
      </c>
      <c r="F58" s="66" t="str">
        <f t="shared" si="13"/>
        <v>EUREON30Y_Quote</v>
      </c>
      <c r="G58" s="129"/>
      <c r="H58" s="67" t="str">
        <f>_xll.qlOISRateHelper(,C58,B58,F58,$E58,,Permanent,Trigger,ObjectOverwrite)</f>
        <v>obj_006c2#0018</v>
      </c>
      <c r="T58" s="4" t="str">
        <f t="shared" si="16"/>
        <v/>
      </c>
      <c r="U58" s="51"/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/>
    </row>
    <row r="59" spans="1:27" ht="11.25" customHeight="1" x14ac:dyDescent="0.2">
      <c r="A59" s="62" t="s">
        <v>73</v>
      </c>
      <c r="B59" s="63" t="s">
        <v>70</v>
      </c>
      <c r="C59" s="64">
        <f t="shared" si="17"/>
        <v>2</v>
      </c>
      <c r="D59" s="129"/>
      <c r="E59" s="65" t="str">
        <f t="shared" si="15"/>
        <v>Eonia</v>
      </c>
      <c r="F59" s="66" t="str">
        <f t="shared" si="13"/>
        <v>EUREON40Y_Quote</v>
      </c>
      <c r="G59" s="129"/>
      <c r="H59" s="67" t="str">
        <f>_xll.qlOISRateHelper(,C59,B59,F59,$E59,,Permanent,Trigger,ObjectOverwrite)</f>
        <v>obj_006b5#0016</v>
      </c>
      <c r="T59" s="6" t="str">
        <f t="shared" si="16"/>
        <v/>
      </c>
      <c r="U59" s="166"/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12"/>
    </row>
    <row r="60" spans="1:27" ht="11.25" customHeight="1" x14ac:dyDescent="0.2">
      <c r="A60" s="62" t="s">
        <v>73</v>
      </c>
      <c r="B60" s="63" t="s">
        <v>72</v>
      </c>
      <c r="C60" s="64">
        <f t="shared" si="17"/>
        <v>2</v>
      </c>
      <c r="D60" s="129"/>
      <c r="E60" s="65" t="str">
        <f t="shared" si="15"/>
        <v>Eonia</v>
      </c>
      <c r="F60" s="66" t="str">
        <f t="shared" si="13"/>
        <v>EUREON50Y_Quote</v>
      </c>
      <c r="G60" s="129"/>
      <c r="H60" s="67" t="str">
        <f>_xll.qlOISRateHelper(,C60,B60,F60,$E60,,Permanent,Trigger,ObjectOverwrite)</f>
        <v>obj_006a5#0020</v>
      </c>
    </row>
    <row r="61" spans="1:27" ht="11.25" customHeight="1" x14ac:dyDescent="0.2">
      <c r="A61" s="1" t="s">
        <v>73</v>
      </c>
      <c r="B61" s="8" t="s">
        <v>119</v>
      </c>
      <c r="C61" s="7">
        <f t="shared" si="17"/>
        <v>2</v>
      </c>
      <c r="D61" s="129"/>
      <c r="E61" s="9" t="str">
        <f t="shared" si="15"/>
        <v>Eonia</v>
      </c>
      <c r="F61" s="2" t="str">
        <f t="shared" si="13"/>
        <v>EUREON60Y_Quote</v>
      </c>
      <c r="G61" s="130"/>
      <c r="H61" s="3" t="str">
        <f>_xll.qlOISRateHelper(,C61,B61,F61,$E61,,Permanent,Trigger,ObjectOverwrite)</f>
        <v>obj_006b9#0018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D2:AE2"/>
  </mergeCells>
  <dataValidations count="1">
    <dataValidation type="list" allowBlank="1" showInputMessage="1" showErrorMessage="1" sqref="AE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6"/>
  <sheetViews>
    <sheetView showGridLines="0" topLeftCell="Z1" zoomScaleNormal="100" workbookViewId="0">
      <selection activeCell="AC1" sqref="AC1"/>
    </sheetView>
  </sheetViews>
  <sheetFormatPr defaultRowHeight="11.25" outlineLevelCol="1" x14ac:dyDescent="0.2"/>
  <cols>
    <col min="1" max="1" width="5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4" width="6" style="49" bestFit="1" customWidth="1"/>
    <col min="35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88">_xll.qlPiecewiseYieldCurveData(YieldCurve_3M,Trigger)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obj_00642#0018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88">_xll.qlRateHelperSelection(_xll.ohFilter(RateHelpers,IncludeFlag),_xll.ohFilter(Priority,IncludeFlag),$AG$3,$AG$4,$AG$5,$AG$6,_xll.ohFilter(MinDistance,IncludeFlag),Trigger)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F3" s="111" t="s">
        <v>91</v>
      </c>
      <c r="AG3" s="112">
        <v>8</v>
      </c>
    </row>
    <row r="4" spans="1:36" ht="11.25" customHeight="1" x14ac:dyDescent="0.2">
      <c r="A4" s="62" t="s">
        <v>27</v>
      </c>
      <c r="B4" s="63" t="s">
        <v>96</v>
      </c>
      <c r="C4" s="65" t="s">
        <v>40</v>
      </c>
      <c r="D4" s="129"/>
      <c r="E4" s="129"/>
      <c r="F4" s="129"/>
      <c r="G4" s="64" t="str">
        <f>_xll.qlLibor(,Currency,C4,,Permanent,Trigger,ObjectOverwrite)</f>
        <v>obj_00650#0018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F4" s="111" t="s">
        <v>92</v>
      </c>
      <c r="AG4" s="112">
        <v>1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obj_00647#0018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84"/>
      <c r="AF5" s="111" t="s">
        <v>93</v>
      </c>
      <c r="AG5" s="112">
        <v>2</v>
      </c>
    </row>
    <row r="6" spans="1:36" ht="11.25" customHeight="1" x14ac:dyDescent="0.2">
      <c r="A6" s="62" t="s">
        <v>27</v>
      </c>
      <c r="B6" s="63" t="s">
        <v>42</v>
      </c>
      <c r="C6" s="65" t="str">
        <f t="shared" ref="C6:C9" si="4">B6</f>
        <v>3W</v>
      </c>
      <c r="D6" s="129"/>
      <c r="E6" s="129"/>
      <c r="F6" s="129"/>
      <c r="G6" s="64" t="str">
        <f>_xll.qlLibor(,Currency,C6,,Permanent,Trigger,ObjectOverwrite)</f>
        <v>obj_0064d#0018</v>
      </c>
      <c r="H6" s="126" t="str">
        <f t="shared" si="0"/>
        <v>EUR3WD_SYNTH3M_Quote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_xll.qlLibor(,Currency,C7,,Permanent,Trigger,ObjectOverwrite)</f>
        <v>obj_00636#0018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obj_0066b#0017</v>
      </c>
      <c r="K7" s="51"/>
      <c r="L7" s="10" t="str">
        <f t="shared" si="1"/>
        <v>Dp</v>
      </c>
      <c r="M7" s="98" t="str">
        <f t="shared" si="2"/>
        <v>obj_0066b#0017</v>
      </c>
      <c r="N7" s="152" t="str">
        <f>IFERROR(_xll.qlRateHelperQuoteName(M7,Trigger),"--")</f>
        <v>EUR1MD_SYNTH3M_Quote</v>
      </c>
      <c r="O7" s="102">
        <f>IFERROR(_xll.qlRateHelperQuoteValue($M7,Trigger),"--")</f>
        <v>-1.5200000000000001E-4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_xll.qlLibor(,Currency,C8,,Permanent,Trigger,ObjectOverwrite)</f>
        <v>obj_0064e#0018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obj_00665#0017</v>
      </c>
      <c r="K8" s="51"/>
      <c r="L8" s="10" t="str">
        <f t="shared" si="1"/>
        <v>Dp</v>
      </c>
      <c r="M8" s="98" t="str">
        <f t="shared" si="2"/>
        <v>obj_00665#0017</v>
      </c>
      <c r="N8" s="152" t="str">
        <f>IFERROR(_xll.qlRateHelperQuoteName(M8,Trigger),"--")</f>
        <v>EUR2MD_SYNTH3M_Quote</v>
      </c>
      <c r="O8" s="102">
        <f>IFERROR(_xll.qlRateHelperQuoteValue($M8,Trigger),"--")</f>
        <v>-1.06E-4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6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_xll.qlLibor(,Currency,C9,,Permanent,Trigger,ObjectOverwrite)</f>
        <v>obj_00646#0018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obj_00666#0017</v>
      </c>
      <c r="K9" s="51"/>
      <c r="L9" s="11" t="str">
        <f t="shared" si="1"/>
        <v>Dp</v>
      </c>
      <c r="M9" s="99" t="str">
        <f t="shared" si="2"/>
        <v>obj_00666#0017</v>
      </c>
      <c r="N9" s="153" t="str">
        <f>IFERROR(_xll.qlRateHelperQuoteName(M9,Trigger),"--")</f>
        <v>EUR3MD_SYNTH3M_Quote</v>
      </c>
      <c r="O9" s="105">
        <f>IFERROR(_xll.qlRateHelperQuoteValue($M9,Trigger),"--")</f>
        <v>-6.2000000000000003E-5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42184</v>
      </c>
      <c r="T9" s="106">
        <f>IFERROR(_xll.qlRateHelperPillarDate(M9,Trigger),"--")</f>
        <v>42276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G9" s="49" t="s">
        <v>152</v>
      </c>
    </row>
    <row r="10" spans="1:36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1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E10" s="77" t="s">
        <v>146</v>
      </c>
      <c r="AF10" s="77" t="s">
        <v>147</v>
      </c>
      <c r="AG10" s="77" t="s">
        <v>148</v>
      </c>
      <c r="AH10" s="77" t="s">
        <v>149</v>
      </c>
      <c r="AI10" s="77" t="s">
        <v>150</v>
      </c>
      <c r="AJ10" s="77" t="s">
        <v>151</v>
      </c>
    </row>
    <row r="11" spans="1:36" ht="11.25" customHeight="1" x14ac:dyDescent="0.2">
      <c r="A11" s="68" t="s">
        <v>9</v>
      </c>
      <c r="B11" s="68" t="s">
        <v>98</v>
      </c>
      <c r="C11" s="68" t="s">
        <v>99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E11" s="175">
        <v>1</v>
      </c>
      <c r="AF11" s="176">
        <f>_xll.qlCalendarEndOfMonth(Calendar,Settlementdate,Trigger)</f>
        <v>42185</v>
      </c>
      <c r="AG11" s="175" t="str">
        <f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56" t="s">
        <v>100</v>
      </c>
      <c r="B12" s="119">
        <v>1</v>
      </c>
      <c r="C12" s="59" t="str">
        <f t="shared" ref="C12:C23" si="7">"x"&amp;B12+SUBSTITUTE($G$1,"M","")&amp;"F"</f>
        <v>x4F</v>
      </c>
      <c r="D12" s="129"/>
      <c r="E12" s="129"/>
      <c r="F12" s="129"/>
      <c r="G12" s="58" t="str">
        <f t="shared" ref="G12:G23" si="8">PROPER(Currency)&amp;FamilyName&amp;$G$1</f>
        <v>Euribor3M</v>
      </c>
      <c r="H12" s="122" t="str">
        <f t="shared" ref="H12:H23" si="9">Currency&amp;B12&amp;C12&amp;QuoteSuffix</f>
        <v>EUR1x4F_Quote</v>
      </c>
      <c r="I12" s="129"/>
      <c r="J12" s="61" t="s">
        <v>125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42216</v>
      </c>
      <c r="AG12" s="179" t="str">
        <f>Currency&amp;$AE$10&amp;AE12&amp;JumpSuffix&amp;QuoteSuffix</f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10">IF(ISBLANK(AI12),AG12,AI12)</f>
        <v>EUR#2_SYNTHON_Quote</v>
      </c>
    </row>
    <row r="13" spans="1:36" ht="11.25" customHeight="1" x14ac:dyDescent="0.2">
      <c r="A13" s="62" t="s">
        <v>100</v>
      </c>
      <c r="B13" s="120">
        <v>2</v>
      </c>
      <c r="C13" s="65" t="str">
        <f t="shared" si="7"/>
        <v>x5F</v>
      </c>
      <c r="D13" s="129"/>
      <c r="E13" s="129"/>
      <c r="F13" s="129"/>
      <c r="G13" s="64" t="str">
        <f t="shared" si="8"/>
        <v>Euribor3M</v>
      </c>
      <c r="H13" s="123" t="str">
        <f t="shared" si="9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42247</v>
      </c>
      <c r="AG13" s="179" t="str">
        <f>Currency&amp;$AE$10&amp;AE13&amp;JumpSuffix&amp;QuoteSuffix</f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10"/>
        <v>EUR#3_SYNTHON_Quote</v>
      </c>
    </row>
    <row r="14" spans="1:36" ht="11.25" customHeight="1" x14ac:dyDescent="0.2">
      <c r="A14" s="62" t="s">
        <v>100</v>
      </c>
      <c r="B14" s="120">
        <v>3</v>
      </c>
      <c r="C14" s="65" t="str">
        <f t="shared" si="7"/>
        <v>x6F</v>
      </c>
      <c r="D14" s="129"/>
      <c r="E14" s="129"/>
      <c r="F14" s="129"/>
      <c r="G14" s="64" t="str">
        <f t="shared" si="8"/>
        <v>Euribor3M</v>
      </c>
      <c r="H14" s="123" t="str">
        <f t="shared" si="9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42277</v>
      </c>
      <c r="AG14" s="179" t="str">
        <f>Currency&amp;$AE$10&amp;AE14&amp;JumpSuffix&amp;QuoteSuffix</f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10"/>
        <v>EUR#4_SYNTHON_Quote</v>
      </c>
    </row>
    <row r="15" spans="1:36" ht="11.25" customHeight="1" x14ac:dyDescent="0.2">
      <c r="A15" s="62" t="s">
        <v>100</v>
      </c>
      <c r="B15" s="120">
        <v>4</v>
      </c>
      <c r="C15" s="65" t="str">
        <f t="shared" si="7"/>
        <v>x7F</v>
      </c>
      <c r="D15" s="129"/>
      <c r="E15" s="129"/>
      <c r="F15" s="129"/>
      <c r="G15" s="64" t="str">
        <f t="shared" si="8"/>
        <v>Euribor3M</v>
      </c>
      <c r="H15" s="123" t="str">
        <f t="shared" si="9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42307</v>
      </c>
      <c r="AG15" s="179" t="str">
        <f>Currency&amp;$AE$10&amp;AE15&amp;JumpSuffix&amp;QuoteSuffix</f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10"/>
        <v>EUR#5_SYNTHON_Quote</v>
      </c>
    </row>
    <row r="16" spans="1:36" ht="11.25" customHeight="1" x14ac:dyDescent="0.2">
      <c r="A16" s="62" t="s">
        <v>100</v>
      </c>
      <c r="B16" s="120">
        <v>5</v>
      </c>
      <c r="C16" s="65" t="str">
        <f t="shared" si="7"/>
        <v>x8F</v>
      </c>
      <c r="D16" s="129"/>
      <c r="E16" s="129"/>
      <c r="F16" s="129"/>
      <c r="G16" s="64" t="str">
        <f t="shared" si="8"/>
        <v>Euribor3M</v>
      </c>
      <c r="H16" s="123" t="str">
        <f t="shared" si="9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42338</v>
      </c>
      <c r="AG16" s="179" t="str">
        <f>Currency&amp;$AE$10&amp;AE16&amp;JumpSuffix&amp;QuoteSuffix</f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10"/>
        <v>EUR#6_SYNTHON_Quote</v>
      </c>
    </row>
    <row r="17" spans="1:36" ht="11.25" customHeight="1" x14ac:dyDescent="0.2">
      <c r="A17" s="62" t="s">
        <v>100</v>
      </c>
      <c r="B17" s="120">
        <v>6</v>
      </c>
      <c r="C17" s="65" t="str">
        <f t="shared" si="7"/>
        <v>x9F</v>
      </c>
      <c r="D17" s="129"/>
      <c r="E17" s="129"/>
      <c r="F17" s="129"/>
      <c r="G17" s="64" t="str">
        <f t="shared" si="8"/>
        <v>Euribor3M</v>
      </c>
      <c r="H17" s="123" t="str">
        <f t="shared" si="9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42369</v>
      </c>
      <c r="AG17" s="179" t="str">
        <f>Currency&amp;$AE$10&amp;AE17&amp;JumpSuffix&amp;QuoteSuffix</f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10"/>
        <v>EUR#7_SYNTHON_Quote</v>
      </c>
    </row>
    <row r="18" spans="1:36" ht="11.25" customHeight="1" x14ac:dyDescent="0.2">
      <c r="A18" s="62" t="s">
        <v>100</v>
      </c>
      <c r="B18" s="120">
        <v>7</v>
      </c>
      <c r="C18" s="65" t="str">
        <f t="shared" si="7"/>
        <v>x10F</v>
      </c>
      <c r="D18" s="129"/>
      <c r="E18" s="129"/>
      <c r="F18" s="129"/>
      <c r="G18" s="64" t="str">
        <f t="shared" si="8"/>
        <v>Euribor3M</v>
      </c>
      <c r="H18" s="123" t="str">
        <f t="shared" si="9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2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42398</v>
      </c>
      <c r="AG18" s="179" t="str">
        <f>Currency&amp;$AE$10&amp;AE18&amp;JumpSuffix&amp;QuoteSuffix</f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10"/>
        <v>EUR#8_SYNTHON_Quote</v>
      </c>
    </row>
    <row r="19" spans="1:36" ht="11.25" customHeight="1" x14ac:dyDescent="0.2">
      <c r="A19" s="62" t="s">
        <v>100</v>
      </c>
      <c r="B19" s="120">
        <v>8</v>
      </c>
      <c r="C19" s="65" t="str">
        <f t="shared" si="7"/>
        <v>x11F</v>
      </c>
      <c r="D19" s="129"/>
      <c r="E19" s="129"/>
      <c r="F19" s="129"/>
      <c r="G19" s="64" t="str">
        <f t="shared" si="8"/>
        <v>Euribor3M</v>
      </c>
      <c r="H19" s="123" t="str">
        <f t="shared" si="9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2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42429</v>
      </c>
      <c r="AG19" s="179" t="str">
        <f>Currency&amp;$AE$10&amp;AE19&amp;JumpSuffix&amp;QuoteSuffix</f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10"/>
        <v>EUR#9_SYNTHON_Quote</v>
      </c>
    </row>
    <row r="20" spans="1:36" ht="11.25" customHeight="1" x14ac:dyDescent="0.2">
      <c r="A20" s="62" t="s">
        <v>100</v>
      </c>
      <c r="B20" s="120">
        <v>9</v>
      </c>
      <c r="C20" s="65" t="str">
        <f t="shared" si="7"/>
        <v>x12F</v>
      </c>
      <c r="D20" s="129"/>
      <c r="E20" s="129"/>
      <c r="F20" s="129"/>
      <c r="G20" s="64" t="str">
        <f t="shared" si="8"/>
        <v>Euribor3M</v>
      </c>
      <c r="H20" s="123" t="str">
        <f t="shared" si="9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42460</v>
      </c>
      <c r="AG20" s="179" t="str">
        <f>Currency&amp;$AE$10&amp;AE20&amp;JumpSuffix&amp;QuoteSuffix</f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10"/>
        <v>EUR#10_SYNTHON_Quote</v>
      </c>
    </row>
    <row r="21" spans="1:36" ht="11.25" customHeight="1" x14ac:dyDescent="0.2">
      <c r="A21" s="62" t="s">
        <v>100</v>
      </c>
      <c r="B21" s="120">
        <v>10</v>
      </c>
      <c r="C21" s="65" t="str">
        <f t="shared" si="7"/>
        <v>x13F</v>
      </c>
      <c r="D21" s="129"/>
      <c r="E21" s="129"/>
      <c r="F21" s="129"/>
      <c r="G21" s="64" t="str">
        <f t="shared" si="8"/>
        <v>Euribor3M</v>
      </c>
      <c r="H21" s="123" t="str">
        <f t="shared" si="9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3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42489</v>
      </c>
      <c r="AG21" s="179" t="str">
        <f>Currency&amp;$AE$10&amp;AE21&amp;JumpSuffix&amp;QuoteSuffix</f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10"/>
        <v>EUR#11_SYNTHON_Quote</v>
      </c>
    </row>
    <row r="22" spans="1:36" ht="11.25" customHeight="1" x14ac:dyDescent="0.2">
      <c r="A22" s="62" t="s">
        <v>100</v>
      </c>
      <c r="B22" s="120">
        <v>11</v>
      </c>
      <c r="C22" s="65" t="str">
        <f t="shared" si="7"/>
        <v>x14F</v>
      </c>
      <c r="D22" s="129"/>
      <c r="E22" s="129"/>
      <c r="F22" s="129"/>
      <c r="G22" s="64" t="str">
        <f t="shared" si="8"/>
        <v>Euribor3M</v>
      </c>
      <c r="H22" s="123" t="str">
        <f t="shared" si="9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obj_00693#0013</v>
      </c>
      <c r="N22" s="151" t="str">
        <f>IFERROR(_xll.qlRateHelperQuoteName(M22,Trigger),"--")</f>
        <v>EURFUT3MN5_Quote</v>
      </c>
      <c r="O22" s="156">
        <f>IFERROR(_xll.qlRateHelperQuoteValue($M22,Trigger),"--")</f>
        <v>100.0025</v>
      </c>
      <c r="P22" s="138" t="b">
        <v>1</v>
      </c>
      <c r="Q22" s="137">
        <v>60</v>
      </c>
      <c r="R22" s="137">
        <v>7</v>
      </c>
      <c r="S22" s="140">
        <f>IFERROR(_xll.qlRateHelperEarliestDate(M22,Trigger),"--")</f>
        <v>42200</v>
      </c>
      <c r="T22" s="140">
        <f>IFERROR(_xll.qlRateHelperPillarDate(M22,Trigger),"--")</f>
        <v>42292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42521</v>
      </c>
      <c r="AG22" s="179" t="str">
        <f>Currency&amp;$AE$10&amp;AE22&amp;JumpSuffix&amp;QuoteSuffix</f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10"/>
        <v>EUR#12_SYNTHON_Quote</v>
      </c>
    </row>
    <row r="23" spans="1:36" ht="11.25" customHeight="1" x14ac:dyDescent="0.2">
      <c r="A23" s="1" t="s">
        <v>100</v>
      </c>
      <c r="B23" s="121">
        <v>12</v>
      </c>
      <c r="C23" s="9" t="str">
        <f t="shared" si="7"/>
        <v>x15F</v>
      </c>
      <c r="D23" s="130"/>
      <c r="E23" s="130"/>
      <c r="F23" s="130"/>
      <c r="G23" s="7" t="str">
        <f t="shared" si="8"/>
        <v>Euribor3M</v>
      </c>
      <c r="H23" s="124" t="str">
        <f t="shared" si="9"/>
        <v>EUR12x15F_Quote</v>
      </c>
      <c r="I23" s="130"/>
      <c r="J23" s="3"/>
      <c r="K23" s="51"/>
      <c r="L23" s="10" t="str">
        <f t="shared" ref="L23:L43" si="11">A27</f>
        <v>FUT</v>
      </c>
      <c r="M23" s="98" t="str">
        <f t="shared" ref="M23:M43" si="12">IF(ISBLANK(J27),"--",J27)</f>
        <v>obj_00692#0013</v>
      </c>
      <c r="N23" s="152" t="str">
        <f>IFERROR(_xll.qlRateHelperQuoteName(M23,Trigger),"--")</f>
        <v>EURFUT3MQ5_Quote</v>
      </c>
      <c r="O23" s="157">
        <f>IFERROR(_xll.qlRateHelperQuoteValue($M23,Trigger),"--")</f>
        <v>99.995000000000005</v>
      </c>
      <c r="P23" s="101" t="b">
        <v>1</v>
      </c>
      <c r="Q23" s="98">
        <v>60</v>
      </c>
      <c r="R23" s="98">
        <v>1</v>
      </c>
      <c r="S23" s="103">
        <f>IFERROR(_xll.qlRateHelperEarliestDate(M23,Trigger),"--")</f>
        <v>42235</v>
      </c>
      <c r="T23" s="103">
        <f>IFERROR(_xll.qlRateHelperPillarDate(M23,Trigger),"--")</f>
        <v>42327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>Currency&amp;$AE$10&amp;AE23&amp;JumpSuffix&amp;QuoteSuffix</f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10"/>
        <v>EUR#13_SYNTHON_Quote</v>
      </c>
    </row>
    <row r="24" spans="1:36" ht="11.25" customHeight="1" x14ac:dyDescent="0.2">
      <c r="B24" s="49"/>
      <c r="C24" s="49"/>
      <c r="D24" s="49"/>
      <c r="E24" s="49"/>
      <c r="F24" s="49"/>
      <c r="G24" s="49"/>
      <c r="H24" s="49" t="s">
        <v>102</v>
      </c>
      <c r="K24" s="51"/>
      <c r="L24" s="10" t="str">
        <f t="shared" si="11"/>
        <v>FUT</v>
      </c>
      <c r="M24" s="98" t="str">
        <f t="shared" si="12"/>
        <v>obj_00698#0013</v>
      </c>
      <c r="N24" s="152" t="str">
        <f>IFERROR(_xll.qlRateHelperQuoteName(M24,Trigger),"--")</f>
        <v>EURFUT3MU5_Quote</v>
      </c>
      <c r="O24" s="157">
        <f>IFERROR(_xll.qlRateHelperQuoteValue($M24,Trigger),"--")</f>
        <v>99.992500000000007</v>
      </c>
      <c r="P24" s="101" t="b">
        <v>1</v>
      </c>
      <c r="Q24" s="98">
        <v>60</v>
      </c>
      <c r="R24" s="98">
        <v>1</v>
      </c>
      <c r="S24" s="103">
        <f>IFERROR(_xll.qlRateHelperEarliestDate(M24,Trigger),"--")</f>
        <v>42263</v>
      </c>
      <c r="T24" s="103">
        <f>IFERROR(_xll.qlRateHelperPillarDate(M24,Trigger),"--")</f>
        <v>42354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36" ht="11.25" customHeight="1" x14ac:dyDescent="0.2">
      <c r="A25" s="68" t="s">
        <v>9</v>
      </c>
      <c r="B25" s="68" t="s">
        <v>104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103</v>
      </c>
      <c r="J25" s="68" t="s">
        <v>25</v>
      </c>
      <c r="K25" s="51"/>
      <c r="L25" s="10" t="str">
        <f t="shared" si="11"/>
        <v>FUT</v>
      </c>
      <c r="M25" s="98" t="str">
        <f t="shared" si="12"/>
        <v>obj_0068b#0013</v>
      </c>
      <c r="N25" s="152" t="str">
        <f>IFERROR(_xll.qlRateHelperQuoteName(M25,Trigger),"--")</f>
        <v>EURFUT3MV5_Quote</v>
      </c>
      <c r="O25" s="157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42298</v>
      </c>
      <c r="T25" s="103">
        <f>IFERROR(_xll.qlRateHelperPillarDate(M25,Trigger),"--")</f>
        <v>42390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36" ht="11.25" customHeight="1" x14ac:dyDescent="0.2">
      <c r="A26" s="56" t="s">
        <v>101</v>
      </c>
      <c r="B26" s="119" t="b">
        <v>0</v>
      </c>
      <c r="C26" s="59" t="str">
        <f>_xll.qlIMMNextCode(Evaluationdate-1,B26,Trigger)</f>
        <v>N5</v>
      </c>
      <c r="D26" s="135"/>
      <c r="E26" s="135"/>
      <c r="F26" s="135"/>
      <c r="G26" s="58" t="str">
        <f t="shared" ref="G26:G47" si="13">PROPER(Currency)&amp;FamilyName&amp;$G$1</f>
        <v>Euribor3M</v>
      </c>
      <c r="H26" s="122" t="str">
        <f t="shared" ref="H26:H47" si="14">Currency&amp;"FUT"&amp;$G$1&amp;$C26&amp;QuoteSuffix</f>
        <v>EURFUT3MN5_Quote</v>
      </c>
      <c r="I26" s="122" t="str">
        <f t="shared" ref="I26:I47" si="15">Currency&amp;"FUT"&amp;$G$1&amp;$C26&amp;"ConvAdj"&amp;QuoteSuffix</f>
        <v>EURFUT3MN5ConvAdj_Quote</v>
      </c>
      <c r="J26" s="61" t="str">
        <f>_xll.qlFuturesRateHelper(,H26,$H$24,C26,G26,I26,Permanent,Trigger,ObjectOverwrite)</f>
        <v>obj_00693#0013</v>
      </c>
      <c r="K26" s="51"/>
      <c r="L26" s="10" t="str">
        <f t="shared" si="11"/>
        <v>FUT</v>
      </c>
      <c r="M26" s="98" t="str">
        <f t="shared" si="12"/>
        <v>obj_00689#0013</v>
      </c>
      <c r="N26" s="152" t="str">
        <f>IFERROR(_xll.qlRateHelperQuoteName(M26,Trigger),"--")</f>
        <v>EURFUT3MX5_Quote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42326</v>
      </c>
      <c r="T26" s="103">
        <f>IFERROR(_xll.qlRateHelperPillarDate(M26,Trigger),"--")</f>
        <v>42418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36" ht="11.25" customHeight="1" x14ac:dyDescent="0.2">
      <c r="A27" s="62" t="s">
        <v>101</v>
      </c>
      <c r="B27" s="120" t="b">
        <v>0</v>
      </c>
      <c r="C27" s="65" t="str">
        <f>_xll.qlIMMNextCode(C26,B27,Trigger)</f>
        <v>Q5</v>
      </c>
      <c r="D27" s="129"/>
      <c r="E27" s="129"/>
      <c r="F27" s="129"/>
      <c r="G27" s="64" t="str">
        <f t="shared" si="13"/>
        <v>Euribor3M</v>
      </c>
      <c r="H27" s="123" t="str">
        <f t="shared" si="14"/>
        <v>EURFUT3MQ5_Quote</v>
      </c>
      <c r="I27" s="123" t="str">
        <f t="shared" si="15"/>
        <v>EURFUT3MQ5ConvAdj_Quote</v>
      </c>
      <c r="J27" s="67" t="str">
        <f>_xll.qlFuturesRateHelper(,H27,$H$24,C27,G27,I27,Permanent,Trigger,ObjectOverwrite)</f>
        <v>obj_00692#0013</v>
      </c>
      <c r="K27" s="51"/>
      <c r="L27" s="10" t="str">
        <f t="shared" si="11"/>
        <v>FUT</v>
      </c>
      <c r="M27" s="98" t="str">
        <f t="shared" si="12"/>
        <v>obj_00691#0013</v>
      </c>
      <c r="N27" s="152" t="str">
        <f>IFERROR(_xll.qlRateHelperQuoteName(M27,Trigger),"--")</f>
        <v>EURFUT3MZ5_Quote</v>
      </c>
      <c r="O27" s="157">
        <f>IFERROR(_xll.qlRateHelperQuoteValue($M27,Trigger),"--")</f>
        <v>99.987499999999997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42354</v>
      </c>
      <c r="T27" s="103">
        <f>IFERROR(_xll.qlRateHelperPillarDate(M27,Trigger),"--")</f>
        <v>42445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36" ht="11.25" customHeight="1" x14ac:dyDescent="0.2">
      <c r="A28" s="62" t="s">
        <v>101</v>
      </c>
      <c r="B28" s="120" t="b">
        <v>0</v>
      </c>
      <c r="C28" s="65" t="str">
        <f>_xll.qlIMMNextCode(C27,B28,Trigger)</f>
        <v>U5</v>
      </c>
      <c r="D28" s="129"/>
      <c r="E28" s="129"/>
      <c r="F28" s="129"/>
      <c r="G28" s="64" t="str">
        <f t="shared" si="13"/>
        <v>Euribor3M</v>
      </c>
      <c r="H28" s="123" t="str">
        <f t="shared" si="14"/>
        <v>EURFUT3MU5_Quote</v>
      </c>
      <c r="I28" s="123" t="str">
        <f t="shared" si="15"/>
        <v>EURFUT3MU5ConvAdj_Quote</v>
      </c>
      <c r="J28" s="67" t="str">
        <f>_xll.qlFuturesRateHelper(,H28,$H$24,C28,G28,I28,Permanent,Trigger,ObjectOverwrite)</f>
        <v>obj_00698#0013</v>
      </c>
      <c r="K28" s="51"/>
      <c r="L28" s="10" t="str">
        <f t="shared" si="11"/>
        <v>FUT</v>
      </c>
      <c r="M28" s="98" t="str">
        <f t="shared" si="12"/>
        <v>obj_0069c#0013</v>
      </c>
      <c r="N28" s="152" t="str">
        <f>IFERROR(_xll.qlRateHelperQuoteName(M28,Trigger),"--")</f>
        <v>EURFUT3MH6_Quote</v>
      </c>
      <c r="O28" s="157">
        <f>IFERROR(_xll.qlRateHelperQuoteValue($M28,Trigger),"--")</f>
        <v>99.982500000000002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42445</v>
      </c>
      <c r="T28" s="103">
        <f>IFERROR(_xll.qlRateHelperPillarDate(M28,Trigger),"--")</f>
        <v>42537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36" ht="11.25" customHeight="1" x14ac:dyDescent="0.2">
      <c r="A29" s="62" t="s">
        <v>101</v>
      </c>
      <c r="B29" s="120" t="b">
        <v>0</v>
      </c>
      <c r="C29" s="65" t="str">
        <f>_xll.qlIMMNextCode(C28,B29,Trigger)</f>
        <v>V5</v>
      </c>
      <c r="D29" s="129"/>
      <c r="E29" s="129"/>
      <c r="F29" s="129"/>
      <c r="G29" s="64" t="str">
        <f t="shared" si="13"/>
        <v>Euribor3M</v>
      </c>
      <c r="H29" s="123" t="str">
        <f t="shared" si="14"/>
        <v>EURFUT3MV5_Quote</v>
      </c>
      <c r="I29" s="123" t="str">
        <f t="shared" si="15"/>
        <v>EURFUT3MV5ConvAdj_Quote</v>
      </c>
      <c r="J29" s="67" t="str">
        <f>_xll.qlFuturesRateHelper(,H29,$H$24,C29,G29,I29,Permanent,Trigger,ObjectOverwrite)</f>
        <v>obj_0068b#0013</v>
      </c>
      <c r="K29" s="51"/>
      <c r="L29" s="10" t="str">
        <f t="shared" si="11"/>
        <v>FUT</v>
      </c>
      <c r="M29" s="98" t="str">
        <f t="shared" si="12"/>
        <v>obj_0068c#0013</v>
      </c>
      <c r="N29" s="152" t="str">
        <f>IFERROR(_xll.qlRateHelperQuoteName(M29,Trigger),"--")</f>
        <v>EURFUT3MM6_Quote</v>
      </c>
      <c r="O29" s="157">
        <f>IFERROR(_xll.qlRateHelperQuoteValue($M29,Trigger),"--")</f>
        <v>99.967500000000001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42536</v>
      </c>
      <c r="T29" s="103">
        <f>IFERROR(_xll.qlRateHelperPillarDate(M29,Trigger),"--")</f>
        <v>42628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1" t="s">
        <v>101</v>
      </c>
      <c r="B30" s="121" t="b">
        <v>0</v>
      </c>
      <c r="C30" s="9" t="str">
        <f>_xll.qlIMMNextCode(C29,B30,Trigger)</f>
        <v>X5</v>
      </c>
      <c r="D30" s="130"/>
      <c r="E30" s="130"/>
      <c r="F30" s="130"/>
      <c r="G30" s="7" t="str">
        <f t="shared" si="13"/>
        <v>Euribor3M</v>
      </c>
      <c r="H30" s="124" t="str">
        <f t="shared" si="14"/>
        <v>EURFUT3MX5_Quote</v>
      </c>
      <c r="I30" s="124" t="str">
        <f t="shared" si="15"/>
        <v>EURFUT3MX5ConvAdj_Quote</v>
      </c>
      <c r="J30" s="3" t="str">
        <f>_xll.qlFuturesRateHelper(,H30,$H$24,C30,G30,I30,Permanent,Trigger,ObjectOverwrite)</f>
        <v>obj_00689#0013</v>
      </c>
      <c r="K30" s="51"/>
      <c r="L30" s="10" t="str">
        <f t="shared" si="11"/>
        <v>FUT</v>
      </c>
      <c r="M30" s="98" t="str">
        <f t="shared" si="12"/>
        <v>obj_00699#0013</v>
      </c>
      <c r="N30" s="152" t="str">
        <f>IFERROR(_xll.qlRateHelperQuoteName(M30,Trigger),"--")</f>
        <v>EURFUT3MU6_Quote</v>
      </c>
      <c r="O30" s="157">
        <f>IFERROR(_xll.qlRateHelperQuoteValue($M30,Trigger),"--")</f>
        <v>99.9375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42634</v>
      </c>
      <c r="T30" s="103">
        <f>IFERROR(_xll.qlRateHelperPillarDate(M30,Trigger),"--")</f>
        <v>42725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101</v>
      </c>
      <c r="B31" s="120" t="b">
        <v>1</v>
      </c>
      <c r="C31" s="65" t="str">
        <f>_xll.qlIMMNextCode(C30,B31,Trigger)</f>
        <v>Z5</v>
      </c>
      <c r="D31" s="129"/>
      <c r="E31" s="129"/>
      <c r="F31" s="129"/>
      <c r="G31" s="64" t="str">
        <f t="shared" si="13"/>
        <v>Euribor3M</v>
      </c>
      <c r="H31" s="123" t="str">
        <f t="shared" si="14"/>
        <v>EURFUT3MZ5_Quote</v>
      </c>
      <c r="I31" s="123" t="str">
        <f t="shared" si="15"/>
        <v>EURFUT3MZ5ConvAdj_Quote</v>
      </c>
      <c r="J31" s="67" t="str">
        <f>_xll.qlFuturesRateHelper(,H31,$H$24,C31,G31,I31,Permanent,Trigger,ObjectOverwrite)</f>
        <v>obj_00691#0013</v>
      </c>
      <c r="K31" s="51"/>
      <c r="L31" s="10" t="str">
        <f t="shared" si="11"/>
        <v>FUT</v>
      </c>
      <c r="M31" s="98" t="str">
        <f t="shared" si="12"/>
        <v>obj_00690#0013</v>
      </c>
      <c r="N31" s="152" t="str">
        <f>IFERROR(_xll.qlRateHelperQuoteName(M31,Trigger),"--")</f>
        <v>EURFUT3MZ6_Quote</v>
      </c>
      <c r="O31" s="157">
        <f>IFERROR(_xll.qlRateHelperQuoteValue($M31,Trigger),"--")</f>
        <v>99.897500000000008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42725</v>
      </c>
      <c r="T31" s="103">
        <f>IFERROR(_xll.qlRateHelperPillarDate(M31,Trigger),"--")</f>
        <v>42815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62" t="s">
        <v>101</v>
      </c>
      <c r="B32" s="120" t="b">
        <v>1</v>
      </c>
      <c r="C32" s="65" t="str">
        <f>_xll.qlIMMNextCode(C31,B32,Trigger)</f>
        <v>H6</v>
      </c>
      <c r="D32" s="129"/>
      <c r="E32" s="129"/>
      <c r="F32" s="129"/>
      <c r="G32" s="64" t="str">
        <f t="shared" si="13"/>
        <v>Euribor3M</v>
      </c>
      <c r="H32" s="123" t="str">
        <f t="shared" si="14"/>
        <v>EURFUT3MH6_Quote</v>
      </c>
      <c r="I32" s="123" t="str">
        <f t="shared" si="15"/>
        <v>EURFUT3MH6ConvAdj_Quote</v>
      </c>
      <c r="J32" s="67" t="str">
        <f>_xll.qlFuturesRateHelper(,H32,$H$24,C32,G32,I32,Permanent,Trigger,ObjectOverwrite)</f>
        <v>obj_0069c#0013</v>
      </c>
      <c r="K32" s="51"/>
      <c r="L32" s="10" t="str">
        <f t="shared" si="11"/>
        <v>FUT</v>
      </c>
      <c r="M32" s="98" t="str">
        <f t="shared" si="12"/>
        <v>obj_00696#0013</v>
      </c>
      <c r="N32" s="152" t="str">
        <f>IFERROR(_xll.qlRateHelperQuoteName(M32,Trigger),"--")</f>
        <v>EURFUT3MH7_Quote</v>
      </c>
      <c r="O32" s="157">
        <f>IFERROR(_xll.qlRateHelperQuoteValue($M32,Trigger),"--")</f>
        <v>99.842500000000001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42809</v>
      </c>
      <c r="T32" s="103">
        <f>IFERROR(_xll.qlRateHelperPillarDate(M32,Trigger),"--")</f>
        <v>42901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101</v>
      </c>
      <c r="B33" s="120" t="b">
        <v>1</v>
      </c>
      <c r="C33" s="65" t="str">
        <f>_xll.qlIMMNextCode(C32,B33,Trigger)</f>
        <v>M6</v>
      </c>
      <c r="D33" s="129"/>
      <c r="E33" s="129"/>
      <c r="F33" s="129"/>
      <c r="G33" s="64" t="str">
        <f t="shared" si="13"/>
        <v>Euribor3M</v>
      </c>
      <c r="H33" s="123" t="str">
        <f t="shared" si="14"/>
        <v>EURFUT3MM6_Quote</v>
      </c>
      <c r="I33" s="123" t="str">
        <f t="shared" si="15"/>
        <v>EURFUT3MM6ConvAdj_Quote</v>
      </c>
      <c r="J33" s="67" t="str">
        <f>_xll.qlFuturesRateHelper(,H33,$H$24,C33,G33,I33,Permanent,Trigger,ObjectOverwrite)</f>
        <v>obj_0068c#0013</v>
      </c>
      <c r="K33" s="51"/>
      <c r="L33" s="10" t="str">
        <f t="shared" si="11"/>
        <v>FUT</v>
      </c>
      <c r="M33" s="98" t="str">
        <f t="shared" si="12"/>
        <v>obj_0069b#0013</v>
      </c>
      <c r="N33" s="152" t="str">
        <f>IFERROR(_xll.qlRateHelperQuoteName(M33,Trigger),"--")</f>
        <v>EURFUT3MM7_Quote</v>
      </c>
      <c r="O33" s="157">
        <f>IFERROR(_xll.qlRateHelperQuoteValue($M33,Trigger),"--")</f>
        <v>99.782499999999999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42907</v>
      </c>
      <c r="T33" s="103">
        <f>IFERROR(_xll.qlRateHelperPillarDate(M33,Trigger),"--")</f>
        <v>42999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101</v>
      </c>
      <c r="B34" s="120" t="b">
        <v>1</v>
      </c>
      <c r="C34" s="65" t="str">
        <f>_xll.qlIMMNextCode(C33,B34,Trigger)</f>
        <v>U6</v>
      </c>
      <c r="D34" s="129"/>
      <c r="E34" s="129"/>
      <c r="F34" s="129"/>
      <c r="G34" s="64" t="str">
        <f t="shared" si="13"/>
        <v>Euribor3M</v>
      </c>
      <c r="H34" s="123" t="str">
        <f t="shared" si="14"/>
        <v>EURFUT3MU6_Quote</v>
      </c>
      <c r="I34" s="123" t="str">
        <f t="shared" si="15"/>
        <v>EURFUT3MU6ConvAdj_Quote</v>
      </c>
      <c r="J34" s="67" t="str">
        <f>_xll.qlFuturesRateHelper(,H34,$H$24,C34,G34,I34,Permanent,Trigger,ObjectOverwrite)</f>
        <v>obj_00699#0013</v>
      </c>
      <c r="K34" s="51"/>
      <c r="L34" s="10" t="str">
        <f t="shared" si="11"/>
        <v>FUT</v>
      </c>
      <c r="M34" s="98" t="str">
        <f t="shared" si="12"/>
        <v>obj_0069a#0013</v>
      </c>
      <c r="N34" s="152" t="str">
        <f>IFERROR(_xll.qlRateHelperQuoteName(M34,Trigger),"--")</f>
        <v>EURFUT3MU7_Quote</v>
      </c>
      <c r="O34" s="157">
        <f>IFERROR(_xll.qlRateHelperQuoteValue($M34,Trigger),"--")</f>
        <v>99.722499999999997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42998</v>
      </c>
      <c r="T34" s="103">
        <f>IFERROR(_xll.qlRateHelperPillarDate(M34,Trigger),"--")</f>
        <v>43089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101</v>
      </c>
      <c r="B35" s="120" t="b">
        <v>1</v>
      </c>
      <c r="C35" s="65" t="str">
        <f>_xll.qlIMMNextCode(C34,B35,Trigger)</f>
        <v>Z6</v>
      </c>
      <c r="D35" s="129"/>
      <c r="E35" s="129"/>
      <c r="F35" s="129"/>
      <c r="G35" s="64" t="str">
        <f t="shared" si="13"/>
        <v>Euribor3M</v>
      </c>
      <c r="H35" s="123" t="str">
        <f t="shared" si="14"/>
        <v>EURFUT3MZ6_Quote</v>
      </c>
      <c r="I35" s="123" t="str">
        <f t="shared" si="15"/>
        <v>EURFUT3MZ6ConvAdj_Quote</v>
      </c>
      <c r="J35" s="67" t="str">
        <f>_xll.qlFuturesRateHelper(,H35,$H$24,C35,G35,I35,Permanent,Trigger,ObjectOverwrite)</f>
        <v>obj_00690#0013</v>
      </c>
      <c r="K35" s="51"/>
      <c r="L35" s="10" t="str">
        <f t="shared" si="11"/>
        <v>FUT</v>
      </c>
      <c r="M35" s="98" t="str">
        <f t="shared" si="12"/>
        <v>obj_0068f#0013</v>
      </c>
      <c r="N35" s="152" t="str">
        <f>IFERROR(_xll.qlRateHelperQuoteName(M35,Trigger),"--")</f>
        <v>EURFUT3MZ7_Quote</v>
      </c>
      <c r="O35" s="157">
        <f>IFERROR(_xll.qlRateHelperQuoteValue($M35,Trigger),"--")</f>
        <v>99.647500000000008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43089</v>
      </c>
      <c r="T35" s="103">
        <f>IFERROR(_xll.qlRateHelperPillarDate(M35,Trigger),"--")</f>
        <v>43179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101</v>
      </c>
      <c r="B36" s="120" t="b">
        <v>1</v>
      </c>
      <c r="C36" s="65" t="str">
        <f>_xll.qlIMMNextCode(C35,B36,Trigger)</f>
        <v>H7</v>
      </c>
      <c r="D36" s="129"/>
      <c r="E36" s="129"/>
      <c r="F36" s="129"/>
      <c r="G36" s="64" t="str">
        <f t="shared" si="13"/>
        <v>Euribor3M</v>
      </c>
      <c r="H36" s="123" t="str">
        <f t="shared" si="14"/>
        <v>EURFUT3MH7_Quote</v>
      </c>
      <c r="I36" s="123" t="str">
        <f t="shared" si="15"/>
        <v>EURFUT3MH7ConvAdj_Quote</v>
      </c>
      <c r="J36" s="67" t="str">
        <f>_xll.qlFuturesRateHelper(,H36,$H$24,C36,G36,I36,Permanent,Trigger,ObjectOverwrite)</f>
        <v>obj_00696#0013</v>
      </c>
      <c r="K36" s="51"/>
      <c r="L36" s="10" t="str">
        <f t="shared" si="11"/>
        <v>FUT</v>
      </c>
      <c r="M36" s="98" t="str">
        <f t="shared" si="12"/>
        <v>obj_0068d#0013</v>
      </c>
      <c r="N36" s="152" t="str">
        <f>IFERROR(_xll.qlRateHelperQuoteName(M36,Trigger),"--")</f>
        <v>EURFUT3MH8_Quote</v>
      </c>
      <c r="O36" s="157">
        <f>IFERROR(_xll.qlRateHelperQuoteValue($M36,Trigger),"--")</f>
        <v>99.557500000000005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43180</v>
      </c>
      <c r="T36" s="103">
        <f>IFERROR(_xll.qlRateHelperPillarDate(M36,Trigger),"--")</f>
        <v>43272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101</v>
      </c>
      <c r="B37" s="120" t="b">
        <v>1</v>
      </c>
      <c r="C37" s="65" t="str">
        <f>_xll.qlIMMNextCode(C36,B37,Trigger)</f>
        <v>M7</v>
      </c>
      <c r="D37" s="129"/>
      <c r="E37" s="129"/>
      <c r="F37" s="129"/>
      <c r="G37" s="64" t="str">
        <f t="shared" si="13"/>
        <v>Euribor3M</v>
      </c>
      <c r="H37" s="123" t="str">
        <f t="shared" si="14"/>
        <v>EURFUT3MM7_Quote</v>
      </c>
      <c r="I37" s="123" t="str">
        <f t="shared" si="15"/>
        <v>EURFUT3MM7ConvAdj_Quote</v>
      </c>
      <c r="J37" s="67" t="str">
        <f>_xll.qlFuturesRateHelper(,H37,$H$24,C37,G37,I37,Permanent,Trigger,ObjectOverwrite)</f>
        <v>obj_0069b#0013</v>
      </c>
      <c r="K37" s="51"/>
      <c r="L37" s="10" t="str">
        <f t="shared" si="11"/>
        <v>FUT</v>
      </c>
      <c r="M37" s="98" t="str">
        <f t="shared" si="12"/>
        <v>obj_0068a#0013</v>
      </c>
      <c r="N37" s="152" t="str">
        <f>IFERROR(_xll.qlRateHelperQuoteName(M37,Trigger),"--")</f>
        <v>EURFUT3MM8_Quote</v>
      </c>
      <c r="O37" s="157">
        <f>IFERROR(_xll.qlRateHelperQuoteValue($M37,Trigger),"--")</f>
        <v>99.462500000000006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43271</v>
      </c>
      <c r="T37" s="103">
        <f>IFERROR(_xll.qlRateHelperPillarDate(M37,Trigger),"--")</f>
        <v>43363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101</v>
      </c>
      <c r="B38" s="120" t="b">
        <v>1</v>
      </c>
      <c r="C38" s="65" t="str">
        <f>_xll.qlIMMNextCode(C37,B38,Trigger)</f>
        <v>U7</v>
      </c>
      <c r="D38" s="129"/>
      <c r="E38" s="129"/>
      <c r="F38" s="129"/>
      <c r="G38" s="64" t="str">
        <f t="shared" si="13"/>
        <v>Euribor3M</v>
      </c>
      <c r="H38" s="123" t="str">
        <f t="shared" si="14"/>
        <v>EURFUT3MU7_Quote</v>
      </c>
      <c r="I38" s="123" t="str">
        <f t="shared" si="15"/>
        <v>EURFUT3MU7ConvAdj_Quote</v>
      </c>
      <c r="J38" s="67" t="str">
        <f>_xll.qlFuturesRateHelper(,H38,$H$24,C38,G38,I38,Permanent,Trigger,ObjectOverwrite)</f>
        <v>obj_0069a#0013</v>
      </c>
      <c r="K38" s="51"/>
      <c r="L38" s="10" t="str">
        <f t="shared" si="11"/>
        <v>FUT</v>
      </c>
      <c r="M38" s="98" t="str">
        <f t="shared" si="12"/>
        <v>obj_00688#0013</v>
      </c>
      <c r="N38" s="152" t="str">
        <f>IFERROR(_xll.qlRateHelperQuoteName(M38,Trigger),"--")</f>
        <v>EURFUT3MU8_Quote</v>
      </c>
      <c r="O38" s="157">
        <f>IFERROR(_xll.qlRateHelperQuoteValue($M38,Trigger),"--")</f>
        <v>99.362499999999997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43362</v>
      </c>
      <c r="T38" s="103">
        <f>IFERROR(_xll.qlRateHelperPillarDate(M38,Trigger),"--")</f>
        <v>43453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101</v>
      </c>
      <c r="B39" s="120" t="b">
        <v>1</v>
      </c>
      <c r="C39" s="65" t="str">
        <f>_xll.qlIMMNextCode(C38,B39,Trigger)</f>
        <v>Z7</v>
      </c>
      <c r="D39" s="129"/>
      <c r="E39" s="129"/>
      <c r="F39" s="129"/>
      <c r="G39" s="64" t="str">
        <f t="shared" si="13"/>
        <v>Euribor3M</v>
      </c>
      <c r="H39" s="123" t="str">
        <f t="shared" si="14"/>
        <v>EURFUT3MZ7_Quote</v>
      </c>
      <c r="I39" s="123" t="str">
        <f t="shared" si="15"/>
        <v>EURFUT3MZ7ConvAdj_Quote</v>
      </c>
      <c r="J39" s="67" t="str">
        <f>_xll.qlFuturesRateHelper(,H39,$H$24,C39,G39,I39,Permanent,Trigger,ObjectOverwrite)</f>
        <v>obj_0068f#0013</v>
      </c>
      <c r="K39" s="51"/>
      <c r="L39" s="10" t="str">
        <f t="shared" si="11"/>
        <v>FUT</v>
      </c>
      <c r="M39" s="98" t="str">
        <f t="shared" si="12"/>
        <v>obj_0068e#0013</v>
      </c>
      <c r="N39" s="152" t="str">
        <f>IFERROR(_xll.qlRateHelperQuoteName(M39,Trigger),"--")</f>
        <v>EURFUT3MZ8_Quote</v>
      </c>
      <c r="O39" s="157">
        <f>IFERROR(_xll.qlRateHelperQuoteValue($M39,Trigger),"--")</f>
        <v>99.257499999999993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43453</v>
      </c>
      <c r="T39" s="103">
        <f>IFERROR(_xll.qlRateHelperPillarDate(M39,Trigger),"--")</f>
        <v>43543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101</v>
      </c>
      <c r="B40" s="120" t="b">
        <v>1</v>
      </c>
      <c r="C40" s="65" t="str">
        <f>_xll.qlIMMNextCode(C39,B40,Trigger)</f>
        <v>H8</v>
      </c>
      <c r="D40" s="129"/>
      <c r="E40" s="129"/>
      <c r="F40" s="129"/>
      <c r="G40" s="64" t="str">
        <f t="shared" si="13"/>
        <v>Euribor3M</v>
      </c>
      <c r="H40" s="123" t="str">
        <f t="shared" si="14"/>
        <v>EURFUT3MH8_Quote</v>
      </c>
      <c r="I40" s="123" t="str">
        <f t="shared" si="15"/>
        <v>EURFUT3MH8ConvAdj_Quote</v>
      </c>
      <c r="J40" s="67" t="str">
        <f>_xll.qlFuturesRateHelper(,H40,$H$24,C40,G40,I40,Permanent,Trigger,ObjectOverwrite)</f>
        <v>obj_0068d#0013</v>
      </c>
      <c r="K40" s="51"/>
      <c r="L40" s="10" t="str">
        <f t="shared" si="11"/>
        <v>FUT</v>
      </c>
      <c r="M40" s="98" t="str">
        <f t="shared" si="12"/>
        <v>obj_00697#0013</v>
      </c>
      <c r="N40" s="152" t="str">
        <f>IFERROR(_xll.qlRateHelperQuoteName(M40,Trigger),"--")</f>
        <v>EURFUT3MH9_Quote</v>
      </c>
      <c r="O40" s="157">
        <f>IFERROR(_xll.qlRateHelperQuoteValue($M40,Trigger),"--")</f>
        <v>99.152500000000003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43544</v>
      </c>
      <c r="T40" s="103">
        <f>IFERROR(_xll.qlRateHelperPillarDate(M40,Trigger),"--")</f>
        <v>43636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101</v>
      </c>
      <c r="B41" s="120" t="b">
        <v>1</v>
      </c>
      <c r="C41" s="65" t="str">
        <f>_xll.qlIMMNextCode(C40,B41,Trigger)</f>
        <v>M8</v>
      </c>
      <c r="D41" s="129"/>
      <c r="E41" s="129"/>
      <c r="F41" s="129"/>
      <c r="G41" s="64" t="str">
        <f t="shared" si="13"/>
        <v>Euribor3M</v>
      </c>
      <c r="H41" s="123" t="str">
        <f t="shared" si="14"/>
        <v>EURFUT3MM8_Quote</v>
      </c>
      <c r="I41" s="123" t="str">
        <f t="shared" si="15"/>
        <v>EURFUT3MM8ConvAdj_Quote</v>
      </c>
      <c r="J41" s="67" t="str">
        <f>_xll.qlFuturesRateHelper(,H41,$H$24,C41,G41,I41,Permanent,Trigger,ObjectOverwrite)</f>
        <v>obj_0068a#0013</v>
      </c>
      <c r="L41" s="10" t="str">
        <f t="shared" si="11"/>
        <v>FUT</v>
      </c>
      <c r="M41" s="98" t="str">
        <f t="shared" si="12"/>
        <v>obj_00695#0013</v>
      </c>
      <c r="N41" s="152" t="str">
        <f>IFERROR(_xll.qlRateHelperQuoteName(M41,Trigger),"--")</f>
        <v>EURFUT3MM9_Quote</v>
      </c>
      <c r="O41" s="157">
        <f>IFERROR(_xll.qlRateHelperQuoteValue($M41,Trigger),"--")</f>
        <v>99.045000000000002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43635</v>
      </c>
      <c r="T41" s="103">
        <f>IFERROR(_xll.qlRateHelperPillarDate(M41,Trigger),"--")</f>
        <v>43727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101</v>
      </c>
      <c r="B42" s="120" t="b">
        <v>1</v>
      </c>
      <c r="C42" s="65" t="str">
        <f>_xll.qlIMMNextCode(C41,B42,Trigger)</f>
        <v>U8</v>
      </c>
      <c r="D42" s="129"/>
      <c r="E42" s="129"/>
      <c r="F42" s="129"/>
      <c r="G42" s="64" t="str">
        <f t="shared" si="13"/>
        <v>Euribor3M</v>
      </c>
      <c r="H42" s="123" t="str">
        <f t="shared" si="14"/>
        <v>EURFUT3MU8_Quote</v>
      </c>
      <c r="I42" s="123" t="str">
        <f t="shared" si="15"/>
        <v>EURFUT3MU8ConvAdj_Quote</v>
      </c>
      <c r="J42" s="67" t="str">
        <f>_xll.qlFuturesRateHelper(,H42,$H$24,C42,G42,I42,Permanent,Trigger,ObjectOverwrite)</f>
        <v>obj_00688#0013</v>
      </c>
      <c r="L42" s="10" t="str">
        <f t="shared" si="11"/>
        <v>FUT</v>
      </c>
      <c r="M42" s="98" t="str">
        <f t="shared" si="12"/>
        <v>obj_00694#0013</v>
      </c>
      <c r="N42" s="152" t="str">
        <f>IFERROR(_xll.qlRateHelperQuoteName(M42,Trigger),"--")</f>
        <v>EURFUT3MU9_Quote</v>
      </c>
      <c r="O42" s="157">
        <f>IFERROR(_xll.qlRateHelperQuoteValue($M42,Trigger),"--")</f>
        <v>98.942499999999995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43726</v>
      </c>
      <c r="T42" s="103">
        <f>IFERROR(_xll.qlRateHelperPillarDate(M42,Trigger),"--")</f>
        <v>43817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101</v>
      </c>
      <c r="B43" s="120" t="b">
        <v>1</v>
      </c>
      <c r="C43" s="65" t="str">
        <f>_xll.qlIMMNextCode(C42,B43,Trigger)</f>
        <v>Z8</v>
      </c>
      <c r="D43" s="129"/>
      <c r="E43" s="129"/>
      <c r="F43" s="129"/>
      <c r="G43" s="64" t="str">
        <f t="shared" si="13"/>
        <v>Euribor3M</v>
      </c>
      <c r="H43" s="123" t="str">
        <f t="shared" si="14"/>
        <v>EURFUT3MZ8_Quote</v>
      </c>
      <c r="I43" s="123" t="str">
        <f t="shared" si="15"/>
        <v>EURFUT3MZ8ConvAdj_Quote</v>
      </c>
      <c r="J43" s="67" t="str">
        <f>_xll.qlFuturesRateHelper(,H43,$H$24,C43,G43,I43,Permanent,Trigger,ObjectOverwrite)</f>
        <v>obj_0068e#0013</v>
      </c>
      <c r="L43" s="11" t="str">
        <f t="shared" si="11"/>
        <v>FUT</v>
      </c>
      <c r="M43" s="99" t="str">
        <f t="shared" si="12"/>
        <v>obj_00687#0013</v>
      </c>
      <c r="N43" s="153" t="str">
        <f>IFERROR(_xll.qlRateHelperQuoteName(M43,Trigger),"--")</f>
        <v>EURFUT3MZ9_Quote</v>
      </c>
      <c r="O43" s="158">
        <f>IFERROR(_xll.qlRateHelperQuoteValue($M43,Trigger),"--")</f>
        <v>98.837500000000006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43817</v>
      </c>
      <c r="T43" s="106">
        <f>IFERROR(_xll.qlRateHelperPillarDate(M43,Trigger),"--")</f>
        <v>43908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101</v>
      </c>
      <c r="B44" s="120" t="b">
        <v>1</v>
      </c>
      <c r="C44" s="65" t="str">
        <f>_xll.qlIMMNextCode(C43,B44,Trigger)</f>
        <v>H9</v>
      </c>
      <c r="D44" s="129"/>
      <c r="E44" s="129"/>
      <c r="F44" s="129"/>
      <c r="G44" s="64" t="str">
        <f t="shared" si="13"/>
        <v>Euribor3M</v>
      </c>
      <c r="H44" s="123" t="str">
        <f t="shared" si="14"/>
        <v>EURFUT3MH9_Quote</v>
      </c>
      <c r="I44" s="123" t="str">
        <f t="shared" si="15"/>
        <v>EURFUT3MH9ConvAdj_Quote</v>
      </c>
      <c r="J44" s="67" t="str">
        <f>_xll.qlFuturesRateHelper(,H44,$H$24,C44,G44,I44,Permanent,Trigger,ObjectOverwrite)</f>
        <v>obj_00697#0013</v>
      </c>
      <c r="L44" s="141" t="str">
        <f>A50</f>
        <v>Sw</v>
      </c>
      <c r="M44" s="142" t="str">
        <f>IF(ISBLANK(J50),"--",J50)</f>
        <v>--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101</v>
      </c>
      <c r="B45" s="120" t="b">
        <v>1</v>
      </c>
      <c r="C45" s="65" t="str">
        <f>_xll.qlIMMNextCode(C44,B45,Trigger)</f>
        <v>M9</v>
      </c>
      <c r="D45" s="129"/>
      <c r="E45" s="129"/>
      <c r="F45" s="129"/>
      <c r="G45" s="64" t="str">
        <f t="shared" si="13"/>
        <v>Euribor3M</v>
      </c>
      <c r="H45" s="123" t="str">
        <f t="shared" si="14"/>
        <v>EURFUT3MM9_Quote</v>
      </c>
      <c r="I45" s="123" t="str">
        <f t="shared" si="15"/>
        <v>EURFUT3MM9ConvAdj_Quote</v>
      </c>
      <c r="J45" s="67" t="str">
        <f>_xll.qlFuturesRateHelper(,H45,$H$24,C45,G45,I45,Permanent,Trigger,ObjectOverwrite)</f>
        <v>obj_00695#0013</v>
      </c>
      <c r="L45" s="74" t="str">
        <f t="shared" ref="L45:L81" si="16">A51</f>
        <v>Sw</v>
      </c>
      <c r="M45" s="146" t="str">
        <f t="shared" ref="M45:M81" si="17">IF(ISBLANK(J51),"--",J51)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101</v>
      </c>
      <c r="B46" s="120" t="b">
        <v>1</v>
      </c>
      <c r="C46" s="65" t="str">
        <f>_xll.qlIMMNextCode(C45,B46,Trigger)</f>
        <v>U9</v>
      </c>
      <c r="D46" s="129"/>
      <c r="E46" s="129"/>
      <c r="F46" s="129"/>
      <c r="G46" s="64" t="str">
        <f t="shared" si="13"/>
        <v>Euribor3M</v>
      </c>
      <c r="H46" s="123" t="str">
        <f t="shared" si="14"/>
        <v>EURFUT3MU9_Quote</v>
      </c>
      <c r="I46" s="123" t="str">
        <f t="shared" si="15"/>
        <v>EURFUT3MU9ConvAdj_Quote</v>
      </c>
      <c r="J46" s="67" t="str">
        <f>_xll.qlFuturesRateHelper(,H46,$H$24,C46,G46,I46,Permanent,Trigger,ObjectOverwrite)</f>
        <v>obj_00694#0013</v>
      </c>
      <c r="L46" s="74" t="str">
        <f t="shared" si="16"/>
        <v>Sw</v>
      </c>
      <c r="M46" s="146" t="str">
        <f t="shared" si="17"/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1" t="s">
        <v>101</v>
      </c>
      <c r="B47" s="121" t="b">
        <v>1</v>
      </c>
      <c r="C47" s="9" t="str">
        <f>_xll.qlIMMNextCode(C46,B47,Trigger)</f>
        <v>Z9</v>
      </c>
      <c r="D47" s="130"/>
      <c r="E47" s="130"/>
      <c r="F47" s="130"/>
      <c r="G47" s="7" t="str">
        <f t="shared" si="13"/>
        <v>Euribor3M</v>
      </c>
      <c r="H47" s="124" t="str">
        <f t="shared" si="14"/>
        <v>EURFUT3MZ9_Quote</v>
      </c>
      <c r="I47" s="124" t="str">
        <f t="shared" si="15"/>
        <v>EURFUT3MZ9ConvAdj_Quote</v>
      </c>
      <c r="J47" s="3" t="str">
        <f>_xll.qlFuturesRateHelper(,H47,$H$24,C47,G47,I47,Permanent,Trigger,ObjectOverwrite)</f>
        <v>obj_00687#0013</v>
      </c>
      <c r="L47" s="74" t="str">
        <f t="shared" si="16"/>
        <v>Sw</v>
      </c>
      <c r="M47" s="146" t="str">
        <f t="shared" si="17"/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G48" s="53" t="s">
        <v>121</v>
      </c>
      <c r="H48" s="53" t="s">
        <v>122</v>
      </c>
      <c r="L48" s="74" t="str">
        <f t="shared" si="16"/>
        <v>Sw</v>
      </c>
      <c r="M48" s="146" t="str">
        <f t="shared" si="17"/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8" t="s">
        <v>9</v>
      </c>
      <c r="B49" s="68" t="s">
        <v>30</v>
      </c>
      <c r="C49" s="68" t="s">
        <v>123</v>
      </c>
      <c r="D49" s="68" t="s">
        <v>5</v>
      </c>
      <c r="E49" s="68" t="s">
        <v>35</v>
      </c>
      <c r="F49" s="68" t="s">
        <v>124</v>
      </c>
      <c r="G49" s="68" t="s">
        <v>4</v>
      </c>
      <c r="H49" s="68" t="s">
        <v>1</v>
      </c>
      <c r="I49" s="68" t="s">
        <v>120</v>
      </c>
      <c r="J49" s="68" t="s">
        <v>25</v>
      </c>
      <c r="L49" s="74" t="str">
        <f t="shared" si="16"/>
        <v>Sw</v>
      </c>
      <c r="M49" s="146" t="e">
        <f t="shared" si="17"/>
        <v>#VALUE!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1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56" t="s">
        <v>26</v>
      </c>
      <c r="B50" s="57" t="s">
        <v>29</v>
      </c>
      <c r="C50" s="58" t="s">
        <v>6</v>
      </c>
      <c r="D50" s="64" t="s">
        <v>8</v>
      </c>
      <c r="E50" s="64" t="s">
        <v>7</v>
      </c>
      <c r="F50" s="64" t="s">
        <v>28</v>
      </c>
      <c r="G50" s="64" t="str">
        <f t="shared" ref="G50:G87" si="18">PROPER(Currency)&amp;FamilyName&amp;$G$1</f>
        <v>Euribor3M</v>
      </c>
      <c r="H50" s="62" t="str">
        <f t="shared" ref="H50:H87" si="19">Currency&amp;$G$48&amp;$H$48&amp;$B50&amp;"_Quote"</f>
        <v>EURAM3L1Y_Quote</v>
      </c>
      <c r="I50" s="132">
        <v>0</v>
      </c>
      <c r="J50" s="61"/>
      <c r="L50" s="74" t="str">
        <f t="shared" si="16"/>
        <v>Sw</v>
      </c>
      <c r="M50" s="146" t="e">
        <f t="shared" si="17"/>
        <v>#VALUE!</v>
      </c>
      <c r="N50" s="155" t="str">
        <f>IFERROR(_xll.qlRateHelperQuoteName(M50,Trigger),"--")</f>
        <v>--</v>
      </c>
      <c r="O50" s="148" t="str">
        <f>IFERROR(_xll.qlRateHelperQuoteValue($M50,Trigger),"--")</f>
        <v>--</v>
      </c>
      <c r="P50" s="147" t="b">
        <v>1</v>
      </c>
      <c r="Q50" s="146">
        <v>50</v>
      </c>
      <c r="R50" s="146">
        <v>1</v>
      </c>
      <c r="S50" s="149" t="str">
        <f>IFERROR(_xll.qlRateHelperEarliestDate(M50,Trigger),"--")</f>
        <v>--</v>
      </c>
      <c r="T50" s="149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18"/>
        <v>Euribor3M</v>
      </c>
      <c r="H51" s="62" t="str">
        <f t="shared" si="19"/>
        <v>EURAM3L15M_Quote</v>
      </c>
      <c r="I51" s="133">
        <v>0</v>
      </c>
      <c r="J51" s="67"/>
      <c r="L51" s="74" t="str">
        <f t="shared" si="16"/>
        <v>Sw</v>
      </c>
      <c r="M51" s="146" t="e">
        <f t="shared" si="17"/>
        <v>#VALUE!</v>
      </c>
      <c r="N51" s="155" t="str">
        <f>IFERROR(_xll.qlRateHelperQuoteName(M51,Trigger),"--")</f>
        <v>--</v>
      </c>
      <c r="O51" s="148" t="str">
        <f>IFERROR(_xll.qlRateHelperQuoteValue($M51,Trigger),"--")</f>
        <v>--</v>
      </c>
      <c r="P51" s="147" t="b">
        <v>1</v>
      </c>
      <c r="Q51" s="146">
        <v>50</v>
      </c>
      <c r="R51" s="146">
        <v>1</v>
      </c>
      <c r="S51" s="149" t="str">
        <f>IFERROR(_xll.qlRateHelperEarliestDate(M51,Trigger),"--")</f>
        <v>--</v>
      </c>
      <c r="T51" s="149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18"/>
        <v>Euribor3M</v>
      </c>
      <c r="H52" s="62" t="str">
        <f t="shared" si="19"/>
        <v>EURAM3L18M_Quote</v>
      </c>
      <c r="I52" s="133">
        <v>0</v>
      </c>
      <c r="J52" s="67"/>
      <c r="L52" s="74" t="str">
        <f t="shared" si="16"/>
        <v>Sw</v>
      </c>
      <c r="M52" s="146" t="e">
        <f t="shared" si="17"/>
        <v>#VALUE!</v>
      </c>
      <c r="N52" s="155" t="str">
        <f>IFERROR(_xll.qlRateHelperQuoteName(M52,Trigger),"--")</f>
        <v>--</v>
      </c>
      <c r="O52" s="148" t="str">
        <f>IFERROR(_xll.qlRateHelperQuoteValue($M52,Trigger),"--")</f>
        <v>--</v>
      </c>
      <c r="P52" s="147" t="b">
        <v>1</v>
      </c>
      <c r="Q52" s="146">
        <v>50</v>
      </c>
      <c r="R52" s="146">
        <v>1</v>
      </c>
      <c r="S52" s="149" t="str">
        <f>IFERROR(_xll.qlRateHelperEarliestDate(M52,Trigger),"--")</f>
        <v>--</v>
      </c>
      <c r="T52" s="149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18"/>
        <v>Euribor3M</v>
      </c>
      <c r="H53" s="62" t="str">
        <f t="shared" si="19"/>
        <v>EURAM3L21M_Quote</v>
      </c>
      <c r="I53" s="133">
        <v>0</v>
      </c>
      <c r="J53" s="67"/>
      <c r="L53" s="74" t="str">
        <f t="shared" si="16"/>
        <v>Sw</v>
      </c>
      <c r="M53" s="146" t="e">
        <f t="shared" si="17"/>
        <v>#VALUE!</v>
      </c>
      <c r="N53" s="155" t="str">
        <f>IFERROR(_xll.qlRateHelperQuoteName(M53,Trigger),"--")</f>
        <v>--</v>
      </c>
      <c r="O53" s="148" t="str">
        <f>IFERROR(_xll.qlRateHelperQuoteValue($M53,Trigger),"--")</f>
        <v>--</v>
      </c>
      <c r="P53" s="147" t="b">
        <v>1</v>
      </c>
      <c r="Q53" s="146">
        <v>50</v>
      </c>
      <c r="R53" s="146">
        <v>1</v>
      </c>
      <c r="S53" s="149" t="str">
        <f>IFERROR(_xll.qlRateHelperEarliestDate(M53,Trigger),"--")</f>
        <v>--</v>
      </c>
      <c r="T53" s="149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18"/>
        <v>Euribor3M</v>
      </c>
      <c r="H54" s="62" t="str">
        <f t="shared" si="19"/>
        <v>EURAM3L2Y_Quote</v>
      </c>
      <c r="I54" s="133">
        <v>0</v>
      </c>
      <c r="J54" s="67"/>
      <c r="L54" s="74" t="str">
        <f t="shared" si="16"/>
        <v>Sw</v>
      </c>
      <c r="M54" s="146" t="e">
        <f t="shared" si="17"/>
        <v>#VALUE!</v>
      </c>
      <c r="N54" s="155" t="str">
        <f>IFERROR(_xll.qlRateHelperQuoteName(M54,Trigger),"--")</f>
        <v>--</v>
      </c>
      <c r="O54" s="148" t="str">
        <f>IFERROR(_xll.qlRateHelperQuoteValue($M54,Trigger),"--")</f>
        <v>--</v>
      </c>
      <c r="P54" s="147" t="b">
        <v>1</v>
      </c>
      <c r="Q54" s="146">
        <v>50</v>
      </c>
      <c r="R54" s="146">
        <v>1</v>
      </c>
      <c r="S54" s="149" t="str">
        <f>IFERROR(_xll.qlRateHelperEarliestDate(M54,Trigger),"--")</f>
        <v>--</v>
      </c>
      <c r="T54" s="149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18"/>
        <v>Euribor3M</v>
      </c>
      <c r="H55" s="62" t="str">
        <f t="shared" si="19"/>
        <v>EURAM3L3Y_Quote</v>
      </c>
      <c r="I55" s="133">
        <v>0</v>
      </c>
      <c r="J55" s="67" t="e">
        <f>_xll.qlSwapRateHelper2(,H55,,B55,JoinCalendar,EUR3M!D55,EUR3M!E55,EUR3M!F55,EUR3M!G55,EUR3M!I55,EUR3M!C55,Discounting,PillarDate,,Permanent,Trigger,ObjectOverwrite)</f>
        <v>#VALUE!</v>
      </c>
      <c r="L55" s="74" t="str">
        <f t="shared" si="16"/>
        <v>Sw</v>
      </c>
      <c r="M55" s="146" t="e">
        <f t="shared" si="17"/>
        <v>#VALUE!</v>
      </c>
      <c r="N55" s="155" t="str">
        <f>IFERROR(_xll.qlRateHelperQuoteName(M55,Trigger),"--")</f>
        <v>--</v>
      </c>
      <c r="O55" s="148" t="str">
        <f>IFERROR(_xll.qlRateHelperQuoteValue($M55,Trigger),"--")</f>
        <v>--</v>
      </c>
      <c r="P55" s="147" t="b">
        <v>1</v>
      </c>
      <c r="Q55" s="146">
        <v>50</v>
      </c>
      <c r="R55" s="146">
        <v>1</v>
      </c>
      <c r="S55" s="149" t="str">
        <f>IFERROR(_xll.qlRateHelperEarliestDate(M55,Trigger),"--")</f>
        <v>--</v>
      </c>
      <c r="T55" s="149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18"/>
        <v>Euribor3M</v>
      </c>
      <c r="H56" s="62" t="str">
        <f t="shared" si="19"/>
        <v>EURAM3L4Y_Quote</v>
      </c>
      <c r="I56" s="133">
        <v>0</v>
      </c>
      <c r="J56" s="67" t="e">
        <f>_xll.qlSwapRateHelper2(,H56,,B56,JoinCalendar,EUR3M!D56,EUR3M!E56,EUR3M!F56,EUR3M!G56,EUR3M!I56,EUR3M!C56,Discounting,PillarDate,,Permanent,Trigger,ObjectOverwrite)</f>
        <v>#VALUE!</v>
      </c>
      <c r="L56" s="74" t="str">
        <f t="shared" si="16"/>
        <v>Sw</v>
      </c>
      <c r="M56" s="146" t="e">
        <f t="shared" si="17"/>
        <v>#VALUE!</v>
      </c>
      <c r="N56" s="155" t="str">
        <f>IFERROR(_xll.qlRateHelperQuoteName(M56,Trigger),"--")</f>
        <v>--</v>
      </c>
      <c r="O56" s="148" t="str">
        <f>IFERROR(_xll.qlRateHelperQuoteValue($M56,Trigger),"--")</f>
        <v>--</v>
      </c>
      <c r="P56" s="147" t="b">
        <v>1</v>
      </c>
      <c r="Q56" s="146">
        <v>50</v>
      </c>
      <c r="R56" s="146">
        <v>1</v>
      </c>
      <c r="S56" s="149" t="str">
        <f>IFERROR(_xll.qlRateHelperEarliestDate(M56,Trigger),"--")</f>
        <v>--</v>
      </c>
      <c r="T56" s="149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18"/>
        <v>Euribor3M</v>
      </c>
      <c r="H57" s="62" t="str">
        <f t="shared" si="19"/>
        <v>EURAM3L5Y_Quote</v>
      </c>
      <c r="I57" s="133">
        <v>0</v>
      </c>
      <c r="J57" s="67" t="e">
        <f>_xll.qlSwapRateHelper2(,H57,,B57,JoinCalendar,EUR3M!D57,EUR3M!E57,EUR3M!F57,EUR3M!G57,EUR3M!I57,EUR3M!C57,Discounting,PillarDate,,Permanent,Trigger,ObjectOverwrite)</f>
        <v>#VALUE!</v>
      </c>
      <c r="L57" s="74" t="str">
        <f t="shared" si="16"/>
        <v>Sw</v>
      </c>
      <c r="M57" s="147" t="str">
        <f t="shared" si="17"/>
        <v>--</v>
      </c>
      <c r="N57" s="155" t="str">
        <f>IFERROR(_xll.qlRateHelperQuoteName(M57,Trigger),"--")</f>
        <v>--</v>
      </c>
      <c r="O57" s="148" t="str">
        <f>IFERROR(_xll.qlRateHelperQuoteValue($M57,Trigger),"--")</f>
        <v>--</v>
      </c>
      <c r="P57" s="147" t="b">
        <v>0</v>
      </c>
      <c r="Q57" s="147">
        <v>50</v>
      </c>
      <c r="R57" s="147">
        <v>1</v>
      </c>
      <c r="S57" s="149" t="str">
        <f>IFERROR(_xll.qlRateHelperEarliestDate(M57,Trigger),"--")</f>
        <v>--</v>
      </c>
      <c r="T57" s="149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18"/>
        <v>Euribor3M</v>
      </c>
      <c r="H58" s="62" t="str">
        <f t="shared" si="19"/>
        <v>EURAM3L6Y_Quote</v>
      </c>
      <c r="I58" s="133">
        <v>0</v>
      </c>
      <c r="J58" s="67" t="e">
        <f>_xll.qlSwapRateHelper2(,H58,,B58,JoinCalendar,EUR3M!D58,EUR3M!E58,EUR3M!F58,EUR3M!G58,EUR3M!I58,EUR3M!C58,Discounting,PillarDate,,Permanent,Trigger,ObjectOverwrite)</f>
        <v>#VALUE!</v>
      </c>
      <c r="L58" s="74" t="str">
        <f t="shared" si="16"/>
        <v>Sw</v>
      </c>
      <c r="M58" s="147" t="e">
        <f t="shared" si="17"/>
        <v>#VALUE!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1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28</v>
      </c>
      <c r="G59" s="64" t="str">
        <f t="shared" si="18"/>
        <v>Euribor3M</v>
      </c>
      <c r="H59" s="62" t="str">
        <f t="shared" si="19"/>
        <v>EURAM3L7Y_Quote</v>
      </c>
      <c r="I59" s="133">
        <v>0</v>
      </c>
      <c r="J59" s="67" t="e">
        <f>_xll.qlSwapRateHelper2(,H59,,B59,JoinCalendar,EUR3M!D59,EUR3M!E59,EUR3M!F59,EUR3M!G59,EUR3M!I59,EUR3M!C59,Discounting,PillarDate,,Permanent,Trigger,ObjectOverwrite)</f>
        <v>#VALUE!</v>
      </c>
      <c r="L59" s="74" t="str">
        <f t="shared" si="16"/>
        <v>Sw</v>
      </c>
      <c r="M59" s="147" t="str">
        <f t="shared" si="17"/>
        <v>--</v>
      </c>
      <c r="N59" s="155" t="str">
        <f>IFERROR(_xll.qlRateHelperQuoteName(M59,Trigger),"--")</f>
        <v>--</v>
      </c>
      <c r="O59" s="148" t="str">
        <f>IFERROR(_xll.qlRateHelperQuoteValue($M59,Trigger),"--")</f>
        <v>--</v>
      </c>
      <c r="P59" s="147" t="b">
        <v>0</v>
      </c>
      <c r="Q59" s="147">
        <v>50</v>
      </c>
      <c r="R59" s="147">
        <v>1</v>
      </c>
      <c r="S59" s="149" t="str">
        <f>IFERROR(_xll.qlRateHelperEarliestDate(M59,Trigger),"--")</f>
        <v>--</v>
      </c>
      <c r="T59" s="149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28</v>
      </c>
      <c r="G60" s="64" t="str">
        <f t="shared" si="18"/>
        <v>Euribor3M</v>
      </c>
      <c r="H60" s="62" t="str">
        <f t="shared" si="19"/>
        <v>EURAM3L8Y_Quote</v>
      </c>
      <c r="I60" s="133">
        <v>0</v>
      </c>
      <c r="J60" s="67" t="e">
        <f>_xll.qlSwapRateHelper2(,H60,,B60,JoinCalendar,EUR3M!D60,EUR3M!E60,EUR3M!F60,EUR3M!G60,EUR3M!I60,EUR3M!C60,Discounting,PillarDate,,Permanent,Trigger,ObjectOverwrite)</f>
        <v>#VALUE!</v>
      </c>
      <c r="L60" s="74" t="str">
        <f t="shared" si="16"/>
        <v>Sw</v>
      </c>
      <c r="M60" s="147" t="str">
        <f t="shared" si="17"/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28</v>
      </c>
      <c r="G61" s="64" t="str">
        <f t="shared" si="18"/>
        <v>Euribor3M</v>
      </c>
      <c r="H61" s="62" t="str">
        <f t="shared" si="19"/>
        <v>EURAM3L9Y_Quote</v>
      </c>
      <c r="I61" s="133">
        <v>0</v>
      </c>
      <c r="J61" s="67" t="e">
        <f>_xll.qlSwapRateHelper2(,H61,,B61,JoinCalendar,EUR3M!D61,EUR3M!E61,EUR3M!F61,EUR3M!G61,EUR3M!I61,EUR3M!C61,Discounting,PillarDate,,Permanent,Trigger,ObjectOverwrite)</f>
        <v>#VALUE!</v>
      </c>
      <c r="L61" s="74" t="str">
        <f t="shared" si="16"/>
        <v>Sw</v>
      </c>
      <c r="M61" s="147" t="e">
        <f t="shared" si="17"/>
        <v>#VALUE!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1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28</v>
      </c>
      <c r="G62" s="64" t="str">
        <f t="shared" si="18"/>
        <v>Euribor3M</v>
      </c>
      <c r="H62" s="62" t="str">
        <f t="shared" si="19"/>
        <v>EURAM3L10Y_Quote</v>
      </c>
      <c r="I62" s="133">
        <v>0</v>
      </c>
      <c r="J62" s="67" t="e">
        <f>_xll.qlSwapRateHelper2(,H62,,B62,JoinCalendar,EUR3M!D62,EUR3M!E62,EUR3M!F62,EUR3M!G62,EUR3M!I62,EUR3M!C62,Discounting,PillarDate,,Permanent,Trigger,ObjectOverwrite)</f>
        <v>#VALUE!</v>
      </c>
      <c r="L62" s="74" t="str">
        <f t="shared" si="16"/>
        <v>Sw</v>
      </c>
      <c r="M62" s="147" t="str">
        <f t="shared" si="17"/>
        <v>--</v>
      </c>
      <c r="N62" s="155" t="str">
        <f>IFERROR(_xll.qlRateHelperQuoteName(M62,Trigger),"--")</f>
        <v>--</v>
      </c>
      <c r="O62" s="148" t="str">
        <f>IFERROR(_xll.qlRateHelperQuoteValue($M62,Trigger),"--")</f>
        <v>--</v>
      </c>
      <c r="P62" s="147" t="b">
        <v>0</v>
      </c>
      <c r="Q62" s="147">
        <v>50</v>
      </c>
      <c r="R62" s="147">
        <v>1</v>
      </c>
      <c r="S62" s="149" t="str">
        <f>IFERROR(_xll.qlRateHelperEarliestDate(M62,Trigger),"--")</f>
        <v>--</v>
      </c>
      <c r="T62" s="149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26</v>
      </c>
      <c r="B63" s="63" t="s">
        <v>105</v>
      </c>
      <c r="C63" s="64" t="s">
        <v>6</v>
      </c>
      <c r="D63" s="64" t="s">
        <v>8</v>
      </c>
      <c r="E63" s="64" t="s">
        <v>7</v>
      </c>
      <c r="F63" s="64" t="s">
        <v>28</v>
      </c>
      <c r="G63" s="64" t="str">
        <f t="shared" si="18"/>
        <v>Euribor3M</v>
      </c>
      <c r="H63" s="62" t="str">
        <f t="shared" si="19"/>
        <v>EURAM3L11Y_Quote</v>
      </c>
      <c r="I63" s="133">
        <v>0</v>
      </c>
      <c r="J63" s="67"/>
      <c r="L63" s="74" t="str">
        <f t="shared" si="16"/>
        <v>Sw</v>
      </c>
      <c r="M63" s="147" t="str">
        <f t="shared" si="17"/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28</v>
      </c>
      <c r="G64" s="64" t="str">
        <f t="shared" si="18"/>
        <v>Euribor3M</v>
      </c>
      <c r="H64" s="62" t="str">
        <f t="shared" si="19"/>
        <v>EURAM3L12Y_Quote</v>
      </c>
      <c r="I64" s="133">
        <v>0</v>
      </c>
      <c r="J64" s="67" t="e">
        <f>_xll.qlSwapRateHelper2(,H64,,B64,JoinCalendar,EUR3M!D64,EUR3M!E64,EUR3M!F64,EUR3M!G64,EUR3M!I64,EUR3M!C64,Discounting,PillarDate,,Permanent,Trigger,ObjectOverwrite)</f>
        <v>#VALUE!</v>
      </c>
      <c r="L64" s="74" t="str">
        <f t="shared" si="16"/>
        <v>Sw</v>
      </c>
      <c r="M64" s="147" t="str">
        <f t="shared" si="17"/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26</v>
      </c>
      <c r="B65" s="63" t="s">
        <v>106</v>
      </c>
      <c r="C65" s="64" t="s">
        <v>6</v>
      </c>
      <c r="D65" s="64" t="s">
        <v>8</v>
      </c>
      <c r="E65" s="64" t="s">
        <v>7</v>
      </c>
      <c r="F65" s="64" t="s">
        <v>28</v>
      </c>
      <c r="G65" s="64" t="str">
        <f t="shared" si="18"/>
        <v>Euribor3M</v>
      </c>
      <c r="H65" s="62" t="str">
        <f t="shared" si="19"/>
        <v>EURAM3L13Y_Quote</v>
      </c>
      <c r="I65" s="133">
        <v>0</v>
      </c>
      <c r="J65" s="67"/>
      <c r="L65" s="74" t="str">
        <f t="shared" si="16"/>
        <v>Sw</v>
      </c>
      <c r="M65" s="147" t="str">
        <f t="shared" si="17"/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26</v>
      </c>
      <c r="B66" s="63" t="s">
        <v>107</v>
      </c>
      <c r="C66" s="64" t="s">
        <v>6</v>
      </c>
      <c r="D66" s="64" t="s">
        <v>8</v>
      </c>
      <c r="E66" s="64" t="s">
        <v>7</v>
      </c>
      <c r="F66" s="64" t="s">
        <v>28</v>
      </c>
      <c r="G66" s="64" t="str">
        <f t="shared" si="18"/>
        <v>Euribor3M</v>
      </c>
      <c r="H66" s="62" t="str">
        <f t="shared" si="19"/>
        <v>EURAM3L14Y_Quote</v>
      </c>
      <c r="I66" s="133">
        <v>0</v>
      </c>
      <c r="J66" s="67"/>
      <c r="L66" s="74" t="str">
        <f t="shared" si="16"/>
        <v>Sw</v>
      </c>
      <c r="M66" s="147" t="e">
        <f t="shared" si="17"/>
        <v>#VALUE!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1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#VALUE!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28</v>
      </c>
      <c r="G67" s="64" t="str">
        <f t="shared" si="18"/>
        <v>Euribor3M</v>
      </c>
      <c r="H67" s="62" t="str">
        <f t="shared" si="19"/>
        <v>EURAM3L15Y_Quote</v>
      </c>
      <c r="I67" s="133">
        <v>0</v>
      </c>
      <c r="J67" s="67" t="e">
        <f>_xll.qlSwapRateHelper2(,H67,,B67,JoinCalendar,EUR3M!D67,EUR3M!E67,EUR3M!F67,EUR3M!G67,EUR3M!I67,EUR3M!C67,Discounting,PillarDate,,Permanent,Trigger,ObjectOverwrite)</f>
        <v>#VALUE!</v>
      </c>
      <c r="L67" s="74" t="str">
        <f t="shared" si="16"/>
        <v>Sw</v>
      </c>
      <c r="M67" s="147" t="str">
        <f t="shared" si="17"/>
        <v>--</v>
      </c>
      <c r="N67" s="155" t="str">
        <f>IFERROR(_xll.qlRateHelperQuoteName(M67,Trigger),"--")</f>
        <v>--</v>
      </c>
      <c r="O67" s="148" t="str">
        <f>IFERROR(_xll.qlRateHelperQuoteValue($M67,Trigger),"--")</f>
        <v>--</v>
      </c>
      <c r="P67" s="147" t="b">
        <v>0</v>
      </c>
      <c r="Q67" s="147">
        <v>50</v>
      </c>
      <c r="R67" s="147">
        <v>1</v>
      </c>
      <c r="S67" s="149" t="str">
        <f>IFERROR(_xll.qlRateHelperEarliestDate(M67,Trigger),"--")</f>
        <v>--</v>
      </c>
      <c r="T67" s="149" t="str">
        <f>IFERROR(_xll.qlRateHelperPillarDate(M67,Trigger),"--")</f>
        <v>--</v>
      </c>
      <c r="V67" s="4" t="str">
        <f t="shared" si="3"/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#VALUE!</v>
      </c>
    </row>
    <row r="68" spans="1:29" ht="11.25" customHeight="1" x14ac:dyDescent="0.2">
      <c r="A68" s="62" t="s">
        <v>26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28</v>
      </c>
      <c r="G68" s="64" t="str">
        <f t="shared" si="18"/>
        <v>Euribor3M</v>
      </c>
      <c r="H68" s="62" t="str">
        <f t="shared" si="19"/>
        <v>EURAM3L16Y_Quote</v>
      </c>
      <c r="I68" s="133">
        <v>0</v>
      </c>
      <c r="J68" s="67"/>
      <c r="L68" s="74" t="str">
        <f t="shared" si="16"/>
        <v>Sw</v>
      </c>
      <c r="M68" s="147" t="str">
        <f t="shared" si="17"/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88" si="20">IFERROR(INDEX($L$3:$L$88,MATCH(X68,$N$3:$N$88,0),1),"")</f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#VALUE!</v>
      </c>
    </row>
    <row r="69" spans="1:29" ht="11.25" customHeight="1" x14ac:dyDescent="0.2">
      <c r="A69" s="62" t="s">
        <v>26</v>
      </c>
      <c r="B69" s="63" t="s">
        <v>109</v>
      </c>
      <c r="C69" s="64" t="s">
        <v>6</v>
      </c>
      <c r="D69" s="64" t="s">
        <v>8</v>
      </c>
      <c r="E69" s="64" t="s">
        <v>7</v>
      </c>
      <c r="F69" s="64" t="s">
        <v>28</v>
      </c>
      <c r="G69" s="64" t="str">
        <f t="shared" si="18"/>
        <v>Euribor3M</v>
      </c>
      <c r="H69" s="62" t="str">
        <f t="shared" si="19"/>
        <v>EURAM3L17Y_Quote</v>
      </c>
      <c r="I69" s="133">
        <v>0</v>
      </c>
      <c r="J69" s="67"/>
      <c r="L69" s="74" t="str">
        <f t="shared" si="16"/>
        <v>Sw</v>
      </c>
      <c r="M69" s="147" t="str">
        <f t="shared" si="17"/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20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#VALUE!</v>
      </c>
    </row>
    <row r="70" spans="1:29" ht="11.25" customHeight="1" x14ac:dyDescent="0.2">
      <c r="A70" s="62" t="s">
        <v>26</v>
      </c>
      <c r="B70" s="63" t="s">
        <v>110</v>
      </c>
      <c r="C70" s="64" t="s">
        <v>6</v>
      </c>
      <c r="D70" s="64" t="s">
        <v>8</v>
      </c>
      <c r="E70" s="64" t="s">
        <v>7</v>
      </c>
      <c r="F70" s="64" t="s">
        <v>28</v>
      </c>
      <c r="G70" s="64" t="str">
        <f t="shared" si="18"/>
        <v>Euribor3M</v>
      </c>
      <c r="H70" s="62" t="str">
        <f t="shared" si="19"/>
        <v>EURAM3L18Y_Quote</v>
      </c>
      <c r="I70" s="133">
        <v>0</v>
      </c>
      <c r="J70" s="67"/>
      <c r="L70" s="74" t="str">
        <f t="shared" si="16"/>
        <v>Sw</v>
      </c>
      <c r="M70" s="147" t="str">
        <f t="shared" si="17"/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20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#VALUE!</v>
      </c>
    </row>
    <row r="71" spans="1:29" ht="11.25" customHeight="1" x14ac:dyDescent="0.2">
      <c r="A71" s="62" t="s">
        <v>26</v>
      </c>
      <c r="B71" s="63" t="s">
        <v>111</v>
      </c>
      <c r="C71" s="64" t="s">
        <v>6</v>
      </c>
      <c r="D71" s="64" t="s">
        <v>8</v>
      </c>
      <c r="E71" s="64" t="s">
        <v>7</v>
      </c>
      <c r="F71" s="64" t="s">
        <v>28</v>
      </c>
      <c r="G71" s="64" t="str">
        <f t="shared" si="18"/>
        <v>Euribor3M</v>
      </c>
      <c r="H71" s="62" t="str">
        <f t="shared" si="19"/>
        <v>EURAM3L19Y_Quote</v>
      </c>
      <c r="I71" s="133">
        <v>0</v>
      </c>
      <c r="J71" s="67"/>
      <c r="L71" s="74" t="str">
        <f t="shared" si="16"/>
        <v>Sw</v>
      </c>
      <c r="M71" s="147" t="e">
        <f t="shared" si="17"/>
        <v>#VALUE!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1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20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#VALUE!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28</v>
      </c>
      <c r="G72" s="64" t="str">
        <f t="shared" si="18"/>
        <v>Euribor3M</v>
      </c>
      <c r="H72" s="62" t="str">
        <f t="shared" si="19"/>
        <v>EURAM3L20Y_Quote</v>
      </c>
      <c r="I72" s="133">
        <v>0</v>
      </c>
      <c r="J72" s="67" t="e">
        <f>_xll.qlSwapRateHelper2(,H72,,B72,JoinCalendar,EUR3M!D72,EUR3M!E72,EUR3M!F72,EUR3M!G72,EUR3M!I72,EUR3M!C72,Discounting,PillarDate,,Permanent,Trigger,ObjectOverwrite)</f>
        <v>#VALUE!</v>
      </c>
      <c r="L72" s="74" t="str">
        <f t="shared" si="16"/>
        <v>Sw</v>
      </c>
      <c r="M72" s="147" t="str">
        <f t="shared" si="17"/>
        <v>--</v>
      </c>
      <c r="N72" s="155" t="str">
        <f>IFERROR(_xll.qlRateHelperQuoteName(M72,Trigger),"--")</f>
        <v>--</v>
      </c>
      <c r="O72" s="148" t="str">
        <f>IFERROR(_xll.qlRateHelperQuoteValue($M72,Trigger),"--")</f>
        <v>--</v>
      </c>
      <c r="P72" s="147" t="b">
        <v>0</v>
      </c>
      <c r="Q72" s="147">
        <v>50</v>
      </c>
      <c r="R72" s="147">
        <v>1</v>
      </c>
      <c r="S72" s="149" t="str">
        <f>IFERROR(_xll.qlRateHelperEarliestDate(M72,Trigger),"--")</f>
        <v>--</v>
      </c>
      <c r="T72" s="149" t="str">
        <f>IFERROR(_xll.qlRateHelperPillarDate(M72,Trigger),"--")</f>
        <v>--</v>
      </c>
      <c r="V72" s="4" t="str">
        <f t="shared" si="20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#VALUE!</v>
      </c>
    </row>
    <row r="73" spans="1:29" ht="11.25" customHeight="1" x14ac:dyDescent="0.2">
      <c r="A73" s="62" t="s">
        <v>26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28</v>
      </c>
      <c r="G73" s="64" t="str">
        <f t="shared" si="18"/>
        <v>Euribor3M</v>
      </c>
      <c r="H73" s="62" t="str">
        <f t="shared" si="19"/>
        <v>EURAM3L21Y_Quote</v>
      </c>
      <c r="I73" s="133">
        <v>0</v>
      </c>
      <c r="J73" s="67"/>
      <c r="L73" s="74" t="str">
        <f t="shared" si="16"/>
        <v>Sw</v>
      </c>
      <c r="M73" s="147" t="str">
        <f t="shared" si="17"/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20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#VALUE!</v>
      </c>
    </row>
    <row r="74" spans="1:29" ht="11.25" customHeight="1" x14ac:dyDescent="0.2">
      <c r="A74" s="62" t="s">
        <v>26</v>
      </c>
      <c r="B74" s="63" t="s">
        <v>113</v>
      </c>
      <c r="C74" s="64" t="s">
        <v>6</v>
      </c>
      <c r="D74" s="64" t="s">
        <v>8</v>
      </c>
      <c r="E74" s="64" t="s">
        <v>7</v>
      </c>
      <c r="F74" s="64" t="s">
        <v>28</v>
      </c>
      <c r="G74" s="64" t="str">
        <f t="shared" si="18"/>
        <v>Euribor3M</v>
      </c>
      <c r="H74" s="62" t="str">
        <f t="shared" si="19"/>
        <v>EURAM3L22Y_Quote</v>
      </c>
      <c r="I74" s="133">
        <v>0</v>
      </c>
      <c r="J74" s="67"/>
      <c r="L74" s="74" t="str">
        <f t="shared" si="16"/>
        <v>Sw</v>
      </c>
      <c r="M74" s="147" t="str">
        <f t="shared" si="17"/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20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#VALUE!</v>
      </c>
    </row>
    <row r="75" spans="1:29" ht="11.25" customHeight="1" x14ac:dyDescent="0.2">
      <c r="A75" s="62" t="s">
        <v>26</v>
      </c>
      <c r="B75" s="63" t="s">
        <v>114</v>
      </c>
      <c r="C75" s="64" t="s">
        <v>6</v>
      </c>
      <c r="D75" s="64" t="s">
        <v>8</v>
      </c>
      <c r="E75" s="64" t="s">
        <v>7</v>
      </c>
      <c r="F75" s="64" t="s">
        <v>28</v>
      </c>
      <c r="G75" s="64" t="str">
        <f t="shared" si="18"/>
        <v>Euribor3M</v>
      </c>
      <c r="H75" s="62" t="str">
        <f t="shared" si="19"/>
        <v>EURAM3L23Y_Quote</v>
      </c>
      <c r="I75" s="133">
        <v>0</v>
      </c>
      <c r="J75" s="67"/>
      <c r="L75" s="74" t="str">
        <f t="shared" si="16"/>
        <v>Sw</v>
      </c>
      <c r="M75" s="147" t="str">
        <f t="shared" si="17"/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20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#VALUE!</v>
      </c>
    </row>
    <row r="76" spans="1:29" ht="11.25" customHeight="1" x14ac:dyDescent="0.2">
      <c r="A76" s="62" t="s">
        <v>26</v>
      </c>
      <c r="B76" s="63" t="s">
        <v>115</v>
      </c>
      <c r="C76" s="64" t="s">
        <v>6</v>
      </c>
      <c r="D76" s="64" t="s">
        <v>8</v>
      </c>
      <c r="E76" s="64" t="s">
        <v>7</v>
      </c>
      <c r="F76" s="64" t="s">
        <v>28</v>
      </c>
      <c r="G76" s="64" t="str">
        <f t="shared" si="18"/>
        <v>Euribor3M</v>
      </c>
      <c r="H76" s="62" t="str">
        <f t="shared" si="19"/>
        <v>EURAM3L24Y_Quote</v>
      </c>
      <c r="I76" s="133">
        <v>0</v>
      </c>
      <c r="J76" s="67"/>
      <c r="L76" s="74" t="str">
        <f t="shared" si="16"/>
        <v>Sw</v>
      </c>
      <c r="M76" s="147" t="e">
        <f t="shared" si="17"/>
        <v>#VALUE!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1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20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#VALUE!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28</v>
      </c>
      <c r="G77" s="64" t="str">
        <f t="shared" si="18"/>
        <v>Euribor3M</v>
      </c>
      <c r="H77" s="62" t="str">
        <f t="shared" si="19"/>
        <v>EURAM3L25Y_Quote</v>
      </c>
      <c r="I77" s="133">
        <v>0</v>
      </c>
      <c r="J77" s="67" t="e">
        <f>_xll.qlSwapRateHelper2(,H77,,B77,JoinCalendar,EUR3M!D77,EUR3M!E77,EUR3M!F77,EUR3M!G77,EUR3M!I77,EUR3M!C77,Discounting,PillarDate,,Permanent,Trigger,ObjectOverwrite)</f>
        <v>#VALUE!</v>
      </c>
      <c r="L77" s="74" t="str">
        <f t="shared" si="16"/>
        <v>Sw</v>
      </c>
      <c r="M77" s="147" t="str">
        <f t="shared" si="17"/>
        <v>--</v>
      </c>
      <c r="N77" s="155" t="str">
        <f>IFERROR(_xll.qlRateHelperQuoteName(M77,Trigger),"--")</f>
        <v>--</v>
      </c>
      <c r="O77" s="148" t="str">
        <f>IFERROR(_xll.qlRateHelperQuoteValue($M77,Trigger),"--")</f>
        <v>--</v>
      </c>
      <c r="P77" s="147" t="b">
        <v>0</v>
      </c>
      <c r="Q77" s="147">
        <v>50</v>
      </c>
      <c r="R77" s="147">
        <v>1</v>
      </c>
      <c r="S77" s="149" t="str">
        <f>IFERROR(_xll.qlRateHelperEarliestDate(M77,Trigger),"--")</f>
        <v>--</v>
      </c>
      <c r="T77" s="149" t="str">
        <f>IFERROR(_xll.qlRateHelperPillarDate(M77,Trigger),"--")</f>
        <v>--</v>
      </c>
      <c r="V77" s="4" t="str">
        <f t="shared" si="20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#VALUE!</v>
      </c>
    </row>
    <row r="78" spans="1:29" ht="11.25" customHeight="1" x14ac:dyDescent="0.2">
      <c r="A78" s="62" t="s">
        <v>26</v>
      </c>
      <c r="B78" s="63" t="s">
        <v>116</v>
      </c>
      <c r="C78" s="64" t="s">
        <v>6</v>
      </c>
      <c r="D78" s="64" t="s">
        <v>8</v>
      </c>
      <c r="E78" s="64" t="s">
        <v>7</v>
      </c>
      <c r="F78" s="64" t="s">
        <v>28</v>
      </c>
      <c r="G78" s="64" t="str">
        <f t="shared" si="18"/>
        <v>Euribor3M</v>
      </c>
      <c r="H78" s="62" t="str">
        <f t="shared" si="19"/>
        <v>EURAM3L26Y_Quote</v>
      </c>
      <c r="I78" s="133">
        <v>0</v>
      </c>
      <c r="J78" s="67"/>
      <c r="L78" s="74" t="str">
        <f t="shared" si="16"/>
        <v>Sw</v>
      </c>
      <c r="M78" s="147" t="e">
        <f t="shared" si="17"/>
        <v>#VALUE!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68" t="b">
        <f>NOT(ISERROR(_xll.qlQuoteValue(N78)))</f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20"/>
        <v/>
      </c>
      <c r="W78" s="4" t="e">
        <v>#NUM!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#VALUE!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28</v>
      </c>
      <c r="G79" s="64" t="str">
        <f t="shared" si="18"/>
        <v>Euribor3M</v>
      </c>
      <c r="H79" s="62" t="str">
        <f t="shared" si="19"/>
        <v>EURAM3L27Y_Quote</v>
      </c>
      <c r="I79" s="133">
        <v>0</v>
      </c>
      <c r="J79" s="67"/>
      <c r="L79" s="74" t="str">
        <f t="shared" si="16"/>
        <v>Sw</v>
      </c>
      <c r="M79" s="147" t="str">
        <f t="shared" si="17"/>
        <v>--</v>
      </c>
      <c r="N79" s="155" t="str">
        <f>IFERROR(_xll.qlRateHelperQuoteName(M79,Trigger),"--")</f>
        <v>--</v>
      </c>
      <c r="O79" s="148" t="str">
        <f>IFERROR(_xll.qlRateHelperQuoteValue($M79,Trigger),"--")</f>
        <v>--</v>
      </c>
      <c r="P79" s="147" t="b">
        <v>0</v>
      </c>
      <c r="Q79" s="147">
        <v>50</v>
      </c>
      <c r="R79" s="147">
        <v>1</v>
      </c>
      <c r="S79" s="149" t="str">
        <f>IFERROR(_xll.qlRateHelperEarliestDate(M79,Trigger),"--")</f>
        <v>--</v>
      </c>
      <c r="T79" s="149" t="str">
        <f>IFERROR(_xll.qlRateHelperPillarDate(M79,Trigger),"--")</f>
        <v>--</v>
      </c>
      <c r="V79" s="4" t="str">
        <f t="shared" si="20"/>
        <v/>
      </c>
      <c r="W79" s="4" t="e">
        <v>#NUM!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#VALUE!</v>
      </c>
    </row>
    <row r="80" spans="1:29" ht="11.25" customHeight="1" x14ac:dyDescent="0.2">
      <c r="A80" s="62" t="s">
        <v>26</v>
      </c>
      <c r="B80" s="63" t="s">
        <v>117</v>
      </c>
      <c r="C80" s="64" t="s">
        <v>6</v>
      </c>
      <c r="D80" s="64" t="s">
        <v>8</v>
      </c>
      <c r="E80" s="64" t="s">
        <v>7</v>
      </c>
      <c r="F80" s="64" t="s">
        <v>28</v>
      </c>
      <c r="G80" s="64" t="str">
        <f t="shared" si="18"/>
        <v>Euribor3M</v>
      </c>
      <c r="H80" s="62" t="str">
        <f t="shared" si="19"/>
        <v>EURAM3L28Y_Quote</v>
      </c>
      <c r="I80" s="133">
        <v>0</v>
      </c>
      <c r="J80" s="67"/>
      <c r="L80" s="74" t="str">
        <f t="shared" si="16"/>
        <v>Sw</v>
      </c>
      <c r="M80" s="147" t="e">
        <f t="shared" si="17"/>
        <v>#VALUE!</v>
      </c>
      <c r="N80" s="155" t="str">
        <f>IFERROR(_xll.qlRateHelperQuoteName(M80,Trigger),"--")</f>
        <v>--</v>
      </c>
      <c r="O80" s="148" t="str">
        <f>IFERROR(_xll.qlRateHelperQuoteValue($M80,Trigger),"--")</f>
        <v>--</v>
      </c>
      <c r="P80" s="168" t="b">
        <f>NOT(ISERROR(_xll.qlQuoteValue(N80)))</f>
        <v>0</v>
      </c>
      <c r="Q80" s="147">
        <v>50</v>
      </c>
      <c r="R80" s="147">
        <v>1</v>
      </c>
      <c r="S80" s="149" t="str">
        <f>IFERROR(_xll.qlRateHelperEarliestDate(M80,Trigger),"--")</f>
        <v>--</v>
      </c>
      <c r="T80" s="149" t="str">
        <f>IFERROR(_xll.qlRateHelperPillarDate(M80,Trigger),"--")</f>
        <v>--</v>
      </c>
      <c r="V80" s="4" t="str">
        <f t="shared" si="20"/>
        <v/>
      </c>
      <c r="W80" s="4" t="e">
        <v>#NUM!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#VALUE!</v>
      </c>
    </row>
    <row r="81" spans="1:29" x14ac:dyDescent="0.2">
      <c r="A81" s="62" t="s">
        <v>26</v>
      </c>
      <c r="B81" s="63" t="s">
        <v>118</v>
      </c>
      <c r="C81" s="64" t="s">
        <v>6</v>
      </c>
      <c r="D81" s="64" t="s">
        <v>8</v>
      </c>
      <c r="E81" s="64" t="s">
        <v>7</v>
      </c>
      <c r="F81" s="64" t="s">
        <v>28</v>
      </c>
      <c r="G81" s="64" t="str">
        <f t="shared" si="18"/>
        <v>Euribor3M</v>
      </c>
      <c r="H81" s="62" t="str">
        <f t="shared" si="19"/>
        <v>EURAM3L29Y_Quote</v>
      </c>
      <c r="I81" s="133">
        <v>0</v>
      </c>
      <c r="J81" s="67"/>
      <c r="L81" s="75" t="str">
        <f t="shared" si="16"/>
        <v>Sw</v>
      </c>
      <c r="M81" s="150" t="e">
        <f t="shared" si="17"/>
        <v>#VALUE!</v>
      </c>
      <c r="N81" s="155" t="str">
        <f>IFERROR(_xll.qlRateHelperQuoteName(M81,Trigger),"--")</f>
        <v>--</v>
      </c>
      <c r="O81" s="161" t="str">
        <f>IFERROR(_xll.qlRateHelperQuoteValue($M81,Trigger),"--")</f>
        <v>--</v>
      </c>
      <c r="P81" s="150" t="b">
        <v>0</v>
      </c>
      <c r="Q81" s="150">
        <v>50</v>
      </c>
      <c r="R81" s="150">
        <v>1</v>
      </c>
      <c r="S81" s="149" t="str">
        <f>IFERROR(_xll.qlRateHelperEarliestDate(M81,Trigger),"--")</f>
        <v>--</v>
      </c>
      <c r="T81" s="149" t="str">
        <f>IFERROR(_xll.qlRateHelperPillarDate(M81,Trigger),"--")</f>
        <v>--</v>
      </c>
      <c r="V81" s="4" t="str">
        <f t="shared" si="20"/>
        <v/>
      </c>
      <c r="W81" s="4" t="e">
        <v>#NUM!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#VALUE!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28</v>
      </c>
      <c r="G82" s="64" t="str">
        <f t="shared" si="18"/>
        <v>Euribor3M</v>
      </c>
      <c r="H82" s="62" t="str">
        <f t="shared" si="19"/>
        <v>EURAM3L30Y_Quote</v>
      </c>
      <c r="I82" s="133">
        <v>0</v>
      </c>
      <c r="J82" s="67" t="e">
        <f>_xll.qlSwapRateHelper2(,H82,,B82,JoinCalendar,EUR3M!D82,EUR3M!E82,EUR3M!F82,EUR3M!G82,EUR3M!I82,EUR3M!C82,Discounting,PillarDate,,Permanent,Trigger,ObjectOverwrite)</f>
        <v>#VALUE!</v>
      </c>
      <c r="L82" s="141" t="str">
        <f>A90</f>
        <v>Sw</v>
      </c>
      <c r="M82" s="143" t="str">
        <f>IF(ISBLANK(J90),"--",J90)</f>
        <v>qlSwapRateHelper2(,H90,,B90&amp;"M",JoinCalendar,USD3M!D90,USD3M!E90,USD3M!F90,USD3M!G90,USD3M!I90,USD3M!C90,Discounting,PillarDate,,Permanent,Trigger,ObjectOverwrite)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20"/>
        <v/>
      </c>
      <c r="W82" s="4" t="e">
        <v>#NUM!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#VALUE!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28</v>
      </c>
      <c r="G83" s="64" t="str">
        <f t="shared" si="18"/>
        <v>Euribor3M</v>
      </c>
      <c r="H83" s="62" t="str">
        <f t="shared" si="19"/>
        <v>EURAM3L35Y_Quote</v>
      </c>
      <c r="I83" s="133">
        <v>0</v>
      </c>
      <c r="J83" s="67"/>
      <c r="L83" s="74" t="str">
        <f t="shared" ref="L83:L88" si="21">A91</f>
        <v>Sw</v>
      </c>
      <c r="M83" s="147" t="str">
        <f t="shared" ref="M83:M88" si="22">IF(ISBLANK(J91),"--",J91)</f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20"/>
        <v/>
      </c>
      <c r="W83" s="4" t="e">
        <v>#NUM!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#VALUE!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28</v>
      </c>
      <c r="G84" s="64" t="str">
        <f t="shared" si="18"/>
        <v>Euribor3M</v>
      </c>
      <c r="H84" s="62" t="str">
        <f t="shared" si="19"/>
        <v>EURAM3L40Y_Quote</v>
      </c>
      <c r="I84" s="131">
        <v>0</v>
      </c>
      <c r="J84" s="67" t="e">
        <f>_xll.qlSwapRateHelper2(,H84,,B84,JoinCalendar,EUR3M!D84,EUR3M!E84,EUR3M!F84,EUR3M!G84,EUR3M!I84,EUR3M!C84,Discounting,PillarDate,,Permanent,Trigger,ObjectOverwrite)</f>
        <v>#VALUE!</v>
      </c>
      <c r="L84" s="74" t="str">
        <f t="shared" si="21"/>
        <v>Sw</v>
      </c>
      <c r="M84" s="147" t="str">
        <f t="shared" si="22"/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20"/>
        <v/>
      </c>
      <c r="W84" s="4" t="e">
        <v>#NUM!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#VALUE!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28</v>
      </c>
      <c r="G85" s="64" t="str">
        <f t="shared" si="18"/>
        <v>Euribor3M</v>
      </c>
      <c r="H85" s="62" t="str">
        <f t="shared" si="19"/>
        <v>EURAM3L45Y_Quote</v>
      </c>
      <c r="I85" s="131">
        <v>0</v>
      </c>
      <c r="J85" s="67"/>
      <c r="L85" s="74" t="str">
        <f t="shared" si="21"/>
        <v>Sw</v>
      </c>
      <c r="M85" s="147" t="str">
        <f t="shared" si="22"/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20"/>
        <v/>
      </c>
      <c r="W85" s="4" t="e">
        <v>#NUM!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#VALUE!</v>
      </c>
    </row>
    <row r="86" spans="1:29" x14ac:dyDescent="0.2">
      <c r="A86" s="62" t="s">
        <v>26</v>
      </c>
      <c r="B86" s="63" t="s">
        <v>72</v>
      </c>
      <c r="C86" s="64" t="s">
        <v>6</v>
      </c>
      <c r="D86" s="64" t="s">
        <v>8</v>
      </c>
      <c r="E86" s="64" t="s">
        <v>7</v>
      </c>
      <c r="F86" s="64" t="s">
        <v>28</v>
      </c>
      <c r="G86" s="64" t="str">
        <f t="shared" si="18"/>
        <v>Euribor3M</v>
      </c>
      <c r="H86" s="62" t="str">
        <f t="shared" si="19"/>
        <v>EURAM3L50Y_Quote</v>
      </c>
      <c r="I86" s="131">
        <v>0</v>
      </c>
      <c r="J86" s="67" t="e">
        <f>_xll.qlSwapRateHelper2(,H86,,B86,JoinCalendar,EUR3M!D86,EUR3M!E86,EUR3M!F86,EUR3M!G86,EUR3M!I86,EUR3M!C86,Discounting,PillarDate,,Permanent,Trigger,ObjectOverwrite)</f>
        <v>#VALUE!</v>
      </c>
      <c r="L86" s="74" t="str">
        <f t="shared" si="21"/>
        <v>Sw</v>
      </c>
      <c r="M86" s="147" t="str">
        <f t="shared" si="22"/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20"/>
        <v/>
      </c>
      <c r="W86" s="4" t="e">
        <v>#NUM!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#VALUE!</v>
      </c>
    </row>
    <row r="87" spans="1:29" x14ac:dyDescent="0.2">
      <c r="A87" s="1" t="s">
        <v>26</v>
      </c>
      <c r="B87" s="8" t="s">
        <v>119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8"/>
        <v>Euribor3M</v>
      </c>
      <c r="H87" s="1" t="str">
        <f t="shared" si="19"/>
        <v>EURAM3L60Y_Quote</v>
      </c>
      <c r="I87" s="134">
        <v>0</v>
      </c>
      <c r="J87" s="3" t="e">
        <f>_xll.qlSwapRateHelper2(,H87,,B87,JoinCalendar,EUR3M!D87,EUR3M!E87,EUR3M!F87,EUR3M!G87,EUR3M!I87,EUR3M!C87,Discounting,PillarDate,,Permanent,Trigger,ObjectOverwrite)</f>
        <v>#VALUE!</v>
      </c>
      <c r="L87" s="74" t="str">
        <f t="shared" si="21"/>
        <v>Sw</v>
      </c>
      <c r="M87" s="147" t="str">
        <f t="shared" si="22"/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20"/>
        <v/>
      </c>
      <c r="W87" s="4" t="e">
        <v>#NUM!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#VALUE!</v>
      </c>
    </row>
    <row r="88" spans="1:29" x14ac:dyDescent="0.2">
      <c r="L88" s="75" t="str">
        <f t="shared" si="21"/>
        <v>Sw</v>
      </c>
      <c r="M88" s="150" t="str">
        <f t="shared" si="22"/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6" t="str">
        <f t="shared" si="20"/>
        <v/>
      </c>
      <c r="W88" s="6" t="e">
        <v>#NUM!</v>
      </c>
      <c r="X88" s="6" t="str">
        <f>IFERROR(_xll.qlRateHelperQuoteName(W88,Trigger),"")</f>
        <v/>
      </c>
      <c r="Y88" s="83" t="str">
        <f>IFERROR(_xll.qlRateHelperRate(W88,Trigger),"")</f>
        <v/>
      </c>
      <c r="Z88" s="109" t="str">
        <f>IF(ISERROR(_xll.qlSwapRateHelperSpread($W88)),IF(ISERROR(_xll.qlFuturesRateHelperConvexityAdjustment($W88)),"",_xll.qlFuturesRateHelperConvexityAdjustment($W88)),_xll.qlSwapRateHelperSpread($W88))</f>
        <v/>
      </c>
      <c r="AA88" s="12" t="str">
        <f>IFERROR(_xll.qlRateHelperEarliestDate(W88,Trigger),"")</f>
        <v/>
      </c>
      <c r="AB88" s="12" t="str">
        <f>IFERROR(_xll.qlRateHelperPillarDate(W88,Trigger),"")</f>
        <v/>
      </c>
      <c r="AC88" s="82" t="e">
        <v>#VALUE!</v>
      </c>
    </row>
    <row r="89" spans="1:29" x14ac:dyDescent="0.2">
      <c r="A89" s="68" t="s">
        <v>9</v>
      </c>
      <c r="B89" s="68" t="s">
        <v>30</v>
      </c>
      <c r="C89" s="68" t="s">
        <v>123</v>
      </c>
      <c r="D89" s="68" t="s">
        <v>5</v>
      </c>
      <c r="E89" s="68" t="s">
        <v>35</v>
      </c>
      <c r="F89" s="68" t="s">
        <v>124</v>
      </c>
      <c r="G89" s="68" t="s">
        <v>4</v>
      </c>
      <c r="H89" s="68" t="s">
        <v>1</v>
      </c>
      <c r="I89" s="68" t="s">
        <v>120</v>
      </c>
      <c r="J89" s="68" t="s">
        <v>25</v>
      </c>
    </row>
    <row r="90" spans="1:29" x14ac:dyDescent="0.2">
      <c r="A90" s="56" t="s">
        <v>26</v>
      </c>
      <c r="B90" s="119">
        <v>12</v>
      </c>
      <c r="C90" s="58" t="s">
        <v>6</v>
      </c>
      <c r="D90" s="64" t="s">
        <v>8</v>
      </c>
      <c r="E90" s="64" t="s">
        <v>7</v>
      </c>
      <c r="F90" s="64" t="s">
        <v>28</v>
      </c>
      <c r="G90" s="64" t="str">
        <f t="shared" ref="G90:G96" si="23">PROPER(Currency)&amp;FamilyName&amp;$G$1</f>
        <v>Euribor3M</v>
      </c>
      <c r="H90" s="62" t="str">
        <f>Currency&amp;"1S"&amp;$B90&amp;"_Quote"</f>
        <v>EUR1S12_Quote</v>
      </c>
      <c r="I90" s="132">
        <v>0</v>
      </c>
      <c r="J90" s="61" t="s">
        <v>126</v>
      </c>
      <c r="K90" s="49" t="s">
        <v>37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3"/>
        <v>Euribor3M</v>
      </c>
      <c r="H91" s="62" t="str">
        <f>Currency&amp;"2S"&amp;$B91&amp;"_Quote"</f>
        <v>EUR2S12_Quote</v>
      </c>
      <c r="I91" s="133">
        <v>0</v>
      </c>
      <c r="J91" s="67"/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3"/>
        <v>Euribor3M</v>
      </c>
      <c r="H92" s="62" t="str">
        <f>Currency&amp;"3S"&amp;$B92&amp;"_Quote"</f>
        <v>EUR3S12_Quote</v>
      </c>
      <c r="I92" s="133">
        <v>0</v>
      </c>
      <c r="J92" s="67"/>
    </row>
    <row r="93" spans="1:29" x14ac:dyDescent="0.2">
      <c r="A93" s="62" t="s">
        <v>26</v>
      </c>
      <c r="B93" s="120">
        <v>12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 t="shared" si="23"/>
        <v>Euribor3M</v>
      </c>
      <c r="H93" s="62" t="str">
        <f>Currency&amp;"4S"&amp;$B93&amp;"_Quote"</f>
        <v>EUR4S12_Quote</v>
      </c>
      <c r="I93" s="133">
        <v>0</v>
      </c>
      <c r="J93" s="67"/>
    </row>
    <row r="94" spans="1:29" x14ac:dyDescent="0.2">
      <c r="A94" s="62" t="s">
        <v>26</v>
      </c>
      <c r="B94" s="120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 t="shared" si="23"/>
        <v>Euribor3M</v>
      </c>
      <c r="H94" s="62" t="str">
        <f>Currency&amp;"1S"&amp;$B94&amp;"_Quote"</f>
        <v>EUR1S24_Quote</v>
      </c>
      <c r="I94" s="133">
        <v>0</v>
      </c>
      <c r="J94" s="67"/>
    </row>
    <row r="95" spans="1:29" x14ac:dyDescent="0.2">
      <c r="A95" s="62" t="s">
        <v>26</v>
      </c>
      <c r="B95" s="120">
        <v>24</v>
      </c>
      <c r="C95" s="64" t="s">
        <v>6</v>
      </c>
      <c r="D95" s="64" t="s">
        <v>8</v>
      </c>
      <c r="E95" s="64" t="s">
        <v>7</v>
      </c>
      <c r="F95" s="64" t="s">
        <v>28</v>
      </c>
      <c r="G95" s="64" t="str">
        <f t="shared" si="23"/>
        <v>Euribor3M</v>
      </c>
      <c r="H95" s="62" t="str">
        <f>Currency&amp;"2S"&amp;$B95&amp;"_Quote"</f>
        <v>EUR2S24_Quote</v>
      </c>
      <c r="I95" s="133">
        <v>0</v>
      </c>
      <c r="J95" s="67"/>
    </row>
    <row r="96" spans="1:29" x14ac:dyDescent="0.2">
      <c r="A96" s="1" t="s">
        <v>26</v>
      </c>
      <c r="B96" s="121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3"/>
        <v>Euribor3M</v>
      </c>
      <c r="H96" s="1" t="str">
        <f>Currency&amp;"1S"&amp;$B96&amp;"_Quote"</f>
        <v>EUR1S36_Quote</v>
      </c>
      <c r="I96" s="136">
        <v>0</v>
      </c>
      <c r="J96" s="3"/>
    </row>
  </sheetData>
  <mergeCells count="1">
    <mergeCell ref="AF2:AG2"/>
  </mergeCells>
  <dataValidations disablePrompts="1"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0"/>
  <sheetViews>
    <sheetView showGridLines="0" topLeftCell="AB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66">_xll.qlPiecewiseYieldCurveData(YieldCurve_6M,Trigger)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obj_00637#0014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66">_xll.qlRateHelperSelection(_xll.ohFilter(RateHelpers,IncludeFlag),_xll.ohFilter(Priority,IncludeFlag),$AG$3,$AG$4,$AG$5,$AG$6,_xll.ohFilter(MinDistance,IncludeFlag),Trigger)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F3" s="111" t="s">
        <v>91</v>
      </c>
      <c r="AG3" s="112">
        <v>0</v>
      </c>
    </row>
    <row r="4" spans="1:36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obj_0063c#0014</v>
      </c>
      <c r="H4" s="162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6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F4" s="111" t="s">
        <v>92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obj_0063f#0014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84"/>
      <c r="AF5" s="111" t="s">
        <v>93</v>
      </c>
      <c r="AG5" s="112">
        <v>0</v>
      </c>
    </row>
    <row r="6" spans="1:36" ht="11.25" customHeight="1" x14ac:dyDescent="0.2">
      <c r="A6" s="62" t="s">
        <v>27</v>
      </c>
      <c r="B6" s="63" t="s">
        <v>42</v>
      </c>
      <c r="C6" s="65" t="str">
        <f t="shared" ref="C6:C9" si="4">B6</f>
        <v>3W</v>
      </c>
      <c r="D6" s="129"/>
      <c r="E6" s="129"/>
      <c r="F6" s="129"/>
      <c r="G6" s="64" t="str">
        <f>_xll.qlLibor(,Currency,C6,,Permanent,Trigger,ObjectOverwrite)</f>
        <v>obj_00643#0014</v>
      </c>
      <c r="H6" s="126" t="str">
        <f t="shared" si="0"/>
        <v>EUR3WD_SYNTH6M_Quote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_xll.qlLibor(,Currency,C7,,Permanent,Trigger,ObjectOverwrite)</f>
        <v>obj_00640#0014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obj_0065c#0013</v>
      </c>
      <c r="K7" s="51"/>
      <c r="L7" s="10" t="str">
        <f t="shared" si="1"/>
        <v>Dp</v>
      </c>
      <c r="M7" s="98" t="str">
        <f t="shared" si="2"/>
        <v>obj_0065c#0013</v>
      </c>
      <c r="N7" s="152" t="str">
        <f>IFERROR(_xll.qlRateHelperQuoteName(M7,Trigger),"--")</f>
        <v>EUR1MD_SYNTH6M_Quote</v>
      </c>
      <c r="O7" s="102">
        <f>IFERROR(_xll.qlRateHelperQuoteValue($M7,Trigger),"--")</f>
        <v>3.88E-4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_xll.qlLibor(,Currency,C8,,Permanent,Trigger,ObjectOverwrite)</f>
        <v>obj_0065a#0014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obj_00660#0013</v>
      </c>
      <c r="K8" s="51"/>
      <c r="L8" s="10" t="str">
        <f t="shared" si="1"/>
        <v>Dp</v>
      </c>
      <c r="M8" s="98" t="str">
        <f t="shared" si="2"/>
        <v>obj_00660#0013</v>
      </c>
      <c r="N8" s="152" t="str">
        <f>IFERROR(_xll.qlRateHelperQuoteName(M8,Trigger),"--")</f>
        <v>EUR2MD_SYNTH6M_Quote</v>
      </c>
      <c r="O8" s="102">
        <f>IFERROR(_xll.qlRateHelperQuoteValue($M8,Trigger),"--")</f>
        <v>4.2499999999999998E-4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6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_xll.qlLibor(,Currency,C9,,Permanent,Trigger,ObjectOverwrite)</f>
        <v>obj_00658#0014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obj_00661#0013</v>
      </c>
      <c r="K9" s="51"/>
      <c r="L9" s="10" t="str">
        <f t="shared" si="1"/>
        <v>Dp</v>
      </c>
      <c r="M9" s="98" t="str">
        <f t="shared" si="2"/>
        <v>obj_00661#0013</v>
      </c>
      <c r="N9" s="152" t="str">
        <f>IFERROR(_xll.qlRateHelperQuoteName(M9,Trigger),"--")</f>
        <v>EUR3MD_SYNTH6M_Quote</v>
      </c>
      <c r="O9" s="102">
        <f>IFERROR(_xll.qlRateHelperQuoteValue($M9,Trigger),"--")</f>
        <v>4.6200000000000001E-4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G9" s="49" t="s">
        <v>152</v>
      </c>
    </row>
    <row r="10" spans="1:36" ht="11.25" customHeight="1" x14ac:dyDescent="0.2">
      <c r="A10" s="62" t="s">
        <v>27</v>
      </c>
      <c r="B10" s="63" t="s">
        <v>44</v>
      </c>
      <c r="C10" s="65" t="str">
        <f t="shared" ref="C10:C12" si="5">B10</f>
        <v>4M</v>
      </c>
      <c r="D10" s="129"/>
      <c r="E10" s="129"/>
      <c r="F10" s="129"/>
      <c r="G10" s="64" t="str">
        <f>_xll.qlLibor(,Currency,C10,,Permanent,Trigger,ObjectOverwrite)</f>
        <v>obj_0063d#0014</v>
      </c>
      <c r="H10" s="126" t="str">
        <f t="shared" si="0"/>
        <v>EUR4MD_SYNTH6M_Quote</v>
      </c>
      <c r="I10" s="129"/>
      <c r="J10" s="67" t="str">
        <f>_xll.qlDepositRateHelper(,H10,G10,Permanent,Trigger,ObjectOverwrite)</f>
        <v>obj_0065e#0013</v>
      </c>
      <c r="K10" s="51"/>
      <c r="L10" s="10" t="str">
        <f t="shared" ref="L10:L12" si="6">A10</f>
        <v>Dp</v>
      </c>
      <c r="M10" s="98" t="str">
        <f t="shared" ref="M10:M12" si="7">IF(ISBLANK(J10),"--",J10)</f>
        <v>obj_0065e#0013</v>
      </c>
      <c r="N10" s="152" t="str">
        <f>IFERROR(_xll.qlRateHelperQuoteName(M10,Trigger),"--")</f>
        <v>EUR4MD_SYNTH6M_Quote</v>
      </c>
      <c r="O10" s="102">
        <f>IFERROR(_xll.qlRateHelperQuoteValue($M10,Trigger),"--")</f>
        <v>4.8500000000000003E-4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E10" s="77" t="s">
        <v>146</v>
      </c>
      <c r="AF10" s="77" t="s">
        <v>147</v>
      </c>
      <c r="AG10" s="77" t="s">
        <v>148</v>
      </c>
      <c r="AH10" s="77" t="s">
        <v>149</v>
      </c>
      <c r="AI10" s="77" t="s">
        <v>150</v>
      </c>
      <c r="AJ10" s="77" t="s">
        <v>151</v>
      </c>
    </row>
    <row r="11" spans="1:36" ht="11.25" customHeight="1" x14ac:dyDescent="0.2">
      <c r="A11" s="62" t="s">
        <v>27</v>
      </c>
      <c r="B11" s="63" t="s">
        <v>45</v>
      </c>
      <c r="C11" s="65" t="str">
        <f t="shared" si="5"/>
        <v>5M</v>
      </c>
      <c r="D11" s="129"/>
      <c r="E11" s="129"/>
      <c r="F11" s="129"/>
      <c r="G11" s="64" t="str">
        <f>_xll.qlLibor(,Currency,C11,,Permanent,Trigger,ObjectOverwrite)</f>
        <v>obj_00654#0014</v>
      </c>
      <c r="H11" s="126" t="str">
        <f t="shared" si="0"/>
        <v>EUR5MD_SYNTH6M_Quote</v>
      </c>
      <c r="I11" s="129"/>
      <c r="J11" s="67" t="str">
        <f>_xll.qlDepositRateHelper(,H11,G11,Permanent,Trigger,ObjectOverwrite)</f>
        <v>obj_0066d#0013</v>
      </c>
      <c r="K11" s="51"/>
      <c r="L11" s="10" t="str">
        <f t="shared" si="6"/>
        <v>Dp</v>
      </c>
      <c r="M11" s="98" t="str">
        <f t="shared" si="7"/>
        <v>obj_0066d#0013</v>
      </c>
      <c r="N11" s="152" t="str">
        <f>IFERROR(_xll.qlRateHelperQuoteName(M11,Trigger),"--")</f>
        <v>EUR5MD_SYNTH6M_Quote</v>
      </c>
      <c r="O11" s="102">
        <f>IFERROR(_xll.qlRateHelperQuoteValue($M11,Trigger),"--")</f>
        <v>5.1099999999999995E-4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E11" s="175">
        <v>1</v>
      </c>
      <c r="AF11" s="176">
        <f>_xll.qlCalendarEndOfMonth(Calendar,Settlementdate,Trigger)</f>
        <v>42185</v>
      </c>
      <c r="AG11" s="175" t="str">
        <f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_xll.qlLibor(,Currency,C12,,Permanent,Trigger,ObjectOverwrite)</f>
        <v>obj_0063b#0014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obj_0066e#0013</v>
      </c>
      <c r="K12" s="51" t="s">
        <v>37</v>
      </c>
      <c r="L12" s="11" t="str">
        <f t="shared" si="6"/>
        <v>Dp</v>
      </c>
      <c r="M12" s="99" t="str">
        <f t="shared" si="7"/>
        <v>obj_0066e#0013</v>
      </c>
      <c r="N12" s="153" t="str">
        <f>IFERROR(_xll.qlRateHelperQuoteName(M12,Trigger),"--")</f>
        <v>EUR6MD_SYNTH6M_Quote</v>
      </c>
      <c r="O12" s="105">
        <f>IFERROR(_xll.qlRateHelperQuoteValue($M12,Trigger),"--")</f>
        <v>5.31E-4</v>
      </c>
      <c r="P12" s="104" t="b">
        <v>1</v>
      </c>
      <c r="Q12" s="99">
        <v>70</v>
      </c>
      <c r="R12" s="99">
        <v>1</v>
      </c>
      <c r="S12" s="106">
        <f>IFERROR(_xll.qlRateHelperEarliestDate(M12,Trigger),"--")</f>
        <v>42184</v>
      </c>
      <c r="T12" s="106">
        <f>IFERROR(_xll.qlRateHelperPillarDate(M12,Trigger),"--")</f>
        <v>42367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42216</v>
      </c>
      <c r="AG12" s="179" t="str">
        <f>Currency&amp;$AE$10&amp;AE12&amp;JumpSuffix&amp;QuoteSuffix</f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8">IF(ISBLANK(AI12),AG12,AI12)</f>
        <v>EUR#2_SYNTHON_Quote</v>
      </c>
    </row>
    <row r="13" spans="1:36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obj_0067b#0011</v>
      </c>
      <c r="N13" s="151" t="str">
        <f>IFERROR(_xll.qlRateHelperQuoteName(M13,Trigger),"--")</f>
        <v>EUR1x7F_Quote</v>
      </c>
      <c r="O13" s="139">
        <f>IFERROR(_xll.qlRateHelperQuoteValue($M13,Trigger),"--")</f>
        <v>5.9999999999999995E-4</v>
      </c>
      <c r="P13" s="138" t="b">
        <v>1</v>
      </c>
      <c r="Q13" s="137">
        <v>20</v>
      </c>
      <c r="R13" s="137">
        <v>1</v>
      </c>
      <c r="S13" s="140">
        <f>IFERROR(_xll.qlRateHelperEarliestDate(M13,Trigger),"--")</f>
        <v>42214</v>
      </c>
      <c r="T13" s="140">
        <f>IFERROR(_xll.qlRateHelperPillarDate(M13,Trigger),"--")</f>
        <v>42398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42247</v>
      </c>
      <c r="AG13" s="179" t="str">
        <f>Currency&amp;$AE$10&amp;AE13&amp;JumpSuffix&amp;QuoteSuffix</f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8"/>
        <v>EUR#3_SYNTHON_Quote</v>
      </c>
    </row>
    <row r="14" spans="1:36" ht="11.25" customHeight="1" x14ac:dyDescent="0.2">
      <c r="A14" s="68" t="s">
        <v>9</v>
      </c>
      <c r="B14" s="68" t="s">
        <v>98</v>
      </c>
      <c r="C14" s="68" t="s">
        <v>99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9">A16</f>
        <v>FRA</v>
      </c>
      <c r="M14" s="98" t="str">
        <f t="shared" ref="M14:M26" si="10">IF(ISBLANK(J16),"--",J16)</f>
        <v>obj_00676#0011</v>
      </c>
      <c r="N14" s="152" t="str">
        <f>IFERROR(_xll.qlRateHelperQuoteName(M14,Trigger),"--")</f>
        <v>EUR2x8F_Quote</v>
      </c>
      <c r="O14" s="102">
        <f>IFERROR(_xll.qlRateHelperQuoteValue($M14,Trigger),"--")</f>
        <v>6.6E-4</v>
      </c>
      <c r="P14" s="101" t="b">
        <v>1</v>
      </c>
      <c r="Q14" s="98">
        <v>20</v>
      </c>
      <c r="R14" s="98">
        <v>1</v>
      </c>
      <c r="S14" s="103">
        <f>IFERROR(_xll.qlRateHelperEarliestDate(M14,Trigger),"--")</f>
        <v>42247</v>
      </c>
      <c r="T14" s="103">
        <f>IFERROR(_xll.qlRateHelperPillarDate(M14,Trigger),"--")</f>
        <v>42429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42277</v>
      </c>
      <c r="AG14" s="179" t="str">
        <f>Currency&amp;$AE$10&amp;AE14&amp;JumpSuffix&amp;QuoteSuffix</f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8"/>
        <v>EUR#4_SYNTHON_Quote</v>
      </c>
    </row>
    <row r="15" spans="1:36" ht="11.25" customHeight="1" x14ac:dyDescent="0.2">
      <c r="A15" s="56" t="s">
        <v>100</v>
      </c>
      <c r="B15" s="119">
        <v>1</v>
      </c>
      <c r="C15" s="59" t="str">
        <f t="shared" ref="C15:C32" si="11">"x"&amp;B15+SUBSTITUTE($G$1,"M","")&amp;"F"</f>
        <v>x7F</v>
      </c>
      <c r="D15" s="135"/>
      <c r="E15" s="135"/>
      <c r="F15" s="135"/>
      <c r="G15" s="58" t="str">
        <f t="shared" ref="G15:G32" si="12">PROPER(Currency)&amp;FamilyName&amp;$G$1</f>
        <v>Euribor6M</v>
      </c>
      <c r="H15" s="122" t="str">
        <f t="shared" ref="H15:H24" si="13">Currency&amp;B15&amp;C15&amp;QuoteSuffix</f>
        <v>EUR1x7F_Quote</v>
      </c>
      <c r="I15" s="135"/>
      <c r="J15" s="61" t="str">
        <f>_xll.qlFraRateHelper(,H15,B15&amp;"M",G15,PillarDate,,Permanent,Trigger,ObjectOverwrite)</f>
        <v>obj_0067b#0011</v>
      </c>
      <c r="K15" s="51"/>
      <c r="L15" s="10" t="str">
        <f t="shared" si="9"/>
        <v>FRA</v>
      </c>
      <c r="M15" s="98" t="str">
        <f t="shared" si="10"/>
        <v>obj_00670#0011</v>
      </c>
      <c r="N15" s="152" t="str">
        <f>IFERROR(_xll.qlRateHelperQuoteName(M15,Trigger),"--")</f>
        <v>EUR3x9F_Quote</v>
      </c>
      <c r="O15" s="102">
        <f>IFERROR(_xll.qlRateHelperQuoteValue($M15,Trigger),"--")</f>
        <v>7.1000000000000013E-4</v>
      </c>
      <c r="P15" s="101" t="b">
        <v>1</v>
      </c>
      <c r="Q15" s="98">
        <v>20</v>
      </c>
      <c r="R15" s="98">
        <v>1</v>
      </c>
      <c r="S15" s="103">
        <f>IFERROR(_xll.qlRateHelperEarliestDate(M15,Trigger),"--")</f>
        <v>42276</v>
      </c>
      <c r="T15" s="103">
        <f>IFERROR(_xll.qlRateHelperPillarDate(M15,Trigger),"--")</f>
        <v>42458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42307</v>
      </c>
      <c r="AG15" s="179" t="str">
        <f>Currency&amp;$AE$10&amp;AE15&amp;JumpSuffix&amp;QuoteSuffix</f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8"/>
        <v>EUR#5_SYNTHON_Quote</v>
      </c>
    </row>
    <row r="16" spans="1:36" ht="11.25" customHeight="1" x14ac:dyDescent="0.2">
      <c r="A16" s="62" t="s">
        <v>100</v>
      </c>
      <c r="B16" s="120">
        <v>2</v>
      </c>
      <c r="C16" s="65" t="str">
        <f t="shared" si="11"/>
        <v>x8F</v>
      </c>
      <c r="D16" s="129"/>
      <c r="E16" s="129"/>
      <c r="F16" s="129"/>
      <c r="G16" s="64" t="str">
        <f t="shared" si="12"/>
        <v>Euribor6M</v>
      </c>
      <c r="H16" s="123" t="str">
        <f t="shared" si="13"/>
        <v>EUR2x8F_Quote</v>
      </c>
      <c r="I16" s="129"/>
      <c r="J16" s="67" t="str">
        <f>_xll.qlFraRateHelper(,H16,B16&amp;"M",G16,PillarDate,,Permanent,Trigger,ObjectOverwrite)</f>
        <v>obj_00676#0011</v>
      </c>
      <c r="K16" s="51"/>
      <c r="L16" s="10" t="str">
        <f t="shared" si="9"/>
        <v>FRA</v>
      </c>
      <c r="M16" s="98" t="str">
        <f t="shared" si="10"/>
        <v>obj_00679#0011</v>
      </c>
      <c r="N16" s="152" t="str">
        <f>IFERROR(_xll.qlRateHelperQuoteName(M16,Trigger),"--")</f>
        <v>EUR4x10F_Quote</v>
      </c>
      <c r="O16" s="102">
        <f>IFERROR(_xll.qlRateHelperQuoteValue($M16,Trigger),"--")</f>
        <v>7.7000000000000018E-4</v>
      </c>
      <c r="P16" s="101" t="b">
        <v>1</v>
      </c>
      <c r="Q16" s="98">
        <v>20</v>
      </c>
      <c r="R16" s="98">
        <v>1</v>
      </c>
      <c r="S16" s="103">
        <f>IFERROR(_xll.qlRateHelperEarliestDate(M16,Trigger),"--")</f>
        <v>42306</v>
      </c>
      <c r="T16" s="103">
        <f>IFERROR(_xll.qlRateHelperPillarDate(M16,Trigger),"--")</f>
        <v>42489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42338</v>
      </c>
      <c r="AG16" s="179" t="str">
        <f>Currency&amp;$AE$10&amp;AE16&amp;JumpSuffix&amp;QuoteSuffix</f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8"/>
        <v>EUR#6_SYNTHON_Quote</v>
      </c>
    </row>
    <row r="17" spans="1:36" ht="11.25" customHeight="1" x14ac:dyDescent="0.2">
      <c r="A17" s="62" t="s">
        <v>100</v>
      </c>
      <c r="B17" s="120">
        <v>3</v>
      </c>
      <c r="C17" s="65" t="str">
        <f t="shared" si="11"/>
        <v>x9F</v>
      </c>
      <c r="D17" s="129"/>
      <c r="E17" s="129"/>
      <c r="F17" s="129"/>
      <c r="G17" s="64" t="str">
        <f t="shared" si="12"/>
        <v>Euribor6M</v>
      </c>
      <c r="H17" s="123" t="str">
        <f t="shared" si="13"/>
        <v>EUR3x9F_Quote</v>
      </c>
      <c r="I17" s="129"/>
      <c r="J17" s="67" t="str">
        <f>_xll.qlFraRateHelper(,H17,B17&amp;"M",G17,PillarDate,,Permanent,Trigger,ObjectOverwrite)</f>
        <v>obj_00670#0011</v>
      </c>
      <c r="K17" s="51"/>
      <c r="L17" s="10" t="str">
        <f t="shared" si="9"/>
        <v>FRA</v>
      </c>
      <c r="M17" s="98" t="str">
        <f t="shared" si="10"/>
        <v>obj_00680#0011</v>
      </c>
      <c r="N17" s="152" t="str">
        <f>IFERROR(_xll.qlRateHelperQuoteName(M17,Trigger),"--")</f>
        <v>EUR5x11F_Quote</v>
      </c>
      <c r="O17" s="102">
        <f>IFERROR(_xll.qlRateHelperQuoteValue($M17,Trigger),"--")</f>
        <v>8.4000000000000014E-4</v>
      </c>
      <c r="P17" s="101" t="b">
        <v>1</v>
      </c>
      <c r="Q17" s="98">
        <v>20</v>
      </c>
      <c r="R17" s="98">
        <v>1</v>
      </c>
      <c r="S17" s="103">
        <f>IFERROR(_xll.qlRateHelperEarliestDate(M17,Trigger),"--")</f>
        <v>42338</v>
      </c>
      <c r="T17" s="103">
        <f>IFERROR(_xll.qlRateHelperPillarDate(M17,Trigger),"--")</f>
        <v>42520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42369</v>
      </c>
      <c r="AG17" s="179" t="str">
        <f>Currency&amp;$AE$10&amp;AE17&amp;JumpSuffix&amp;QuoteSuffix</f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8"/>
        <v>EUR#7_SYNTHON_Quote</v>
      </c>
    </row>
    <row r="18" spans="1:36" ht="11.25" customHeight="1" x14ac:dyDescent="0.2">
      <c r="A18" s="62" t="s">
        <v>100</v>
      </c>
      <c r="B18" s="120">
        <v>4</v>
      </c>
      <c r="C18" s="65" t="str">
        <f t="shared" si="11"/>
        <v>x10F</v>
      </c>
      <c r="D18" s="129"/>
      <c r="E18" s="129"/>
      <c r="F18" s="129"/>
      <c r="G18" s="64" t="str">
        <f t="shared" si="12"/>
        <v>Euribor6M</v>
      </c>
      <c r="H18" s="123" t="str">
        <f t="shared" si="13"/>
        <v>EUR4x10F_Quote</v>
      </c>
      <c r="I18" s="129"/>
      <c r="J18" s="67" t="str">
        <f>_xll.qlFraRateHelper(,H18,B18&amp;"M",G18,PillarDate,,Permanent,Trigger,ObjectOverwrite)</f>
        <v>obj_00679#0011</v>
      </c>
      <c r="K18" s="51"/>
      <c r="L18" s="10" t="str">
        <f t="shared" si="9"/>
        <v>FRA</v>
      </c>
      <c r="M18" s="98" t="str">
        <f t="shared" si="10"/>
        <v>obj_0067e#0011</v>
      </c>
      <c r="N18" s="152" t="str">
        <f>IFERROR(_xll.qlRateHelperQuoteName(M18,Trigger),"--")</f>
        <v>EUR6x12F_Quote</v>
      </c>
      <c r="O18" s="102">
        <f>IFERROR(_xll.qlRateHelperQuoteValue($M18,Trigger),"--")</f>
        <v>8.8999999999999995E-4</v>
      </c>
      <c r="P18" s="101" t="b">
        <v>1</v>
      </c>
      <c r="Q18" s="98">
        <v>20</v>
      </c>
      <c r="R18" s="98">
        <v>1</v>
      </c>
      <c r="S18" s="103">
        <f>IFERROR(_xll.qlRateHelperEarliestDate(M18,Trigger),"--")</f>
        <v>42367</v>
      </c>
      <c r="T18" s="103">
        <f>IFERROR(_xll.qlRateHelperPillarDate(M18,Trigger),"--")</f>
        <v>42550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42398</v>
      </c>
      <c r="AG18" s="179" t="str">
        <f>Currency&amp;$AE$10&amp;AE18&amp;JumpSuffix&amp;QuoteSuffix</f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8"/>
        <v>EUR#8_SYNTHON_Quote</v>
      </c>
    </row>
    <row r="19" spans="1:36" ht="11.25" customHeight="1" x14ac:dyDescent="0.2">
      <c r="A19" s="62" t="s">
        <v>100</v>
      </c>
      <c r="B19" s="120">
        <v>5</v>
      </c>
      <c r="C19" s="65" t="str">
        <f t="shared" si="11"/>
        <v>x11F</v>
      </c>
      <c r="D19" s="129"/>
      <c r="E19" s="129"/>
      <c r="F19" s="129"/>
      <c r="G19" s="64" t="str">
        <f t="shared" si="12"/>
        <v>Euribor6M</v>
      </c>
      <c r="H19" s="123" t="str">
        <f t="shared" si="13"/>
        <v>EUR5x11F_Quote</v>
      </c>
      <c r="I19" s="129"/>
      <c r="J19" s="67" t="str">
        <f>_xll.qlFraRateHelper(,H19,B19&amp;"M",G19,PillarDate,,Permanent,Trigger,ObjectOverwrite)</f>
        <v>obj_00680#0011</v>
      </c>
      <c r="K19" s="51"/>
      <c r="L19" s="10" t="str">
        <f t="shared" si="9"/>
        <v>FRA</v>
      </c>
      <c r="M19" s="98" t="str">
        <f t="shared" si="10"/>
        <v>obj_00674#0011</v>
      </c>
      <c r="N19" s="152" t="str">
        <f>IFERROR(_xll.qlRateHelperQuoteName(M19,Trigger),"--")</f>
        <v>EUR7x13F_Quote</v>
      </c>
      <c r="O19" s="102">
        <f>IFERROR(_xll.qlRateHelperQuoteValue($M19,Trigger),"--")</f>
        <v>9.3999999999999997E-4</v>
      </c>
      <c r="P19" s="168" t="b">
        <f>NOT(ISERROR(_xll.qlQuoteValue(N19)))</f>
        <v>1</v>
      </c>
      <c r="Q19" s="98">
        <v>20</v>
      </c>
      <c r="R19" s="98">
        <v>1</v>
      </c>
      <c r="S19" s="103">
        <f>IFERROR(_xll.qlRateHelperEarliestDate(M19,Trigger),"--")</f>
        <v>42398</v>
      </c>
      <c r="T19" s="103">
        <f>IFERROR(_xll.qlRateHelperPillarDate(M19,Trigger),"--")</f>
        <v>42580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42429</v>
      </c>
      <c r="AG19" s="179" t="str">
        <f>Currency&amp;$AE$10&amp;AE19&amp;JumpSuffix&amp;QuoteSuffix</f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8"/>
        <v>EUR#9_SYNTHON_Quote</v>
      </c>
    </row>
    <row r="20" spans="1:36" ht="11.25" customHeight="1" x14ac:dyDescent="0.2">
      <c r="A20" s="62" t="s">
        <v>100</v>
      </c>
      <c r="B20" s="120">
        <v>6</v>
      </c>
      <c r="C20" s="65" t="str">
        <f t="shared" si="11"/>
        <v>x12F</v>
      </c>
      <c r="D20" s="129"/>
      <c r="E20" s="129"/>
      <c r="F20" s="129"/>
      <c r="G20" s="64" t="str">
        <f t="shared" si="12"/>
        <v>Euribor6M</v>
      </c>
      <c r="H20" s="123" t="str">
        <f t="shared" si="13"/>
        <v>EUR6x12F_Quote</v>
      </c>
      <c r="I20" s="129"/>
      <c r="J20" s="67" t="str">
        <f>_xll.qlFraRateHelper(,H20,B20&amp;"M",G20,PillarDate,,Permanent,Trigger,ObjectOverwrite)</f>
        <v>obj_0067e#0011</v>
      </c>
      <c r="K20" s="51"/>
      <c r="L20" s="10" t="str">
        <f t="shared" si="9"/>
        <v>FRA</v>
      </c>
      <c r="M20" s="98" t="str">
        <f t="shared" si="10"/>
        <v>obj_00681#0011</v>
      </c>
      <c r="N20" s="152" t="str">
        <f>IFERROR(_xll.qlRateHelperQuoteName(M20,Trigger),"--")</f>
        <v>EUR8x14F_Quote</v>
      </c>
      <c r="O20" s="102">
        <f>IFERROR(_xll.qlRateHelperQuoteValue($M20,Trigger),"--")</f>
        <v>1E-3</v>
      </c>
      <c r="P20" s="168" t="b">
        <f>NOT(ISERROR(_xll.qlQuoteValue(N20)))</f>
        <v>1</v>
      </c>
      <c r="Q20" s="98">
        <v>20</v>
      </c>
      <c r="R20" s="98">
        <v>1</v>
      </c>
      <c r="S20" s="103">
        <f>IFERROR(_xll.qlRateHelperEarliestDate(M20,Trigger),"--")</f>
        <v>42429</v>
      </c>
      <c r="T20" s="103">
        <f>IFERROR(_xll.qlRateHelperPillarDate(M20,Trigger),"--")</f>
        <v>42611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42460</v>
      </c>
      <c r="AG20" s="179" t="str">
        <f>Currency&amp;$AE$10&amp;AE20&amp;JumpSuffix&amp;QuoteSuffix</f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8"/>
        <v>EUR#10_SYNTHON_Quote</v>
      </c>
    </row>
    <row r="21" spans="1:36" ht="11.25" customHeight="1" x14ac:dyDescent="0.2">
      <c r="A21" s="62" t="s">
        <v>100</v>
      </c>
      <c r="B21" s="120">
        <v>7</v>
      </c>
      <c r="C21" s="65" t="str">
        <f t="shared" si="11"/>
        <v>x13F</v>
      </c>
      <c r="D21" s="129"/>
      <c r="E21" s="129"/>
      <c r="F21" s="129"/>
      <c r="G21" s="64" t="str">
        <f t="shared" si="12"/>
        <v>Euribor6M</v>
      </c>
      <c r="H21" s="123" t="str">
        <f t="shared" si="13"/>
        <v>EUR7x13F_Quote</v>
      </c>
      <c r="I21" s="129"/>
      <c r="J21" s="67" t="str">
        <f>_xll.qlFraRateHelper(,H21,B21&amp;"M",G21,PillarDate,,Permanent,Trigger,ObjectOverwrite)</f>
        <v>obj_00674#0011</v>
      </c>
      <c r="K21" s="51"/>
      <c r="L21" s="10" t="str">
        <f t="shared" si="9"/>
        <v>FRA</v>
      </c>
      <c r="M21" s="98" t="str">
        <f t="shared" si="10"/>
        <v>obj_00672#0011</v>
      </c>
      <c r="N21" s="152" t="str">
        <f>IFERROR(_xll.qlRateHelperQuoteName(M21,Trigger),"--")</f>
        <v>EUR9x15F_Quote</v>
      </c>
      <c r="O21" s="102">
        <f>IFERROR(_xll.qlRateHelperQuoteValue($M21,Trigger),"--")</f>
        <v>1.06E-3</v>
      </c>
      <c r="P21" s="101" t="b">
        <v>1</v>
      </c>
      <c r="Q21" s="98">
        <v>20</v>
      </c>
      <c r="R21" s="98">
        <v>1</v>
      </c>
      <c r="S21" s="103">
        <f>IFERROR(_xll.qlRateHelperEarliestDate(M21,Trigger),"--")</f>
        <v>42458</v>
      </c>
      <c r="T21" s="103">
        <f>IFERROR(_xll.qlRateHelperPillarDate(M21,Trigger),"--")</f>
        <v>42642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42489</v>
      </c>
      <c r="AG21" s="179" t="str">
        <f>Currency&amp;$AE$10&amp;AE21&amp;JumpSuffix&amp;QuoteSuffix</f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8"/>
        <v>EUR#11_SYNTHON_Quote</v>
      </c>
    </row>
    <row r="22" spans="1:36" ht="11.25" customHeight="1" x14ac:dyDescent="0.2">
      <c r="A22" s="62" t="s">
        <v>100</v>
      </c>
      <c r="B22" s="120">
        <v>8</v>
      </c>
      <c r="C22" s="65" t="str">
        <f t="shared" si="11"/>
        <v>x14F</v>
      </c>
      <c r="D22" s="129"/>
      <c r="E22" s="129"/>
      <c r="F22" s="129"/>
      <c r="G22" s="64" t="str">
        <f t="shared" si="12"/>
        <v>Euribor6M</v>
      </c>
      <c r="H22" s="123" t="str">
        <f t="shared" si="13"/>
        <v>EUR8x14F_Quote</v>
      </c>
      <c r="I22" s="129"/>
      <c r="J22" s="67" t="str">
        <f>_xll.qlFraRateHelper(,H22,B22&amp;"M",G22,PillarDate,,Permanent,Trigger,ObjectOverwrite)</f>
        <v>obj_00681#0011</v>
      </c>
      <c r="K22" s="51"/>
      <c r="L22" s="10" t="str">
        <f t="shared" si="9"/>
        <v>FRA</v>
      </c>
      <c r="M22" s="98" t="str">
        <f t="shared" si="10"/>
        <v>obj_0066f#0011</v>
      </c>
      <c r="N22" s="152" t="str">
        <f>IFERROR(_xll.qlRateHelperQuoteName(M22,Trigger),"--")</f>
        <v>EUR10x16F_Quote</v>
      </c>
      <c r="O22" s="102">
        <f>IFERROR(_xll.qlRateHelperQuoteValue($M22,Trigger),"--")</f>
        <v>1.15E-3</v>
      </c>
      <c r="P22" s="168" t="b">
        <f>NOT(ISERROR(_xll.qlQuoteValue(N22)))</f>
        <v>1</v>
      </c>
      <c r="Q22" s="98">
        <v>20</v>
      </c>
      <c r="R22" s="98">
        <v>1</v>
      </c>
      <c r="S22" s="103">
        <f>IFERROR(_xll.qlRateHelperEarliestDate(M22,Trigger),"--")</f>
        <v>42489</v>
      </c>
      <c r="T22" s="103">
        <f>IFERROR(_xll.qlRateHelperPillarDate(M22,Trigger),"--")</f>
        <v>42674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42521</v>
      </c>
      <c r="AG22" s="179" t="str">
        <f>Currency&amp;$AE$10&amp;AE22&amp;JumpSuffix&amp;QuoteSuffix</f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8"/>
        <v>EUR#12_SYNTHON_Quote</v>
      </c>
    </row>
    <row r="23" spans="1:36" ht="11.25" customHeight="1" x14ac:dyDescent="0.2">
      <c r="A23" s="62" t="s">
        <v>100</v>
      </c>
      <c r="B23" s="120">
        <v>9</v>
      </c>
      <c r="C23" s="65" t="str">
        <f t="shared" si="11"/>
        <v>x15F</v>
      </c>
      <c r="D23" s="129"/>
      <c r="E23" s="129"/>
      <c r="F23" s="129"/>
      <c r="G23" s="64" t="str">
        <f t="shared" si="12"/>
        <v>Euribor6M</v>
      </c>
      <c r="H23" s="123" t="str">
        <f t="shared" si="13"/>
        <v>EUR9x15F_Quote</v>
      </c>
      <c r="I23" s="129"/>
      <c r="J23" s="67" t="str">
        <f>_xll.qlFraRateHelper(,H23,B23&amp;"M",G23,PillarDate,,Permanent,Trigger,ObjectOverwrite)</f>
        <v>obj_00672#0011</v>
      </c>
      <c r="K23" s="51"/>
      <c r="L23" s="10" t="str">
        <f t="shared" si="9"/>
        <v>FRA</v>
      </c>
      <c r="M23" s="98" t="str">
        <f t="shared" si="10"/>
        <v>--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01" t="b">
        <v>0</v>
      </c>
      <c r="Q23" s="98">
        <v>20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>Currency&amp;$AE$10&amp;AE23&amp;JumpSuffix&amp;QuoteSuffix</f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8"/>
        <v>EUR#13_SYNTHON_Quote</v>
      </c>
    </row>
    <row r="24" spans="1:36" ht="11.25" customHeight="1" x14ac:dyDescent="0.2">
      <c r="A24" s="62" t="s">
        <v>100</v>
      </c>
      <c r="B24" s="120">
        <v>10</v>
      </c>
      <c r="C24" s="65" t="str">
        <f t="shared" si="11"/>
        <v>x16F</v>
      </c>
      <c r="D24" s="129"/>
      <c r="E24" s="129"/>
      <c r="F24" s="129"/>
      <c r="G24" s="64" t="str">
        <f t="shared" si="12"/>
        <v>Euribor6M</v>
      </c>
      <c r="H24" s="123" t="str">
        <f t="shared" si="13"/>
        <v>EUR10x16F_Quote</v>
      </c>
      <c r="I24" s="129"/>
      <c r="J24" s="67" t="str">
        <f>_xll.qlFraRateHelper(,H24,B24&amp;"M",G24,PillarDate,,Permanent,Trigger,ObjectOverwrite)</f>
        <v>obj_0066f#0011</v>
      </c>
      <c r="K24" s="51"/>
      <c r="L24" s="10" t="str">
        <f t="shared" si="9"/>
        <v>FRA</v>
      </c>
      <c r="M24" s="98" t="str">
        <f t="shared" si="10"/>
        <v>obj_00671#0011</v>
      </c>
      <c r="N24" s="152" t="str">
        <f>IFERROR(_xll.qlRateHelperQuoteName(M24,Trigger),"--")</f>
        <v>EUR12x18F_Quote</v>
      </c>
      <c r="O24" s="102">
        <f>IFERROR(_xll.qlRateHelperQuoteValue($M24,Trigger),"--")</f>
        <v>1.33E-3</v>
      </c>
      <c r="P24" s="101" t="b">
        <v>1</v>
      </c>
      <c r="Q24" s="98">
        <v>20</v>
      </c>
      <c r="R24" s="98">
        <v>1</v>
      </c>
      <c r="S24" s="103">
        <f>IFERROR(_xll.qlRateHelperEarliestDate(M24,Trigger),"--")</f>
        <v>42550</v>
      </c>
      <c r="T24" s="103">
        <f>IFERROR(_xll.qlRateHelperPillarDate(M24,Trigger),"--")</f>
        <v>42733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36" ht="11.25" customHeight="1" x14ac:dyDescent="0.2">
      <c r="A25" s="62" t="s">
        <v>100</v>
      </c>
      <c r="B25" s="120">
        <v>11</v>
      </c>
      <c r="C25" s="65" t="str">
        <f t="shared" si="11"/>
        <v>x17F</v>
      </c>
      <c r="D25" s="129"/>
      <c r="E25" s="129"/>
      <c r="F25" s="129"/>
      <c r="G25" s="64" t="str">
        <f t="shared" si="12"/>
        <v>Euribor6M</v>
      </c>
      <c r="H25" s="123" t="str">
        <f t="shared" ref="H25:H32" si="14">Currency&amp;B25&amp;C25&amp;QuoteSuffix</f>
        <v>EUR11x17F_Quote</v>
      </c>
      <c r="I25" s="129"/>
      <c r="J25" s="67"/>
      <c r="K25" s="51"/>
      <c r="L25" s="10" t="str">
        <f t="shared" si="9"/>
        <v>FRA</v>
      </c>
      <c r="M25" s="98" t="str">
        <f t="shared" si="10"/>
        <v>obj_0067a#0011</v>
      </c>
      <c r="N25" s="152" t="str">
        <f>IFERROR(_xll.qlRateHelperQuoteName(M25,Trigger),"--")</f>
        <v>EUR13x19F_Quote</v>
      </c>
      <c r="O25" s="102">
        <f>IFERROR(_xll.qlRateHelperQuoteValue($M25,Trigger),"--")</f>
        <v>1.47E-3</v>
      </c>
      <c r="P25" s="168" t="b">
        <f>NOT(ISERROR(_xll.qlQuoteValue(N25)))</f>
        <v>1</v>
      </c>
      <c r="Q25" s="98">
        <v>20</v>
      </c>
      <c r="R25" s="98">
        <v>1</v>
      </c>
      <c r="S25" s="103">
        <f>IFERROR(_xll.qlRateHelperEarliestDate(M25,Trigger),"--")</f>
        <v>42580</v>
      </c>
      <c r="T25" s="103">
        <f>IFERROR(_xll.qlRateHelperPillarDate(M25,Trigger),"--")</f>
        <v>42765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36" ht="11.25" customHeight="1" x14ac:dyDescent="0.2">
      <c r="A26" s="62" t="s">
        <v>100</v>
      </c>
      <c r="B26" s="120">
        <v>12</v>
      </c>
      <c r="C26" s="65" t="str">
        <f t="shared" si="11"/>
        <v>x18F</v>
      </c>
      <c r="D26" s="129"/>
      <c r="E26" s="129"/>
      <c r="F26" s="129"/>
      <c r="G26" s="64" t="str">
        <f t="shared" si="12"/>
        <v>Euribor6M</v>
      </c>
      <c r="H26" s="123" t="str">
        <f t="shared" si="14"/>
        <v>EUR12x18F_Quote</v>
      </c>
      <c r="I26" s="129"/>
      <c r="J26" s="67" t="str">
        <f>_xll.qlFraRateHelper(,H26,B26&amp;"M",G26,PillarDate,,Permanent,Trigger,ObjectOverwrite)</f>
        <v>obj_00671#0011</v>
      </c>
      <c r="K26" s="51"/>
      <c r="L26" s="10" t="str">
        <f t="shared" si="9"/>
        <v>FRA</v>
      </c>
      <c r="M26" s="98" t="str">
        <f t="shared" si="10"/>
        <v>--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0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36" ht="11.25" customHeight="1" x14ac:dyDescent="0.2">
      <c r="A27" s="62" t="s">
        <v>100</v>
      </c>
      <c r="B27" s="120">
        <v>13</v>
      </c>
      <c r="C27" s="65" t="str">
        <f t="shared" si="11"/>
        <v>x19F</v>
      </c>
      <c r="D27" s="129"/>
      <c r="E27" s="129"/>
      <c r="F27" s="129"/>
      <c r="G27" s="64" t="str">
        <f t="shared" si="12"/>
        <v>Euribor6M</v>
      </c>
      <c r="H27" s="123" t="str">
        <f t="shared" si="14"/>
        <v>EUR13x19F_Quote</v>
      </c>
      <c r="I27" s="129"/>
      <c r="J27" s="67" t="str">
        <f>_xll.qlFraRateHelper(,H27,B27&amp;"M",G27,PillarDate,,Permanent,Trigger,ObjectOverwrite)</f>
        <v>obj_0067a#0011</v>
      </c>
      <c r="K27" s="51"/>
      <c r="L27" s="10" t="str">
        <f>A29</f>
        <v>FRA</v>
      </c>
      <c r="M27" s="98" t="str">
        <f>IF(ISBLANK(J29),"--",J29)</f>
        <v>--</v>
      </c>
      <c r="N27" s="152" t="str">
        <f>IFERROR(_xll.qlRateHelperQuoteName(M27,Trigger),"--")</f>
        <v>--</v>
      </c>
      <c r="O27" s="102" t="str">
        <f>IFERROR(_xll.qlRateHelperQuoteValue($M27,Trigger),"--")</f>
        <v>--</v>
      </c>
      <c r="P27" s="101" t="b">
        <v>0</v>
      </c>
      <c r="Q27" s="98">
        <v>20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36" ht="11.25" customHeight="1" x14ac:dyDescent="0.2">
      <c r="A28" s="62" t="s">
        <v>100</v>
      </c>
      <c r="B28" s="120">
        <v>14</v>
      </c>
      <c r="C28" s="65" t="str">
        <f t="shared" si="11"/>
        <v>x20F</v>
      </c>
      <c r="D28" s="129"/>
      <c r="E28" s="129"/>
      <c r="F28" s="129"/>
      <c r="G28" s="64" t="str">
        <f t="shared" si="12"/>
        <v>Euribor6M</v>
      </c>
      <c r="H28" s="123" t="str">
        <f t="shared" si="14"/>
        <v>EUR14x20F_Quote</v>
      </c>
      <c r="I28" s="129"/>
      <c r="J28" s="67"/>
      <c r="K28" s="51"/>
      <c r="L28" s="10" t="str">
        <f t="shared" ref="L28:L29" si="15">A30</f>
        <v>FRA</v>
      </c>
      <c r="M28" s="98" t="str">
        <f t="shared" ref="M28:M29" si="16">IF(ISBLANK(J30),"--",J30)</f>
        <v>--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0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36" ht="11.25" customHeight="1" x14ac:dyDescent="0.2">
      <c r="A29" s="62" t="s">
        <v>100</v>
      </c>
      <c r="B29" s="120">
        <v>15</v>
      </c>
      <c r="C29" s="65" t="str">
        <f t="shared" si="11"/>
        <v>x21F</v>
      </c>
      <c r="D29" s="129"/>
      <c r="E29" s="129"/>
      <c r="F29" s="129"/>
      <c r="G29" s="64" t="str">
        <f t="shared" si="12"/>
        <v>Euribor6M</v>
      </c>
      <c r="H29" s="123" t="str">
        <f t="shared" si="14"/>
        <v>EUR15x21F_Quote</v>
      </c>
      <c r="I29" s="129"/>
      <c r="J29" s="67"/>
      <c r="K29" s="51"/>
      <c r="L29" s="10" t="str">
        <f t="shared" si="15"/>
        <v>FRA</v>
      </c>
      <c r="M29" s="98" t="str">
        <f t="shared" si="16"/>
        <v>--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0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62" t="s">
        <v>100</v>
      </c>
      <c r="B30" s="120">
        <v>16</v>
      </c>
      <c r="C30" s="65" t="str">
        <f t="shared" si="11"/>
        <v>x22F</v>
      </c>
      <c r="D30" s="129"/>
      <c r="E30" s="129"/>
      <c r="F30" s="129"/>
      <c r="G30" s="64" t="str">
        <f t="shared" si="12"/>
        <v>Euribor6M</v>
      </c>
      <c r="H30" s="123" t="str">
        <f t="shared" si="14"/>
        <v>EUR16x22F_Quote</v>
      </c>
      <c r="I30" s="129"/>
      <c r="J30" s="67"/>
      <c r="K30" s="51"/>
      <c r="L30" s="11" t="str">
        <f>A32</f>
        <v>FRA</v>
      </c>
      <c r="M30" s="99" t="str">
        <f>IF(ISBLANK(J32),"--",J32)</f>
        <v>--</v>
      </c>
      <c r="N30" s="153" t="str">
        <f>IFERROR(_xll.qlRateHelperQuoteName(M30,Trigger),"--")</f>
        <v>--</v>
      </c>
      <c r="O30" s="105" t="str">
        <f>IFERROR(_xll.qlRateHelperQuoteValue($M30,Trigger),"--")</f>
        <v>--</v>
      </c>
      <c r="P30" s="104" t="b">
        <v>0</v>
      </c>
      <c r="Q30" s="99">
        <v>20</v>
      </c>
      <c r="R30" s="99">
        <v>1</v>
      </c>
      <c r="S30" s="106" t="str">
        <f>IFERROR(_xll.qlRateHelperEarliestDate(M30,Trigger),"--")</f>
        <v>--</v>
      </c>
      <c r="T30" s="106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100</v>
      </c>
      <c r="B31" s="120">
        <v>17</v>
      </c>
      <c r="C31" s="65" t="str">
        <f t="shared" si="11"/>
        <v>x23F</v>
      </c>
      <c r="D31" s="129"/>
      <c r="E31" s="129"/>
      <c r="F31" s="129"/>
      <c r="G31" s="64" t="str">
        <f t="shared" si="12"/>
        <v>Euribor6M</v>
      </c>
      <c r="H31" s="123" t="str">
        <f t="shared" si="14"/>
        <v>EUR17x23F_Quote</v>
      </c>
      <c r="I31" s="129"/>
      <c r="J31" s="67"/>
      <c r="K31" s="51"/>
      <c r="L31" s="10" t="str">
        <f>A35</f>
        <v>BasSw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1" t="s">
        <v>100</v>
      </c>
      <c r="B32" s="121">
        <v>18</v>
      </c>
      <c r="C32" s="9" t="str">
        <f t="shared" si="11"/>
        <v>x24F</v>
      </c>
      <c r="D32" s="130"/>
      <c r="E32" s="130"/>
      <c r="F32" s="130"/>
      <c r="G32" s="7" t="str">
        <f t="shared" si="12"/>
        <v>Euribor6M</v>
      </c>
      <c r="H32" s="124" t="str">
        <f t="shared" si="14"/>
        <v>EUR18x24F_Quote</v>
      </c>
      <c r="I32" s="130"/>
      <c r="J32" s="3"/>
      <c r="K32" s="51"/>
      <c r="L32" s="10" t="str">
        <f t="shared" ref="L32:L66" si="17">A36</f>
        <v>BasSw</v>
      </c>
      <c r="M32" s="98" t="e">
        <f t="shared" ref="M32:M66" si="18">IF(ISBLANK(J36),"--",J36)</f>
        <v>#VALUE!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1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B33" s="49"/>
      <c r="C33" s="49"/>
      <c r="D33" s="49"/>
      <c r="E33" s="49"/>
      <c r="F33" s="49" t="s">
        <v>122</v>
      </c>
      <c r="G33" s="49" t="s">
        <v>121</v>
      </c>
      <c r="H33" s="49" t="s">
        <v>128</v>
      </c>
      <c r="K33" s="51"/>
      <c r="L33" s="10" t="str">
        <f t="shared" si="17"/>
        <v>BasSw</v>
      </c>
      <c r="M33" s="98" t="e">
        <f t="shared" si="18"/>
        <v>#VALUE!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1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8" t="s">
        <v>9</v>
      </c>
      <c r="B34" s="68" t="s">
        <v>30</v>
      </c>
      <c r="C34" s="68" t="s">
        <v>123</v>
      </c>
      <c r="D34" s="68" t="s">
        <v>5</v>
      </c>
      <c r="E34" s="68" t="s">
        <v>35</v>
      </c>
      <c r="F34" s="68" t="s">
        <v>124</v>
      </c>
      <c r="G34" s="68" t="s">
        <v>4</v>
      </c>
      <c r="H34" s="68" t="s">
        <v>1</v>
      </c>
      <c r="I34" s="68" t="s">
        <v>120</v>
      </c>
      <c r="J34" s="68" t="s">
        <v>25</v>
      </c>
      <c r="K34" s="51"/>
      <c r="L34" s="10" t="str">
        <f t="shared" si="17"/>
        <v>BasSw</v>
      </c>
      <c r="M34" s="98" t="e">
        <f t="shared" si="18"/>
        <v>#VALUE!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1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56" t="s">
        <v>132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28</v>
      </c>
      <c r="G35" s="58" t="str">
        <f t="shared" ref="G35:G70" si="19">PROPER(Currency)&amp;FamilyName&amp;$G$1</f>
        <v>Euribor6M</v>
      </c>
      <c r="H35" s="56" t="str">
        <f t="shared" ref="H35:H70" si="20">Currency&amp;$G$33&amp;$F$33&amp;$B35&amp;"_S"&amp;$H$33&amp;$F$33&amp;QuoteSuffix</f>
        <v>EURAM3L1Y_S6L3L_Quote</v>
      </c>
      <c r="I35" s="132">
        <v>0</v>
      </c>
      <c r="J35" s="67"/>
      <c r="K35" s="51"/>
      <c r="L35" s="10" t="str">
        <f t="shared" si="17"/>
        <v>BasSw</v>
      </c>
      <c r="M35" s="98" t="e">
        <f t="shared" si="18"/>
        <v>#VALUE!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1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132</v>
      </c>
      <c r="B36" s="63" t="s">
        <v>54</v>
      </c>
      <c r="C36" s="64" t="s">
        <v>6</v>
      </c>
      <c r="D36" s="64" t="s">
        <v>8</v>
      </c>
      <c r="E36" s="64" t="s">
        <v>7</v>
      </c>
      <c r="F36" s="64" t="s">
        <v>28</v>
      </c>
      <c r="G36" s="64" t="str">
        <f t="shared" si="19"/>
        <v>Euribor6M</v>
      </c>
      <c r="H36" s="62" t="str">
        <f t="shared" si="20"/>
        <v>EURAM3L2Y_S6L3L_Quote</v>
      </c>
      <c r="I36" s="133">
        <v>0</v>
      </c>
      <c r="J36" s="67" t="e">
        <f>_xll.qlSwapRateHelper2(,H36,,B36,JoinCalendar,EUR6M!D36,EUR6M!E36,EUR6M!F36,EUR6M!G36,EUR6M!I36,EUR6M!C36,Discounting,PillarDate,,Permanent,Trigger,ObjectOverwrite)</f>
        <v>#VALUE!</v>
      </c>
      <c r="K36" s="51"/>
      <c r="L36" s="10" t="str">
        <f t="shared" si="17"/>
        <v>BasSw</v>
      </c>
      <c r="M36" s="98" t="e">
        <f t="shared" si="18"/>
        <v>#VALUE!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1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132</v>
      </c>
      <c r="B37" s="63" t="s">
        <v>55</v>
      </c>
      <c r="C37" s="64" t="s">
        <v>6</v>
      </c>
      <c r="D37" s="64" t="s">
        <v>8</v>
      </c>
      <c r="E37" s="64" t="s">
        <v>7</v>
      </c>
      <c r="F37" s="64" t="s">
        <v>28</v>
      </c>
      <c r="G37" s="64" t="str">
        <f t="shared" si="19"/>
        <v>Euribor6M</v>
      </c>
      <c r="H37" s="62" t="str">
        <f t="shared" si="20"/>
        <v>EURAM3L3Y_S6L3L_Quote</v>
      </c>
      <c r="I37" s="133">
        <v>0</v>
      </c>
      <c r="J37" s="67" t="e">
        <f>_xll.qlSwapRateHelper2(,H37,,B37,JoinCalendar,EUR6M!D37,EUR6M!E37,EUR6M!F37,EUR6M!G37,EUR6M!I37,EUR6M!C37,Discounting,PillarDate,,Permanent,Trigger,ObjectOverwrite)</f>
        <v>#VALUE!</v>
      </c>
      <c r="K37" s="51"/>
      <c r="L37" s="10" t="str">
        <f t="shared" si="17"/>
        <v>BasSw</v>
      </c>
      <c r="M37" s="98" t="e">
        <f t="shared" si="18"/>
        <v>#VALUE!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1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132</v>
      </c>
      <c r="B38" s="63" t="s">
        <v>56</v>
      </c>
      <c r="C38" s="64" t="s">
        <v>6</v>
      </c>
      <c r="D38" s="64" t="s">
        <v>8</v>
      </c>
      <c r="E38" s="64" t="s">
        <v>7</v>
      </c>
      <c r="F38" s="64" t="s">
        <v>28</v>
      </c>
      <c r="G38" s="64" t="str">
        <f t="shared" si="19"/>
        <v>Euribor6M</v>
      </c>
      <c r="H38" s="62" t="str">
        <f t="shared" si="20"/>
        <v>EURAM3L4Y_S6L3L_Quote</v>
      </c>
      <c r="I38" s="133">
        <v>0</v>
      </c>
      <c r="J38" s="67" t="e">
        <f>_xll.qlSwapRateHelper2(,H38,,B38,JoinCalendar,EUR6M!D38,EUR6M!E38,EUR6M!F38,EUR6M!G38,EUR6M!I38,EUR6M!C38,Discounting,PillarDate,,Permanent,Trigger,ObjectOverwrite)</f>
        <v>#VALUE!</v>
      </c>
      <c r="K38" s="51"/>
      <c r="L38" s="10" t="str">
        <f t="shared" si="17"/>
        <v>BasSw</v>
      </c>
      <c r="M38" s="98" t="e">
        <f t="shared" si="18"/>
        <v>#VALUE!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1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132</v>
      </c>
      <c r="B39" s="63" t="s">
        <v>57</v>
      </c>
      <c r="C39" s="64" t="s">
        <v>6</v>
      </c>
      <c r="D39" s="64" t="s">
        <v>8</v>
      </c>
      <c r="E39" s="64" t="s">
        <v>7</v>
      </c>
      <c r="F39" s="64" t="s">
        <v>28</v>
      </c>
      <c r="G39" s="64" t="str">
        <f t="shared" si="19"/>
        <v>Euribor6M</v>
      </c>
      <c r="H39" s="62" t="str">
        <f t="shared" si="20"/>
        <v>EURAM3L5Y_S6L3L_Quote</v>
      </c>
      <c r="I39" s="133">
        <v>0</v>
      </c>
      <c r="J39" s="67" t="e">
        <f>_xll.qlSwapRateHelper2(,H39,,B39,JoinCalendar,EUR6M!D39,EUR6M!E39,EUR6M!F39,EUR6M!G39,EUR6M!I39,EUR6M!C39,Discounting,PillarDate,,Permanent,Trigger,ObjectOverwrite)</f>
        <v>#VALUE!</v>
      </c>
      <c r="K39" s="51"/>
      <c r="L39" s="10" t="str">
        <f t="shared" si="17"/>
        <v>BasSw</v>
      </c>
      <c r="M39" s="98" t="e">
        <f t="shared" si="18"/>
        <v>#VALUE!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1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132</v>
      </c>
      <c r="B40" s="63" t="s">
        <v>58</v>
      </c>
      <c r="C40" s="64" t="s">
        <v>6</v>
      </c>
      <c r="D40" s="64" t="s">
        <v>8</v>
      </c>
      <c r="E40" s="64" t="s">
        <v>7</v>
      </c>
      <c r="F40" s="64" t="s">
        <v>28</v>
      </c>
      <c r="G40" s="64" t="str">
        <f t="shared" si="19"/>
        <v>Euribor6M</v>
      </c>
      <c r="H40" s="62" t="str">
        <f t="shared" si="20"/>
        <v>EURAM3L6Y_S6L3L_Quote</v>
      </c>
      <c r="I40" s="133">
        <v>0</v>
      </c>
      <c r="J40" s="67" t="e">
        <f>_xll.qlSwapRateHelper2(,H40,,B40,JoinCalendar,EUR6M!D40,EUR6M!E40,EUR6M!F40,EUR6M!G40,EUR6M!I40,EUR6M!C40,Discounting,PillarDate,,Permanent,Trigger,ObjectOverwrite)</f>
        <v>#VALUE!</v>
      </c>
      <c r="K40" s="51"/>
      <c r="L40" s="10" t="str">
        <f t="shared" si="17"/>
        <v>BasSw</v>
      </c>
      <c r="M40" s="98" t="e">
        <f t="shared" si="18"/>
        <v>#VALUE!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1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132</v>
      </c>
      <c r="B41" s="63" t="s">
        <v>59</v>
      </c>
      <c r="C41" s="64" t="s">
        <v>6</v>
      </c>
      <c r="D41" s="64" t="s">
        <v>8</v>
      </c>
      <c r="E41" s="64" t="s">
        <v>7</v>
      </c>
      <c r="F41" s="64" t="s">
        <v>28</v>
      </c>
      <c r="G41" s="64" t="str">
        <f t="shared" si="19"/>
        <v>Euribor6M</v>
      </c>
      <c r="H41" s="62" t="str">
        <f t="shared" si="20"/>
        <v>EURAM3L7Y_S6L3L_Quote</v>
      </c>
      <c r="I41" s="133">
        <v>0</v>
      </c>
      <c r="J41" s="67" t="e">
        <f>_xll.qlSwapRateHelper2(,H41,,B41,JoinCalendar,EUR6M!D41,EUR6M!E41,EUR6M!F41,EUR6M!G41,EUR6M!I41,EUR6M!C41,Discounting,PillarDate,,Permanent,Trigger,ObjectOverwrite)</f>
        <v>#VALUE!</v>
      </c>
      <c r="L41" s="10" t="str">
        <f t="shared" si="17"/>
        <v>BasSw</v>
      </c>
      <c r="M41" s="98" t="str">
        <f t="shared" si="18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132</v>
      </c>
      <c r="B42" s="63" t="s">
        <v>60</v>
      </c>
      <c r="C42" s="64" t="s">
        <v>6</v>
      </c>
      <c r="D42" s="64" t="s">
        <v>8</v>
      </c>
      <c r="E42" s="64" t="s">
        <v>7</v>
      </c>
      <c r="F42" s="64" t="s">
        <v>28</v>
      </c>
      <c r="G42" s="64" t="str">
        <f t="shared" si="19"/>
        <v>Euribor6M</v>
      </c>
      <c r="H42" s="62" t="str">
        <f t="shared" si="20"/>
        <v>EURAM3L8Y_S6L3L_Quote</v>
      </c>
      <c r="I42" s="133">
        <v>0</v>
      </c>
      <c r="J42" s="67" t="e">
        <f>_xll.qlSwapRateHelper2(,H42,,B42,JoinCalendar,EUR6M!D42,EUR6M!E42,EUR6M!F42,EUR6M!G42,EUR6M!I42,EUR6M!C42,Discounting,PillarDate,,Permanent,Trigger,ObjectOverwrite)</f>
        <v>#VALUE!</v>
      </c>
      <c r="L42" s="10" t="str">
        <f t="shared" si="17"/>
        <v>BasSw</v>
      </c>
      <c r="M42" s="98" t="e">
        <f t="shared" si="18"/>
        <v>#VALUE!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1</v>
      </c>
      <c r="Q42" s="98">
        <v>40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132</v>
      </c>
      <c r="B43" s="63" t="s">
        <v>61</v>
      </c>
      <c r="C43" s="64" t="s">
        <v>6</v>
      </c>
      <c r="D43" s="64" t="s">
        <v>8</v>
      </c>
      <c r="E43" s="64" t="s">
        <v>7</v>
      </c>
      <c r="F43" s="64" t="s">
        <v>28</v>
      </c>
      <c r="G43" s="64" t="str">
        <f t="shared" si="19"/>
        <v>Euribor6M</v>
      </c>
      <c r="H43" s="62" t="str">
        <f t="shared" si="20"/>
        <v>EURAM3L9Y_S6L3L_Quote</v>
      </c>
      <c r="I43" s="133">
        <v>0</v>
      </c>
      <c r="J43" s="67" t="e">
        <f>_xll.qlSwapRateHelper2(,H43,,B43,JoinCalendar,EUR6M!D43,EUR6M!E43,EUR6M!F43,EUR6M!G43,EUR6M!I43,EUR6M!C43,Discounting,PillarDate,,Permanent,Trigger,ObjectOverwrite)</f>
        <v>#VALUE!</v>
      </c>
      <c r="L43" s="10" t="str">
        <f t="shared" si="17"/>
        <v>BasSw</v>
      </c>
      <c r="M43" s="98" t="str">
        <f t="shared" si="18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40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132</v>
      </c>
      <c r="B44" s="63" t="s">
        <v>62</v>
      </c>
      <c r="C44" s="64" t="s">
        <v>6</v>
      </c>
      <c r="D44" s="64" t="s">
        <v>8</v>
      </c>
      <c r="E44" s="64" t="s">
        <v>7</v>
      </c>
      <c r="F44" s="64" t="s">
        <v>28</v>
      </c>
      <c r="G44" s="64" t="str">
        <f t="shared" si="19"/>
        <v>Euribor6M</v>
      </c>
      <c r="H44" s="62" t="str">
        <f t="shared" si="20"/>
        <v>EURAM3L10Y_S6L3L_Quote</v>
      </c>
      <c r="I44" s="133">
        <v>0</v>
      </c>
      <c r="J44" s="67" t="e">
        <f>_xll.qlSwapRateHelper2(,H44,,B44,JoinCalendar,EUR6M!D44,EUR6M!E44,EUR6M!F44,EUR6M!G44,EUR6M!I44,EUR6M!C44,Discounting,PillarDate,,Permanent,Trigger,ObjectOverwrite)</f>
        <v>#VALUE!</v>
      </c>
      <c r="L44" s="10" t="str">
        <f t="shared" si="17"/>
        <v>BasSw</v>
      </c>
      <c r="M44" s="98" t="str">
        <f t="shared" si="18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132</v>
      </c>
      <c r="B45" s="63" t="s">
        <v>105</v>
      </c>
      <c r="C45" s="64" t="s">
        <v>6</v>
      </c>
      <c r="D45" s="64" t="s">
        <v>8</v>
      </c>
      <c r="E45" s="64" t="s">
        <v>7</v>
      </c>
      <c r="F45" s="64" t="s">
        <v>28</v>
      </c>
      <c r="G45" s="64" t="str">
        <f t="shared" si="19"/>
        <v>Euribor6M</v>
      </c>
      <c r="H45" s="62" t="str">
        <f t="shared" si="20"/>
        <v>EURAM3L11Y_S6L3L_Quote</v>
      </c>
      <c r="I45" s="133">
        <v>0</v>
      </c>
      <c r="J45" s="67"/>
      <c r="L45" s="10" t="str">
        <f t="shared" si="17"/>
        <v>BasSw</v>
      </c>
      <c r="M45" s="98" t="e">
        <f t="shared" si="18"/>
        <v>#VALUE!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1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132</v>
      </c>
      <c r="B46" s="63" t="s">
        <v>63</v>
      </c>
      <c r="C46" s="64" t="s">
        <v>6</v>
      </c>
      <c r="D46" s="64" t="s">
        <v>8</v>
      </c>
      <c r="E46" s="64" t="s">
        <v>7</v>
      </c>
      <c r="F46" s="64" t="s">
        <v>28</v>
      </c>
      <c r="G46" s="64" t="str">
        <f t="shared" si="19"/>
        <v>Euribor6M</v>
      </c>
      <c r="H46" s="62" t="str">
        <f t="shared" si="20"/>
        <v>EURAM3L12Y_S6L3L_Quote</v>
      </c>
      <c r="I46" s="133">
        <v>0</v>
      </c>
      <c r="J46" s="67" t="e">
        <f>_xll.qlSwapRateHelper2(,H46,,B46,JoinCalendar,EUR6M!D46,EUR6M!E46,EUR6M!F46,EUR6M!G46,EUR6M!I46,EUR6M!C46,Discounting,PillarDate,,Permanent,Trigger,ObjectOverwrite)</f>
        <v>#VALUE!</v>
      </c>
      <c r="L46" s="10" t="str">
        <f t="shared" si="17"/>
        <v>BasSw</v>
      </c>
      <c r="M46" s="98" t="str">
        <f t="shared" si="18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132</v>
      </c>
      <c r="B47" s="63" t="s">
        <v>106</v>
      </c>
      <c r="C47" s="64" t="s">
        <v>6</v>
      </c>
      <c r="D47" s="64" t="s">
        <v>8</v>
      </c>
      <c r="E47" s="64" t="s">
        <v>7</v>
      </c>
      <c r="F47" s="64" t="s">
        <v>28</v>
      </c>
      <c r="G47" s="64" t="str">
        <f t="shared" si="19"/>
        <v>Euribor6M</v>
      </c>
      <c r="H47" s="62" t="str">
        <f t="shared" si="20"/>
        <v>EURAM3L13Y_S6L3L_Quote</v>
      </c>
      <c r="I47" s="133">
        <v>0</v>
      </c>
      <c r="J47" s="67"/>
      <c r="L47" s="10" t="str">
        <f t="shared" si="17"/>
        <v>BasSw</v>
      </c>
      <c r="M47" s="98" t="str">
        <f t="shared" si="18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132</v>
      </c>
      <c r="B48" s="63" t="s">
        <v>107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19"/>
        <v>Euribor6M</v>
      </c>
      <c r="H48" s="62" t="str">
        <f t="shared" si="20"/>
        <v>EURAM3L14Y_S6L3L_Quote</v>
      </c>
      <c r="I48" s="133">
        <v>0</v>
      </c>
      <c r="J48" s="67"/>
      <c r="L48" s="10" t="str">
        <f t="shared" si="17"/>
        <v>BasSw</v>
      </c>
      <c r="M48" s="98" t="str">
        <f t="shared" si="18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132</v>
      </c>
      <c r="B49" s="63" t="s">
        <v>64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19"/>
        <v>Euribor6M</v>
      </c>
      <c r="H49" s="62" t="str">
        <f t="shared" si="20"/>
        <v>EURAM3L15Y_S6L3L_Quote</v>
      </c>
      <c r="I49" s="133">
        <v>0</v>
      </c>
      <c r="J49" s="67" t="e">
        <f>_xll.qlSwapRateHelper2(,H49,,B49,JoinCalendar,EUR6M!D49,EUR6M!E49,EUR6M!F49,EUR6M!G49,EUR6M!I49,EUR6M!C49,Discounting,PillarDate,,Permanent,Trigger,ObjectOverwrite)</f>
        <v>#VALUE!</v>
      </c>
      <c r="L49" s="10" t="str">
        <f t="shared" si="17"/>
        <v>BasSw</v>
      </c>
      <c r="M49" s="98" t="str">
        <f t="shared" si="18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132</v>
      </c>
      <c r="B50" s="63" t="s">
        <v>108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19"/>
        <v>Euribor6M</v>
      </c>
      <c r="H50" s="62" t="str">
        <f t="shared" si="20"/>
        <v>EURAM3L16Y_S6L3L_Quote</v>
      </c>
      <c r="I50" s="133">
        <v>0</v>
      </c>
      <c r="J50" s="67"/>
      <c r="L50" s="10" t="str">
        <f t="shared" si="17"/>
        <v>BasSw</v>
      </c>
      <c r="M50" s="98" t="e">
        <f t="shared" si="18"/>
        <v>#VALUE!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1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132</v>
      </c>
      <c r="B51" s="63" t="s">
        <v>109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19"/>
        <v>Euribor6M</v>
      </c>
      <c r="H51" s="62" t="str">
        <f t="shared" si="20"/>
        <v>EURAM3L17Y_S6L3L_Quote</v>
      </c>
      <c r="I51" s="133">
        <v>0</v>
      </c>
      <c r="J51" s="67"/>
      <c r="L51" s="10" t="str">
        <f t="shared" si="17"/>
        <v>BasSw</v>
      </c>
      <c r="M51" s="98" t="str">
        <f t="shared" si="18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0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132</v>
      </c>
      <c r="B52" s="63" t="s">
        <v>110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19"/>
        <v>Euribor6M</v>
      </c>
      <c r="H52" s="62" t="str">
        <f t="shared" si="20"/>
        <v>EURAM3L18Y_S6L3L_Quote</v>
      </c>
      <c r="I52" s="133">
        <v>0</v>
      </c>
      <c r="J52" s="67"/>
      <c r="L52" s="10" t="str">
        <f t="shared" si="17"/>
        <v>BasSw</v>
      </c>
      <c r="M52" s="98" t="str">
        <f t="shared" si="18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132</v>
      </c>
      <c r="B53" s="63" t="s">
        <v>111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19"/>
        <v>Euribor6M</v>
      </c>
      <c r="H53" s="62" t="str">
        <f t="shared" si="20"/>
        <v>EURAM3L19Y_S6L3L_Quote</v>
      </c>
      <c r="I53" s="133">
        <v>0</v>
      </c>
      <c r="J53" s="67"/>
      <c r="L53" s="10" t="str">
        <f t="shared" si="17"/>
        <v>BasSw</v>
      </c>
      <c r="M53" s="98" t="str">
        <f t="shared" si="18"/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0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132</v>
      </c>
      <c r="B54" s="63" t="s">
        <v>65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19"/>
        <v>Euribor6M</v>
      </c>
      <c r="H54" s="62" t="str">
        <f t="shared" si="20"/>
        <v>EURAM3L20Y_S6L3L_Quote</v>
      </c>
      <c r="I54" s="133">
        <v>0</v>
      </c>
      <c r="J54" s="67" t="e">
        <f>_xll.qlSwapRateHelper2(,H54,,B54,JoinCalendar,EUR6M!D54,EUR6M!E54,EUR6M!F54,EUR6M!G54,EUR6M!I54,EUR6M!C54,Discounting,PillarDate,,Permanent,Trigger,ObjectOverwrite)</f>
        <v>#VALUE!</v>
      </c>
      <c r="L54" s="10" t="str">
        <f t="shared" si="17"/>
        <v>BasSw</v>
      </c>
      <c r="M54" s="98" t="str">
        <f t="shared" si="18"/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0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132</v>
      </c>
      <c r="B55" s="63" t="s">
        <v>112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19"/>
        <v>Euribor6M</v>
      </c>
      <c r="H55" s="62" t="str">
        <f t="shared" si="20"/>
        <v>EURAM3L21Y_S6L3L_Quote</v>
      </c>
      <c r="I55" s="133">
        <v>0</v>
      </c>
      <c r="J55" s="67"/>
      <c r="L55" s="10" t="str">
        <f t="shared" si="17"/>
        <v>BasSw</v>
      </c>
      <c r="M55" s="98" t="e">
        <f t="shared" si="18"/>
        <v>#VALUE!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01" t="b">
        <v>1</v>
      </c>
      <c r="Q55" s="98">
        <v>40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132</v>
      </c>
      <c r="B56" s="63" t="s">
        <v>113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19"/>
        <v>Euribor6M</v>
      </c>
      <c r="H56" s="62" t="str">
        <f t="shared" si="20"/>
        <v>EURAM3L22Y_S6L3L_Quote</v>
      </c>
      <c r="I56" s="133">
        <v>0</v>
      </c>
      <c r="J56" s="67"/>
      <c r="L56" s="10" t="str">
        <f t="shared" si="17"/>
        <v>BasSw</v>
      </c>
      <c r="M56" s="98" t="str">
        <f t="shared" si="18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132</v>
      </c>
      <c r="B57" s="63" t="s">
        <v>114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19"/>
        <v>Euribor6M</v>
      </c>
      <c r="H57" s="62" t="str">
        <f t="shared" si="20"/>
        <v>EURAM3L23Y_S6L3L_Quote</v>
      </c>
      <c r="I57" s="133">
        <v>0</v>
      </c>
      <c r="J57" s="67"/>
      <c r="L57" s="10" t="str">
        <f t="shared" si="17"/>
        <v>BasSw</v>
      </c>
      <c r="M57" s="98" t="str">
        <f t="shared" si="18"/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132</v>
      </c>
      <c r="B58" s="63" t="s">
        <v>115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19"/>
        <v>Euribor6M</v>
      </c>
      <c r="H58" s="62" t="str">
        <f t="shared" si="20"/>
        <v>EURAM3L24Y_S6L3L_Quote</v>
      </c>
      <c r="I58" s="133">
        <v>0</v>
      </c>
      <c r="J58" s="67"/>
      <c r="L58" s="10" t="str">
        <f t="shared" si="17"/>
        <v>BasSw</v>
      </c>
      <c r="M58" s="98" t="str">
        <f t="shared" si="18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132</v>
      </c>
      <c r="B59" s="63" t="s">
        <v>66</v>
      </c>
      <c r="C59" s="64" t="s">
        <v>6</v>
      </c>
      <c r="D59" s="64" t="s">
        <v>8</v>
      </c>
      <c r="E59" s="64" t="s">
        <v>7</v>
      </c>
      <c r="F59" s="64" t="s">
        <v>28</v>
      </c>
      <c r="G59" s="64" t="str">
        <f t="shared" si="19"/>
        <v>Euribor6M</v>
      </c>
      <c r="H59" s="62" t="str">
        <f t="shared" si="20"/>
        <v>EURAM3L25Y_S6L3L_Quote</v>
      </c>
      <c r="I59" s="133">
        <v>0</v>
      </c>
      <c r="J59" s="67" t="e">
        <f>_xll.qlSwapRateHelper2(,H59,,B59,JoinCalendar,EUR6M!D59,EUR6M!E59,EUR6M!F59,EUR6M!G59,EUR6M!I59,EUR6M!C59,Discounting,PillarDate,,Permanent,Trigger,ObjectOverwrite)</f>
        <v>#VALUE!</v>
      </c>
      <c r="L59" s="10" t="str">
        <f t="shared" si="17"/>
        <v>BasSw</v>
      </c>
      <c r="M59" s="98" t="str">
        <f t="shared" si="18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132</v>
      </c>
      <c r="B60" s="63" t="s">
        <v>116</v>
      </c>
      <c r="C60" s="64" t="s">
        <v>6</v>
      </c>
      <c r="D60" s="64" t="s">
        <v>8</v>
      </c>
      <c r="E60" s="64" t="s">
        <v>7</v>
      </c>
      <c r="F60" s="64" t="s">
        <v>28</v>
      </c>
      <c r="G60" s="64" t="str">
        <f t="shared" si="19"/>
        <v>Euribor6M</v>
      </c>
      <c r="H60" s="62" t="str">
        <f t="shared" si="20"/>
        <v>EURAM3L26Y_S6L3L_Quote</v>
      </c>
      <c r="I60" s="133">
        <v>0</v>
      </c>
      <c r="J60" s="67"/>
      <c r="L60" s="10" t="str">
        <f t="shared" si="17"/>
        <v>BasSw</v>
      </c>
      <c r="M60" s="98" t="e">
        <f t="shared" si="18"/>
        <v>#VALUE!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01" t="b">
        <v>1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132</v>
      </c>
      <c r="B61" s="63" t="s">
        <v>67</v>
      </c>
      <c r="C61" s="64" t="s">
        <v>6</v>
      </c>
      <c r="D61" s="64" t="s">
        <v>8</v>
      </c>
      <c r="E61" s="64" t="s">
        <v>7</v>
      </c>
      <c r="F61" s="64" t="s">
        <v>28</v>
      </c>
      <c r="G61" s="64" t="str">
        <f t="shared" si="19"/>
        <v>Euribor6M</v>
      </c>
      <c r="H61" s="62" t="str">
        <f t="shared" si="20"/>
        <v>EURAM3L27Y_S6L3L_Quote</v>
      </c>
      <c r="I61" s="133">
        <v>0</v>
      </c>
      <c r="J61" s="67"/>
      <c r="L61" s="10" t="str">
        <f t="shared" si="17"/>
        <v>BasSw</v>
      </c>
      <c r="M61" s="98" t="e">
        <f t="shared" si="18"/>
        <v>#VALUE!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1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132</v>
      </c>
      <c r="B62" s="63" t="s">
        <v>117</v>
      </c>
      <c r="C62" s="64" t="s">
        <v>6</v>
      </c>
      <c r="D62" s="64" t="s">
        <v>8</v>
      </c>
      <c r="E62" s="64" t="s">
        <v>7</v>
      </c>
      <c r="F62" s="64" t="s">
        <v>28</v>
      </c>
      <c r="G62" s="64" t="str">
        <f t="shared" si="19"/>
        <v>Euribor6M</v>
      </c>
      <c r="H62" s="62" t="str">
        <f t="shared" si="20"/>
        <v>EURAM3L28Y_S6L3L_Quote</v>
      </c>
      <c r="I62" s="133">
        <v>0</v>
      </c>
      <c r="J62" s="67"/>
      <c r="L62" s="10" t="str">
        <f t="shared" si="17"/>
        <v>BasSw</v>
      </c>
      <c r="M62" s="98" t="e">
        <f t="shared" si="18"/>
        <v>#VALUE!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1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132</v>
      </c>
      <c r="B63" s="63" t="s">
        <v>118</v>
      </c>
      <c r="C63" s="64" t="s">
        <v>6</v>
      </c>
      <c r="D63" s="64" t="s">
        <v>8</v>
      </c>
      <c r="E63" s="64" t="s">
        <v>7</v>
      </c>
      <c r="F63" s="64" t="s">
        <v>28</v>
      </c>
      <c r="G63" s="64" t="str">
        <f t="shared" si="19"/>
        <v>Euribor6M</v>
      </c>
      <c r="H63" s="62" t="str">
        <f t="shared" si="20"/>
        <v>EURAM3L29Y_S6L3L_Quote</v>
      </c>
      <c r="I63" s="133">
        <v>0</v>
      </c>
      <c r="J63" s="67"/>
      <c r="L63" s="10" t="str">
        <f t="shared" si="17"/>
        <v>BasSw</v>
      </c>
      <c r="M63" s="98" t="str">
        <f t="shared" si="18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132</v>
      </c>
      <c r="B64" s="63" t="s">
        <v>68</v>
      </c>
      <c r="C64" s="64" t="s">
        <v>6</v>
      </c>
      <c r="D64" s="64" t="s">
        <v>8</v>
      </c>
      <c r="E64" s="64" t="s">
        <v>7</v>
      </c>
      <c r="F64" s="64" t="s">
        <v>28</v>
      </c>
      <c r="G64" s="64" t="str">
        <f t="shared" si="19"/>
        <v>Euribor6M</v>
      </c>
      <c r="H64" s="62" t="str">
        <f t="shared" si="20"/>
        <v>EURAM3L30Y_S6L3L_Quote</v>
      </c>
      <c r="I64" s="133">
        <v>0</v>
      </c>
      <c r="J64" s="67" t="e">
        <f>_xll.qlSwapRateHelper2(,H64,,B64,JoinCalendar,EUR6M!D64,EUR6M!E64,EUR6M!F64,EUR6M!G64,EUR6M!I64,EUR6M!C64,Discounting,PillarDate,,Permanent,Trigger,ObjectOverwrite)</f>
        <v>#VALUE!</v>
      </c>
      <c r="L64" s="10" t="str">
        <f t="shared" si="17"/>
        <v>BasSw</v>
      </c>
      <c r="M64" s="98" t="e">
        <f t="shared" si="18"/>
        <v>#VALUE!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1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132</v>
      </c>
      <c r="B65" s="63" t="s">
        <v>69</v>
      </c>
      <c r="C65" s="64" t="s">
        <v>6</v>
      </c>
      <c r="D65" s="64" t="s">
        <v>8</v>
      </c>
      <c r="E65" s="64" t="s">
        <v>7</v>
      </c>
      <c r="F65" s="64" t="s">
        <v>28</v>
      </c>
      <c r="G65" s="64" t="str">
        <f t="shared" si="19"/>
        <v>Euribor6M</v>
      </c>
      <c r="H65" s="62" t="str">
        <f t="shared" si="20"/>
        <v>EURAM3L35Y_S6L3L_Quote</v>
      </c>
      <c r="I65" s="133">
        <v>0</v>
      </c>
      <c r="J65" s="67" t="e">
        <f>_xll.qlSwapRateHelper2(,H65,,B65,JoinCalendar,EUR6M!D65,EUR6M!E65,EUR6M!F65,EUR6M!G65,EUR6M!I65,EUR6M!C65,Discounting,PillarDate,,Permanent,Trigger,ObjectOverwrite)</f>
        <v>#VALUE!</v>
      </c>
      <c r="L65" s="10" t="str">
        <f t="shared" si="17"/>
        <v>BasSw</v>
      </c>
      <c r="M65" s="98" t="str">
        <f t="shared" si="18"/>
        <v>--</v>
      </c>
      <c r="N65" s="152" t="str">
        <f>IFERROR(_xll.qlRateHelperQuoteName(M65,Trigger),"--")</f>
        <v>--</v>
      </c>
      <c r="O65" s="102" t="str">
        <f>IFERROR(_xll.qlRateHelperQuoteValue($M65,Trigger),"--")</f>
        <v>--</v>
      </c>
      <c r="P65" s="101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132</v>
      </c>
      <c r="B66" s="63" t="s">
        <v>70</v>
      </c>
      <c r="C66" s="64" t="s">
        <v>6</v>
      </c>
      <c r="D66" s="64" t="s">
        <v>8</v>
      </c>
      <c r="E66" s="64" t="s">
        <v>7</v>
      </c>
      <c r="F66" s="64" t="s">
        <v>28</v>
      </c>
      <c r="G66" s="64" t="str">
        <f t="shared" si="19"/>
        <v>Euribor6M</v>
      </c>
      <c r="H66" s="62" t="str">
        <f t="shared" si="20"/>
        <v>EURAM3L40Y_S6L3L_Quote</v>
      </c>
      <c r="I66" s="133">
        <v>0</v>
      </c>
      <c r="J66" s="67" t="e">
        <f>_xll.qlSwapRateHelper2(,H66,,B66,JoinCalendar,EUR6M!D66,EUR6M!E66,EUR6M!F66,EUR6M!G66,EUR6M!I66,EUR6M!C66,Discounting,PillarDate,,Permanent,Trigger,ObjectOverwrite)</f>
        <v>#VALUE!</v>
      </c>
      <c r="L66" s="11" t="str">
        <f t="shared" si="17"/>
        <v>BasSw</v>
      </c>
      <c r="M66" s="99" t="e">
        <f t="shared" si="18"/>
        <v>#VALUE!</v>
      </c>
      <c r="N66" s="153" t="str">
        <f>IFERROR(_xll.qlRateHelperQuoteName(M66,Trigger),"--")</f>
        <v>--</v>
      </c>
      <c r="O66" s="105" t="str">
        <f>IFERROR(_xll.qlRateHelperQuoteValue($M66,Trigger),"--")</f>
        <v>--</v>
      </c>
      <c r="P66" s="104" t="b">
        <v>1</v>
      </c>
      <c r="Q66" s="99">
        <v>40</v>
      </c>
      <c r="R66" s="99">
        <v>1</v>
      </c>
      <c r="S66" s="106" t="str">
        <f>IFERROR(_xll.qlRateHelperEarliestDate(M66,Trigger),"--")</f>
        <v>--</v>
      </c>
      <c r="T66" s="106" t="str">
        <f>IFERROR(_xll.qlRateHelperPillarDate(M66,Trigger),"--")</f>
        <v>--</v>
      </c>
      <c r="V66" s="6" t="str">
        <f t="shared" si="3"/>
        <v/>
      </c>
      <c r="W66" s="6" t="e">
        <v>#NUM!</v>
      </c>
      <c r="X66" s="6" t="str">
        <f>IFERROR(_xll.qlRateHelperQuoteName(W66,Trigger),"")</f>
        <v/>
      </c>
      <c r="Y66" s="83" t="str">
        <f>IFERROR(_xll.qlRateHelperRate(W66,Trigger),"")</f>
        <v/>
      </c>
      <c r="Z66" s="109" t="str">
        <f>IF(ISERROR(_xll.qlSwapRateHelperSpread($W66)),IF(ISERROR(_xll.qlFuturesRateHelperConvexityAdjustment($W66)),"",_xll.qlFuturesRateHelperConvexityAdjustment($W66)),_xll.qlSwapRateHelperSpread($W66))</f>
        <v/>
      </c>
      <c r="AA66" s="12" t="str">
        <f>IFERROR(_xll.qlRateHelperEarliestDate(W66,Trigger),"")</f>
        <v/>
      </c>
      <c r="AB66" s="12" t="str">
        <f>IFERROR(_xll.qlRateHelperPillarDate(W66,Trigger),"")</f>
        <v/>
      </c>
      <c r="AC66" s="82" t="e">
        <v>#VALUE!</v>
      </c>
    </row>
    <row r="67" spans="1:29" ht="11.25" customHeight="1" x14ac:dyDescent="0.2">
      <c r="A67" s="62" t="s">
        <v>132</v>
      </c>
      <c r="B67" s="63" t="s">
        <v>71</v>
      </c>
      <c r="C67" s="64" t="s">
        <v>6</v>
      </c>
      <c r="D67" s="64" t="s">
        <v>8</v>
      </c>
      <c r="E67" s="64" t="s">
        <v>7</v>
      </c>
      <c r="F67" s="64" t="s">
        <v>28</v>
      </c>
      <c r="G67" s="64" t="str">
        <f t="shared" si="19"/>
        <v>Euribor6M</v>
      </c>
      <c r="H67" s="62" t="str">
        <f t="shared" si="20"/>
        <v>EURAM3L45Y_S6L3L_Quote</v>
      </c>
      <c r="I67" s="133">
        <v>0</v>
      </c>
      <c r="J67" s="67"/>
    </row>
    <row r="68" spans="1:29" ht="11.25" customHeight="1" x14ac:dyDescent="0.2">
      <c r="A68" s="62" t="s">
        <v>132</v>
      </c>
      <c r="B68" s="63" t="s">
        <v>72</v>
      </c>
      <c r="C68" s="64" t="s">
        <v>6</v>
      </c>
      <c r="D68" s="64" t="s">
        <v>8</v>
      </c>
      <c r="E68" s="64" t="s">
        <v>7</v>
      </c>
      <c r="F68" s="64" t="s">
        <v>28</v>
      </c>
      <c r="G68" s="64" t="str">
        <f t="shared" si="19"/>
        <v>Euribor6M</v>
      </c>
      <c r="H68" s="62" t="str">
        <f t="shared" si="20"/>
        <v>EURAM3L50Y_S6L3L_Quote</v>
      </c>
      <c r="I68" s="133">
        <v>0</v>
      </c>
      <c r="J68" s="67" t="e">
        <f>_xll.qlSwapRateHelper2(,H68,,B68,JoinCalendar,EUR6M!D68,EUR6M!E68,EUR6M!F68,EUR6M!G68,EUR6M!I68,EUR6M!C68,Discounting,PillarDate,,Permanent,Trigger,ObjectOverwrite)</f>
        <v>#VALUE!</v>
      </c>
    </row>
    <row r="69" spans="1:29" ht="11.25" customHeight="1" x14ac:dyDescent="0.2">
      <c r="A69" s="62" t="s">
        <v>132</v>
      </c>
      <c r="B69" s="63" t="s">
        <v>127</v>
      </c>
      <c r="C69" s="64" t="s">
        <v>6</v>
      </c>
      <c r="D69" s="64" t="s">
        <v>8</v>
      </c>
      <c r="E69" s="64" t="s">
        <v>7</v>
      </c>
      <c r="F69" s="64" t="s">
        <v>28</v>
      </c>
      <c r="G69" s="64" t="str">
        <f t="shared" si="19"/>
        <v>Euribor6M</v>
      </c>
      <c r="H69" s="62" t="str">
        <f t="shared" si="20"/>
        <v>EURAM3L55Y_S6L3L_Quote</v>
      </c>
      <c r="I69" s="131">
        <v>0</v>
      </c>
      <c r="J69" s="67"/>
    </row>
    <row r="70" spans="1:29" ht="11.25" customHeight="1" x14ac:dyDescent="0.2">
      <c r="A70" s="1" t="s">
        <v>132</v>
      </c>
      <c r="B70" s="8" t="s">
        <v>119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9"/>
        <v>Euribor6M</v>
      </c>
      <c r="H70" s="1" t="str">
        <f t="shared" si="20"/>
        <v>EURAM3L60Y_S6L3L_Quote</v>
      </c>
      <c r="I70" s="134">
        <v>0</v>
      </c>
      <c r="J70" s="3" t="e">
        <f>_xll.qlSwapRateHelper2(,H70,,B70,JoinCalendar,EUR6M!D70,EUR6M!E70,EUR6M!F70,EUR6M!G70,EUR6M!I70,EUR6M!C70,Discounting,PillarDate,,Permanent,Trigger,ObjectOverwrite)</f>
        <v>#VALUE!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9" t="s">
        <v>37</v>
      </c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0"/>
  <sheetViews>
    <sheetView showGridLines="0" topLeftCell="AB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bestFit="1" customWidth="1"/>
    <col min="34" max="34" width="9.140625" style="49"/>
    <col min="35" max="35" width="10" style="49" bestFit="1" customWidth="1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66">_xll.qlPiecewiseYieldCurveData(YieldCurve_1M,Trigger)</f>
        <v>#VALUE!</v>
      </c>
      <c r="AF2" s="194" t="s">
        <v>90</v>
      </c>
      <c r="AG2" s="195"/>
    </row>
    <row r="3" spans="1:36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obj_00649#0014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IFERROR(INDEX($L$3:$L$77,MATCH(X3,$N$3:$N$77,0),1),"")</f>
        <v/>
      </c>
      <c r="W3" s="4" t="e">
        <f t="array" ref="W3:W66">_xll.qlRateHelperSelection(_xll.ohFilter(RateHelpers,IncludeFlag),_xll.ohFilter(Priority,IncludeFlag),$AG$3,$AG$4,$AG$5,$AG$6,_xll.ohFilter(MinDistance,IncludeFlag),Trigger)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F3" s="111" t="s">
        <v>91</v>
      </c>
      <c r="AG3" s="112">
        <v>0</v>
      </c>
    </row>
    <row r="4" spans="1:36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obj_00648#0014</v>
      </c>
      <c r="H4" s="162" t="str">
        <f t="shared" si="0"/>
        <v>EURSWD_SYNTH1M_Quote</v>
      </c>
      <c r="I4" s="135"/>
      <c r="J4" s="3" t="str">
        <f>_xll.qlDepositRateHelper(,H4,G4,Permanent,Trigger,ObjectOverwrite)</f>
        <v>obj_00663#0013</v>
      </c>
      <c r="K4" s="51"/>
      <c r="L4" s="10" t="str">
        <f t="shared" ref="L4:L7" si="1">A4</f>
        <v>Dp</v>
      </c>
      <c r="M4" s="98" t="str">
        <f t="shared" ref="M4:M7" si="2">IF(ISBLANK(J4),"--",J4)</f>
        <v>obj_00663#0013</v>
      </c>
      <c r="N4" s="152" t="str">
        <f>IFERROR(_xll.qlRateHelperQuoteName(M4,Trigger),"--")</f>
        <v>EURSWD_SYNTH1M_Quote</v>
      </c>
      <c r="O4" s="102">
        <f>IFERROR(_xll.qlRateHelperQuoteValue($M4,Trigger),"--")</f>
        <v>-4.9200000000000003E-4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42184</v>
      </c>
      <c r="T4" s="103">
        <f>IFERROR(_xll.qlRateHelperPillarDate(M4,Trigger),"--")</f>
        <v>42191</v>
      </c>
      <c r="V4" s="4" t="str">
        <f t="shared" ref="V4:V66" si="3">IFERROR(INDEX($L$3:$L$77,MATCH(X4,$N$3:$N$77,0),1),"")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F4" s="111" t="s">
        <v>92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obj_0065b#0014</v>
      </c>
      <c r="H5" s="126" t="str">
        <f t="shared" si="0"/>
        <v>EUR2WD_SYNTH1M_Quote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84"/>
      <c r="AF5" s="111" t="s">
        <v>93</v>
      </c>
      <c r="AG5" s="112">
        <v>0</v>
      </c>
    </row>
    <row r="6" spans="1:36" ht="11.25" customHeight="1" x14ac:dyDescent="0.2">
      <c r="A6" s="62" t="s">
        <v>27</v>
      </c>
      <c r="B6" s="63" t="s">
        <v>42</v>
      </c>
      <c r="C6" s="65" t="str">
        <f t="shared" ref="C6:C7" si="4">B6</f>
        <v>3W</v>
      </c>
      <c r="D6" s="129"/>
      <c r="E6" s="129"/>
      <c r="F6" s="129"/>
      <c r="G6" s="64" t="str">
        <f>_xll.qlLibor(,Currency,C6,,Permanent,Trigger,ObjectOverwrite)</f>
        <v>obj_00645#0014</v>
      </c>
      <c r="H6" s="126" t="str">
        <f t="shared" si="0"/>
        <v>EUR3WD_SYNTH1M_Quote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F6" s="111" t="s">
        <v>94</v>
      </c>
      <c r="AG6" s="113" t="s">
        <v>95</v>
      </c>
    </row>
    <row r="7" spans="1:36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_xll.qlLibor(,Currency,C7,,Permanent,Trigger,ObjectOverwrite)</f>
        <v>obj_00644#0014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obj_00664#0013</v>
      </c>
      <c r="K7" s="51"/>
      <c r="L7" s="10" t="str">
        <f t="shared" si="1"/>
        <v>Dp</v>
      </c>
      <c r="M7" s="98" t="str">
        <f t="shared" si="2"/>
        <v>obj_00664#0013</v>
      </c>
      <c r="N7" s="152" t="str">
        <f>IFERROR(_xll.qlRateHelperQuoteName(M7,Trigger),"--")</f>
        <v>EUR1MD_SYNTH1M_Quote</v>
      </c>
      <c r="O7" s="102">
        <f>IFERROR(_xll.qlRateHelperQuoteValue($M7,Trigger),"--")</f>
        <v>-6.6E-4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6" ht="11.25" customHeight="1" x14ac:dyDescent="0.2">
      <c r="B8" s="49"/>
      <c r="C8" s="49"/>
      <c r="D8" s="49"/>
      <c r="E8" s="49"/>
      <c r="F8" s="49"/>
      <c r="G8" s="49" t="s">
        <v>130</v>
      </c>
      <c r="H8" s="49"/>
      <c r="K8" s="51"/>
      <c r="L8" s="71" t="str">
        <f>A10</f>
        <v>Sw</v>
      </c>
      <c r="M8" s="137" t="str">
        <f>IF(ISBLANK(J10),"--",J10)</f>
        <v>--</v>
      </c>
      <c r="N8" s="151" t="str">
        <f>IFERROR(_xll.qlRateHelperQuoteName(M8,Trigger),"--")</f>
        <v>--</v>
      </c>
      <c r="O8" s="139" t="str">
        <f>IFERROR(_xll.qlRateHelperQuoteValue($M8,Trigger),"--")</f>
        <v>--</v>
      </c>
      <c r="P8" s="138" t="b">
        <v>0</v>
      </c>
      <c r="Q8" s="137">
        <v>10</v>
      </c>
      <c r="R8" s="137">
        <v>1</v>
      </c>
      <c r="S8" s="140" t="str">
        <f>IFERROR(_xll.qlRateHelperEarliestDate(M8,Trigger),"--")</f>
        <v>--</v>
      </c>
      <c r="T8" s="140" t="str">
        <f>IFERROR(_xll.qlRateHelperPillarDate(M8,Trigger),"--")</f>
        <v>--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6" ht="11.25" customHeight="1" x14ac:dyDescent="0.2">
      <c r="A9" s="68" t="s">
        <v>9</v>
      </c>
      <c r="B9" s="68" t="s">
        <v>30</v>
      </c>
      <c r="C9" s="68" t="s">
        <v>123</v>
      </c>
      <c r="D9" s="68" t="s">
        <v>5</v>
      </c>
      <c r="E9" s="68" t="s">
        <v>35</v>
      </c>
      <c r="F9" s="68" t="s">
        <v>124</v>
      </c>
      <c r="G9" s="68" t="s">
        <v>4</v>
      </c>
      <c r="H9" s="68" t="s">
        <v>1</v>
      </c>
      <c r="I9" s="68" t="s">
        <v>120</v>
      </c>
      <c r="J9" s="68" t="s">
        <v>25</v>
      </c>
      <c r="K9" s="51"/>
      <c r="L9" s="10" t="str">
        <f t="shared" ref="L9:L18" si="5">A11</f>
        <v>Sw</v>
      </c>
      <c r="M9" s="98" t="e">
        <f t="shared" ref="M9:M18" si="6">IF(ISBLANK(J11),"--",J11)</f>
        <v>#VALUE!</v>
      </c>
      <c r="N9" s="152" t="str">
        <f>IFERROR(_xll.qlRateHelperQuoteName(M9,Trigger),"--")</f>
        <v>--</v>
      </c>
      <c r="O9" s="102" t="str">
        <f>IFERROR(_xll.qlRateHelperQuoteValue($M9,Trigger),"--")</f>
        <v>--</v>
      </c>
      <c r="P9" s="101" t="b">
        <v>1</v>
      </c>
      <c r="Q9" s="98">
        <v>10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G9" s="49" t="s">
        <v>152</v>
      </c>
    </row>
    <row r="10" spans="1:36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59" si="7">PROPER(Currency)&amp;FamilyName&amp;$G$1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/>
      <c r="K10" s="51"/>
      <c r="L10" s="10" t="str">
        <f t="shared" si="5"/>
        <v>Sw</v>
      </c>
      <c r="M10" s="98" t="str">
        <f t="shared" si="6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E10" s="77" t="s">
        <v>146</v>
      </c>
      <c r="AF10" s="77" t="s">
        <v>147</v>
      </c>
      <c r="AG10" s="77" t="s">
        <v>148</v>
      </c>
      <c r="AH10" s="77" t="s">
        <v>149</v>
      </c>
      <c r="AI10" s="77" t="s">
        <v>150</v>
      </c>
      <c r="AJ10" s="77" t="s">
        <v>151</v>
      </c>
    </row>
    <row r="11" spans="1:36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e">
        <f>_xll.qlSwapRateHelper2(,H11,,B11,JoinCalendar,EUR1M!D11,EUR1M!E11,EUR1M!F11,EUR1M!G11,EUR1M!I11,EUR1M!C11,Discounting,PillarDate,,Permanent,Trigger,ObjectOverwrite)</f>
        <v>#VALUE!</v>
      </c>
      <c r="K11" s="51"/>
      <c r="L11" s="10" t="str">
        <f t="shared" si="5"/>
        <v>Sw</v>
      </c>
      <c r="M11" s="98" t="str">
        <f t="shared" si="6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E11" s="175">
        <v>1</v>
      </c>
      <c r="AF11" s="176">
        <f>_xll.qlCalendarEndOfMonth(Calendar,Settlementdate,Trigger)</f>
        <v>42185</v>
      </c>
      <c r="AG11" s="175" t="str">
        <f>Currency&amp;$AE$10&amp;AE11&amp;JumpSuffix&amp;QuoteSuffix</f>
        <v>EUR#1_SYNTHON_Quote</v>
      </c>
      <c r="AH11" s="177" t="e">
        <f>IF(_xll.qlQuoteIsValid(AG11,Trigger),_xll.qlQuoteValue(AG11,Trigger),1)</f>
        <v>#NUM!</v>
      </c>
      <c r="AI11" s="178"/>
      <c r="AJ11" s="177" t="str">
        <f>IF(ISBLANK(AI11),AG11,AI11)</f>
        <v>EUR#1_SYNTHON_Quote</v>
      </c>
    </row>
    <row r="12" spans="1:36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/>
      <c r="K12" s="51" t="s">
        <v>37</v>
      </c>
      <c r="L12" s="10" t="str">
        <f t="shared" si="5"/>
        <v>Sw</v>
      </c>
      <c r="M12" s="98" t="e">
        <f t="shared" si="6"/>
        <v>#VALUE!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1</v>
      </c>
      <c r="Q12" s="98">
        <v>70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E12" s="179">
        <v>2</v>
      </c>
      <c r="AF12" s="180">
        <f>_xll.qlCalendarEndOfMonth(Calendar,_xll.qlCalendarAdvance(Calendar,AF11,"1m","mf",TRUE),Trigger)</f>
        <v>42216</v>
      </c>
      <c r="AG12" s="179" t="str">
        <f>Currency&amp;$AE$10&amp;AE12&amp;JumpSuffix&amp;QuoteSuffix</f>
        <v>EUR#2_SYNTHON_Quote</v>
      </c>
      <c r="AH12" s="181" t="e">
        <f>IF(_xll.qlQuoteIsValid(AG12,Trigger),_xll.qlQuoteValue(AG12,Trigger),1)</f>
        <v>#NUM!</v>
      </c>
      <c r="AI12" s="182"/>
      <c r="AJ12" s="181" t="str">
        <f t="shared" ref="AJ12:AJ23" si="9">IF(ISBLANK(AI12),AG12,AI12)</f>
        <v>EUR#2_SYNTHON_Quote</v>
      </c>
    </row>
    <row r="13" spans="1:36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/>
      <c r="K13" s="51"/>
      <c r="L13" s="10" t="str">
        <f t="shared" si="5"/>
        <v>Sw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E13" s="179">
        <v>3</v>
      </c>
      <c r="AF13" s="180">
        <f>_xll.qlCalendarEndOfMonth(Calendar,_xll.qlCalendarAdvance(Calendar,AF12,"1m","mf",TRUE),Trigger)</f>
        <v>42247</v>
      </c>
      <c r="AG13" s="179" t="str">
        <f>Currency&amp;$AE$10&amp;AE13&amp;JumpSuffix&amp;QuoteSuffix</f>
        <v>EUR#3_SYNTHON_Quote</v>
      </c>
      <c r="AH13" s="181" t="e">
        <f>IF(_xll.qlQuoteIsValid(AG13,Trigger),_xll.qlQuoteValue(AG13,Trigger),1)</f>
        <v>#NUM!</v>
      </c>
      <c r="AI13" s="182"/>
      <c r="AJ13" s="181" t="str">
        <f t="shared" si="9"/>
        <v>EUR#3_SYNTHON_Quote</v>
      </c>
    </row>
    <row r="14" spans="1:36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e">
        <f>_xll.qlSwapRateHelper2(,H14,,B14,JoinCalendar,EUR1M!D14,EUR1M!E14,EUR1M!F14,EUR1M!G14,EUR1M!I14,EUR1M!C14,Discounting,PillarDate,,Permanent,Trigger,ObjectOverwrite)</f>
        <v>#VALUE!</v>
      </c>
      <c r="K14" s="51"/>
      <c r="L14" s="10" t="str">
        <f t="shared" si="5"/>
        <v>Sw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E14" s="179">
        <v>4</v>
      </c>
      <c r="AF14" s="180">
        <f>_xll.qlCalendarEndOfMonth(Calendar,_xll.qlCalendarAdvance(Calendar,AF13,"1m","mf",TRUE),Trigger)</f>
        <v>42277</v>
      </c>
      <c r="AG14" s="179" t="str">
        <f>Currency&amp;$AE$10&amp;AE14&amp;JumpSuffix&amp;QuoteSuffix</f>
        <v>EUR#4_SYNTHON_Quote</v>
      </c>
      <c r="AH14" s="181" t="e">
        <f>IF(_xll.qlQuoteIsValid(AG14,Trigger),_xll.qlQuoteValue(AG14,Trigger),1)</f>
        <v>#NUM!</v>
      </c>
      <c r="AI14" s="182"/>
      <c r="AJ14" s="181" t="str">
        <f t="shared" si="9"/>
        <v>EUR#4_SYNTHON_Quote</v>
      </c>
    </row>
    <row r="15" spans="1:36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/>
      <c r="K15" s="51"/>
      <c r="L15" s="10" t="str">
        <f t="shared" si="5"/>
        <v>Sw</v>
      </c>
      <c r="M15" s="98" t="e">
        <f t="shared" si="6"/>
        <v>#VALUE!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1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E15" s="179">
        <v>5</v>
      </c>
      <c r="AF15" s="180">
        <f>_xll.qlCalendarEndOfMonth(Calendar,_xll.qlCalendarAdvance(Calendar,AF14,"1m","mf",TRUE),Trigger)</f>
        <v>42307</v>
      </c>
      <c r="AG15" s="179" t="str">
        <f>Currency&amp;$AE$10&amp;AE15&amp;JumpSuffix&amp;QuoteSuffix</f>
        <v>EUR#5_SYNTHON_Quote</v>
      </c>
      <c r="AH15" s="181" t="e">
        <f>IF(_xll.qlQuoteIsValid(AG15,Trigger),_xll.qlQuoteValue(AG15,Trigger),1)</f>
        <v>#NUM!</v>
      </c>
      <c r="AI15" s="182"/>
      <c r="AJ15" s="181" t="str">
        <f t="shared" si="9"/>
        <v>EUR#5_SYNTHON_Quote</v>
      </c>
    </row>
    <row r="16" spans="1:36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/>
      <c r="K16" s="51"/>
      <c r="L16" s="10" t="str">
        <f t="shared" si="5"/>
        <v>Sw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E16" s="179">
        <v>6</v>
      </c>
      <c r="AF16" s="180">
        <f>_xll.qlCalendarEndOfMonth(Calendar,_xll.qlCalendarAdvance(Calendar,AF15,"1m","mf",TRUE),Trigger)</f>
        <v>42338</v>
      </c>
      <c r="AG16" s="179" t="str">
        <f>Currency&amp;$AE$10&amp;AE16&amp;JumpSuffix&amp;QuoteSuffix</f>
        <v>EUR#6_SYNTHON_Quote</v>
      </c>
      <c r="AH16" s="181" t="e">
        <f>IF(_xll.qlQuoteIsValid(AG16,Trigger),_xll.qlQuoteValue(AG16,Trigger),1)</f>
        <v>#NUM!</v>
      </c>
      <c r="AI16" s="182"/>
      <c r="AJ16" s="181" t="str">
        <f t="shared" si="9"/>
        <v>EUR#6_SYNTHON_Quote</v>
      </c>
    </row>
    <row r="17" spans="1:36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e">
        <f>_xll.qlSwapRateHelper2(,H17,,B17,JoinCalendar,EUR1M!D17,EUR1M!E17,EUR1M!F17,EUR1M!G17,EUR1M!I17,EUR1M!C17,Discounting,PillarDate,,Permanent,Trigger,ObjectOverwrite)</f>
        <v>#VALUE!</v>
      </c>
      <c r="K17" s="51"/>
      <c r="L17" s="10" t="str">
        <f t="shared" si="5"/>
        <v>Sw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E17" s="179">
        <v>7</v>
      </c>
      <c r="AF17" s="180">
        <f>_xll.qlCalendarEndOfMonth(Calendar,_xll.qlCalendarAdvance(Calendar,AF16,"1m","mf",TRUE),Trigger)</f>
        <v>42369</v>
      </c>
      <c r="AG17" s="179" t="str">
        <f>Currency&amp;$AE$10&amp;AE17&amp;JumpSuffix&amp;QuoteSuffix</f>
        <v>EUR#7_SYNTHON_Quote</v>
      </c>
      <c r="AH17" s="181" t="e">
        <f>IF(_xll.qlQuoteIsValid(AG17,Trigger),_xll.qlQuoteValue(AG17,Trigger),1)</f>
        <v>#NUM!</v>
      </c>
      <c r="AI17" s="182"/>
      <c r="AJ17" s="181" t="str">
        <f t="shared" si="9"/>
        <v>EUR#7_SYNTHON_Quote</v>
      </c>
    </row>
    <row r="18" spans="1:36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/>
      <c r="K18" s="51"/>
      <c r="L18" s="11" t="str">
        <f t="shared" si="5"/>
        <v>Sw</v>
      </c>
      <c r="M18" s="99" t="e">
        <f t="shared" si="6"/>
        <v>#VALUE!</v>
      </c>
      <c r="N18" s="153" t="str">
        <f>IFERROR(_xll.qlRateHelperQuoteName(M18,Trigger),"--")</f>
        <v>--</v>
      </c>
      <c r="O18" s="105" t="str">
        <f>IFERROR(_xll.qlRateHelperQuoteValue($M18,Trigger),"--")</f>
        <v>--</v>
      </c>
      <c r="P18" s="167" t="b">
        <f>NOT(ISERROR(_xll.qlQuoteValue(N18)))</f>
        <v>0</v>
      </c>
      <c r="Q18" s="99">
        <v>20</v>
      </c>
      <c r="R18" s="99">
        <v>1</v>
      </c>
      <c r="S18" s="106" t="str">
        <f>IFERROR(_xll.qlRateHelperEarliestDate(M18,Trigger),"--")</f>
        <v>--</v>
      </c>
      <c r="T18" s="106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E18" s="179">
        <v>8</v>
      </c>
      <c r="AF18" s="180">
        <f>_xll.qlCalendarEndOfMonth(Calendar,_xll.qlCalendarAdvance(Calendar,AF17,"1m","mf",TRUE),Trigger)</f>
        <v>42398</v>
      </c>
      <c r="AG18" s="179" t="str">
        <f>Currency&amp;$AE$10&amp;AE18&amp;JumpSuffix&amp;QuoteSuffix</f>
        <v>EUR#8_SYNTHON_Quote</v>
      </c>
      <c r="AH18" s="181" t="e">
        <f>IF(_xll.qlQuoteIsValid(AG18,Trigger),_xll.qlQuoteValue(AG18,Trigger),1)</f>
        <v>#NUM!</v>
      </c>
      <c r="AI18" s="182"/>
      <c r="AJ18" s="181" t="str">
        <f t="shared" si="9"/>
        <v>EUR#8_SYNTHON_Quote</v>
      </c>
    </row>
    <row r="19" spans="1:36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/>
      <c r="K19" s="51"/>
      <c r="L19" s="71" t="str">
        <f>A23</f>
        <v>BasSw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38" t="b">
        <v>0</v>
      </c>
      <c r="Q19" s="137">
        <v>20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E19" s="179">
        <v>9</v>
      </c>
      <c r="AF19" s="180">
        <f>_xll.qlCalendarEndOfMonth(Calendar,_xll.qlCalendarAdvance(Calendar,AF18,"1m","mf",TRUE),Trigger)</f>
        <v>42429</v>
      </c>
      <c r="AG19" s="179" t="str">
        <f>Currency&amp;$AE$10&amp;AE19&amp;JumpSuffix&amp;QuoteSuffix</f>
        <v>EUR#9_SYNTHON_Quote</v>
      </c>
      <c r="AH19" s="181" t="e">
        <f>IF(_xll.qlQuoteIsValid(AG19,Trigger),_xll.qlQuoteValue(AG19,Trigger),1)</f>
        <v>#NUM!</v>
      </c>
      <c r="AI19" s="182"/>
      <c r="AJ19" s="181" t="str">
        <f t="shared" si="9"/>
        <v>EUR#9_SYNTHON_Quote</v>
      </c>
    </row>
    <row r="20" spans="1:36" ht="11.25" customHeight="1" x14ac:dyDescent="0.2">
      <c r="A20" s="1" t="s">
        <v>26</v>
      </c>
      <c r="B20" s="8" t="s">
        <v>129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e">
        <f>_xll.qlSwapRateHelper2(,H20,,B20,JoinCalendar,EUR1M!D20,EUR1M!E20,EUR1M!F20,EUR1M!G20,EUR1M!I20,EUR1M!C20,Discounting,PillarDate,,Permanent,Trigger,ObjectOverwrite)</f>
        <v>#VALUE!</v>
      </c>
      <c r="K20" s="51"/>
      <c r="L20" s="10" t="str">
        <f t="shared" ref="L20:L55" si="10">A24</f>
        <v>BasSw</v>
      </c>
      <c r="M20" s="98" t="str">
        <f t="shared" ref="M20:M55" si="11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E20" s="179">
        <v>10</v>
      </c>
      <c r="AF20" s="180">
        <f>_xll.qlCalendarEndOfMonth(Calendar,_xll.qlCalendarAdvance(Calendar,AF19,"1m","mf",TRUE),Trigger)</f>
        <v>42460</v>
      </c>
      <c r="AG20" s="179" t="str">
        <f>Currency&amp;$AE$10&amp;AE20&amp;JumpSuffix&amp;QuoteSuffix</f>
        <v>EUR#10_SYNTHON_Quote</v>
      </c>
      <c r="AH20" s="181" t="e">
        <f>IF(_xll.qlQuoteIsValid(AG20,Trigger),_xll.qlQuoteValue(AG20,Trigger),1)</f>
        <v>#NUM!</v>
      </c>
      <c r="AI20" s="182"/>
      <c r="AJ20" s="181" t="str">
        <f t="shared" si="9"/>
        <v>EUR#10_SYNTHON_Quote</v>
      </c>
    </row>
    <row r="21" spans="1:36" ht="11.25" customHeight="1" x14ac:dyDescent="0.2">
      <c r="F21" s="53" t="s">
        <v>122</v>
      </c>
      <c r="G21" s="53" t="s">
        <v>121</v>
      </c>
      <c r="H21" s="53" t="s">
        <v>131</v>
      </c>
      <c r="K21" s="51"/>
      <c r="L21" s="10" t="str">
        <f t="shared" si="10"/>
        <v>BasSw</v>
      </c>
      <c r="M21" s="98" t="str">
        <f t="shared" si="11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8">
        <v>20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E21" s="179">
        <v>11</v>
      </c>
      <c r="AF21" s="180">
        <f>_xll.qlCalendarEndOfMonth(Calendar,_xll.qlCalendarAdvance(Calendar,AF20,"1m","mf",TRUE),Trigger)</f>
        <v>42489</v>
      </c>
      <c r="AG21" s="179" t="str">
        <f>Currency&amp;$AE$10&amp;AE21&amp;JumpSuffix&amp;QuoteSuffix</f>
        <v>EUR#11_SYNTHON_Quote</v>
      </c>
      <c r="AH21" s="181" t="e">
        <f>IF(_xll.qlQuoteIsValid(AG21,Trigger),_xll.qlQuoteValue(AG21,Trigger),1)</f>
        <v>#NUM!</v>
      </c>
      <c r="AI21" s="182"/>
      <c r="AJ21" s="181" t="str">
        <f t="shared" si="9"/>
        <v>EUR#11_SYNTHON_Quote</v>
      </c>
    </row>
    <row r="22" spans="1:36" ht="11.25" customHeight="1" x14ac:dyDescent="0.2">
      <c r="A22" s="68" t="s">
        <v>9</v>
      </c>
      <c r="B22" s="68" t="s">
        <v>30</v>
      </c>
      <c r="C22" s="68" t="s">
        <v>123</v>
      </c>
      <c r="D22" s="68" t="s">
        <v>5</v>
      </c>
      <c r="E22" s="68" t="s">
        <v>35</v>
      </c>
      <c r="F22" s="68" t="s">
        <v>124</v>
      </c>
      <c r="G22" s="68" t="s">
        <v>4</v>
      </c>
      <c r="H22" s="68" t="s">
        <v>1</v>
      </c>
      <c r="I22" s="68" t="s">
        <v>120</v>
      </c>
      <c r="J22" s="68" t="s">
        <v>25</v>
      </c>
      <c r="K22" s="51"/>
      <c r="L22" s="10" t="str">
        <f t="shared" si="10"/>
        <v>BasSw</v>
      </c>
      <c r="M22" s="98" t="str">
        <f t="shared" si="11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01" t="b">
        <v>0</v>
      </c>
      <c r="Q22" s="98">
        <v>20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E22" s="179">
        <v>12</v>
      </c>
      <c r="AF22" s="180">
        <f>_xll.qlCalendarEndOfMonth(Calendar,_xll.qlCalendarAdvance(Calendar,AF21,"1m","mf",TRUE),Trigger)</f>
        <v>42521</v>
      </c>
      <c r="AG22" s="179" t="str">
        <f>Currency&amp;$AE$10&amp;AE22&amp;JumpSuffix&amp;QuoteSuffix</f>
        <v>EUR#12_SYNTHON_Quote</v>
      </c>
      <c r="AH22" s="181" t="e">
        <f>IF(_xll.qlQuoteIsValid(AG22,Trigger),_xll.qlQuoteValue(AG22,Trigger),1)</f>
        <v>#NUM!</v>
      </c>
      <c r="AI22" s="182"/>
      <c r="AJ22" s="181" t="str">
        <f t="shared" si="9"/>
        <v>EUR#12_SYNTHON_Quote</v>
      </c>
    </row>
    <row r="23" spans="1:36" ht="11.25" customHeight="1" x14ac:dyDescent="0.2">
      <c r="A23" s="62" t="s">
        <v>132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28</v>
      </c>
      <c r="G23" s="64" t="str">
        <f t="shared" si="7"/>
        <v>Euribor1M</v>
      </c>
      <c r="H23" s="62" t="str">
        <f t="shared" ref="H23:H59" si="12">Currency&amp;$G$21&amp;$F$21&amp;$B23&amp;QuoteSuffix</f>
        <v>EURAM3L1Y_Quote</v>
      </c>
      <c r="I23" s="163" t="str">
        <f t="shared" ref="I23:I59" si="13">Currency&amp;$F$21&amp;$H$21&amp;$B23&amp;QuoteSuffix</f>
        <v>EUR3L1L1Y_Quote</v>
      </c>
      <c r="J23" s="67"/>
      <c r="K23" s="51"/>
      <c r="L23" s="10" t="str">
        <f t="shared" si="10"/>
        <v>BasSw</v>
      </c>
      <c r="M23" s="98" t="e">
        <f t="shared" si="11"/>
        <v>#VALUE!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01" t="b">
        <v>1</v>
      </c>
      <c r="Q23" s="98">
        <v>20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E23" s="183">
        <v>13</v>
      </c>
      <c r="AF23" s="184">
        <f>_xll.qlCalendarAdjust(Calendar,DATE(YEAR(AF11)+1,12,31),"preceding",Trigger)</f>
        <v>42734</v>
      </c>
      <c r="AG23" s="183" t="str">
        <f>Currency&amp;$AE$10&amp;AE23&amp;JumpSuffix&amp;QuoteSuffix</f>
        <v>EUR#13_SYNTHON_Quote</v>
      </c>
      <c r="AH23" s="185" t="e">
        <f>IF(_xll.qlQuoteIsValid(AG23,Trigger),_xll.qlQuoteValue(AG23,Trigger),1)</f>
        <v>#NUM!</v>
      </c>
      <c r="AI23" s="186"/>
      <c r="AJ23" s="185" t="str">
        <f t="shared" si="9"/>
        <v>EUR#13_SYNTHON_Quote</v>
      </c>
    </row>
    <row r="24" spans="1:36" ht="11.25" customHeight="1" x14ac:dyDescent="0.2">
      <c r="A24" s="62" t="s">
        <v>132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28</v>
      </c>
      <c r="G24" s="64" t="str">
        <f t="shared" si="7"/>
        <v>Euribor1M</v>
      </c>
      <c r="H24" s="62" t="str">
        <f t="shared" si="12"/>
        <v>EURAM3L15M_Quote</v>
      </c>
      <c r="I24" s="163" t="str">
        <f t="shared" si="13"/>
        <v>EUR3L1L15M_Quote</v>
      </c>
      <c r="J24" s="67"/>
      <c r="K24" s="51"/>
      <c r="L24" s="10" t="str">
        <f t="shared" si="10"/>
        <v>BasSw</v>
      </c>
      <c r="M24" s="98" t="e">
        <f t="shared" si="11"/>
        <v>#VALUE!</v>
      </c>
      <c r="N24" s="152" t="str">
        <f>IFERROR(_xll.qlRateHelperQuoteName(M24,Trigger),"--")</f>
        <v>--</v>
      </c>
      <c r="O24" s="102" t="str">
        <f>IFERROR(_xll.qlRateHelperQuoteValue($M24,Trigger),"--")</f>
        <v>--</v>
      </c>
      <c r="P24" s="101" t="b">
        <v>1</v>
      </c>
      <c r="Q24" s="98">
        <v>20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36" ht="11.25" customHeight="1" x14ac:dyDescent="0.2">
      <c r="A25" s="62" t="s">
        <v>132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28</v>
      </c>
      <c r="G25" s="64" t="str">
        <f t="shared" si="7"/>
        <v>Euribor1M</v>
      </c>
      <c r="H25" s="62" t="str">
        <f t="shared" si="12"/>
        <v>EURAM3L18M_Quote</v>
      </c>
      <c r="I25" s="163" t="str">
        <f t="shared" si="13"/>
        <v>EUR3L1L18M_Quote</v>
      </c>
      <c r="J25" s="67"/>
      <c r="K25" s="51"/>
      <c r="L25" s="10" t="str">
        <f t="shared" si="10"/>
        <v>BasSw</v>
      </c>
      <c r="M25" s="98" t="e">
        <f t="shared" si="11"/>
        <v>#VALUE!</v>
      </c>
      <c r="N25" s="152" t="str">
        <f>IFERROR(_xll.qlRateHelperQuoteName(M25,Trigger),"--")</f>
        <v>--</v>
      </c>
      <c r="O25" s="102" t="str">
        <f>IFERROR(_xll.qlRateHelperQuoteValue($M25,Trigger),"--")</f>
        <v>--</v>
      </c>
      <c r="P25" s="101" t="b">
        <v>1</v>
      </c>
      <c r="Q25" s="98">
        <v>20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36" ht="11.25" customHeight="1" x14ac:dyDescent="0.2">
      <c r="A26" s="62" t="s">
        <v>132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28</v>
      </c>
      <c r="G26" s="64" t="str">
        <f t="shared" si="7"/>
        <v>Euribor1M</v>
      </c>
      <c r="H26" s="62" t="str">
        <f t="shared" si="12"/>
        <v>EURAM3L21M_Quote</v>
      </c>
      <c r="I26" s="163" t="str">
        <f t="shared" si="13"/>
        <v>EUR3L1L21M_Quote</v>
      </c>
      <c r="J26" s="67"/>
      <c r="K26" s="51"/>
      <c r="L26" s="10" t="str">
        <f t="shared" si="10"/>
        <v>BasSw</v>
      </c>
      <c r="M26" s="98" t="e">
        <f t="shared" si="11"/>
        <v>#VALUE!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1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36" ht="11.25" customHeight="1" x14ac:dyDescent="0.2">
      <c r="A27" s="62" t="s">
        <v>132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28</v>
      </c>
      <c r="G27" s="64" t="str">
        <f t="shared" si="7"/>
        <v>Euribor1M</v>
      </c>
      <c r="H27" s="62" t="str">
        <f t="shared" si="12"/>
        <v>EURAM3L2Y_Quote</v>
      </c>
      <c r="I27" s="163" t="str">
        <f t="shared" si="13"/>
        <v>EUR3L1L2Y_Quote</v>
      </c>
      <c r="J27" s="67" t="e">
        <f>_xll.qlSwapRateHelper2(,H27,,B27,JoinCalendar,EUR1M!D27,EUR1M!E27,EUR1M!F27,EUR1M!G27,EUR1M!I27,EUR1M!C27,Discounting,PillarDate,,Permanent,Trigger,ObjectOverwrite)</f>
        <v>#VALUE!</v>
      </c>
      <c r="K27" s="51"/>
      <c r="L27" s="10" t="str">
        <f t="shared" si="10"/>
        <v>BasSw</v>
      </c>
      <c r="M27" s="98" t="e">
        <f t="shared" si="11"/>
        <v>#VALUE!</v>
      </c>
      <c r="N27" s="152" t="str">
        <f>IFERROR(_xll.qlRateHelperQuoteName(M27,Trigger),"--")</f>
        <v>--</v>
      </c>
      <c r="O27" s="102" t="str">
        <f>IFERROR(_xll.qlRateHelperQuoteValue($M27,Trigger),"--")</f>
        <v>--</v>
      </c>
      <c r="P27" s="101" t="b">
        <v>1</v>
      </c>
      <c r="Q27" s="98">
        <v>20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36" ht="11.25" customHeight="1" x14ac:dyDescent="0.2">
      <c r="A28" s="62" t="s">
        <v>132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28</v>
      </c>
      <c r="G28" s="64" t="str">
        <f t="shared" si="7"/>
        <v>Euribor1M</v>
      </c>
      <c r="H28" s="62" t="str">
        <f t="shared" si="12"/>
        <v>EURAM3L3Y_Quote</v>
      </c>
      <c r="I28" s="163" t="str">
        <f t="shared" si="13"/>
        <v>EUR3L1L3Y_Quote</v>
      </c>
      <c r="J28" s="67" t="e">
        <f>_xll.qlSwapRateHelper2(,H28,,B28,JoinCalendar,EUR1M!D28,EUR1M!E28,EUR1M!F28,EUR1M!G28,EUR1M!I28,EUR1M!C28,Discounting,PillarDate,,Permanent,Trigger,ObjectOverwrite)</f>
        <v>#VALUE!</v>
      </c>
      <c r="K28" s="51"/>
      <c r="L28" s="10" t="str">
        <f t="shared" si="10"/>
        <v>BasSw</v>
      </c>
      <c r="M28" s="98" t="e">
        <f t="shared" si="11"/>
        <v>#VALUE!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1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36" ht="11.25" customHeight="1" x14ac:dyDescent="0.2">
      <c r="A29" s="62" t="s">
        <v>132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28</v>
      </c>
      <c r="G29" s="64" t="str">
        <f t="shared" si="7"/>
        <v>Euribor1M</v>
      </c>
      <c r="H29" s="62" t="str">
        <f t="shared" si="12"/>
        <v>EURAM3L4Y_Quote</v>
      </c>
      <c r="I29" s="163" t="str">
        <f t="shared" si="13"/>
        <v>EUR3L1L4Y_Quote</v>
      </c>
      <c r="J29" s="67" t="e">
        <f>_xll.qlSwapRateHelper2(,H29,,B29,JoinCalendar,EUR1M!D29,EUR1M!E29,EUR1M!F29,EUR1M!G29,EUR1M!I29,EUR1M!C29,Discounting,PillarDate,,Permanent,Trigger,ObjectOverwrite)</f>
        <v>#VALUE!</v>
      </c>
      <c r="K29" s="51"/>
      <c r="L29" s="10" t="str">
        <f t="shared" si="10"/>
        <v>BasSw</v>
      </c>
      <c r="M29" s="98" t="e">
        <f t="shared" si="11"/>
        <v>#VALUE!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1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36" ht="11.25" customHeight="1" x14ac:dyDescent="0.2">
      <c r="A30" s="62" t="s">
        <v>132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28</v>
      </c>
      <c r="G30" s="64" t="str">
        <f t="shared" si="7"/>
        <v>Euribor1M</v>
      </c>
      <c r="H30" s="62" t="str">
        <f t="shared" si="12"/>
        <v>EURAM3L5Y_Quote</v>
      </c>
      <c r="I30" s="163" t="str">
        <f t="shared" si="13"/>
        <v>EUR3L1L5Y_Quote</v>
      </c>
      <c r="J30" s="67" t="e">
        <f>_xll.qlSwapRateHelper2(,H30,,B30,JoinCalendar,EUR1M!D30,EUR1M!E30,EUR1M!F30,EUR1M!G30,EUR1M!I30,EUR1M!C30,Discounting,PillarDate,,Permanent,Trigger,ObjectOverwrite)</f>
        <v>#VALUE!</v>
      </c>
      <c r="K30" s="51"/>
      <c r="L30" s="10" t="str">
        <f t="shared" si="10"/>
        <v>BasSw</v>
      </c>
      <c r="M30" s="98" t="e">
        <f t="shared" si="11"/>
        <v>#VALUE!</v>
      </c>
      <c r="N30" s="152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1</v>
      </c>
      <c r="Q30" s="98">
        <v>20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6" ht="11.25" customHeight="1" x14ac:dyDescent="0.2">
      <c r="A31" s="62" t="s">
        <v>132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28</v>
      </c>
      <c r="G31" s="64" t="str">
        <f t="shared" si="7"/>
        <v>Euribor1M</v>
      </c>
      <c r="H31" s="62" t="str">
        <f t="shared" si="12"/>
        <v>EURAM3L6Y_Quote</v>
      </c>
      <c r="I31" s="163" t="str">
        <f t="shared" si="13"/>
        <v>EUR3L1L6Y_Quote</v>
      </c>
      <c r="J31" s="67" t="e">
        <f>_xll.qlSwapRateHelper2(,H31,,B31,JoinCalendar,EUR1M!D31,EUR1M!E31,EUR1M!F31,EUR1M!G31,EUR1M!I31,EUR1M!C31,Discounting,PillarDate,,Permanent,Trigger,ObjectOverwrite)</f>
        <v>#VALUE!</v>
      </c>
      <c r="K31" s="51"/>
      <c r="L31" s="10" t="str">
        <f t="shared" si="10"/>
        <v>BasSw</v>
      </c>
      <c r="M31" s="98" t="e">
        <f t="shared" si="11"/>
        <v>#VALUE!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1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6" ht="11.25" customHeight="1" x14ac:dyDescent="0.2">
      <c r="A32" s="62" t="s">
        <v>132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28</v>
      </c>
      <c r="G32" s="64" t="str">
        <f t="shared" si="7"/>
        <v>Euribor1M</v>
      </c>
      <c r="H32" s="62" t="str">
        <f t="shared" si="12"/>
        <v>EURAM3L7Y_Quote</v>
      </c>
      <c r="I32" s="163" t="str">
        <f t="shared" si="13"/>
        <v>EUR3L1L7Y_Quote</v>
      </c>
      <c r="J32" s="67" t="e">
        <f>_xll.qlSwapRateHelper2(,H32,,B32,JoinCalendar,EUR1M!D32,EUR1M!E32,EUR1M!F32,EUR1M!G32,EUR1M!I32,EUR1M!C32,Discounting,PillarDate,,Permanent,Trigger,ObjectOverwrite)</f>
        <v>#VALUE!</v>
      </c>
      <c r="K32" s="51"/>
      <c r="L32" s="10" t="str">
        <f t="shared" si="10"/>
        <v>BasSw</v>
      </c>
      <c r="M32" s="98" t="str">
        <f t="shared" si="11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132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28</v>
      </c>
      <c r="G33" s="64" t="str">
        <f t="shared" si="7"/>
        <v>Euribor1M</v>
      </c>
      <c r="H33" s="62" t="str">
        <f t="shared" si="12"/>
        <v>EURAM3L8Y_Quote</v>
      </c>
      <c r="I33" s="163" t="str">
        <f t="shared" si="13"/>
        <v>EUR3L1L8Y_Quote</v>
      </c>
      <c r="J33" s="67" t="e">
        <f>_xll.qlSwapRateHelper2(,H33,,B33,JoinCalendar,EUR1M!D33,EUR1M!E33,EUR1M!F33,EUR1M!G33,EUR1M!I33,EUR1M!C33,Discounting,PillarDate,,Permanent,Trigger,ObjectOverwrite)</f>
        <v>#VALUE!</v>
      </c>
      <c r="K33" s="51"/>
      <c r="L33" s="10" t="str">
        <f t="shared" si="10"/>
        <v>BasSw</v>
      </c>
      <c r="M33" s="98" t="e">
        <f t="shared" si="11"/>
        <v>#VALUE!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1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132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28</v>
      </c>
      <c r="G34" s="64" t="str">
        <f t="shared" si="7"/>
        <v>Euribor1M</v>
      </c>
      <c r="H34" s="62" t="str">
        <f t="shared" si="12"/>
        <v>EURAM3L9Y_Quote</v>
      </c>
      <c r="I34" s="163" t="str">
        <f t="shared" si="13"/>
        <v>EUR3L1L9Y_Quote</v>
      </c>
      <c r="J34" s="67" t="e">
        <f>_xll.qlSwapRateHelper2(,H34,,B34,JoinCalendar,EUR1M!D34,EUR1M!E34,EUR1M!F34,EUR1M!G34,EUR1M!I34,EUR1M!C34,Discounting,PillarDate,,Permanent,Trigger,ObjectOverwrite)</f>
        <v>#VALUE!</v>
      </c>
      <c r="K34" s="51"/>
      <c r="L34" s="10" t="str">
        <f t="shared" si="10"/>
        <v>BasSw</v>
      </c>
      <c r="M34" s="98" t="str">
        <f t="shared" si="11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132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28</v>
      </c>
      <c r="G35" s="64" t="str">
        <f t="shared" si="7"/>
        <v>Euribor1M</v>
      </c>
      <c r="H35" s="62" t="str">
        <f t="shared" si="12"/>
        <v>EURAM3L10Y_Quote</v>
      </c>
      <c r="I35" s="163" t="str">
        <f t="shared" si="13"/>
        <v>EUR3L1L10Y_Quote</v>
      </c>
      <c r="J35" s="67" t="e">
        <f>_xll.qlSwapRateHelper2(,H35,,B35,JoinCalendar,EUR1M!D35,EUR1M!E35,EUR1M!F35,EUR1M!G35,EUR1M!I35,EUR1M!C35,Discounting,PillarDate,,Permanent,Trigger,ObjectOverwrite)</f>
        <v>#VALUE!</v>
      </c>
      <c r="K35" s="51"/>
      <c r="L35" s="10" t="str">
        <f t="shared" si="10"/>
        <v>BasSw</v>
      </c>
      <c r="M35" s="98" t="str">
        <f t="shared" si="11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132</v>
      </c>
      <c r="B36" s="63" t="s">
        <v>105</v>
      </c>
      <c r="C36" s="64" t="s">
        <v>6</v>
      </c>
      <c r="D36" s="64" t="s">
        <v>8</v>
      </c>
      <c r="E36" s="64" t="s">
        <v>7</v>
      </c>
      <c r="F36" s="64" t="s">
        <v>28</v>
      </c>
      <c r="G36" s="64" t="str">
        <f t="shared" si="7"/>
        <v>Euribor1M</v>
      </c>
      <c r="H36" s="62" t="str">
        <f t="shared" si="12"/>
        <v>EURAM3L11Y_Quote</v>
      </c>
      <c r="I36" s="163" t="str">
        <f t="shared" si="13"/>
        <v>EUR3L1L11Y_Quote</v>
      </c>
      <c r="J36" s="67"/>
      <c r="K36" s="51"/>
      <c r="L36" s="10" t="str">
        <f t="shared" si="10"/>
        <v>BasSw</v>
      </c>
      <c r="M36" s="98" t="e">
        <f t="shared" si="11"/>
        <v>#VALUE!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1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132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28</v>
      </c>
      <c r="G37" s="64" t="str">
        <f t="shared" si="7"/>
        <v>Euribor1M</v>
      </c>
      <c r="H37" s="62" t="str">
        <f t="shared" si="12"/>
        <v>EURAM3L12Y_Quote</v>
      </c>
      <c r="I37" s="163" t="str">
        <f t="shared" si="13"/>
        <v>EUR3L1L12Y_Quote</v>
      </c>
      <c r="J37" s="67" t="e">
        <f>_xll.qlSwapRateHelper2(,H37,,B37,JoinCalendar,EUR1M!D37,EUR1M!E37,EUR1M!F37,EUR1M!G37,EUR1M!I37,EUR1M!C37,Discounting,PillarDate,,Permanent,Trigger,ObjectOverwrite)</f>
        <v>#VALUE!</v>
      </c>
      <c r="K37" s="51"/>
      <c r="L37" s="10" t="str">
        <f t="shared" si="10"/>
        <v>BasSw</v>
      </c>
      <c r="M37" s="98" t="str">
        <f t="shared" si="11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132</v>
      </c>
      <c r="B38" s="63" t="s">
        <v>106</v>
      </c>
      <c r="C38" s="64" t="s">
        <v>6</v>
      </c>
      <c r="D38" s="64" t="s">
        <v>8</v>
      </c>
      <c r="E38" s="64" t="s">
        <v>7</v>
      </c>
      <c r="F38" s="64" t="s">
        <v>28</v>
      </c>
      <c r="G38" s="64" t="str">
        <f t="shared" si="7"/>
        <v>Euribor1M</v>
      </c>
      <c r="H38" s="62" t="str">
        <f t="shared" si="12"/>
        <v>EURAM3L13Y_Quote</v>
      </c>
      <c r="I38" s="163" t="str">
        <f t="shared" si="13"/>
        <v>EUR3L1L13Y_Quote</v>
      </c>
      <c r="J38" s="67"/>
      <c r="K38" s="51"/>
      <c r="L38" s="10" t="str">
        <f t="shared" si="10"/>
        <v>BasSw</v>
      </c>
      <c r="M38" s="98" t="str">
        <f t="shared" si="11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132</v>
      </c>
      <c r="B39" s="63" t="s">
        <v>107</v>
      </c>
      <c r="C39" s="64" t="s">
        <v>6</v>
      </c>
      <c r="D39" s="64" t="s">
        <v>8</v>
      </c>
      <c r="E39" s="64" t="s">
        <v>7</v>
      </c>
      <c r="F39" s="64" t="s">
        <v>28</v>
      </c>
      <c r="G39" s="64" t="str">
        <f t="shared" si="7"/>
        <v>Euribor1M</v>
      </c>
      <c r="H39" s="62" t="str">
        <f t="shared" si="12"/>
        <v>EURAM3L14Y_Quote</v>
      </c>
      <c r="I39" s="163" t="str">
        <f t="shared" si="13"/>
        <v>EUR3L1L14Y_Quote</v>
      </c>
      <c r="J39" s="67"/>
      <c r="K39" s="51"/>
      <c r="L39" s="10" t="str">
        <f t="shared" si="10"/>
        <v>BasSw</v>
      </c>
      <c r="M39" s="98" t="str">
        <f t="shared" si="11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132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28</v>
      </c>
      <c r="G40" s="64" t="str">
        <f t="shared" si="7"/>
        <v>Euribor1M</v>
      </c>
      <c r="H40" s="62" t="str">
        <f t="shared" si="12"/>
        <v>EURAM3L15Y_Quote</v>
      </c>
      <c r="I40" s="163" t="str">
        <f t="shared" si="13"/>
        <v>EUR3L1L15Y_Quote</v>
      </c>
      <c r="J40" s="67" t="e">
        <f>_xll.qlSwapRateHelper2(,H40,,B40,JoinCalendar,EUR1M!D40,EUR1M!E40,EUR1M!F40,EUR1M!G40,EUR1M!I40,EUR1M!C40,Discounting,PillarDate,,Permanent,Trigger,ObjectOverwrite)</f>
        <v>#VALUE!</v>
      </c>
      <c r="K40" s="51"/>
      <c r="L40" s="10" t="str">
        <f t="shared" si="10"/>
        <v>BasSw</v>
      </c>
      <c r="M40" s="98" t="str">
        <f t="shared" si="11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132</v>
      </c>
      <c r="B41" s="63" t="s">
        <v>108</v>
      </c>
      <c r="C41" s="64" t="s">
        <v>6</v>
      </c>
      <c r="D41" s="64" t="s">
        <v>8</v>
      </c>
      <c r="E41" s="64" t="s">
        <v>7</v>
      </c>
      <c r="F41" s="64" t="s">
        <v>28</v>
      </c>
      <c r="G41" s="64" t="str">
        <f t="shared" si="7"/>
        <v>Euribor1M</v>
      </c>
      <c r="H41" s="62" t="str">
        <f t="shared" si="12"/>
        <v>EURAM3L16Y_Quote</v>
      </c>
      <c r="I41" s="163" t="str">
        <f t="shared" si="13"/>
        <v>EUR3L1L16Y_Quote</v>
      </c>
      <c r="J41" s="67"/>
      <c r="L41" s="10" t="str">
        <f t="shared" si="10"/>
        <v>BasSw</v>
      </c>
      <c r="M41" s="98" t="e">
        <f t="shared" si="11"/>
        <v>#VALUE!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1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132</v>
      </c>
      <c r="B42" s="63" t="s">
        <v>109</v>
      </c>
      <c r="C42" s="64" t="s">
        <v>6</v>
      </c>
      <c r="D42" s="64" t="s">
        <v>8</v>
      </c>
      <c r="E42" s="64" t="s">
        <v>7</v>
      </c>
      <c r="F42" s="64" t="s">
        <v>28</v>
      </c>
      <c r="G42" s="64" t="str">
        <f t="shared" si="7"/>
        <v>Euribor1M</v>
      </c>
      <c r="H42" s="62" t="str">
        <f t="shared" si="12"/>
        <v>EURAM3L17Y_Quote</v>
      </c>
      <c r="I42" s="163" t="str">
        <f t="shared" si="13"/>
        <v>EUR3L1L17Y_Quote</v>
      </c>
      <c r="J42" s="67"/>
      <c r="L42" s="10" t="str">
        <f t="shared" si="10"/>
        <v>BasSw</v>
      </c>
      <c r="M42" s="98" t="str">
        <f t="shared" si="11"/>
        <v>--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8">
        <v>40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132</v>
      </c>
      <c r="B43" s="63" t="s">
        <v>110</v>
      </c>
      <c r="C43" s="64" t="s">
        <v>6</v>
      </c>
      <c r="D43" s="64" t="s">
        <v>8</v>
      </c>
      <c r="E43" s="64" t="s">
        <v>7</v>
      </c>
      <c r="F43" s="64" t="s">
        <v>28</v>
      </c>
      <c r="G43" s="64" t="str">
        <f t="shared" si="7"/>
        <v>Euribor1M</v>
      </c>
      <c r="H43" s="62" t="str">
        <f t="shared" si="12"/>
        <v>EURAM3L18Y_Quote</v>
      </c>
      <c r="I43" s="163" t="str">
        <f t="shared" si="13"/>
        <v>EUR3L1L18Y_Quote</v>
      </c>
      <c r="J43" s="67"/>
      <c r="L43" s="10" t="str">
        <f t="shared" si="10"/>
        <v>BasSw</v>
      </c>
      <c r="M43" s="98" t="str">
        <f t="shared" si="11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40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132</v>
      </c>
      <c r="B44" s="63" t="s">
        <v>111</v>
      </c>
      <c r="C44" s="64" t="s">
        <v>6</v>
      </c>
      <c r="D44" s="64" t="s">
        <v>8</v>
      </c>
      <c r="E44" s="64" t="s">
        <v>7</v>
      </c>
      <c r="F44" s="64" t="s">
        <v>28</v>
      </c>
      <c r="G44" s="64" t="str">
        <f t="shared" si="7"/>
        <v>Euribor1M</v>
      </c>
      <c r="H44" s="62" t="str">
        <f t="shared" si="12"/>
        <v>EURAM3L19Y_Quote</v>
      </c>
      <c r="I44" s="163" t="str">
        <f t="shared" si="13"/>
        <v>EUR3L1L19Y_Quote</v>
      </c>
      <c r="J44" s="67"/>
      <c r="L44" s="10" t="str">
        <f t="shared" si="10"/>
        <v>BasSw</v>
      </c>
      <c r="M44" s="98" t="str">
        <f t="shared" si="11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132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28</v>
      </c>
      <c r="G45" s="64" t="str">
        <f t="shared" si="7"/>
        <v>Euribor1M</v>
      </c>
      <c r="H45" s="62" t="str">
        <f t="shared" si="12"/>
        <v>EURAM3L20Y_Quote</v>
      </c>
      <c r="I45" s="163" t="str">
        <f t="shared" si="13"/>
        <v>EUR3L1L20Y_Quote</v>
      </c>
      <c r="J45" s="67" t="e">
        <f>_xll.qlSwapRateHelper2(,H45,,B45,JoinCalendar,EUR1M!D45,EUR1M!E45,EUR1M!F45,EUR1M!G45,EUR1M!I45,EUR1M!C45,Discounting,PillarDate,,Permanent,Trigger,ObjectOverwrite)</f>
        <v>#VALUE!</v>
      </c>
      <c r="L45" s="10" t="str">
        <f t="shared" si="10"/>
        <v>BasSw</v>
      </c>
      <c r="M45" s="98" t="str">
        <f t="shared" si="11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132</v>
      </c>
      <c r="B46" s="63" t="s">
        <v>112</v>
      </c>
      <c r="C46" s="64" t="s">
        <v>6</v>
      </c>
      <c r="D46" s="64" t="s">
        <v>8</v>
      </c>
      <c r="E46" s="64" t="s">
        <v>7</v>
      </c>
      <c r="F46" s="64" t="s">
        <v>28</v>
      </c>
      <c r="G46" s="64" t="str">
        <f t="shared" si="7"/>
        <v>Euribor1M</v>
      </c>
      <c r="H46" s="62" t="str">
        <f t="shared" si="12"/>
        <v>EURAM3L21Y_Quote</v>
      </c>
      <c r="I46" s="163" t="str">
        <f t="shared" si="13"/>
        <v>EUR3L1L21Y_Quote</v>
      </c>
      <c r="J46" s="67"/>
      <c r="L46" s="10" t="str">
        <f t="shared" si="10"/>
        <v>BasSw</v>
      </c>
      <c r="M46" s="98" t="e">
        <f t="shared" si="11"/>
        <v>#VALUE!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1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132</v>
      </c>
      <c r="B47" s="63" t="s">
        <v>113</v>
      </c>
      <c r="C47" s="64" t="s">
        <v>6</v>
      </c>
      <c r="D47" s="64" t="s">
        <v>8</v>
      </c>
      <c r="E47" s="64" t="s">
        <v>7</v>
      </c>
      <c r="F47" s="64" t="s">
        <v>28</v>
      </c>
      <c r="G47" s="64" t="str">
        <f t="shared" si="7"/>
        <v>Euribor1M</v>
      </c>
      <c r="H47" s="62" t="str">
        <f t="shared" si="12"/>
        <v>EURAM3L22Y_Quote</v>
      </c>
      <c r="I47" s="163" t="str">
        <f t="shared" si="13"/>
        <v>EUR3L1L22Y_Quote</v>
      </c>
      <c r="J47" s="67"/>
      <c r="L47" s="10" t="str">
        <f t="shared" si="10"/>
        <v>BasSw</v>
      </c>
      <c r="M47" s="98" t="str">
        <f t="shared" si="11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132</v>
      </c>
      <c r="B48" s="63" t="s">
        <v>114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7"/>
        <v>Euribor1M</v>
      </c>
      <c r="H48" s="62" t="str">
        <f t="shared" si="12"/>
        <v>EURAM3L23Y_Quote</v>
      </c>
      <c r="I48" s="163" t="str">
        <f t="shared" si="13"/>
        <v>EUR3L1L23Y_Quote</v>
      </c>
      <c r="J48" s="67"/>
      <c r="L48" s="10" t="str">
        <f t="shared" si="10"/>
        <v>BasSw</v>
      </c>
      <c r="M48" s="98" t="str">
        <f t="shared" si="11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132</v>
      </c>
      <c r="B49" s="63" t="s">
        <v>115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7"/>
        <v>Euribor1M</v>
      </c>
      <c r="H49" s="62" t="str">
        <f t="shared" si="12"/>
        <v>EURAM3L24Y_Quote</v>
      </c>
      <c r="I49" s="163" t="str">
        <f t="shared" si="13"/>
        <v>EUR3L1L24Y_Quote</v>
      </c>
      <c r="J49" s="67"/>
      <c r="L49" s="10" t="str">
        <f t="shared" si="10"/>
        <v>BasSw</v>
      </c>
      <c r="M49" s="98" t="str">
        <f t="shared" si="11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132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7"/>
        <v>Euribor1M</v>
      </c>
      <c r="H50" s="62" t="str">
        <f t="shared" si="12"/>
        <v>EURAM3L25Y_Quote</v>
      </c>
      <c r="I50" s="163" t="str">
        <f t="shared" si="13"/>
        <v>EUR3L1L25Y_Quote</v>
      </c>
      <c r="J50" s="67" t="e">
        <f>_xll.qlSwapRateHelper2(,H50,,B50,JoinCalendar,EUR1M!D50,EUR1M!E50,EUR1M!F50,EUR1M!G50,EUR1M!I50,EUR1M!C50,Discounting,PillarDate,,Permanent,Trigger,ObjectOverwrite)</f>
        <v>#VALUE!</v>
      </c>
      <c r="L50" s="10" t="str">
        <f t="shared" si="10"/>
        <v>BasSw</v>
      </c>
      <c r="M50" s="98" t="str">
        <f t="shared" si="11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0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132</v>
      </c>
      <c r="B51" s="63" t="s">
        <v>116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7"/>
        <v>Euribor1M</v>
      </c>
      <c r="H51" s="62" t="str">
        <f t="shared" si="12"/>
        <v>EURAM3L26Y_Quote</v>
      </c>
      <c r="I51" s="163" t="str">
        <f t="shared" si="13"/>
        <v>EUR3L1L26Y_Quote</v>
      </c>
      <c r="J51" s="67"/>
      <c r="L51" s="10" t="str">
        <f t="shared" si="10"/>
        <v>BasSw</v>
      </c>
      <c r="M51" s="98" t="e">
        <f t="shared" si="11"/>
        <v>#VALUE!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1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132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7"/>
        <v>Euribor1M</v>
      </c>
      <c r="H52" s="62" t="str">
        <f t="shared" si="12"/>
        <v>EURAM3L27Y_Quote</v>
      </c>
      <c r="I52" s="163" t="str">
        <f t="shared" si="13"/>
        <v>EUR3L1L27Y_Quote</v>
      </c>
      <c r="J52" s="67"/>
      <c r="L52" s="10" t="str">
        <f t="shared" si="10"/>
        <v>BasSw</v>
      </c>
      <c r="M52" s="98" t="str">
        <f t="shared" si="11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132</v>
      </c>
      <c r="B53" s="63" t="s">
        <v>117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7"/>
        <v>Euribor1M</v>
      </c>
      <c r="H53" s="62" t="str">
        <f t="shared" si="12"/>
        <v>EURAM3L28Y_Quote</v>
      </c>
      <c r="I53" s="163" t="str">
        <f t="shared" si="13"/>
        <v>EUR3L1L28Y_Quote</v>
      </c>
      <c r="J53" s="67"/>
      <c r="L53" s="10" t="str">
        <f t="shared" si="10"/>
        <v>BasSw</v>
      </c>
      <c r="M53" s="98" t="e">
        <f t="shared" si="11"/>
        <v>#VALUE!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68" t="b">
        <f>NOT(ISERROR(_xll.qlQuoteValue(N53)))</f>
        <v>0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132</v>
      </c>
      <c r="B54" s="63" t="s">
        <v>118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7"/>
        <v>Euribor1M</v>
      </c>
      <c r="H54" s="62" t="str">
        <f t="shared" si="12"/>
        <v>EURAM3L29Y_Quote</v>
      </c>
      <c r="I54" s="163" t="str">
        <f t="shared" si="13"/>
        <v>EUR3L1L29Y_Quote</v>
      </c>
      <c r="J54" s="67"/>
      <c r="L54" s="10" t="str">
        <f t="shared" si="10"/>
        <v>BasSw</v>
      </c>
      <c r="M54" s="98" t="e">
        <f t="shared" si="11"/>
        <v>#VALUE!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68" t="b">
        <f>NOT(ISERROR(_xll.qlQuoteValue(N54)))</f>
        <v>0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132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7"/>
        <v>Euribor1M</v>
      </c>
      <c r="H55" s="62" t="str">
        <f t="shared" si="12"/>
        <v>EURAM3L30Y_Quote</v>
      </c>
      <c r="I55" s="163" t="str">
        <f t="shared" si="13"/>
        <v>EUR3L1L30Y_Quote</v>
      </c>
      <c r="J55" s="67" t="e">
        <f>_xll.qlSwapRateHelper2(,H55,,B55,JoinCalendar,EUR1M!D55,EUR1M!E55,EUR1M!F55,EUR1M!G55,EUR1M!I55,EUR1M!C55,Discounting,PillarDate,,Permanent,Trigger,ObjectOverwrite)</f>
        <v>#VALUE!</v>
      </c>
      <c r="L55" s="11" t="str">
        <f t="shared" si="10"/>
        <v>BasSw</v>
      </c>
      <c r="M55" s="99" t="str">
        <f t="shared" si="11"/>
        <v>--</v>
      </c>
      <c r="N55" s="153" t="str">
        <f>IFERROR(_xll.qlRateHelperQuoteName(M55,Trigger),"--")</f>
        <v>--</v>
      </c>
      <c r="O55" s="105" t="str">
        <f>IFERROR(_xll.qlRateHelperQuoteValue($M55,Trigger),"--")</f>
        <v>--</v>
      </c>
      <c r="P55" s="104" t="b">
        <v>0</v>
      </c>
      <c r="Q55" s="99">
        <v>40</v>
      </c>
      <c r="R55" s="99">
        <v>1</v>
      </c>
      <c r="S55" s="106" t="str">
        <f>IFERROR(_xll.qlRateHelperEarliestDate(M55,Trigger),"--")</f>
        <v>--</v>
      </c>
      <c r="T55" s="106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132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7"/>
        <v>Euribor1M</v>
      </c>
      <c r="H56" s="62" t="str">
        <f t="shared" si="12"/>
        <v>EURAM3L35Y_Quote</v>
      </c>
      <c r="I56" s="163" t="str">
        <f t="shared" si="13"/>
        <v>EUR3L1L35Y_Quote</v>
      </c>
      <c r="J56" s="67"/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132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7"/>
        <v>Euribor1M</v>
      </c>
      <c r="H57" s="62" t="str">
        <f t="shared" si="12"/>
        <v>EURAM3L40Y_Quote</v>
      </c>
      <c r="I57" s="163" t="str">
        <f t="shared" si="13"/>
        <v>EUR3L1L40Y_Quote</v>
      </c>
      <c r="J57" s="67" t="e">
        <f>_xll.qlSwapRateHelper2(,H57,,B57,JoinCalendar,EUR1M!D57,EUR1M!E57,EUR1M!F57,EUR1M!G57,EUR1M!I57,EUR1M!C57,Discounting,PillarDate,,Permanent,Trigger,ObjectOverwrite)</f>
        <v>#VALUE!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132</v>
      </c>
      <c r="B58" s="63" t="s">
        <v>72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7"/>
        <v>Euribor1M</v>
      </c>
      <c r="H58" s="62" t="str">
        <f t="shared" si="12"/>
        <v>EURAM3L50Y_Quote</v>
      </c>
      <c r="I58" s="163" t="str">
        <f t="shared" si="13"/>
        <v>EUR3L1L50Y_Quote</v>
      </c>
      <c r="J58" s="67" t="e">
        <f>_xll.qlSwapRateHelper2(,H58,,B58,JoinCalendar,EUR1M!D58,EUR1M!E58,EUR1M!F58,EUR1M!G58,EUR1M!I58,EUR1M!C58,Discounting,PillarDate,,Permanent,Trigger,ObjectOverwrite)</f>
        <v>#VALUE!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1" t="s">
        <v>132</v>
      </c>
      <c r="B59" s="8" t="s">
        <v>119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Euribor1M</v>
      </c>
      <c r="H59" s="1" t="str">
        <f t="shared" si="12"/>
        <v>EURAM3L60Y_Quote</v>
      </c>
      <c r="I59" s="164" t="str">
        <f t="shared" si="13"/>
        <v>EUR3L1L60Y_Quote</v>
      </c>
      <c r="J59" s="3"/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22:29" ht="11.25" customHeight="1" x14ac:dyDescent="0.2"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22:29" ht="11.25" customHeight="1" x14ac:dyDescent="0.2">
      <c r="V66" s="6" t="str">
        <f t="shared" si="3"/>
        <v/>
      </c>
      <c r="W66" s="6" t="e">
        <v>#NUM!</v>
      </c>
      <c r="X66" s="6" t="str">
        <f>IFERROR(_xll.qlRateHelperQuoteName(W66,Trigger),"")</f>
        <v/>
      </c>
      <c r="Y66" s="83" t="str">
        <f>IFERROR(_xll.qlRateHelperRate(W66,Trigger),"")</f>
        <v/>
      </c>
      <c r="Z66" s="109" t="str">
        <f>IF(ISERROR(_xll.qlSwapRateHelperSpread($W66)),IF(ISERROR(_xll.qlFuturesRateHelperConvexityAdjustment($W66)),"",_xll.qlFuturesRateHelperConvexityAdjustment($W66)),_xll.qlSwapRateHelperSpread($W66))</f>
        <v/>
      </c>
      <c r="AA66" s="12" t="str">
        <f>IFERROR(_xll.qlRateHelperEarliestDate(W66,Trigger),"")</f>
        <v/>
      </c>
      <c r="AB66" s="12" t="str">
        <f>IFERROR(_xll.qlRateHelperPillarDate(W66,Trigger),"")</f>
        <v/>
      </c>
      <c r="AC66" s="82" t="e">
        <v>#VALUE!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49" t="s">
        <v>37</v>
      </c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11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24.42578125" style="49" bestFit="1" customWidth="1"/>
    <col min="32" max="32" width="9" style="49" bestFit="1" customWidth="1"/>
    <col min="33" max="16384" width="9.140625" style="49"/>
  </cols>
  <sheetData>
    <row r="1" spans="1:32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2" ht="21.75" customHeight="1" x14ac:dyDescent="0.2">
      <c r="A2" s="68" t="s">
        <v>9</v>
      </c>
      <c r="B2" s="68" t="s">
        <v>30</v>
      </c>
      <c r="C2" s="68" t="s">
        <v>97</v>
      </c>
      <c r="D2" s="68"/>
      <c r="E2" s="68"/>
      <c r="F2" s="68"/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84</v>
      </c>
      <c r="O2" s="77" t="s">
        <v>87</v>
      </c>
      <c r="P2" s="77" t="s">
        <v>85</v>
      </c>
      <c r="Q2" s="77" t="s">
        <v>86</v>
      </c>
      <c r="R2" s="77" t="s">
        <v>88</v>
      </c>
      <c r="S2" s="77" t="s">
        <v>23</v>
      </c>
      <c r="T2" s="77" t="s">
        <v>81</v>
      </c>
      <c r="U2" s="97"/>
      <c r="V2" s="77" t="s">
        <v>9</v>
      </c>
      <c r="W2" s="77" t="s">
        <v>25</v>
      </c>
      <c r="X2" s="77" t="s">
        <v>84</v>
      </c>
      <c r="Y2" s="79" t="s">
        <v>24</v>
      </c>
      <c r="Z2" s="79" t="s">
        <v>89</v>
      </c>
      <c r="AA2" s="77" t="s">
        <v>23</v>
      </c>
      <c r="AB2" s="77" t="s">
        <v>81</v>
      </c>
      <c r="AC2" s="80" t="e">
        <f t="array" ref="AC2:AC78">_xll.qlPiecewiseYieldCurveData(YieldCurve_1Y,Trigger)</f>
        <v>#VALUE!</v>
      </c>
      <c r="AE2" s="194" t="s">
        <v>90</v>
      </c>
      <c r="AF2" s="195"/>
    </row>
    <row r="3" spans="1:32" ht="11.25" customHeight="1" x14ac:dyDescent="0.2">
      <c r="A3" s="114" t="s">
        <v>27</v>
      </c>
      <c r="B3" s="115" t="s">
        <v>77</v>
      </c>
      <c r="C3" s="116" t="s">
        <v>39</v>
      </c>
      <c r="D3" s="128"/>
      <c r="E3" s="128"/>
      <c r="F3" s="128"/>
      <c r="G3" s="117" t="str">
        <f>_xll.qlLibor(,Currency,C3,,Permanent,Trigger,ObjectOverwrite)</f>
        <v>obj_00641#0013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78">_xll.qlRateHelperSelection(_xll.ohFilter(RateHelpers,IncludeFlag),_xll.ohFilter(Priority,IncludeFlag),$AF$3,$AF$4,$AF$5,$AF$6,_xll.ohFilter(MinDistance,IncludeFlag),Trigger)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E3" s="111" t="s">
        <v>91</v>
      </c>
      <c r="AF3" s="112">
        <v>0</v>
      </c>
    </row>
    <row r="4" spans="1:32" ht="11.25" customHeight="1" x14ac:dyDescent="0.2">
      <c r="A4" s="56" t="s">
        <v>27</v>
      </c>
      <c r="B4" s="57" t="s">
        <v>96</v>
      </c>
      <c r="C4" s="59" t="s">
        <v>40</v>
      </c>
      <c r="D4" s="135"/>
      <c r="E4" s="135"/>
      <c r="F4" s="135"/>
      <c r="G4" s="58" t="str">
        <f>_xll.qlLibor(,Currency,C4,,Permanent,Trigger,ObjectOverwrite)</f>
        <v>obj_00651#0013</v>
      </c>
      <c r="H4" s="162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E4" s="111" t="s">
        <v>92</v>
      </c>
      <c r="AF4" s="112">
        <v>0</v>
      </c>
    </row>
    <row r="5" spans="1:32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_xll.qlLibor(,Currency,C5,,Permanent,Trigger,ObjectOverwrite)</f>
        <v>obj_0063a#0013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84"/>
      <c r="AE5" s="111" t="s">
        <v>93</v>
      </c>
      <c r="AF5" s="112">
        <v>0</v>
      </c>
    </row>
    <row r="6" spans="1:32" ht="11.25" customHeight="1" x14ac:dyDescent="0.2">
      <c r="A6" s="62" t="s">
        <v>27</v>
      </c>
      <c r="B6" s="63" t="s">
        <v>42</v>
      </c>
      <c r="C6" s="65" t="str">
        <f t="shared" ref="C6:C18" si="4">B6</f>
        <v>3W</v>
      </c>
      <c r="D6" s="129"/>
      <c r="E6" s="129"/>
      <c r="F6" s="129"/>
      <c r="G6" s="64" t="str">
        <f>_xll.qlLibor(,Currency,C6,,Permanent,Trigger,ObjectOverwrite)</f>
        <v>obj_00638#0013</v>
      </c>
      <c r="H6" s="126" t="str">
        <f t="shared" si="0"/>
        <v>EUR3WD_SYNTH1Y_Quote</v>
      </c>
      <c r="I6" s="129"/>
      <c r="J6" s="67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E6" s="111" t="s">
        <v>94</v>
      </c>
      <c r="AF6" s="113" t="s">
        <v>95</v>
      </c>
    </row>
    <row r="7" spans="1:32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_xll.qlLibor(,Currency,C7,,Permanent,Trigger,ObjectOverwrite)</f>
        <v>obj_0064c#0013</v>
      </c>
      <c r="H7" s="126" t="str">
        <f t="shared" si="0"/>
        <v>EUR1MD_SYNTH1Y_Quote</v>
      </c>
      <c r="I7" s="129"/>
      <c r="J7" s="67" t="str">
        <f>_xll.qlDepositRateHelper(,H7,G7,Permanent,Trigger,ObjectOverwrite)</f>
        <v>obj_00662#0012</v>
      </c>
      <c r="K7" s="51"/>
      <c r="L7" s="10" t="str">
        <f t="shared" si="1"/>
        <v>Dp</v>
      </c>
      <c r="M7" s="98" t="str">
        <f t="shared" si="2"/>
        <v>obj_00662#0012</v>
      </c>
      <c r="N7" s="152" t="str">
        <f>IFERROR(_xll.qlRateHelperQuoteName(M7,Trigger),"--")</f>
        <v>EUR1MD_SYNTH1Y_Quote</v>
      </c>
      <c r="O7" s="102">
        <f>IFERROR(_xll.qlRateHelperQuoteValue($M7,Trigger),"--")</f>
        <v>9.3999999999999997E-4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</row>
    <row r="8" spans="1:32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_xll.qlLibor(,Currency,C8,,Permanent,Trigger,ObjectOverwrite)</f>
        <v>obj_00656#0013</v>
      </c>
      <c r="H8" s="126" t="str">
        <f t="shared" si="0"/>
        <v>EUR2MD_SYNTH1Y_Quote</v>
      </c>
      <c r="I8" s="129"/>
      <c r="J8" s="67" t="str">
        <f>_xll.qlDepositRateHelper(,H8,G8,Permanent,Trigger,ObjectOverwrite)</f>
        <v>obj_0066a#0012</v>
      </c>
      <c r="K8" s="51"/>
      <c r="L8" s="10" t="str">
        <f t="shared" si="1"/>
        <v>Dp</v>
      </c>
      <c r="M8" s="98" t="str">
        <f t="shared" si="2"/>
        <v>obj_0066a#0012</v>
      </c>
      <c r="N8" s="152" t="str">
        <f>IFERROR(_xll.qlRateHelperQuoteName(M8,Trigger),"--")</f>
        <v>EUR2MD_SYNTH1Y_Quote</v>
      </c>
      <c r="O8" s="102">
        <f>IFERROR(_xll.qlRateHelperQuoteValue($M8,Trigger),"--")</f>
        <v>1.01E-3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</row>
    <row r="9" spans="1:32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_xll.qlLibor(,Currency,C9,,Permanent,Trigger,ObjectOverwrite)</f>
        <v>obj_0063e#0013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obj_0065f#0012</v>
      </c>
      <c r="K9" s="51"/>
      <c r="L9" s="10" t="str">
        <f t="shared" si="1"/>
        <v>Dp</v>
      </c>
      <c r="M9" s="98" t="str">
        <f t="shared" si="2"/>
        <v>obj_0065f#0012</v>
      </c>
      <c r="N9" s="152" t="str">
        <f>IFERROR(_xll.qlRateHelperQuoteName(M9,Trigger),"--")</f>
        <v>EUR3MD_SYNTH1Y_Quote</v>
      </c>
      <c r="O9" s="102">
        <f>IFERROR(_xll.qlRateHelperQuoteValue($M9,Trigger),"--")</f>
        <v>1.075E-3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</row>
    <row r="10" spans="1:32" ht="11.25" customHeight="1" x14ac:dyDescent="0.25">
      <c r="A10" s="62" t="s">
        <v>27</v>
      </c>
      <c r="B10" s="63" t="s">
        <v>44</v>
      </c>
      <c r="C10" s="65" t="str">
        <f t="shared" si="4"/>
        <v>4M</v>
      </c>
      <c r="D10" s="129"/>
      <c r="E10" s="129"/>
      <c r="F10" s="129"/>
      <c r="G10" s="64" t="str">
        <f>_xll.qlLibor(,Currency,C10,,Permanent,Trigger,ObjectOverwrite)</f>
        <v>obj_0064b#0013</v>
      </c>
      <c r="H10" s="126" t="str">
        <f t="shared" si="0"/>
        <v>EUR4MD_SYNTH1Y_Quote</v>
      </c>
      <c r="I10" s="129"/>
      <c r="J10" s="67" t="str">
        <f>_xll.qlDepositRateHelper(,H10,G10,Permanent,Trigger,ObjectOverwrite)</f>
        <v>obj_0065d#0012</v>
      </c>
      <c r="K10" s="51"/>
      <c r="L10" s="10" t="str">
        <f t="shared" si="1"/>
        <v>Dp</v>
      </c>
      <c r="M10" s="98" t="str">
        <f t="shared" si="2"/>
        <v>obj_0065d#0012</v>
      </c>
      <c r="N10" s="152" t="str">
        <f>IFERROR(_xll.qlRateHelperQuoteName(M10,Trigger),"--")</f>
        <v>EUR4MD_SYNTH1Y_Quote</v>
      </c>
      <c r="O10" s="102">
        <f>IFERROR(_xll.qlRateHelperQuoteValue($M10,Trigger),"--")</f>
        <v>1.127E-3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</row>
    <row r="11" spans="1:32" ht="11.25" customHeight="1" x14ac:dyDescent="0.25">
      <c r="A11" s="62" t="s">
        <v>27</v>
      </c>
      <c r="B11" s="63" t="s">
        <v>45</v>
      </c>
      <c r="C11" s="65" t="str">
        <f t="shared" si="4"/>
        <v>5M</v>
      </c>
      <c r="D11" s="129"/>
      <c r="E11" s="129"/>
      <c r="F11" s="129"/>
      <c r="G11" s="64" t="str">
        <f>_xll.qlLibor(,Currency,C11,,Permanent,Trigger,ObjectOverwrite)</f>
        <v>obj_0064f#0013</v>
      </c>
      <c r="H11" s="126" t="str">
        <f t="shared" si="0"/>
        <v>EUR5MD_SYNTH1Y_Quote</v>
      </c>
      <c r="I11" s="129"/>
      <c r="J11" s="67" t="str">
        <f>_xll.qlDepositRateHelper(,H11,G11,Permanent,Trigger,ObjectOverwrite)</f>
        <v>obj_00668#0012</v>
      </c>
      <c r="K11" s="51"/>
      <c r="L11" s="10" t="str">
        <f t="shared" si="1"/>
        <v>Dp</v>
      </c>
      <c r="M11" s="98" t="str">
        <f t="shared" si="2"/>
        <v>obj_00668#0012</v>
      </c>
      <c r="N11" s="152" t="str">
        <f>IFERROR(_xll.qlRateHelperQuoteName(M11,Trigger),"--")</f>
        <v>EUR5MD_SYNTH1Y_Quote</v>
      </c>
      <c r="O11" s="102">
        <f>IFERROR(_xll.qlRateHelperQuoteValue($M11,Trigger),"--")</f>
        <v>1.1850000000000001E-3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</row>
    <row r="12" spans="1:32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_xll.qlLibor(,Currency,C12,,Permanent,Trigger,ObjectOverwrite)</f>
        <v>obj_00657#0013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obj_0066c#0012</v>
      </c>
      <c r="K12" s="51" t="s">
        <v>37</v>
      </c>
      <c r="L12" s="10" t="str">
        <f t="shared" si="1"/>
        <v>Dp</v>
      </c>
      <c r="M12" s="98" t="str">
        <f t="shared" si="2"/>
        <v>obj_0066c#0012</v>
      </c>
      <c r="N12" s="152" t="str">
        <f>IFERROR(_xll.qlRateHelperQuoteName(M12,Trigger),"--")</f>
        <v>EUR6MD_SYNTH1Y_Quote</v>
      </c>
      <c r="O12" s="102">
        <f>IFERROR(_xll.qlRateHelperQuoteValue($M12,Trigger),"--")</f>
        <v>1.2329999999999999E-3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42184</v>
      </c>
      <c r="T12" s="103">
        <f>IFERROR(_xll.qlRateHelperPillarDate(M12,Trigger),"--")</f>
        <v>42367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</row>
    <row r="13" spans="1:32" ht="11.25" customHeight="1" x14ac:dyDescent="0.2">
      <c r="A13" s="62" t="s">
        <v>27</v>
      </c>
      <c r="B13" s="63" t="s">
        <v>46</v>
      </c>
      <c r="C13" s="65" t="str">
        <f t="shared" si="4"/>
        <v>7M</v>
      </c>
      <c r="D13" s="129"/>
      <c r="E13" s="129"/>
      <c r="F13" s="129"/>
      <c r="G13" s="64" t="str">
        <f>_xll.qlLibor(,Currency,C13,,Permanent,Trigger,ObjectOverwrite)</f>
        <v>obj_00639#0013</v>
      </c>
      <c r="H13" s="126" t="str">
        <f t="shared" si="0"/>
        <v>EUR7MD_SYNTH1Y_Quote</v>
      </c>
      <c r="I13" s="129"/>
      <c r="J13" s="67"/>
      <c r="K13" s="51"/>
      <c r="L13" s="10" t="str">
        <f t="shared" si="1"/>
        <v>Dp</v>
      </c>
      <c r="M13" s="98" t="str">
        <f t="shared" si="2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</row>
    <row r="14" spans="1:32" ht="11.25" customHeight="1" x14ac:dyDescent="0.2">
      <c r="A14" s="62" t="s">
        <v>27</v>
      </c>
      <c r="B14" s="63" t="s">
        <v>47</v>
      </c>
      <c r="C14" s="65" t="str">
        <f t="shared" si="4"/>
        <v>8M</v>
      </c>
      <c r="D14" s="129"/>
      <c r="E14" s="129"/>
      <c r="F14" s="129"/>
      <c r="G14" s="64" t="str">
        <f>_xll.qlLibor(,Currency,C14,,Permanent,Trigger,ObjectOverwrite)</f>
        <v>obj_00659#0013</v>
      </c>
      <c r="H14" s="126" t="str">
        <f t="shared" si="0"/>
        <v>EUR8MD_SYNTH1Y_Quote</v>
      </c>
      <c r="I14" s="129"/>
      <c r="J14" s="67"/>
      <c r="K14" s="51"/>
      <c r="L14" s="10" t="str">
        <f t="shared" si="1"/>
        <v>Dp</v>
      </c>
      <c r="M14" s="98" t="str">
        <f t="shared" si="2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</row>
    <row r="15" spans="1:32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_xll.qlLibor(,Currency,C15,,Permanent,Trigger,ObjectOverwrite)</f>
        <v>obj_00655#0013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obj_00667#0012</v>
      </c>
      <c r="K15" s="51"/>
      <c r="L15" s="10" t="str">
        <f t="shared" si="1"/>
        <v>Dp</v>
      </c>
      <c r="M15" s="98" t="str">
        <f t="shared" si="2"/>
        <v>obj_00667#0012</v>
      </c>
      <c r="N15" s="152" t="str">
        <f>IFERROR(_xll.qlRateHelperQuoteName(M15,Trigger),"--")</f>
        <v>EUR9MD_SYNTH1Y_Quote</v>
      </c>
      <c r="O15" s="102">
        <f>IFERROR(_xll.qlRateHelperQuoteValue($M15,Trigger),"--")</f>
        <v>1.423E-3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42184</v>
      </c>
      <c r="T15" s="103">
        <f>IFERROR(_xll.qlRateHelperPillarDate(M15,Trigger),"--")</f>
        <v>42458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</row>
    <row r="16" spans="1:32" ht="11.25" customHeight="1" x14ac:dyDescent="0.2">
      <c r="A16" s="62" t="s">
        <v>27</v>
      </c>
      <c r="B16" s="63" t="s">
        <v>49</v>
      </c>
      <c r="C16" s="65" t="str">
        <f t="shared" si="4"/>
        <v>10M</v>
      </c>
      <c r="D16" s="129"/>
      <c r="E16" s="129"/>
      <c r="F16" s="129"/>
      <c r="G16" s="64" t="str">
        <f>_xll.qlLibor(,Currency,C16,,Permanent,Trigger,ObjectOverwrite)</f>
        <v>obj_0064a#0013</v>
      </c>
      <c r="H16" s="126" t="str">
        <f t="shared" si="0"/>
        <v>EUR10MD_SYNTH1Y_Quote</v>
      </c>
      <c r="I16" s="129"/>
      <c r="J16" s="67"/>
      <c r="K16" s="51"/>
      <c r="L16" s="10" t="str">
        <f t="shared" si="1"/>
        <v>Dp</v>
      </c>
      <c r="M16" s="98" t="str">
        <f t="shared" si="2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</row>
    <row r="17" spans="1:29" ht="11.25" customHeight="1" x14ac:dyDescent="0.2">
      <c r="A17" s="62" t="s">
        <v>27</v>
      </c>
      <c r="B17" s="63" t="s">
        <v>50</v>
      </c>
      <c r="C17" s="65" t="str">
        <f t="shared" si="4"/>
        <v>11M</v>
      </c>
      <c r="D17" s="129"/>
      <c r="E17" s="129"/>
      <c r="F17" s="129"/>
      <c r="G17" s="64" t="str">
        <f>_xll.qlLibor(,Currency,C17,,Permanent,Trigger,ObjectOverwrite)</f>
        <v>obj_00653#0013</v>
      </c>
      <c r="H17" s="126" t="str">
        <f t="shared" si="0"/>
        <v>EUR11MD_SYNTH1Y_Quote</v>
      </c>
      <c r="I17" s="129"/>
      <c r="J17" s="67"/>
      <c r="K17" s="51"/>
      <c r="L17" s="10" t="str">
        <f t="shared" si="1"/>
        <v>Dp</v>
      </c>
      <c r="M17" s="98" t="str">
        <f t="shared" si="2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_xll.qlLibor(,Currency,C18,,Permanent,Trigger,ObjectOverwrite)</f>
        <v>obj_00652#0013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obj_00669#0012</v>
      </c>
      <c r="K18" s="51"/>
      <c r="L18" s="11" t="str">
        <f t="shared" si="1"/>
        <v>Dp</v>
      </c>
      <c r="M18" s="99" t="str">
        <f t="shared" si="2"/>
        <v>obj_00669#0012</v>
      </c>
      <c r="N18" s="153" t="str">
        <f>IFERROR(_xll.qlRateHelperQuoteName(M18,Trigger),"--")</f>
        <v>EUR1YD_SYNTH1Y_Quote</v>
      </c>
      <c r="O18" s="105">
        <f>IFERROR(_xll.qlRateHelperQuoteValue($M18,Trigger),"--")</f>
        <v>1.6199999999999999E-3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42184</v>
      </c>
      <c r="T18" s="106">
        <f>IFERROR(_xll.qlRateHelperPillarDate(M18,Trigger),"--")</f>
        <v>42550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</row>
    <row r="19" spans="1:29" ht="11.25" customHeight="1" x14ac:dyDescent="0.2">
      <c r="B19" s="49"/>
      <c r="C19" s="49" t="s">
        <v>129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obj_0067d#0010</v>
      </c>
      <c r="N19" s="151" t="str">
        <f>IFERROR(_xll.qlRateHelperQuoteName(M19,Trigger),"--")</f>
        <v>EUR1x13F_Quote</v>
      </c>
      <c r="O19" s="139">
        <f>IFERROR(_xll.qlRateHelperQuoteValue($M19,Trigger),"--")</f>
        <v>1.7499999999999998E-3</v>
      </c>
      <c r="P19" s="138" t="b">
        <v>1</v>
      </c>
      <c r="Q19" s="137">
        <v>20</v>
      </c>
      <c r="R19" s="137">
        <v>1</v>
      </c>
      <c r="S19" s="140">
        <f>IFERROR(_xll.qlRateHelperEarliestDate(M19,Trigger),"--")</f>
        <v>42214</v>
      </c>
      <c r="T19" s="140">
        <f>IFERROR(_xll.qlRateHelperPillarDate(M19,Trigger),"--")</f>
        <v>42580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</row>
    <row r="20" spans="1:29" ht="11.25" customHeight="1" x14ac:dyDescent="0.2">
      <c r="A20" s="68" t="s">
        <v>9</v>
      </c>
      <c r="B20" s="68" t="s">
        <v>98</v>
      </c>
      <c r="C20" s="68" t="s">
        <v>99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obj_00678#0010</v>
      </c>
      <c r="N20" s="152" t="str">
        <f>IFERROR(_xll.qlRateHelperQuoteName(M20,Trigger),"--")</f>
        <v>EUR2x14F_Quote</v>
      </c>
      <c r="O20" s="102">
        <f>IFERROR(_xll.qlRateHelperQuoteValue($M20,Trigger),"--")</f>
        <v>1.7899999999999999E-3</v>
      </c>
      <c r="P20" s="101" t="b">
        <v>1</v>
      </c>
      <c r="Q20" s="98">
        <v>20</v>
      </c>
      <c r="R20" s="98">
        <v>1</v>
      </c>
      <c r="S20" s="103">
        <f>IFERROR(_xll.qlRateHelperEarliestDate(M20,Trigger),"--")</f>
        <v>42247</v>
      </c>
      <c r="T20" s="103">
        <f>IFERROR(_xll.qlRateHelperPillarDate(M20,Trigger),"--")</f>
        <v>42611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</row>
    <row r="21" spans="1:29" ht="11.25" customHeight="1" x14ac:dyDescent="0.2">
      <c r="A21" s="56" t="s">
        <v>100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PROPER(Currency)&amp;FamilyName&amp;$G$1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obj_0067d#0010</v>
      </c>
      <c r="K21" s="51"/>
      <c r="L21" s="10" t="str">
        <f t="shared" si="5"/>
        <v>FRA</v>
      </c>
      <c r="M21" s="98" t="str">
        <f t="shared" si="6"/>
        <v>obj_00677#0010</v>
      </c>
      <c r="N21" s="152" t="str">
        <f>IFERROR(_xll.qlRateHelperQuoteName(M21,Trigger),"--")</f>
        <v>EUR3x15F_Quote</v>
      </c>
      <c r="O21" s="102">
        <f>IFERROR(_xll.qlRateHelperQuoteValue($M21,Trigger),"--")</f>
        <v>1.82E-3</v>
      </c>
      <c r="P21" s="101" t="b">
        <v>1</v>
      </c>
      <c r="Q21" s="98">
        <v>20</v>
      </c>
      <c r="R21" s="98">
        <v>1</v>
      </c>
      <c r="S21" s="103">
        <f>IFERROR(_xll.qlRateHelperEarliestDate(M21,Trigger),"--")</f>
        <v>42276</v>
      </c>
      <c r="T21" s="103">
        <f>IFERROR(_xll.qlRateHelperPillarDate(M21,Trigger),"--")</f>
        <v>42642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</row>
    <row r="22" spans="1:29" ht="11.25" customHeight="1" x14ac:dyDescent="0.2">
      <c r="A22" s="62" t="s">
        <v>100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obj_00678#0010</v>
      </c>
      <c r="K22" s="51"/>
      <c r="L22" s="10" t="str">
        <f t="shared" si="5"/>
        <v>FRA</v>
      </c>
      <c r="M22" s="98" t="str">
        <f t="shared" si="6"/>
        <v>obj_0067f#0010</v>
      </c>
      <c r="N22" s="152" t="str">
        <f>IFERROR(_xll.qlRateHelperQuoteName(M22,Trigger),"--")</f>
        <v>EUR4x16F_Quote</v>
      </c>
      <c r="O22" s="102">
        <f>IFERROR(_xll.qlRateHelperQuoteValue($M22,Trigger),"--")</f>
        <v>1.8599999999999999E-3</v>
      </c>
      <c r="P22" s="101" t="b">
        <v>1</v>
      </c>
      <c r="Q22" s="98">
        <v>20</v>
      </c>
      <c r="R22" s="98">
        <v>1</v>
      </c>
      <c r="S22" s="103">
        <f>IFERROR(_xll.qlRateHelperEarliestDate(M22,Trigger),"--")</f>
        <v>42306</v>
      </c>
      <c r="T22" s="103">
        <f>IFERROR(_xll.qlRateHelperPillarDate(M22,Trigger),"--")</f>
        <v>42674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</row>
    <row r="23" spans="1:29" ht="11.25" customHeight="1" x14ac:dyDescent="0.2">
      <c r="A23" s="62" t="s">
        <v>100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obj_00677#0010</v>
      </c>
      <c r="K23" s="51"/>
      <c r="L23" s="10" t="str">
        <f t="shared" si="5"/>
        <v>FRA</v>
      </c>
      <c r="M23" s="98" t="str">
        <f t="shared" si="6"/>
        <v>obj_00673#0010</v>
      </c>
      <c r="N23" s="152" t="str">
        <f>IFERROR(_xll.qlRateHelperQuoteName(M23,Trigger),"--")</f>
        <v>EUR5x17F_Quote</v>
      </c>
      <c r="O23" s="102">
        <f>IFERROR(_xll.qlRateHelperQuoteValue($M23,Trigger),"--")</f>
        <v>1.9E-3</v>
      </c>
      <c r="P23" s="101" t="b">
        <v>1</v>
      </c>
      <c r="Q23" s="98">
        <v>20</v>
      </c>
      <c r="R23" s="98">
        <v>1</v>
      </c>
      <c r="S23" s="103">
        <f>IFERROR(_xll.qlRateHelperEarliestDate(M23,Trigger),"--")</f>
        <v>42338</v>
      </c>
      <c r="T23" s="103">
        <f>IFERROR(_xll.qlRateHelperPillarDate(M23,Trigger),"--")</f>
        <v>42703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</row>
    <row r="24" spans="1:29" ht="11.25" customHeight="1" x14ac:dyDescent="0.2">
      <c r="A24" s="62" t="s">
        <v>100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obj_0067f#0010</v>
      </c>
      <c r="K24" s="51"/>
      <c r="L24" s="10" t="str">
        <f t="shared" si="5"/>
        <v>FRA</v>
      </c>
      <c r="M24" s="98" t="str">
        <f t="shared" si="6"/>
        <v>obj_0067c#0010</v>
      </c>
      <c r="N24" s="152" t="str">
        <f>IFERROR(_xll.qlRateHelperQuoteName(M24,Trigger),"--")</f>
        <v>EUR6x18F_Quote</v>
      </c>
      <c r="O24" s="102">
        <f>IFERROR(_xll.qlRateHelperQuoteValue($M24,Trigger),"--")</f>
        <v>1.98E-3</v>
      </c>
      <c r="P24" s="101" t="b">
        <v>1</v>
      </c>
      <c r="Q24" s="98">
        <v>20</v>
      </c>
      <c r="R24" s="98">
        <v>1</v>
      </c>
      <c r="S24" s="103">
        <f>IFERROR(_xll.qlRateHelperEarliestDate(M24,Trigger),"--")</f>
        <v>42367</v>
      </c>
      <c r="T24" s="103">
        <f>IFERROR(_xll.qlRateHelperPillarDate(M24,Trigger),"--")</f>
        <v>42733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</row>
    <row r="25" spans="1:29" ht="11.25" customHeight="1" x14ac:dyDescent="0.2">
      <c r="A25" s="62" t="s">
        <v>100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obj_00673#0010</v>
      </c>
      <c r="K25" s="51"/>
      <c r="L25" s="10" t="str">
        <f t="shared" si="5"/>
        <v>FRA</v>
      </c>
      <c r="M25" s="98" t="str">
        <f t="shared" si="6"/>
        <v>--</v>
      </c>
      <c r="N25" s="152" t="str">
        <f>IFERROR(_xll.qlRateHelperQuoteName(M25,Trigger),"--")</f>
        <v>--</v>
      </c>
      <c r="O25" s="102" t="str">
        <f>IFERROR(_xll.qlRateHelperQuoteValue($M25,Trigger),"--")</f>
        <v>--</v>
      </c>
      <c r="P25" s="101" t="b">
        <v>0</v>
      </c>
      <c r="Q25" s="98">
        <v>20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</row>
    <row r="26" spans="1:29" ht="11.25" customHeight="1" x14ac:dyDescent="0.2">
      <c r="A26" s="62" t="s">
        <v>100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obj_0067c#0010</v>
      </c>
      <c r="K26" s="51"/>
      <c r="L26" s="10" t="str">
        <f t="shared" si="5"/>
        <v>FRA</v>
      </c>
      <c r="M26" s="98" t="str">
        <f t="shared" si="6"/>
        <v>--</v>
      </c>
      <c r="N26" s="152" t="str">
        <f>IFERROR(_xll.qlRateHelperQuoteName(M26,Trigger),"--")</f>
        <v>--</v>
      </c>
      <c r="O26" s="102" t="str">
        <f>IFERROR(_xll.qlRateHelperQuoteValue($M26,Trigger),"--")</f>
        <v>--</v>
      </c>
      <c r="P26" s="101" t="b">
        <v>0</v>
      </c>
      <c r="Q26" s="98">
        <v>20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</row>
    <row r="27" spans="1:29" ht="11.25" customHeight="1" x14ac:dyDescent="0.2">
      <c r="A27" s="62" t="s">
        <v>100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/>
      <c r="K27" s="51"/>
      <c r="L27" s="10" t="str">
        <f t="shared" si="5"/>
        <v>FRA</v>
      </c>
      <c r="M27" s="98" t="str">
        <f t="shared" si="6"/>
        <v>obj_00682#0010</v>
      </c>
      <c r="N27" s="152" t="str">
        <f>IFERROR(_xll.qlRateHelperQuoteName(M27,Trigger),"--")</f>
        <v>EUR9x21F_Quote</v>
      </c>
      <c r="O27" s="102">
        <f>IFERROR(_xll.qlRateHelperQuoteValue($M27,Trigger),"--")</f>
        <v>2.3999999999999998E-3</v>
      </c>
      <c r="P27" s="101" t="b">
        <v>1</v>
      </c>
      <c r="Q27" s="98">
        <v>20</v>
      </c>
      <c r="R27" s="98">
        <v>1</v>
      </c>
      <c r="S27" s="103">
        <f>IFERROR(_xll.qlRateHelperEarliestDate(M27,Trigger),"--")</f>
        <v>42458</v>
      </c>
      <c r="T27" s="103">
        <f>IFERROR(_xll.qlRateHelperPillarDate(M27,Trigger),"--")</f>
        <v>42823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</row>
    <row r="28" spans="1:29" ht="11.25" customHeight="1" x14ac:dyDescent="0.2">
      <c r="A28" s="62" t="s">
        <v>100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/>
      <c r="K28" s="51"/>
      <c r="L28" s="10" t="str">
        <f t="shared" si="5"/>
        <v>FRA</v>
      </c>
      <c r="M28" s="98" t="str">
        <f t="shared" si="6"/>
        <v>--</v>
      </c>
      <c r="N28" s="152" t="str">
        <f>IFERROR(_xll.qlRateHelperQuoteName(M28,Trigger),"--")</f>
        <v>--</v>
      </c>
      <c r="O28" s="102" t="str">
        <f>IFERROR(_xll.qlRateHelperQuoteValue($M28,Trigger),"--")</f>
        <v>--</v>
      </c>
      <c r="P28" s="101" t="b">
        <v>0</v>
      </c>
      <c r="Q28" s="98">
        <v>20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</row>
    <row r="29" spans="1:29" ht="11.25" customHeight="1" x14ac:dyDescent="0.2">
      <c r="A29" s="62" t="s">
        <v>100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obj_00682#0010</v>
      </c>
      <c r="K29" s="51"/>
      <c r="L29" s="10" t="str">
        <f t="shared" si="5"/>
        <v>FRA</v>
      </c>
      <c r="M29" s="98" t="str">
        <f t="shared" si="6"/>
        <v>--</v>
      </c>
      <c r="N29" s="152" t="str">
        <f>IFERROR(_xll.qlRateHelperQuoteName(M29,Trigger),"--")</f>
        <v>--</v>
      </c>
      <c r="O29" s="102" t="str">
        <f>IFERROR(_xll.qlRateHelperQuoteValue($M29,Trigger),"--")</f>
        <v>--</v>
      </c>
      <c r="P29" s="101" t="b">
        <v>0</v>
      </c>
      <c r="Q29" s="98">
        <v>20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</row>
    <row r="30" spans="1:29" ht="11.25" customHeight="1" x14ac:dyDescent="0.2">
      <c r="A30" s="62" t="s">
        <v>100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/>
      <c r="K30" s="51"/>
      <c r="L30" s="10" t="str">
        <f t="shared" si="5"/>
        <v>FRA</v>
      </c>
      <c r="M30" s="98" t="str">
        <f t="shared" si="6"/>
        <v>obj_00675#0010</v>
      </c>
      <c r="N30" s="152" t="str">
        <f>IFERROR(_xll.qlRateHelperQuoteName(M30,Trigger),"--")</f>
        <v>EUR12x24F_Quote</v>
      </c>
      <c r="O30" s="102">
        <f>IFERROR(_xll.qlRateHelperQuoteValue($M30,Trigger),"--")</f>
        <v>2.9299999999999999E-3</v>
      </c>
      <c r="P30" s="101" t="b">
        <v>1</v>
      </c>
      <c r="Q30" s="98">
        <v>20</v>
      </c>
      <c r="R30" s="98">
        <v>1</v>
      </c>
      <c r="S30" s="103">
        <f>IFERROR(_xll.qlRateHelperEarliestDate(M30,Trigger),"--")</f>
        <v>42550</v>
      </c>
      <c r="T30" s="103">
        <f>IFERROR(_xll.qlRateHelperPillarDate(M30,Trigger),"--")</f>
        <v>42915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29" ht="11.25" customHeight="1" x14ac:dyDescent="0.2">
      <c r="A31" s="62" t="s">
        <v>100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/>
      <c r="K31" s="51"/>
      <c r="L31" s="10" t="str">
        <f t="shared" si="5"/>
        <v>FRA</v>
      </c>
      <c r="M31" s="98" t="str">
        <f t="shared" si="6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40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29" ht="11.25" customHeight="1" x14ac:dyDescent="0.2">
      <c r="A32" s="62" t="s">
        <v>100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obj_00675#0010</v>
      </c>
      <c r="K32" s="51"/>
      <c r="L32" s="10" t="str">
        <f t="shared" si="5"/>
        <v>FRA</v>
      </c>
      <c r="M32" s="98" t="str">
        <f t="shared" si="6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40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100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40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100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40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100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40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100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40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100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40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100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40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100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40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100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40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100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40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100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40</v>
      </c>
      <c r="R42" s="99">
        <v>1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100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1" t="s">
        <v>100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8" si="11">A48</f>
        <v>BasSw</v>
      </c>
      <c r="M44" s="98" t="e">
        <f t="shared" ref="M44:M78" si="12">IF(ISBLANK(J48),"--",J48)</f>
        <v>#VALUE!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1</v>
      </c>
      <c r="Q44" s="98">
        <v>40</v>
      </c>
      <c r="R44" s="98">
        <v>7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B45" s="49"/>
      <c r="C45" s="49"/>
      <c r="D45" s="49"/>
      <c r="E45" s="49"/>
      <c r="F45" s="49" t="s">
        <v>122</v>
      </c>
      <c r="G45" s="49" t="s">
        <v>121</v>
      </c>
      <c r="H45" s="49" t="s">
        <v>133</v>
      </c>
      <c r="L45" s="10" t="str">
        <f t="shared" si="11"/>
        <v>BasSw</v>
      </c>
      <c r="M45" s="98" t="e">
        <f t="shared" si="12"/>
        <v>#VALUE!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1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8" t="s">
        <v>9</v>
      </c>
      <c r="B46" s="68" t="s">
        <v>30</v>
      </c>
      <c r="C46" s="68" t="s">
        <v>123</v>
      </c>
      <c r="D46" s="68" t="s">
        <v>5</v>
      </c>
      <c r="E46" s="68" t="s">
        <v>35</v>
      </c>
      <c r="F46" s="68" t="s">
        <v>124</v>
      </c>
      <c r="G46" s="68" t="s">
        <v>4</v>
      </c>
      <c r="H46" s="68" t="s">
        <v>1</v>
      </c>
      <c r="I46" s="68" t="s">
        <v>120</v>
      </c>
      <c r="J46" s="68" t="s">
        <v>25</v>
      </c>
      <c r="L46" s="10" t="str">
        <f t="shared" si="11"/>
        <v>BasSw</v>
      </c>
      <c r="M46" s="98" t="e">
        <f t="shared" si="12"/>
        <v>#VALUE!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1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56" t="s">
        <v>132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28</v>
      </c>
      <c r="G47" s="58" t="str">
        <f t="shared" ref="G47:G82" si="13">PROPER(Currency)&amp;FamilyName&amp;$G$1</f>
        <v>Euribor1Y</v>
      </c>
      <c r="H47" s="56" t="str">
        <f t="shared" ref="H47:H82" si="14">Currency&amp;$G$45&amp;$F$45&amp;$B47&amp;"_S"&amp;$H$45&amp;$F$45&amp;QuoteSuffix</f>
        <v>EURAM3L1Y_S12L3L_Quote</v>
      </c>
      <c r="I47" s="132">
        <v>0</v>
      </c>
      <c r="J47" s="67"/>
      <c r="L47" s="10" t="str">
        <f t="shared" si="11"/>
        <v>BasSw</v>
      </c>
      <c r="M47" s="98" t="e">
        <f t="shared" si="12"/>
        <v>#VALUE!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1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132</v>
      </c>
      <c r="B48" s="63" t="s">
        <v>54</v>
      </c>
      <c r="C48" s="64" t="s">
        <v>6</v>
      </c>
      <c r="D48" s="64" t="s">
        <v>8</v>
      </c>
      <c r="E48" s="64" t="s">
        <v>7</v>
      </c>
      <c r="F48" s="64" t="s">
        <v>28</v>
      </c>
      <c r="G48" s="64" t="str">
        <f t="shared" si="13"/>
        <v>Euribor1Y</v>
      </c>
      <c r="H48" s="62" t="str">
        <f t="shared" si="14"/>
        <v>EURAM3L2Y_S12L3L_Quote</v>
      </c>
      <c r="I48" s="133">
        <v>0</v>
      </c>
      <c r="J48" s="67" t="e">
        <f>_xll.qlSwapRateHelper2(,H48,,B48,JoinCalendar,EUR1Y!D48,EUR1Y!E48,EUR1Y!F48,EUR1Y!G48,EUR1Y!I48,EUR1Y!C48,Discounting,PillarDate,,Permanent,Trigger,ObjectOverwrite)</f>
        <v>#VALUE!</v>
      </c>
      <c r="L48" s="10" t="str">
        <f t="shared" si="11"/>
        <v>BasSw</v>
      </c>
      <c r="M48" s="98" t="e">
        <f t="shared" si="12"/>
        <v>#VALUE!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1</v>
      </c>
      <c r="Q48" s="98">
        <v>40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132</v>
      </c>
      <c r="B49" s="63" t="s">
        <v>55</v>
      </c>
      <c r="C49" s="64" t="s">
        <v>6</v>
      </c>
      <c r="D49" s="64" t="s">
        <v>8</v>
      </c>
      <c r="E49" s="64" t="s">
        <v>7</v>
      </c>
      <c r="F49" s="64" t="s">
        <v>28</v>
      </c>
      <c r="G49" s="64" t="str">
        <f t="shared" si="13"/>
        <v>Euribor1Y</v>
      </c>
      <c r="H49" s="62" t="str">
        <f t="shared" si="14"/>
        <v>EURAM3L3Y_S12L3L_Quote</v>
      </c>
      <c r="I49" s="133">
        <v>0</v>
      </c>
      <c r="J49" s="67" t="e">
        <f>_xll.qlSwapRateHelper2(,H49,,B49,JoinCalendar,EUR1Y!D49,EUR1Y!E49,EUR1Y!F49,EUR1Y!G49,EUR1Y!I49,EUR1Y!C49,Discounting,PillarDate,,Permanent,Trigger,ObjectOverwrite)</f>
        <v>#VALUE!</v>
      </c>
      <c r="L49" s="10" t="str">
        <f t="shared" si="11"/>
        <v>BasSw</v>
      </c>
      <c r="M49" s="98" t="e">
        <f t="shared" si="12"/>
        <v>#VALUE!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1</v>
      </c>
      <c r="Q49" s="98">
        <v>40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132</v>
      </c>
      <c r="B50" s="63" t="s">
        <v>56</v>
      </c>
      <c r="C50" s="64" t="s">
        <v>6</v>
      </c>
      <c r="D50" s="64" t="s">
        <v>8</v>
      </c>
      <c r="E50" s="64" t="s">
        <v>7</v>
      </c>
      <c r="F50" s="64" t="s">
        <v>28</v>
      </c>
      <c r="G50" s="64" t="str">
        <f t="shared" si="13"/>
        <v>Euribor1Y</v>
      </c>
      <c r="H50" s="62" t="str">
        <f t="shared" si="14"/>
        <v>EURAM3L4Y_S12L3L_Quote</v>
      </c>
      <c r="I50" s="133">
        <v>0</v>
      </c>
      <c r="J50" s="67" t="e">
        <f>_xll.qlSwapRateHelper2(,H50,,B50,JoinCalendar,EUR1Y!D50,EUR1Y!E50,EUR1Y!F50,EUR1Y!G50,EUR1Y!I50,EUR1Y!C50,Discounting,PillarDate,,Permanent,Trigger,ObjectOverwrite)</f>
        <v>#VALUE!</v>
      </c>
      <c r="L50" s="10" t="str">
        <f t="shared" si="11"/>
        <v>BasSw</v>
      </c>
      <c r="M50" s="98" t="e">
        <f t="shared" si="12"/>
        <v>#VALUE!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1</v>
      </c>
      <c r="Q50" s="98">
        <v>40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132</v>
      </c>
      <c r="B51" s="63" t="s">
        <v>57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13"/>
        <v>Euribor1Y</v>
      </c>
      <c r="H51" s="62" t="str">
        <f t="shared" si="14"/>
        <v>EURAM3L5Y_S12L3L_Quote</v>
      </c>
      <c r="I51" s="133">
        <v>0</v>
      </c>
      <c r="J51" s="67" t="e">
        <f>_xll.qlSwapRateHelper2(,H51,,B51,JoinCalendar,EUR1Y!D51,EUR1Y!E51,EUR1Y!F51,EUR1Y!G51,EUR1Y!I51,EUR1Y!C51,Discounting,PillarDate,,Permanent,Trigger,ObjectOverwrite)</f>
        <v>#VALUE!</v>
      </c>
      <c r="L51" s="10" t="str">
        <f t="shared" si="11"/>
        <v>BasSw</v>
      </c>
      <c r="M51" s="98" t="e">
        <f t="shared" si="12"/>
        <v>#VALUE!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1</v>
      </c>
      <c r="Q51" s="98">
        <v>40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132</v>
      </c>
      <c r="B52" s="63" t="s">
        <v>58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13"/>
        <v>Euribor1Y</v>
      </c>
      <c r="H52" s="62" t="str">
        <f t="shared" si="14"/>
        <v>EURAM3L6Y_S12L3L_Quote</v>
      </c>
      <c r="I52" s="133">
        <v>0</v>
      </c>
      <c r="J52" s="67" t="e">
        <f>_xll.qlSwapRateHelper2(,H52,,B52,JoinCalendar,EUR1Y!D52,EUR1Y!E52,EUR1Y!F52,EUR1Y!G52,EUR1Y!I52,EUR1Y!C52,Discounting,PillarDate,,Permanent,Trigger,ObjectOverwrite)</f>
        <v>#VALUE!</v>
      </c>
      <c r="L52" s="10" t="str">
        <f t="shared" si="11"/>
        <v>BasSw</v>
      </c>
      <c r="M52" s="98" t="e">
        <f t="shared" si="12"/>
        <v>#VALUE!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1</v>
      </c>
      <c r="Q52" s="98">
        <v>40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132</v>
      </c>
      <c r="B53" s="63" t="s">
        <v>59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13"/>
        <v>Euribor1Y</v>
      </c>
      <c r="H53" s="62" t="str">
        <f t="shared" si="14"/>
        <v>EURAM3L7Y_S12L3L_Quote</v>
      </c>
      <c r="I53" s="133">
        <v>0</v>
      </c>
      <c r="J53" s="67" t="e">
        <f>_xll.qlSwapRateHelper2(,H53,,B53,JoinCalendar,EUR1Y!D53,EUR1Y!E53,EUR1Y!F53,EUR1Y!G53,EUR1Y!I53,EUR1Y!C53,Discounting,PillarDate,,Permanent,Trigger,ObjectOverwrite)</f>
        <v>#VALUE!</v>
      </c>
      <c r="L53" s="10" t="str">
        <f t="shared" si="11"/>
        <v>BasSw</v>
      </c>
      <c r="M53" s="98" t="e">
        <f t="shared" si="12"/>
        <v>#VALUE!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1</v>
      </c>
      <c r="Q53" s="98">
        <v>40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132</v>
      </c>
      <c r="B54" s="63" t="s">
        <v>60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13"/>
        <v>Euribor1Y</v>
      </c>
      <c r="H54" s="62" t="str">
        <f t="shared" si="14"/>
        <v>EURAM3L8Y_S12L3L_Quote</v>
      </c>
      <c r="I54" s="133">
        <v>0</v>
      </c>
      <c r="J54" s="67" t="e">
        <f>_xll.qlSwapRateHelper2(,H54,,B54,JoinCalendar,EUR1Y!D54,EUR1Y!E54,EUR1Y!F54,EUR1Y!G54,EUR1Y!I54,EUR1Y!C54,Discounting,PillarDate,,Permanent,Trigger,ObjectOverwrite)</f>
        <v>#VALUE!</v>
      </c>
      <c r="L54" s="10" t="str">
        <f t="shared" si="11"/>
        <v>BasSw</v>
      </c>
      <c r="M54" s="98" t="e">
        <f t="shared" si="12"/>
        <v>#VALUE!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1</v>
      </c>
      <c r="Q54" s="98">
        <v>40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132</v>
      </c>
      <c r="B55" s="63" t="s">
        <v>61</v>
      </c>
      <c r="C55" s="64" t="s">
        <v>6</v>
      </c>
      <c r="D55" s="64" t="s">
        <v>8</v>
      </c>
      <c r="E55" s="64" t="s">
        <v>7</v>
      </c>
      <c r="F55" s="64" t="s">
        <v>28</v>
      </c>
      <c r="G55" s="64" t="str">
        <f t="shared" si="13"/>
        <v>Euribor1Y</v>
      </c>
      <c r="H55" s="62" t="str">
        <f t="shared" si="14"/>
        <v>EURAM3L9Y_S12L3L_Quote</v>
      </c>
      <c r="I55" s="133">
        <v>0</v>
      </c>
      <c r="J55" s="67" t="e">
        <f>_xll.qlSwapRateHelper2(,H55,,B55,JoinCalendar,EUR1Y!D55,EUR1Y!E55,EUR1Y!F55,EUR1Y!G55,EUR1Y!I55,EUR1Y!C55,Discounting,PillarDate,,Permanent,Trigger,ObjectOverwrite)</f>
        <v>#VALUE!</v>
      </c>
      <c r="L55" s="10" t="str">
        <f t="shared" si="11"/>
        <v>BasSw</v>
      </c>
      <c r="M55" s="98" t="e">
        <f t="shared" si="12"/>
        <v>#VALUE!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01" t="b">
        <v>1</v>
      </c>
      <c r="Q55" s="98">
        <v>40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132</v>
      </c>
      <c r="B56" s="63" t="s">
        <v>62</v>
      </c>
      <c r="C56" s="64" t="s">
        <v>6</v>
      </c>
      <c r="D56" s="64" t="s">
        <v>8</v>
      </c>
      <c r="E56" s="64" t="s">
        <v>7</v>
      </c>
      <c r="F56" s="64" t="s">
        <v>28</v>
      </c>
      <c r="G56" s="64" t="str">
        <f t="shared" si="13"/>
        <v>Euribor1Y</v>
      </c>
      <c r="H56" s="62" t="str">
        <f t="shared" si="14"/>
        <v>EURAM3L10Y_S12L3L_Quote</v>
      </c>
      <c r="I56" s="133">
        <v>0</v>
      </c>
      <c r="J56" s="67" t="e">
        <f>_xll.qlSwapRateHelper2(,H56,,B56,JoinCalendar,EUR1Y!D56,EUR1Y!E56,EUR1Y!F56,EUR1Y!G56,EUR1Y!I56,EUR1Y!C56,Discounting,PillarDate,,Permanent,Trigger,ObjectOverwrite)</f>
        <v>#VALUE!</v>
      </c>
      <c r="L56" s="10" t="str">
        <f t="shared" si="11"/>
        <v>BasSw</v>
      </c>
      <c r="M56" s="98" t="e">
        <f t="shared" si="12"/>
        <v>#VALUE!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1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132</v>
      </c>
      <c r="B57" s="63" t="s">
        <v>105</v>
      </c>
      <c r="C57" s="64" t="s">
        <v>6</v>
      </c>
      <c r="D57" s="64" t="s">
        <v>8</v>
      </c>
      <c r="E57" s="64" t="s">
        <v>7</v>
      </c>
      <c r="F57" s="64" t="s">
        <v>28</v>
      </c>
      <c r="G57" s="64" t="str">
        <f t="shared" si="13"/>
        <v>Euribor1Y</v>
      </c>
      <c r="H57" s="62" t="str">
        <f t="shared" si="14"/>
        <v>EURAM3L11Y_S12L3L_Quote</v>
      </c>
      <c r="I57" s="133">
        <v>0</v>
      </c>
      <c r="J57" s="67" t="e">
        <f>_xll.qlSwapRateHelper2(,H57,,B57,JoinCalendar,EUR1Y!D57,EUR1Y!E57,EUR1Y!F57,EUR1Y!G57,EUR1Y!I57,EUR1Y!C57,Discounting,PillarDate,,Permanent,Trigger,ObjectOverwrite)</f>
        <v>#VALUE!</v>
      </c>
      <c r="L57" s="10" t="str">
        <f t="shared" si="11"/>
        <v>BasSw</v>
      </c>
      <c r="M57" s="98" t="e">
        <f t="shared" si="12"/>
        <v>#VALUE!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1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132</v>
      </c>
      <c r="B58" s="63" t="s">
        <v>63</v>
      </c>
      <c r="C58" s="64" t="s">
        <v>6</v>
      </c>
      <c r="D58" s="64" t="s">
        <v>8</v>
      </c>
      <c r="E58" s="64" t="s">
        <v>7</v>
      </c>
      <c r="F58" s="64" t="s">
        <v>28</v>
      </c>
      <c r="G58" s="64" t="str">
        <f t="shared" si="13"/>
        <v>Euribor1Y</v>
      </c>
      <c r="H58" s="62" t="str">
        <f t="shared" si="14"/>
        <v>EURAM3L12Y_S12L3L_Quote</v>
      </c>
      <c r="I58" s="133">
        <v>0</v>
      </c>
      <c r="J58" s="67" t="e">
        <f>_xll.qlSwapRateHelper2(,H58,,B58,JoinCalendar,EUR1Y!D58,EUR1Y!E58,EUR1Y!F58,EUR1Y!G58,EUR1Y!I58,EUR1Y!C58,Discounting,PillarDate,,Permanent,Trigger,ObjectOverwrite)</f>
        <v>#VALUE!</v>
      </c>
      <c r="L58" s="10" t="str">
        <f t="shared" si="11"/>
        <v>BasSw</v>
      </c>
      <c r="M58" s="98" t="str">
        <f t="shared" si="12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132</v>
      </c>
      <c r="B59" s="63" t="s">
        <v>106</v>
      </c>
      <c r="C59" s="64" t="s">
        <v>6</v>
      </c>
      <c r="D59" s="64" t="s">
        <v>8</v>
      </c>
      <c r="E59" s="64" t="s">
        <v>7</v>
      </c>
      <c r="F59" s="64" t="s">
        <v>28</v>
      </c>
      <c r="G59" s="64" t="str">
        <f t="shared" si="13"/>
        <v>Euribor1Y</v>
      </c>
      <c r="H59" s="62" t="str">
        <f t="shared" si="14"/>
        <v>EURAM3L13Y_S12L3L_Quote</v>
      </c>
      <c r="I59" s="133">
        <v>0</v>
      </c>
      <c r="J59" s="67" t="e">
        <f>_xll.qlSwapRateHelper2(,H59,,B59,JoinCalendar,EUR1Y!D59,EUR1Y!E59,EUR1Y!F59,EUR1Y!G59,EUR1Y!I59,EUR1Y!C59,Discounting,PillarDate,,Permanent,Trigger,ObjectOverwrite)</f>
        <v>#VALUE!</v>
      </c>
      <c r="L59" s="10" t="str">
        <f t="shared" si="11"/>
        <v>BasSw</v>
      </c>
      <c r="M59" s="98" t="str">
        <f t="shared" si="12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132</v>
      </c>
      <c r="B60" s="63" t="s">
        <v>107</v>
      </c>
      <c r="C60" s="64" t="s">
        <v>6</v>
      </c>
      <c r="D60" s="64" t="s">
        <v>8</v>
      </c>
      <c r="E60" s="64" t="s">
        <v>7</v>
      </c>
      <c r="F60" s="64" t="s">
        <v>28</v>
      </c>
      <c r="G60" s="64" t="str">
        <f t="shared" si="13"/>
        <v>Euribor1Y</v>
      </c>
      <c r="H60" s="62" t="str">
        <f t="shared" si="14"/>
        <v>EURAM3L14Y_S12L3L_Quote</v>
      </c>
      <c r="I60" s="133">
        <v>0</v>
      </c>
      <c r="J60" s="67" t="e">
        <f>_xll.qlSwapRateHelper2(,H60,,B60,JoinCalendar,EUR1Y!D60,EUR1Y!E60,EUR1Y!F60,EUR1Y!G60,EUR1Y!I60,EUR1Y!C60,Discounting,PillarDate,,Permanent,Trigger,ObjectOverwrite)</f>
        <v>#VALUE!</v>
      </c>
      <c r="L60" s="10" t="str">
        <f t="shared" si="11"/>
        <v>BasSw</v>
      </c>
      <c r="M60" s="98" t="str">
        <f t="shared" si="12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01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132</v>
      </c>
      <c r="B61" s="63" t="s">
        <v>64</v>
      </c>
      <c r="C61" s="64" t="s">
        <v>6</v>
      </c>
      <c r="D61" s="64" t="s">
        <v>8</v>
      </c>
      <c r="E61" s="64" t="s">
        <v>7</v>
      </c>
      <c r="F61" s="64" t="s">
        <v>28</v>
      </c>
      <c r="G61" s="64" t="str">
        <f t="shared" si="13"/>
        <v>Euribor1Y</v>
      </c>
      <c r="H61" s="62" t="str">
        <f t="shared" si="14"/>
        <v>EURAM3L15Y_S12L3L_Quote</v>
      </c>
      <c r="I61" s="133">
        <v>0</v>
      </c>
      <c r="J61" s="67" t="e">
        <f>_xll.qlSwapRateHelper2(,H61,,B61,JoinCalendar,EUR1Y!D61,EUR1Y!E61,EUR1Y!F61,EUR1Y!G61,EUR1Y!I61,EUR1Y!C61,Discounting,PillarDate,,Permanent,Trigger,ObjectOverwrite)</f>
        <v>#VALUE!</v>
      </c>
      <c r="L61" s="10" t="str">
        <f t="shared" si="11"/>
        <v>BasSw</v>
      </c>
      <c r="M61" s="98" t="str">
        <f t="shared" si="12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132</v>
      </c>
      <c r="B62" s="63" t="s">
        <v>108</v>
      </c>
      <c r="C62" s="64" t="s">
        <v>6</v>
      </c>
      <c r="D62" s="64" t="s">
        <v>8</v>
      </c>
      <c r="E62" s="64" t="s">
        <v>7</v>
      </c>
      <c r="F62" s="64" t="s">
        <v>28</v>
      </c>
      <c r="G62" s="64" t="str">
        <f t="shared" si="13"/>
        <v>Euribor1Y</v>
      </c>
      <c r="H62" s="62" t="str">
        <f t="shared" si="14"/>
        <v>EURAM3L16Y_S12L3L_Quote</v>
      </c>
      <c r="I62" s="133">
        <v>0</v>
      </c>
      <c r="J62" s="67"/>
      <c r="L62" s="10" t="str">
        <f t="shared" si="11"/>
        <v>BasSw</v>
      </c>
      <c r="M62" s="98" t="e">
        <f t="shared" si="12"/>
        <v>#VALUE!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1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132</v>
      </c>
      <c r="B63" s="63" t="s">
        <v>109</v>
      </c>
      <c r="C63" s="64" t="s">
        <v>6</v>
      </c>
      <c r="D63" s="64" t="s">
        <v>8</v>
      </c>
      <c r="E63" s="64" t="s">
        <v>7</v>
      </c>
      <c r="F63" s="64" t="s">
        <v>28</v>
      </c>
      <c r="G63" s="64" t="str">
        <f t="shared" si="13"/>
        <v>Euribor1Y</v>
      </c>
      <c r="H63" s="62" t="str">
        <f t="shared" si="14"/>
        <v>EURAM3L17Y_S12L3L_Quote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132</v>
      </c>
      <c r="B64" s="63" t="s">
        <v>110</v>
      </c>
      <c r="C64" s="64" t="s">
        <v>6</v>
      </c>
      <c r="D64" s="64" t="s">
        <v>8</v>
      </c>
      <c r="E64" s="64" t="s">
        <v>7</v>
      </c>
      <c r="F64" s="64" t="s">
        <v>28</v>
      </c>
      <c r="G64" s="64" t="str">
        <f t="shared" si="13"/>
        <v>Euribor1Y</v>
      </c>
      <c r="H64" s="62" t="str">
        <f t="shared" si="14"/>
        <v>EURAM3L18Y_S12L3L_Quote</v>
      </c>
      <c r="I64" s="133">
        <v>0</v>
      </c>
      <c r="J64" s="67"/>
      <c r="L64" s="10" t="str">
        <f t="shared" si="11"/>
        <v>BasSw</v>
      </c>
      <c r="M64" s="98" t="str">
        <f t="shared" si="12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132</v>
      </c>
      <c r="B65" s="63" t="s">
        <v>111</v>
      </c>
      <c r="C65" s="64" t="s">
        <v>6</v>
      </c>
      <c r="D65" s="64" t="s">
        <v>8</v>
      </c>
      <c r="E65" s="64" t="s">
        <v>7</v>
      </c>
      <c r="F65" s="64" t="s">
        <v>28</v>
      </c>
      <c r="G65" s="64" t="str">
        <f t="shared" si="13"/>
        <v>Euribor1Y</v>
      </c>
      <c r="H65" s="62" t="str">
        <f t="shared" si="14"/>
        <v>EURAM3L19Y_S12L3L_Quote</v>
      </c>
      <c r="I65" s="133">
        <v>0</v>
      </c>
      <c r="J65" s="67"/>
      <c r="L65" s="10" t="str">
        <f t="shared" si="11"/>
        <v>BasSw</v>
      </c>
      <c r="M65" s="98" t="str">
        <f t="shared" si="12"/>
        <v>--</v>
      </c>
      <c r="N65" s="152" t="str">
        <f>IFERROR(_xll.qlRateHelperQuoteName(M65,Trigger),"--")</f>
        <v>--</v>
      </c>
      <c r="O65" s="102" t="str">
        <f>IFERROR(_xll.qlRateHelperQuoteValue($M65,Trigger),"--")</f>
        <v>--</v>
      </c>
      <c r="P65" s="101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132</v>
      </c>
      <c r="B66" s="63" t="s">
        <v>65</v>
      </c>
      <c r="C66" s="64" t="s">
        <v>6</v>
      </c>
      <c r="D66" s="64" t="s">
        <v>8</v>
      </c>
      <c r="E66" s="64" t="s">
        <v>7</v>
      </c>
      <c r="F66" s="64" t="s">
        <v>28</v>
      </c>
      <c r="G66" s="64" t="str">
        <f t="shared" si="13"/>
        <v>Euribor1Y</v>
      </c>
      <c r="H66" s="62" t="str">
        <f t="shared" si="14"/>
        <v>EURAM3L20Y_S12L3L_Quote</v>
      </c>
      <c r="I66" s="133">
        <v>0</v>
      </c>
      <c r="J66" s="67" t="e">
        <f>_xll.qlSwapRateHelper2(,H66,,B66,JoinCalendar,EUR1Y!D66,EUR1Y!E66,EUR1Y!F66,EUR1Y!G66,EUR1Y!I66,EUR1Y!C66,Discounting,PillarDate,,Permanent,Trigger,ObjectOverwrite)</f>
        <v>#VALUE!</v>
      </c>
      <c r="L66" s="10" t="str">
        <f t="shared" si="11"/>
        <v>BasSw</v>
      </c>
      <c r="M66" s="98" t="str">
        <f t="shared" si="12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#VALUE!</v>
      </c>
    </row>
    <row r="67" spans="1:29" ht="11.25" customHeight="1" x14ac:dyDescent="0.2">
      <c r="A67" s="62" t="s">
        <v>132</v>
      </c>
      <c r="B67" s="63" t="s">
        <v>112</v>
      </c>
      <c r="C67" s="64" t="s">
        <v>6</v>
      </c>
      <c r="D67" s="64" t="s">
        <v>8</v>
      </c>
      <c r="E67" s="64" t="s">
        <v>7</v>
      </c>
      <c r="F67" s="64" t="s">
        <v>28</v>
      </c>
      <c r="G67" s="64" t="str">
        <f t="shared" si="13"/>
        <v>Euribor1Y</v>
      </c>
      <c r="H67" s="62" t="str">
        <f t="shared" si="14"/>
        <v>EURAM3L21Y_S12L3L_Quote</v>
      </c>
      <c r="I67" s="133">
        <v>0</v>
      </c>
      <c r="J67" s="67"/>
      <c r="L67" s="10" t="str">
        <f t="shared" si="11"/>
        <v>BasSw</v>
      </c>
      <c r="M67" s="98" t="e">
        <f t="shared" si="12"/>
        <v>#VALUE!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1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#VALUE!</v>
      </c>
    </row>
    <row r="68" spans="1:29" ht="11.25" customHeight="1" x14ac:dyDescent="0.2">
      <c r="A68" s="62" t="s">
        <v>132</v>
      </c>
      <c r="B68" s="63" t="s">
        <v>113</v>
      </c>
      <c r="C68" s="64" t="s">
        <v>6</v>
      </c>
      <c r="D68" s="64" t="s">
        <v>8</v>
      </c>
      <c r="E68" s="64" t="s">
        <v>7</v>
      </c>
      <c r="F68" s="64" t="s">
        <v>28</v>
      </c>
      <c r="G68" s="64" t="str">
        <f t="shared" si="13"/>
        <v>Euribor1Y</v>
      </c>
      <c r="H68" s="62" t="str">
        <f t="shared" si="14"/>
        <v>EURAM3L22Y_S12L3L_Quote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#VALUE!</v>
      </c>
    </row>
    <row r="69" spans="1:29" ht="11.25" customHeight="1" x14ac:dyDescent="0.2">
      <c r="A69" s="62" t="s">
        <v>132</v>
      </c>
      <c r="B69" s="63" t="s">
        <v>114</v>
      </c>
      <c r="C69" s="64" t="s">
        <v>6</v>
      </c>
      <c r="D69" s="64" t="s">
        <v>8</v>
      </c>
      <c r="E69" s="64" t="s">
        <v>7</v>
      </c>
      <c r="F69" s="64" t="s">
        <v>28</v>
      </c>
      <c r="G69" s="64" t="str">
        <f t="shared" si="13"/>
        <v>Euribor1Y</v>
      </c>
      <c r="H69" s="62" t="str">
        <f t="shared" si="14"/>
        <v>EURAM3L23Y_S12L3L_Quote</v>
      </c>
      <c r="I69" s="133">
        <v>0</v>
      </c>
      <c r="J69" s="67"/>
      <c r="L69" s="10" t="str">
        <f t="shared" si="11"/>
        <v>BasSw</v>
      </c>
      <c r="M69" s="98" t="str">
        <f t="shared" si="12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#VALUE!</v>
      </c>
    </row>
    <row r="70" spans="1:29" ht="11.25" customHeight="1" x14ac:dyDescent="0.2">
      <c r="A70" s="62" t="s">
        <v>132</v>
      </c>
      <c r="B70" s="63" t="s">
        <v>115</v>
      </c>
      <c r="C70" s="64" t="s">
        <v>6</v>
      </c>
      <c r="D70" s="64" t="s">
        <v>8</v>
      </c>
      <c r="E70" s="64" t="s">
        <v>7</v>
      </c>
      <c r="F70" s="64" t="s">
        <v>28</v>
      </c>
      <c r="G70" s="64" t="str">
        <f t="shared" si="13"/>
        <v>Euribor1Y</v>
      </c>
      <c r="H70" s="62" t="str">
        <f t="shared" si="14"/>
        <v>EURAM3L24Y_S12L3L_Quote</v>
      </c>
      <c r="I70" s="133">
        <v>0</v>
      </c>
      <c r="J70" s="67"/>
      <c r="L70" s="10" t="str">
        <f t="shared" si="11"/>
        <v>BasSw</v>
      </c>
      <c r="M70" s="98" t="str">
        <f t="shared" si="12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01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15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#VALUE!</v>
      </c>
    </row>
    <row r="71" spans="1:29" ht="11.25" customHeight="1" x14ac:dyDescent="0.2">
      <c r="A71" s="62" t="s">
        <v>132</v>
      </c>
      <c r="B71" s="63" t="s">
        <v>66</v>
      </c>
      <c r="C71" s="64" t="s">
        <v>6</v>
      </c>
      <c r="D71" s="64" t="s">
        <v>8</v>
      </c>
      <c r="E71" s="64" t="s">
        <v>7</v>
      </c>
      <c r="F71" s="64" t="s">
        <v>28</v>
      </c>
      <c r="G71" s="64" t="str">
        <f t="shared" si="13"/>
        <v>Euribor1Y</v>
      </c>
      <c r="H71" s="62" t="str">
        <f t="shared" si="14"/>
        <v>EURAM3L25Y_S12L3L_Quote</v>
      </c>
      <c r="I71" s="133">
        <v>0</v>
      </c>
      <c r="J71" s="67" t="e">
        <f>_xll.qlSwapRateHelper2(,H71,,B71,JoinCalendar,EUR1Y!D71,EUR1Y!E71,EUR1Y!F71,EUR1Y!G71,EUR1Y!I71,EUR1Y!C71,Discounting,PillarDate,,Permanent,Trigger,ObjectOverwrite)</f>
        <v>#VALUE!</v>
      </c>
      <c r="L71" s="10" t="str">
        <f t="shared" si="11"/>
        <v>BasSw</v>
      </c>
      <c r="M71" s="98" t="str">
        <f t="shared" si="12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#VALUE!</v>
      </c>
    </row>
    <row r="72" spans="1:29" ht="11.25" customHeight="1" x14ac:dyDescent="0.2">
      <c r="A72" s="62" t="s">
        <v>132</v>
      </c>
      <c r="B72" s="63" t="s">
        <v>116</v>
      </c>
      <c r="C72" s="64" t="s">
        <v>6</v>
      </c>
      <c r="D72" s="64" t="s">
        <v>8</v>
      </c>
      <c r="E72" s="64" t="s">
        <v>7</v>
      </c>
      <c r="F72" s="64" t="s">
        <v>28</v>
      </c>
      <c r="G72" s="64" t="str">
        <f t="shared" si="13"/>
        <v>Euribor1Y</v>
      </c>
      <c r="H72" s="62" t="str">
        <f t="shared" si="14"/>
        <v>EURAM3L26Y_S12L3L_Quote</v>
      </c>
      <c r="I72" s="133">
        <v>0</v>
      </c>
      <c r="J72" s="67"/>
      <c r="L72" s="10" t="str">
        <f t="shared" si="11"/>
        <v>BasSw</v>
      </c>
      <c r="M72" s="98" t="e">
        <f t="shared" si="12"/>
        <v>#VALUE!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1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#VALUE!</v>
      </c>
    </row>
    <row r="73" spans="1:29" ht="11.25" customHeight="1" x14ac:dyDescent="0.2">
      <c r="A73" s="62" t="s">
        <v>132</v>
      </c>
      <c r="B73" s="63" t="s">
        <v>67</v>
      </c>
      <c r="C73" s="64" t="s">
        <v>6</v>
      </c>
      <c r="D73" s="64" t="s">
        <v>8</v>
      </c>
      <c r="E73" s="64" t="s">
        <v>7</v>
      </c>
      <c r="F73" s="64" t="s">
        <v>28</v>
      </c>
      <c r="G73" s="64" t="str">
        <f t="shared" si="13"/>
        <v>Euribor1Y</v>
      </c>
      <c r="H73" s="62" t="str">
        <f t="shared" si="14"/>
        <v>EURAM3L27Y_S12L3L_Quote</v>
      </c>
      <c r="I73" s="133">
        <v>0</v>
      </c>
      <c r="J73" s="67"/>
      <c r="L73" s="10" t="str">
        <f t="shared" si="11"/>
        <v>BasSw</v>
      </c>
      <c r="M73" s="98" t="e">
        <f t="shared" si="12"/>
        <v>#VALUE!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1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#VALUE!</v>
      </c>
    </row>
    <row r="74" spans="1:29" ht="11.25" customHeight="1" x14ac:dyDescent="0.2">
      <c r="A74" s="62" t="s">
        <v>132</v>
      </c>
      <c r="B74" s="63" t="s">
        <v>117</v>
      </c>
      <c r="C74" s="64" t="s">
        <v>6</v>
      </c>
      <c r="D74" s="64" t="s">
        <v>8</v>
      </c>
      <c r="E74" s="64" t="s">
        <v>7</v>
      </c>
      <c r="F74" s="64" t="s">
        <v>28</v>
      </c>
      <c r="G74" s="64" t="str">
        <f t="shared" si="13"/>
        <v>Euribor1Y</v>
      </c>
      <c r="H74" s="62" t="str">
        <f t="shared" si="14"/>
        <v>EURAM3L28Y_S12L3L_Quote</v>
      </c>
      <c r="I74" s="133">
        <v>0</v>
      </c>
      <c r="J74" s="67"/>
      <c r="L74" s="10" t="str">
        <f t="shared" si="11"/>
        <v>BasSw</v>
      </c>
      <c r="M74" s="98" t="e">
        <f t="shared" si="12"/>
        <v>#VALUE!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1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#VALUE!</v>
      </c>
    </row>
    <row r="75" spans="1:29" ht="11.25" customHeight="1" x14ac:dyDescent="0.2">
      <c r="A75" s="62" t="s">
        <v>132</v>
      </c>
      <c r="B75" s="63" t="s">
        <v>118</v>
      </c>
      <c r="C75" s="64" t="s">
        <v>6</v>
      </c>
      <c r="D75" s="64" t="s">
        <v>8</v>
      </c>
      <c r="E75" s="64" t="s">
        <v>7</v>
      </c>
      <c r="F75" s="64" t="s">
        <v>28</v>
      </c>
      <c r="G75" s="64" t="str">
        <f t="shared" si="13"/>
        <v>Euribor1Y</v>
      </c>
      <c r="H75" s="62" t="str">
        <f t="shared" si="14"/>
        <v>EURAM3L29Y_S12L3L_Quote</v>
      </c>
      <c r="I75" s="133">
        <v>0</v>
      </c>
      <c r="J75" s="67"/>
      <c r="L75" s="10" t="str">
        <f t="shared" si="11"/>
        <v>BasSw</v>
      </c>
      <c r="M75" s="98" t="str">
        <f t="shared" si="12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01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15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#VALUE!</v>
      </c>
    </row>
    <row r="76" spans="1:29" ht="11.25" customHeight="1" x14ac:dyDescent="0.2">
      <c r="A76" s="62" t="s">
        <v>132</v>
      </c>
      <c r="B76" s="63" t="s">
        <v>68</v>
      </c>
      <c r="C76" s="64" t="s">
        <v>6</v>
      </c>
      <c r="D76" s="64" t="s">
        <v>8</v>
      </c>
      <c r="E76" s="64" t="s">
        <v>7</v>
      </c>
      <c r="F76" s="64" t="s">
        <v>28</v>
      </c>
      <c r="G76" s="64" t="str">
        <f t="shared" si="13"/>
        <v>Euribor1Y</v>
      </c>
      <c r="H76" s="62" t="str">
        <f t="shared" si="14"/>
        <v>EURAM3L30Y_S12L3L_Quote</v>
      </c>
      <c r="I76" s="133">
        <v>0</v>
      </c>
      <c r="J76" s="67" t="e">
        <f>_xll.qlSwapRateHelper2(,H76,,B76,JoinCalendar,EUR1Y!D76,EUR1Y!E76,EUR1Y!F76,EUR1Y!G76,EUR1Y!I76,EUR1Y!C76,Discounting,PillarDate,,Permanent,Trigger,ObjectOverwrite)</f>
        <v>#VALUE!</v>
      </c>
      <c r="L76" s="10" t="str">
        <f>A80</f>
        <v>BasSw</v>
      </c>
      <c r="M76" s="98" t="e">
        <f t="shared" si="12"/>
        <v>#VALUE!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1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#VALUE!</v>
      </c>
    </row>
    <row r="77" spans="1:29" ht="11.25" customHeight="1" x14ac:dyDescent="0.2">
      <c r="A77" s="62" t="s">
        <v>132</v>
      </c>
      <c r="B77" s="63" t="s">
        <v>69</v>
      </c>
      <c r="C77" s="64" t="s">
        <v>6</v>
      </c>
      <c r="D77" s="64" t="s">
        <v>8</v>
      </c>
      <c r="E77" s="64" t="s">
        <v>7</v>
      </c>
      <c r="F77" s="64" t="s">
        <v>28</v>
      </c>
      <c r="G77" s="64" t="str">
        <f t="shared" si="13"/>
        <v>Euribor1Y</v>
      </c>
      <c r="H77" s="62" t="str">
        <f t="shared" si="14"/>
        <v>EURAM3L35Y_S12L3L_Quote</v>
      </c>
      <c r="I77" s="133">
        <v>0</v>
      </c>
      <c r="J77" s="67" t="e">
        <f>_xll.qlSwapRateHelper2(,H77,,B77,JoinCalendar,EUR1Y!D77,EUR1Y!E77,EUR1Y!F77,EUR1Y!G77,EUR1Y!I77,EUR1Y!C77,Discounting,PillarDate,,Permanent,Trigger,ObjectOverwrite)</f>
        <v>#VALUE!</v>
      </c>
      <c r="L77" s="10" t="str">
        <f t="shared" si="11"/>
        <v>BasSw</v>
      </c>
      <c r="M77" s="98" t="str">
        <f t="shared" si="12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01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5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#VALUE!</v>
      </c>
    </row>
    <row r="78" spans="1:29" ht="11.25" customHeight="1" x14ac:dyDescent="0.2">
      <c r="A78" s="62" t="s">
        <v>132</v>
      </c>
      <c r="B78" s="63" t="s">
        <v>70</v>
      </c>
      <c r="C78" s="64" t="s">
        <v>6</v>
      </c>
      <c r="D78" s="64" t="s">
        <v>8</v>
      </c>
      <c r="E78" s="64" t="s">
        <v>7</v>
      </c>
      <c r="F78" s="64" t="s">
        <v>28</v>
      </c>
      <c r="G78" s="64" t="str">
        <f t="shared" si="13"/>
        <v>Euribor1Y</v>
      </c>
      <c r="H78" s="62" t="str">
        <f t="shared" si="14"/>
        <v>EURAM3L40Y_S12L3L_Quote</v>
      </c>
      <c r="I78" s="133">
        <v>0</v>
      </c>
      <c r="J78" s="67" t="e">
        <f>_xll.qlSwapRateHelper2(,H78,,B78,JoinCalendar,EUR1Y!D78,EUR1Y!E78,EUR1Y!F78,EUR1Y!G78,EUR1Y!I78,EUR1Y!C78,Discounting,PillarDate,,Permanent,Trigger,ObjectOverwrite)</f>
        <v>#VALUE!</v>
      </c>
      <c r="L78" s="11" t="str">
        <f t="shared" si="11"/>
        <v>BasSw</v>
      </c>
      <c r="M78" s="99" t="e">
        <f t="shared" si="12"/>
        <v>#VALUE!</v>
      </c>
      <c r="N78" s="153" t="str">
        <f>IFERROR(_xll.qlRateHelperQuoteName(M78,Trigger),"--")</f>
        <v>--</v>
      </c>
      <c r="O78" s="105" t="str">
        <f>IFERROR(_xll.qlRateHelperQuoteValue($M78,Trigger),"--")</f>
        <v>--</v>
      </c>
      <c r="P78" s="104" t="b">
        <v>1</v>
      </c>
      <c r="Q78" s="99">
        <v>40</v>
      </c>
      <c r="R78" s="99">
        <v>1</v>
      </c>
      <c r="S78" s="106" t="str">
        <f>IFERROR(_xll.qlRateHelperEarliestDate(M78,Trigger),"--")</f>
        <v>--</v>
      </c>
      <c r="T78" s="106" t="str">
        <f>IFERROR(_xll.qlRateHelperPillarDate(M78,Trigger),"--")</f>
        <v>--</v>
      </c>
      <c r="V78" s="6" t="str">
        <f t="shared" si="15"/>
        <v/>
      </c>
      <c r="W78" s="6" t="e">
        <v>#NUM!</v>
      </c>
      <c r="X78" s="6" t="str">
        <f>IFERROR(_xll.qlRateHelperQuoteName(W78,Trigger),"")</f>
        <v/>
      </c>
      <c r="Y78" s="83" t="str">
        <f>IFERROR(_xll.qlRateHelperRate(W78,Trigger),"")</f>
        <v/>
      </c>
      <c r="Z78" s="109" t="str">
        <f>IF(ISERROR(_xll.qlSwapRateHelperSpread($W78)),IF(ISERROR(_xll.qlFuturesRateHelperConvexityAdjustment($W78)),"",_xll.qlFuturesRateHelperConvexityAdjustment($W78)),_xll.qlSwapRateHelperSpread($W78))</f>
        <v/>
      </c>
      <c r="AA78" s="12" t="str">
        <f>IFERROR(_xll.qlRateHelperEarliestDate(W78,Trigger),"")</f>
        <v/>
      </c>
      <c r="AB78" s="12" t="str">
        <f>IFERROR(_xll.qlRateHelperPillarDate(W78,Trigger),"")</f>
        <v/>
      </c>
      <c r="AC78" s="82" t="e">
        <v>#VALUE!</v>
      </c>
    </row>
    <row r="79" spans="1:29" ht="11.25" customHeight="1" x14ac:dyDescent="0.2">
      <c r="A79" s="62" t="s">
        <v>132</v>
      </c>
      <c r="B79" s="63" t="s">
        <v>71</v>
      </c>
      <c r="C79" s="64" t="s">
        <v>6</v>
      </c>
      <c r="D79" s="64" t="s">
        <v>8</v>
      </c>
      <c r="E79" s="64" t="s">
        <v>7</v>
      </c>
      <c r="F79" s="64" t="s">
        <v>28</v>
      </c>
      <c r="G79" s="64" t="str">
        <f t="shared" si="13"/>
        <v>Euribor1Y</v>
      </c>
      <c r="H79" s="62" t="str">
        <f t="shared" si="14"/>
        <v>EURAM3L45Y_S12L3L_Quote</v>
      </c>
      <c r="I79" s="133">
        <v>0</v>
      </c>
      <c r="J79" s="67"/>
    </row>
    <row r="80" spans="1:29" ht="11.25" customHeight="1" x14ac:dyDescent="0.2">
      <c r="A80" s="62" t="s">
        <v>132</v>
      </c>
      <c r="B80" s="63" t="s">
        <v>72</v>
      </c>
      <c r="C80" s="64" t="s">
        <v>6</v>
      </c>
      <c r="D80" s="64" t="s">
        <v>8</v>
      </c>
      <c r="E80" s="64" t="s">
        <v>7</v>
      </c>
      <c r="F80" s="64" t="s">
        <v>28</v>
      </c>
      <c r="G80" s="64" t="str">
        <f t="shared" si="13"/>
        <v>Euribor1Y</v>
      </c>
      <c r="H80" s="62" t="str">
        <f t="shared" si="14"/>
        <v>EURAM3L50Y_S12L3L_Quote</v>
      </c>
      <c r="I80" s="133">
        <v>0</v>
      </c>
      <c r="J80" s="67" t="e">
        <f>_xll.qlSwapRateHelper2(,H80,,B80,JoinCalendar,EUR1Y!D80,EUR1Y!E80,EUR1Y!F80,EUR1Y!G80,EUR1Y!I80,EUR1Y!C80,Discounting,PillarDate,,Permanent,Trigger,ObjectOverwrite)</f>
        <v>#VALUE!</v>
      </c>
    </row>
    <row r="81" spans="1:11" x14ac:dyDescent="0.2">
      <c r="A81" s="62" t="s">
        <v>132</v>
      </c>
      <c r="B81" s="63" t="s">
        <v>127</v>
      </c>
      <c r="C81" s="64" t="s">
        <v>6</v>
      </c>
      <c r="D81" s="64" t="s">
        <v>8</v>
      </c>
      <c r="E81" s="64" t="s">
        <v>7</v>
      </c>
      <c r="F81" s="64" t="s">
        <v>28</v>
      </c>
      <c r="G81" s="64" t="str">
        <f t="shared" si="13"/>
        <v>Euribor1Y</v>
      </c>
      <c r="H81" s="62" t="str">
        <f t="shared" si="14"/>
        <v>EURAM3L55Y_S12L3L_Quote</v>
      </c>
      <c r="I81" s="131">
        <v>0</v>
      </c>
      <c r="J81" s="67"/>
    </row>
    <row r="82" spans="1:11" x14ac:dyDescent="0.2">
      <c r="A82" s="1" t="s">
        <v>132</v>
      </c>
      <c r="B82" s="8" t="s">
        <v>119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Euribor1Y</v>
      </c>
      <c r="H82" s="1" t="str">
        <f t="shared" si="14"/>
        <v>EURAM3L60Y_S12L3L_Quote</v>
      </c>
      <c r="I82" s="134">
        <v>0</v>
      </c>
      <c r="J82" s="3" t="e">
        <f>_xll.qlSwapRateHelper2(,H82,,B82,JoinCalendar,EUR1Y!D82,EUR1Y!E82,EUR1Y!F82,EUR1Y!G82,EUR1Y!I82,EUR1Y!C82,Discounting,PillarDate,,Permanent,Trigger,ObjectOverwrite)</f>
        <v>#VALUE!</v>
      </c>
    </row>
    <row r="90" spans="1:11" x14ac:dyDescent="0.2">
      <c r="K90" s="49" t="s">
        <v>37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2015-09-09T15:04:45Z</dcterms:modified>
</cp:coreProperties>
</file>