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-15" windowWidth="15360" windowHeight="9660" activeTab="1"/>
  </bookViews>
  <sheets>
    <sheet name="General Settings" sheetId="2" r:id="rId1"/>
    <sheet name="Contribution" sheetId="7" r:id="rId2"/>
    <sheet name="1M Pricing" sheetId="14" r:id="rId3"/>
    <sheet name="3M Pricing" sheetId="17" r:id="rId4"/>
    <sheet name="6M Pricing" sheetId="18" r:id="rId5"/>
    <sheet name="1Y Pricing" sheetId="21" r:id="rId6"/>
    <sheet name="ON Pricing" sheetId="19" r:id="rId7"/>
  </sheets>
  <externalReferences>
    <externalReference r:id="rId8"/>
  </externalReferences>
  <definedNames>
    <definedName name="_xlnm._FilterDatabase" localSheetId="2" hidden="1">'1M Pricing'!$O$65:$O$83</definedName>
    <definedName name="_xlnm._FilterDatabase" localSheetId="1" hidden="1">Contribution!$C$5:$AN$5</definedName>
    <definedName name="AllTriggers">'General Settings'!$D$6:$D$6</definedName>
    <definedName name="ASK">Contribution!$G$2</definedName>
    <definedName name="BDayConvention" localSheetId="2">'1M Pricing'!$P$6</definedName>
    <definedName name="BDayConvention" localSheetId="5">'1Y Pricing'!$P$6</definedName>
    <definedName name="BDayConvention" localSheetId="3">'3M Pricing'!$P$6</definedName>
    <definedName name="BDayConvention" localSheetId="4">'6M Pricing'!$P$6</definedName>
    <definedName name="BID">Contribution!$F$2</definedName>
    <definedName name="Calendar">'General Settings'!$D$19</definedName>
    <definedName name="Contribute">Contribution!$C$2</definedName>
    <definedName name="Currency">'General Settings'!$D$11</definedName>
    <definedName name="CurveTenor" localSheetId="2">'1M Pricing'!$F$1</definedName>
    <definedName name="CurveTenor" localSheetId="5">'1Y Pricing'!$F$1</definedName>
    <definedName name="CurveTenor" localSheetId="3">'3M Pricing'!$F$1</definedName>
    <definedName name="CurveTenor" localSheetId="4">'6M Pricing'!$F$1</definedName>
    <definedName name="CurveTenor" localSheetId="6">'ON Pricing'!$F$1</definedName>
    <definedName name="DayCountConv" localSheetId="6">'ON Pricing'!$P$48</definedName>
    <definedName name="DayCounter" localSheetId="2">'1M Pricing'!$Q$6</definedName>
    <definedName name="DayCounter" localSheetId="5">'1Y Pricing'!$Q$6</definedName>
    <definedName name="DayCounter" localSheetId="3">'3M Pricing'!$Q$6</definedName>
    <definedName name="DayCounter" localSheetId="4">'6M Pricing'!$Q$6</definedName>
    <definedName name="DiscountingCurve">'General Settings'!$D$12</definedName>
    <definedName name="EndOfMonth" localSheetId="2">'1M Pricing'!$O$6</definedName>
    <definedName name="EndOfMonth" localSheetId="5">'1Y Pricing'!$O$6</definedName>
    <definedName name="EndOfMonth" localSheetId="3">'3M Pricing'!$O$6</definedName>
    <definedName name="EndOfMonth" localSheetId="4">'6M Pricing'!$O$6</definedName>
    <definedName name="EvaluationDate">'General Settings'!$D$5</definedName>
    <definedName name="Fields">Contribution!$F$2:$G$2</definedName>
    <definedName name="FixedLegBDC" localSheetId="2">'1M Pricing'!$P$48</definedName>
    <definedName name="FixedLegBDC" localSheetId="5">'1Y Pricing'!$P$63</definedName>
    <definedName name="FixedLegBDC" localSheetId="3">'3M Pricing'!$P$63</definedName>
    <definedName name="FixedLegBDC" localSheetId="4">'6M Pricing'!$P$63</definedName>
    <definedName name="FixedLegDayCounter" localSheetId="2">'1M Pricing'!$Q$48</definedName>
    <definedName name="FixedLegDayCounter" localSheetId="5">'1Y Pricing'!$Q$63</definedName>
    <definedName name="FixedLegDayCounter" localSheetId="3">'3M Pricing'!$Q$63</definedName>
    <definedName name="FixedLegDayCounter" localSheetId="4">'6M Pricing'!$Q$63</definedName>
    <definedName name="FixedLegTenor" localSheetId="2">'1M Pricing'!$O$48</definedName>
    <definedName name="FixedLegTenor" localSheetId="5">'1Y Pricing'!$O$63</definedName>
    <definedName name="FixedLegTenor" localSheetId="3">'3M Pricing'!$O$63</definedName>
    <definedName name="FixedLegTenor" localSheetId="4">'6M Pricing'!$O$63</definedName>
    <definedName name="FwdStart" localSheetId="6">'ON Pricing'!$O$48</definedName>
    <definedName name="IborIndex" localSheetId="2">'1M Pricing'!$F$3</definedName>
    <definedName name="IborIndex" localSheetId="5">'1Y Pricing'!$F$3</definedName>
    <definedName name="IborIndex" localSheetId="3">'3M Pricing'!$F$3</definedName>
    <definedName name="IborIndex" localSheetId="4">'6M Pricing'!$F$3</definedName>
    <definedName name="IborIndexFamily">'General Settings'!$D$13</definedName>
    <definedName name="Interpolation" localSheetId="2">'1M Pricing'!$M$6</definedName>
    <definedName name="InterpolationType">'General Settings'!$D$21</definedName>
    <definedName name="LiborCalendar">'General Settings'!$D$17</definedName>
    <definedName name="LocalCalendar">'General Settings'!$D$16</definedName>
    <definedName name="MainTenor">'General Settings'!$D$14</definedName>
    <definedName name="ObjectOverwrite">'General Settings'!$D$27</definedName>
    <definedName name="OvernightIndex" localSheetId="6">'ON Pricing'!$F$3</definedName>
    <definedName name="Permanent">'General Settings'!$D$26</definedName>
    <definedName name="PriceTickValue">'General Settings'!$D$28</definedName>
    <definedName name="RateTickValue">'General Settings'!$D$29</definedName>
    <definedName name="Ric1M">Contribution!$I$6:$I$114</definedName>
    <definedName name="Ric1Y">Contribution!$R$6:$R$114</definedName>
    <definedName name="Ric3M">Contribution!$L$6:$L$114</definedName>
    <definedName name="Ric6M">Contribution!$O$6:$O$114</definedName>
    <definedName name="RicON">Contribution!$U$6:$U$114</definedName>
    <definedName name="SettlementDate">'General Settings'!$D$20</definedName>
    <definedName name="SettlementDays">'General Settings'!$D$15</definedName>
    <definedName name="SourceAlias">Contribution!$D$2</definedName>
    <definedName name="Trigger">'General Settings'!$D$4</definedName>
    <definedName name="TriggerCounter">Contribution!$O$1</definedName>
    <definedName name="YieldCurve" localSheetId="2">'1M Pricing'!$F$2</definedName>
    <definedName name="YieldCurve" localSheetId="5">'1Y Pricing'!$F$2</definedName>
    <definedName name="YieldCurve" localSheetId="3">'3M Pricing'!$F$2</definedName>
    <definedName name="YieldCurve" localSheetId="4">'6M Pricing'!$F$2</definedName>
    <definedName name="YieldCurve" localSheetId="6">'ON Pricing'!$F$2</definedName>
  </definedNames>
  <calcPr calcId="145621"/>
</workbook>
</file>

<file path=xl/calcChain.xml><?xml version="1.0" encoding="utf-8"?>
<calcChain xmlns="http://schemas.openxmlformats.org/spreadsheetml/2006/main">
  <c r="AH115" i="7" l="1"/>
  <c r="AH114" i="7"/>
  <c r="AH113" i="7"/>
  <c r="AH112" i="7"/>
  <c r="AH110" i="7"/>
  <c r="AH109" i="7"/>
  <c r="AH108" i="7"/>
  <c r="AH107" i="7"/>
  <c r="AH78" i="7"/>
  <c r="AH77" i="7"/>
  <c r="AH62" i="7"/>
  <c r="AH47" i="7"/>
  <c r="AH46" i="7"/>
  <c r="AH45" i="7"/>
  <c r="AH44" i="7"/>
  <c r="AH43" i="7"/>
  <c r="AH42" i="7"/>
  <c r="AH41" i="7"/>
  <c r="AH40" i="7"/>
  <c r="AH39" i="7"/>
  <c r="AH38" i="7"/>
  <c r="AH37" i="7"/>
  <c r="AH36" i="7"/>
  <c r="AH35" i="7"/>
  <c r="AH34" i="7"/>
  <c r="AH33" i="7"/>
  <c r="AH32" i="7"/>
  <c r="AH31" i="7"/>
  <c r="AH30" i="7"/>
  <c r="AH29" i="7"/>
  <c r="AH28" i="7"/>
  <c r="AH27" i="7"/>
  <c r="AH26" i="7"/>
  <c r="AH25" i="7"/>
  <c r="AH24" i="7"/>
  <c r="AH23" i="7"/>
  <c r="AH22" i="7"/>
  <c r="AH21" i="7"/>
  <c r="AH20" i="7"/>
  <c r="AH19" i="7"/>
  <c r="AH18" i="7"/>
  <c r="AH17" i="7"/>
  <c r="AH16" i="7"/>
  <c r="AH15" i="7"/>
  <c r="AH14" i="7"/>
  <c r="AH13" i="7"/>
  <c r="AH12" i="7"/>
  <c r="AH11" i="7"/>
  <c r="AH10" i="7"/>
  <c r="AH9" i="7"/>
  <c r="AG115" i="7"/>
  <c r="AG114" i="7"/>
  <c r="AG113" i="7"/>
  <c r="AG112" i="7"/>
  <c r="AG110" i="7"/>
  <c r="AG109" i="7"/>
  <c r="AG108" i="7"/>
  <c r="AG107" i="7"/>
  <c r="AG78" i="7"/>
  <c r="AG77" i="7"/>
  <c r="AG62" i="7"/>
  <c r="AG47" i="7"/>
  <c r="AG46" i="7"/>
  <c r="AG45" i="7"/>
  <c r="AG44" i="7"/>
  <c r="AG43" i="7"/>
  <c r="AG42" i="7"/>
  <c r="AG41" i="7"/>
  <c r="AG40" i="7"/>
  <c r="AG39" i="7"/>
  <c r="AG38" i="7"/>
  <c r="AG37" i="7"/>
  <c r="AG36" i="7"/>
  <c r="AG35" i="7"/>
  <c r="AG34" i="7"/>
  <c r="AG33" i="7"/>
  <c r="AG32" i="7"/>
  <c r="AG31" i="7"/>
  <c r="AG30" i="7"/>
  <c r="AG29" i="7"/>
  <c r="AG28" i="7"/>
  <c r="AG27" i="7"/>
  <c r="AG26" i="7"/>
  <c r="AG25" i="7"/>
  <c r="AG24" i="7"/>
  <c r="AG23" i="7"/>
  <c r="AG22" i="7"/>
  <c r="AG21" i="7"/>
  <c r="AG20" i="7"/>
  <c r="AG19" i="7"/>
  <c r="AG18" i="7"/>
  <c r="AG17" i="7"/>
  <c r="AG16" i="7"/>
  <c r="AG15" i="7"/>
  <c r="AG14" i="7"/>
  <c r="AG13" i="7"/>
  <c r="AG12" i="7"/>
  <c r="AG11" i="7"/>
  <c r="AG10" i="7"/>
  <c r="AG9" i="7"/>
  <c r="AF78" i="7"/>
  <c r="AF77" i="7"/>
  <c r="AF76" i="7"/>
  <c r="AF75" i="7"/>
  <c r="AF74" i="7"/>
  <c r="AF73" i="7"/>
  <c r="AF72" i="7"/>
  <c r="AF71" i="7"/>
  <c r="AF70" i="7"/>
  <c r="AF69" i="7"/>
  <c r="AF68" i="7"/>
  <c r="AF67" i="7"/>
  <c r="AF66" i="7"/>
  <c r="AF65" i="7"/>
  <c r="AF64" i="7"/>
  <c r="AF63" i="7"/>
  <c r="AF62" i="7"/>
  <c r="AF61" i="7"/>
  <c r="AF60" i="7"/>
  <c r="AF59" i="7"/>
  <c r="AF58" i="7"/>
  <c r="AF57" i="7"/>
  <c r="AF56" i="7"/>
  <c r="AF55" i="7"/>
  <c r="AF54" i="7"/>
  <c r="AF53" i="7"/>
  <c r="AF52" i="7"/>
  <c r="AF51" i="7"/>
  <c r="AF50" i="7"/>
  <c r="AF49" i="7"/>
  <c r="AF48" i="7"/>
  <c r="AF47" i="7"/>
  <c r="AF46" i="7"/>
  <c r="AF45" i="7"/>
  <c r="AF44" i="7"/>
  <c r="AF43" i="7"/>
  <c r="AF42" i="7"/>
  <c r="AF41" i="7"/>
  <c r="AF40" i="7"/>
  <c r="AF39" i="7"/>
  <c r="AF38" i="7"/>
  <c r="AF37" i="7"/>
  <c r="AF36" i="7"/>
  <c r="AF7" i="7"/>
  <c r="AF6" i="7"/>
  <c r="AE78" i="7"/>
  <c r="AE77" i="7"/>
  <c r="AE76" i="7"/>
  <c r="AE75" i="7"/>
  <c r="AE74" i="7"/>
  <c r="AE73" i="7"/>
  <c r="AE72" i="7"/>
  <c r="AE71" i="7"/>
  <c r="AE70" i="7"/>
  <c r="AE69" i="7"/>
  <c r="AE68" i="7"/>
  <c r="AE67" i="7"/>
  <c r="AE66" i="7"/>
  <c r="AE65" i="7"/>
  <c r="AE64" i="7"/>
  <c r="AE63" i="7"/>
  <c r="AE62" i="7"/>
  <c r="AE61" i="7"/>
  <c r="AE60" i="7"/>
  <c r="AE59" i="7"/>
  <c r="AE58" i="7"/>
  <c r="AE57" i="7"/>
  <c r="AE56" i="7"/>
  <c r="AE55" i="7"/>
  <c r="AE54" i="7"/>
  <c r="AE53" i="7"/>
  <c r="AE52" i="7"/>
  <c r="AE51" i="7"/>
  <c r="AE50" i="7"/>
  <c r="AE49" i="7"/>
  <c r="AE48" i="7"/>
  <c r="AE47" i="7"/>
  <c r="AE46" i="7"/>
  <c r="AE45" i="7"/>
  <c r="AE44" i="7"/>
  <c r="AE43" i="7"/>
  <c r="AE42" i="7"/>
  <c r="AE41" i="7"/>
  <c r="AE40" i="7"/>
  <c r="AE39" i="7"/>
  <c r="AE38" i="7"/>
  <c r="AE37" i="7"/>
  <c r="AE36" i="7"/>
  <c r="AE7" i="7"/>
  <c r="AE6" i="7"/>
  <c r="AD78" i="7"/>
  <c r="AD77" i="7"/>
  <c r="AD76" i="7"/>
  <c r="AD75" i="7"/>
  <c r="AD74" i="7"/>
  <c r="AD73" i="7"/>
  <c r="AD72" i="7"/>
  <c r="AD71" i="7"/>
  <c r="AD70" i="7"/>
  <c r="AD69" i="7"/>
  <c r="AD68" i="7"/>
  <c r="AD67" i="7"/>
  <c r="AD66" i="7"/>
  <c r="AD65" i="7"/>
  <c r="AD64" i="7"/>
  <c r="AD63" i="7"/>
  <c r="AD62" i="7"/>
  <c r="AD61" i="7"/>
  <c r="AD60" i="7"/>
  <c r="AD59" i="7"/>
  <c r="AD58" i="7"/>
  <c r="AD57" i="7"/>
  <c r="AD56" i="7"/>
  <c r="AD55" i="7"/>
  <c r="AD54" i="7"/>
  <c r="AD53" i="7"/>
  <c r="AD52" i="7"/>
  <c r="AD51" i="7"/>
  <c r="AD50" i="7"/>
  <c r="AD49" i="7"/>
  <c r="AD48" i="7"/>
  <c r="AD47" i="7"/>
  <c r="AD46" i="7"/>
  <c r="AD45" i="7"/>
  <c r="AD44" i="7"/>
  <c r="AD43" i="7"/>
  <c r="AD42" i="7"/>
  <c r="AD23" i="7"/>
  <c r="AD22" i="7"/>
  <c r="AD21" i="7"/>
  <c r="AD20" i="7"/>
  <c r="AD19" i="7"/>
  <c r="AD18" i="7"/>
  <c r="AD7" i="7"/>
  <c r="AD6" i="7"/>
  <c r="AC78" i="7"/>
  <c r="AC77" i="7"/>
  <c r="AC76" i="7"/>
  <c r="AC75" i="7"/>
  <c r="AC74" i="7"/>
  <c r="AC73" i="7"/>
  <c r="AC72" i="7"/>
  <c r="AC71" i="7"/>
  <c r="AC70" i="7"/>
  <c r="AC69" i="7"/>
  <c r="AC68" i="7"/>
  <c r="AC67" i="7"/>
  <c r="AC66" i="7"/>
  <c r="AC65" i="7"/>
  <c r="AC64" i="7"/>
  <c r="AC63" i="7"/>
  <c r="AC62" i="7"/>
  <c r="AC61" i="7"/>
  <c r="AC60" i="7"/>
  <c r="AC59" i="7"/>
  <c r="AC58" i="7"/>
  <c r="AC57" i="7"/>
  <c r="AC56" i="7"/>
  <c r="AC55" i="7"/>
  <c r="AC54" i="7"/>
  <c r="AC53" i="7"/>
  <c r="AC52" i="7"/>
  <c r="AC51" i="7"/>
  <c r="AC50" i="7"/>
  <c r="AC49" i="7"/>
  <c r="AC48" i="7"/>
  <c r="AC47" i="7"/>
  <c r="AC46" i="7"/>
  <c r="AC45" i="7"/>
  <c r="AC44" i="7"/>
  <c r="AC43" i="7"/>
  <c r="AC42" i="7"/>
  <c r="AC23" i="7"/>
  <c r="AC22" i="7"/>
  <c r="AC21" i="7"/>
  <c r="AC20" i="7"/>
  <c r="AC19" i="7"/>
  <c r="AC18" i="7"/>
  <c r="AC7" i="7"/>
  <c r="AC6" i="7"/>
  <c r="AB78" i="7"/>
  <c r="AB77" i="7"/>
  <c r="AB76" i="7"/>
  <c r="AB75" i="7"/>
  <c r="AB74" i="7"/>
  <c r="AB73" i="7"/>
  <c r="AB72" i="7"/>
  <c r="AB71" i="7"/>
  <c r="AB70" i="7"/>
  <c r="AB69" i="7"/>
  <c r="AB68" i="7"/>
  <c r="AB67" i="7"/>
  <c r="AB66" i="7"/>
  <c r="AB65" i="7"/>
  <c r="AB64" i="7"/>
  <c r="AB63" i="7"/>
  <c r="AB62" i="7"/>
  <c r="AB61" i="7"/>
  <c r="AB60" i="7"/>
  <c r="AB59" i="7"/>
  <c r="AB58" i="7"/>
  <c r="AB57" i="7"/>
  <c r="AB56" i="7"/>
  <c r="AB55" i="7"/>
  <c r="AB54" i="7"/>
  <c r="AB53" i="7"/>
  <c r="AB52" i="7"/>
  <c r="AB51" i="7"/>
  <c r="AB50" i="7"/>
  <c r="AB49" i="7"/>
  <c r="AB48" i="7"/>
  <c r="AB47" i="7"/>
  <c r="AB46" i="7"/>
  <c r="AB45" i="7"/>
  <c r="AB44" i="7"/>
  <c r="AB43" i="7"/>
  <c r="AB42" i="7"/>
  <c r="AB41" i="7"/>
  <c r="AB40" i="7"/>
  <c r="AB39" i="7"/>
  <c r="AB38" i="7"/>
  <c r="AB37" i="7"/>
  <c r="AB36" i="7"/>
  <c r="AB35" i="7"/>
  <c r="AB34" i="7"/>
  <c r="AB33" i="7"/>
  <c r="AB32" i="7"/>
  <c r="AB23" i="7"/>
  <c r="AB22" i="7"/>
  <c r="AB21" i="7"/>
  <c r="AB20" i="7"/>
  <c r="AB19" i="7"/>
  <c r="AB18" i="7"/>
  <c r="AB17" i="7"/>
  <c r="AB16" i="7"/>
  <c r="AB7" i="7"/>
  <c r="AB6" i="7"/>
  <c r="AA78" i="7"/>
  <c r="AA77" i="7"/>
  <c r="AA76" i="7"/>
  <c r="AA75" i="7"/>
  <c r="AA74" i="7"/>
  <c r="AA73" i="7"/>
  <c r="AA72" i="7"/>
  <c r="AA71" i="7"/>
  <c r="AA70" i="7"/>
  <c r="AA69" i="7"/>
  <c r="AA68" i="7"/>
  <c r="AA67" i="7"/>
  <c r="AA66" i="7"/>
  <c r="AA65" i="7"/>
  <c r="AA64" i="7"/>
  <c r="AA63" i="7"/>
  <c r="AA62" i="7"/>
  <c r="AA61" i="7"/>
  <c r="AA60" i="7"/>
  <c r="AA59" i="7"/>
  <c r="AA58" i="7"/>
  <c r="AA57" i="7"/>
  <c r="AA56" i="7"/>
  <c r="AA55" i="7"/>
  <c r="AA54" i="7"/>
  <c r="AA53" i="7"/>
  <c r="AA52" i="7"/>
  <c r="AA51" i="7"/>
  <c r="AA50" i="7"/>
  <c r="AA49" i="7"/>
  <c r="AA48" i="7"/>
  <c r="AA47" i="7"/>
  <c r="AA46" i="7"/>
  <c r="AA45" i="7"/>
  <c r="AA44" i="7"/>
  <c r="AA43" i="7"/>
  <c r="AA42" i="7"/>
  <c r="AA41" i="7"/>
  <c r="AA40" i="7"/>
  <c r="AA39" i="7"/>
  <c r="AA38" i="7"/>
  <c r="AA37" i="7"/>
  <c r="AA36" i="7"/>
  <c r="AA35" i="7"/>
  <c r="AA34" i="7"/>
  <c r="AA33" i="7"/>
  <c r="AA32" i="7"/>
  <c r="AA23" i="7"/>
  <c r="AA22" i="7"/>
  <c r="AA21" i="7"/>
  <c r="AA20" i="7"/>
  <c r="AA19" i="7"/>
  <c r="AA18" i="7"/>
  <c r="AA17" i="7"/>
  <c r="AA16" i="7"/>
  <c r="AA7" i="7"/>
  <c r="AA6" i="7"/>
  <c r="Z74" i="7"/>
  <c r="Z73" i="7"/>
  <c r="Z71" i="7"/>
  <c r="Z70" i="7"/>
  <c r="Z68" i="7"/>
  <c r="Z67" i="7"/>
  <c r="Z65" i="7"/>
  <c r="Z64" i="7"/>
  <c r="Z63" i="7"/>
  <c r="Z50" i="7"/>
  <c r="Z49" i="7"/>
  <c r="Z48" i="7"/>
  <c r="Z47" i="7"/>
  <c r="Z46" i="7"/>
  <c r="Z45" i="7"/>
  <c r="Z44" i="7"/>
  <c r="Z43" i="7"/>
  <c r="Z42" i="7"/>
  <c r="Z41" i="7"/>
  <c r="Z40" i="7"/>
  <c r="Z39" i="7"/>
  <c r="Z38" i="7"/>
  <c r="Z37" i="7"/>
  <c r="Z36" i="7"/>
  <c r="Z35" i="7"/>
  <c r="Z34" i="7"/>
  <c r="Z33" i="7"/>
  <c r="Z32" i="7"/>
  <c r="Z31" i="7"/>
  <c r="Z30" i="7"/>
  <c r="Z29" i="7"/>
  <c r="Z28" i="7"/>
  <c r="Z27" i="7"/>
  <c r="Z26" i="7"/>
  <c r="Z25" i="7"/>
  <c r="Z24" i="7"/>
  <c r="Z23" i="7"/>
  <c r="Z22" i="7"/>
  <c r="Z21" i="7"/>
  <c r="Z20" i="7"/>
  <c r="Z19" i="7"/>
  <c r="Z18" i="7"/>
  <c r="Z17" i="7"/>
  <c r="Z16" i="7"/>
  <c r="Z15" i="7"/>
  <c r="Z14" i="7"/>
  <c r="Z13" i="7"/>
  <c r="Z7" i="7"/>
  <c r="Z6" i="7"/>
  <c r="Y74" i="7"/>
  <c r="Y73" i="7"/>
  <c r="Y71" i="7"/>
  <c r="Y70" i="7"/>
  <c r="Y68" i="7"/>
  <c r="Y67" i="7"/>
  <c r="Y65" i="7"/>
  <c r="Y64" i="7"/>
  <c r="Y63" i="7"/>
  <c r="Y50" i="7"/>
  <c r="Y49" i="7"/>
  <c r="Y48" i="7"/>
  <c r="Y47" i="7"/>
  <c r="Y46" i="7"/>
  <c r="Y45" i="7"/>
  <c r="Y44" i="7"/>
  <c r="Y43" i="7"/>
  <c r="Y42" i="7"/>
  <c r="Y41" i="7"/>
  <c r="Y40" i="7"/>
  <c r="Y39" i="7"/>
  <c r="Y38" i="7"/>
  <c r="Y37" i="7"/>
  <c r="Y36" i="7"/>
  <c r="Y35" i="7"/>
  <c r="Y34" i="7"/>
  <c r="Y33" i="7"/>
  <c r="Y32" i="7"/>
  <c r="Y31" i="7"/>
  <c r="Y30" i="7"/>
  <c r="Y29" i="7"/>
  <c r="Y28" i="7"/>
  <c r="Y27" i="7"/>
  <c r="Y26" i="7"/>
  <c r="Y25" i="7"/>
  <c r="Y24" i="7"/>
  <c r="Y23" i="7"/>
  <c r="Y22" i="7"/>
  <c r="Y21" i="7"/>
  <c r="Y20" i="7"/>
  <c r="Y19" i="7"/>
  <c r="Y18" i="7"/>
  <c r="Y17" i="7"/>
  <c r="Y16" i="7"/>
  <c r="Y15" i="7"/>
  <c r="Y14" i="7"/>
  <c r="Y13" i="7"/>
  <c r="Y7" i="7"/>
  <c r="Y6" i="7"/>
  <c r="S78" i="7"/>
  <c r="S77" i="7"/>
  <c r="S76" i="7"/>
  <c r="S75" i="7"/>
  <c r="S74" i="7"/>
  <c r="S73" i="7"/>
  <c r="S72" i="7"/>
  <c r="S71" i="7"/>
  <c r="S70" i="7"/>
  <c r="S69" i="7"/>
  <c r="S68" i="7"/>
  <c r="S67" i="7"/>
  <c r="S66" i="7"/>
  <c r="S65" i="7"/>
  <c r="S64" i="7"/>
  <c r="P78" i="7"/>
  <c r="P77" i="7"/>
  <c r="P76" i="7"/>
  <c r="P75" i="7"/>
  <c r="P74" i="7"/>
  <c r="P73" i="7"/>
  <c r="P72" i="7"/>
  <c r="P71" i="7"/>
  <c r="P70" i="7"/>
  <c r="P69" i="7"/>
  <c r="P68" i="7"/>
  <c r="P67" i="7"/>
  <c r="P66" i="7"/>
  <c r="P65" i="7"/>
  <c r="P64" i="7"/>
  <c r="J74" i="7"/>
  <c r="J73" i="7"/>
  <c r="J71" i="7"/>
  <c r="J70" i="7"/>
  <c r="J68" i="7"/>
  <c r="J67" i="7"/>
  <c r="J65" i="7"/>
  <c r="J64" i="7"/>
  <c r="R118" i="7" a="1"/>
  <c r="R118" i="7" s="1"/>
  <c r="O118" i="7" a="1"/>
  <c r="O118" i="7" s="1"/>
  <c r="L118" i="7" a="1"/>
  <c r="L118" i="7" s="1"/>
  <c r="I118" i="7" a="1"/>
  <c r="I118" i="7" s="1"/>
  <c r="J115" i="21" l="1"/>
  <c r="J114" i="21"/>
  <c r="J113" i="21"/>
  <c r="J112" i="21"/>
  <c r="J111" i="21"/>
  <c r="J110" i="21"/>
  <c r="J109" i="21"/>
  <c r="J108" i="21"/>
  <c r="J107" i="21"/>
  <c r="K115" i="18"/>
  <c r="J115" i="18"/>
  <c r="K114" i="18"/>
  <c r="J114" i="18"/>
  <c r="K113" i="18"/>
  <c r="J113" i="18"/>
  <c r="K112" i="18"/>
  <c r="J112" i="18"/>
  <c r="K111" i="18"/>
  <c r="J111" i="18"/>
  <c r="K110" i="18"/>
  <c r="J110" i="18"/>
  <c r="K109" i="18"/>
  <c r="J109" i="18"/>
  <c r="K108" i="18"/>
  <c r="J108" i="18"/>
  <c r="K107" i="18"/>
  <c r="J107" i="18"/>
  <c r="J115" i="14"/>
  <c r="J114" i="14"/>
  <c r="J113" i="14"/>
  <c r="J112" i="14"/>
  <c r="J111" i="14"/>
  <c r="J110" i="14"/>
  <c r="J109" i="14"/>
  <c r="J108" i="14"/>
  <c r="J107" i="14"/>
  <c r="K8" i="19"/>
  <c r="J6" i="19" l="1"/>
  <c r="K35" i="21" l="1"/>
  <c r="K34" i="21"/>
  <c r="K33" i="21"/>
  <c r="K32" i="21"/>
  <c r="K31" i="21"/>
  <c r="K30" i="21"/>
  <c r="K29" i="21"/>
  <c r="K28" i="21"/>
  <c r="K27" i="21"/>
  <c r="K26" i="21"/>
  <c r="K25" i="21"/>
  <c r="K24" i="21"/>
  <c r="K7" i="19"/>
  <c r="K6" i="19"/>
  <c r="J118" i="17"/>
  <c r="K118" i="17"/>
  <c r="J35" i="21" l="1"/>
  <c r="J34" i="21"/>
  <c r="J33" i="21"/>
  <c r="J32" i="21"/>
  <c r="J31" i="21"/>
  <c r="J30" i="21"/>
  <c r="J29" i="21"/>
  <c r="J28" i="21"/>
  <c r="J27" i="21"/>
  <c r="J26" i="21"/>
  <c r="J25" i="21"/>
  <c r="J24" i="21"/>
  <c r="J41" i="18"/>
  <c r="J40" i="18"/>
  <c r="J39" i="18"/>
  <c r="J38" i="18"/>
  <c r="J37" i="18"/>
  <c r="J36" i="18"/>
  <c r="J35" i="18"/>
  <c r="J34" i="18"/>
  <c r="J33" i="18"/>
  <c r="J32" i="18"/>
  <c r="J31" i="18"/>
  <c r="J30" i="18"/>
  <c r="J29" i="18"/>
  <c r="J28" i="18"/>
  <c r="J27" i="18"/>
  <c r="J26" i="18"/>
  <c r="J25" i="18"/>
  <c r="J24" i="18"/>
  <c r="M74" i="19"/>
  <c r="M67" i="19"/>
  <c r="M89" i="19"/>
  <c r="M66" i="19"/>
  <c r="M92" i="19"/>
  <c r="M75" i="19"/>
  <c r="M57" i="19"/>
  <c r="M55" i="19"/>
  <c r="M63" i="19"/>
  <c r="M85" i="19"/>
  <c r="H85" i="19" s="1"/>
  <c r="M97" i="19"/>
  <c r="G97" i="19" s="1"/>
  <c r="H97" i="19"/>
  <c r="H67" i="19"/>
  <c r="M53" i="19"/>
  <c r="H53" i="19" s="1"/>
  <c r="G55" i="19"/>
  <c r="M51" i="19"/>
  <c r="G51" i="19" s="1"/>
  <c r="H55" i="19"/>
  <c r="M84" i="19"/>
  <c r="M93" i="19"/>
  <c r="H93" i="19"/>
  <c r="M79" i="19"/>
  <c r="M91" i="19"/>
  <c r="M111" i="19"/>
  <c r="M54" i="19"/>
  <c r="M103" i="19"/>
  <c r="H103" i="19" s="1"/>
  <c r="G66" i="19"/>
  <c r="G79" i="19"/>
  <c r="G85" i="19"/>
  <c r="H111" i="19"/>
  <c r="G74" i="19"/>
  <c r="M52" i="19"/>
  <c r="M88" i="19"/>
  <c r="M73" i="19"/>
  <c r="G73" i="19" s="1"/>
  <c r="M80" i="19"/>
  <c r="H79" i="19"/>
  <c r="G63" i="19"/>
  <c r="M102" i="19"/>
  <c r="M98" i="19"/>
  <c r="M90" i="19"/>
  <c r="M50" i="19"/>
  <c r="G88" i="19"/>
  <c r="M71" i="19"/>
  <c r="G93" i="19"/>
  <c r="M116" i="19"/>
  <c r="H116" i="19" s="1"/>
  <c r="H80" i="19"/>
  <c r="G116" i="19"/>
  <c r="M106" i="19"/>
  <c r="G98" i="19"/>
  <c r="M72" i="19"/>
  <c r="H102" i="19"/>
  <c r="G90" i="19"/>
  <c r="G67" i="19"/>
  <c r="G102" i="19"/>
  <c r="G53" i="19"/>
  <c r="H89" i="19"/>
  <c r="G84" i="19"/>
  <c r="H72" i="19"/>
  <c r="M105" i="19"/>
  <c r="M48" i="19"/>
  <c r="H75" i="19"/>
  <c r="M64" i="19"/>
  <c r="G75" i="19"/>
  <c r="G92" i="19"/>
  <c r="M70" i="19"/>
  <c r="H90" i="19"/>
  <c r="M117" i="19"/>
  <c r="M96" i="19"/>
  <c r="G96" i="19" s="1"/>
  <c r="M101" i="19"/>
  <c r="G101" i="19" s="1"/>
  <c r="H101" i="19"/>
  <c r="G89" i="19"/>
  <c r="H66" i="19"/>
  <c r="M56" i="19"/>
  <c r="H54" i="19"/>
  <c r="H48" i="19"/>
  <c r="G91" i="19"/>
  <c r="M68" i="19"/>
  <c r="G68" i="19" s="1"/>
  <c r="M58" i="19"/>
  <c r="G58" i="19" s="1"/>
  <c r="H68" i="19"/>
  <c r="G80" i="19"/>
  <c r="H51" i="19"/>
  <c r="G71" i="19"/>
  <c r="M49" i="19"/>
  <c r="G49" i="19" s="1"/>
  <c r="H96" i="19"/>
  <c r="G48" i="19"/>
  <c r="H91" i="19"/>
  <c r="G52" i="19"/>
  <c r="M82" i="19"/>
  <c r="G82" i="19" s="1"/>
  <c r="M60" i="19"/>
  <c r="H60" i="19" s="1"/>
  <c r="G103" i="19"/>
  <c r="M65" i="19"/>
  <c r="H73" i="19"/>
  <c r="H58" i="19"/>
  <c r="H64" i="19"/>
  <c r="G56" i="19"/>
  <c r="G117" i="19"/>
  <c r="M118" i="19"/>
  <c r="M69" i="19"/>
  <c r="M99" i="19"/>
  <c r="M104" i="19"/>
  <c r="M86" i="19"/>
  <c r="M94" i="19"/>
  <c r="H98" i="19"/>
  <c r="G64" i="19"/>
  <c r="H56" i="19"/>
  <c r="H52" i="19"/>
  <c r="M61" i="19"/>
  <c r="M83" i="19"/>
  <c r="M87" i="19"/>
  <c r="M100" i="19"/>
  <c r="G100" i="19" s="1"/>
  <c r="G60" i="19"/>
  <c r="M95" i="19"/>
  <c r="H61" i="19"/>
  <c r="H100" i="19"/>
  <c r="H49" i="19"/>
  <c r="H117" i="19"/>
  <c r="H74" i="19"/>
  <c r="M81" i="19"/>
  <c r="H82" i="19"/>
  <c r="M59" i="19"/>
  <c r="G61" i="19"/>
  <c r="H57" i="19"/>
  <c r="G50" i="19"/>
  <c r="H50" i="19"/>
  <c r="G106" i="19"/>
  <c r="H106" i="19"/>
  <c r="H105" i="19"/>
  <c r="G105" i="19"/>
  <c r="H70" i="19"/>
  <c r="G70" i="19"/>
  <c r="G65" i="19"/>
  <c r="H118" i="19"/>
  <c r="H69" i="19"/>
  <c r="H99" i="19"/>
  <c r="G99" i="19"/>
  <c r="G104" i="19"/>
  <c r="H104" i="19"/>
  <c r="G86" i="19"/>
  <c r="H86" i="19"/>
  <c r="G94" i="19"/>
  <c r="H94" i="19"/>
  <c r="G83" i="19"/>
  <c r="H83" i="19"/>
  <c r="H87" i="19"/>
  <c r="G87" i="19"/>
  <c r="H95" i="19"/>
  <c r="G95" i="19"/>
  <c r="G81" i="19"/>
  <c r="H81" i="19"/>
  <c r="G59" i="19"/>
  <c r="H59" i="19"/>
  <c r="G57" i="19"/>
  <c r="H92" i="19"/>
  <c r="G69" i="19"/>
  <c r="G118" i="19"/>
  <c r="H65" i="19"/>
  <c r="G72" i="19"/>
  <c r="H71" i="19"/>
  <c r="H88" i="19"/>
  <c r="G54" i="19"/>
  <c r="G111" i="19"/>
  <c r="H84" i="19"/>
  <c r="H63" i="19"/>
  <c r="J118" i="18" l="1"/>
  <c r="J117" i="18"/>
  <c r="J116" i="18"/>
  <c r="J106" i="18"/>
  <c r="J105" i="18"/>
  <c r="J104" i="18"/>
  <c r="J103" i="18"/>
  <c r="J102" i="18"/>
  <c r="J101" i="18"/>
  <c r="J100" i="18"/>
  <c r="J99" i="18"/>
  <c r="J98" i="18"/>
  <c r="J97" i="18"/>
  <c r="J96" i="18"/>
  <c r="J95" i="18"/>
  <c r="J94" i="18"/>
  <c r="J93" i="18"/>
  <c r="J92" i="18"/>
  <c r="J91" i="18"/>
  <c r="J90" i="18"/>
  <c r="J89" i="18"/>
  <c r="J88" i="18"/>
  <c r="J87" i="18"/>
  <c r="J86" i="18"/>
  <c r="J85" i="18"/>
  <c r="J84" i="18"/>
  <c r="J83" i="18"/>
  <c r="J82" i="18"/>
  <c r="J81" i="18"/>
  <c r="J80" i="18"/>
  <c r="J79" i="18"/>
  <c r="J17" i="18"/>
  <c r="J16" i="18"/>
  <c r="J15" i="18"/>
  <c r="J14" i="18"/>
  <c r="J13" i="18"/>
  <c r="J12" i="18"/>
  <c r="J11" i="18"/>
  <c r="J10" i="18"/>
  <c r="J9" i="18"/>
  <c r="K62" i="14"/>
  <c r="K61" i="14"/>
  <c r="K60" i="14"/>
  <c r="K59" i="14"/>
  <c r="K58" i="14"/>
  <c r="K57" i="14"/>
  <c r="K56" i="14"/>
  <c r="K55" i="14"/>
  <c r="K54" i="14"/>
  <c r="K53" i="14"/>
  <c r="K52" i="14"/>
  <c r="K51" i="14"/>
  <c r="J51" i="14"/>
  <c r="K117" i="17" l="1"/>
  <c r="K116" i="17"/>
  <c r="K106" i="17"/>
  <c r="K101" i="17"/>
  <c r="K96" i="17"/>
  <c r="K91" i="17"/>
  <c r="K88" i="17"/>
  <c r="K87" i="17"/>
  <c r="K86" i="17"/>
  <c r="K85" i="17"/>
  <c r="K84" i="17"/>
  <c r="K83" i="17"/>
  <c r="K82" i="17"/>
  <c r="K81" i="17"/>
  <c r="K80" i="17"/>
  <c r="K79" i="17"/>
  <c r="J117" i="17" l="1"/>
  <c r="J116" i="17"/>
  <c r="J115" i="17"/>
  <c r="J114" i="17"/>
  <c r="J113" i="17"/>
  <c r="J112" i="17"/>
  <c r="J111" i="17"/>
  <c r="J110" i="17"/>
  <c r="J109" i="17"/>
  <c r="J108" i="17"/>
  <c r="J107" i="17"/>
  <c r="J106" i="17"/>
  <c r="J105" i="17"/>
  <c r="J104" i="17"/>
  <c r="J103" i="17"/>
  <c r="J102" i="17"/>
  <c r="J101" i="17"/>
  <c r="J100" i="17"/>
  <c r="J99" i="17"/>
  <c r="J98" i="17"/>
  <c r="J97" i="17"/>
  <c r="J96" i="17"/>
  <c r="J95" i="17"/>
  <c r="J94" i="17"/>
  <c r="J93" i="17"/>
  <c r="J92" i="17"/>
  <c r="J91" i="17"/>
  <c r="J90" i="17"/>
  <c r="J89" i="17"/>
  <c r="J88" i="17"/>
  <c r="J87" i="17"/>
  <c r="J86" i="17"/>
  <c r="J85" i="17"/>
  <c r="J84" i="17"/>
  <c r="J83" i="17"/>
  <c r="J82" i="17"/>
  <c r="J81" i="17"/>
  <c r="J80" i="17"/>
  <c r="J79" i="17"/>
  <c r="J14" i="17"/>
  <c r="J13" i="17"/>
  <c r="J12" i="17"/>
  <c r="J11" i="17"/>
  <c r="J10" i="17"/>
  <c r="J9" i="17"/>
  <c r="J8" i="17"/>
  <c r="J118" i="21"/>
  <c r="J117" i="21"/>
  <c r="J116" i="21"/>
  <c r="J106" i="21"/>
  <c r="J105" i="21"/>
  <c r="J104" i="21"/>
  <c r="J103" i="21"/>
  <c r="J102" i="21"/>
  <c r="J101" i="21"/>
  <c r="J100" i="21"/>
  <c r="J99" i="21"/>
  <c r="J98" i="21"/>
  <c r="J97" i="21"/>
  <c r="J96" i="21"/>
  <c r="J95" i="21"/>
  <c r="J94" i="21"/>
  <c r="J93" i="21"/>
  <c r="J92" i="21"/>
  <c r="J91" i="21"/>
  <c r="J90" i="21"/>
  <c r="J89" i="21"/>
  <c r="J88" i="21"/>
  <c r="J87" i="21"/>
  <c r="J86" i="21"/>
  <c r="J85" i="21"/>
  <c r="J84" i="21"/>
  <c r="J83" i="21"/>
  <c r="J82" i="21"/>
  <c r="J81" i="21"/>
  <c r="J80" i="21"/>
  <c r="J79" i="21"/>
  <c r="J23" i="21"/>
  <c r="J22" i="21"/>
  <c r="J21" i="21"/>
  <c r="J20" i="21"/>
  <c r="J19" i="21"/>
  <c r="J18" i="21"/>
  <c r="J17" i="21"/>
  <c r="J16" i="21"/>
  <c r="J15" i="21"/>
  <c r="J14" i="21"/>
  <c r="J13" i="21"/>
  <c r="J12" i="21"/>
  <c r="J11" i="21"/>
  <c r="J10" i="21"/>
  <c r="J9" i="21"/>
  <c r="J8" i="21"/>
  <c r="K118" i="18"/>
  <c r="K117" i="18"/>
  <c r="K116" i="18"/>
  <c r="K106" i="18"/>
  <c r="K105" i="18"/>
  <c r="K104" i="18"/>
  <c r="K103" i="18"/>
  <c r="K102" i="18"/>
  <c r="K101" i="18"/>
  <c r="K100" i="18"/>
  <c r="K99" i="18"/>
  <c r="K98" i="18"/>
  <c r="K97" i="18"/>
  <c r="K96" i="18"/>
  <c r="K95" i="18"/>
  <c r="K94" i="18"/>
  <c r="K93" i="18"/>
  <c r="K92" i="18"/>
  <c r="K91" i="18"/>
  <c r="K90" i="18"/>
  <c r="K89" i="18"/>
  <c r="K88" i="18"/>
  <c r="K87" i="18"/>
  <c r="K86" i="18"/>
  <c r="K85" i="18"/>
  <c r="K84" i="18"/>
  <c r="K83" i="18"/>
  <c r="K82" i="18"/>
  <c r="K81" i="18"/>
  <c r="K80" i="18"/>
  <c r="K79" i="18"/>
  <c r="K41" i="18"/>
  <c r="K40" i="18"/>
  <c r="K39" i="18"/>
  <c r="K38" i="18"/>
  <c r="K37" i="18"/>
  <c r="K36" i="18"/>
  <c r="K35" i="18"/>
  <c r="K34" i="18"/>
  <c r="K33" i="18"/>
  <c r="K32" i="18"/>
  <c r="K31" i="18"/>
  <c r="K30" i="18"/>
  <c r="K29" i="18"/>
  <c r="K28" i="18"/>
  <c r="K27" i="18"/>
  <c r="K26" i="18"/>
  <c r="K25" i="18"/>
  <c r="K24" i="18"/>
  <c r="R6" i="7" l="1" a="1"/>
  <c r="J8" i="18"/>
  <c r="O6" i="7" s="1" a="1"/>
  <c r="R21" i="7" l="1"/>
  <c r="R41" i="7"/>
  <c r="R67" i="7"/>
  <c r="R87" i="7"/>
  <c r="R113" i="7"/>
  <c r="R50" i="7"/>
  <c r="R69" i="7"/>
  <c r="R115" i="7"/>
  <c r="R25" i="7"/>
  <c r="R71" i="7"/>
  <c r="R34" i="7"/>
  <c r="R103" i="7"/>
  <c r="R58" i="7"/>
  <c r="R107" i="7"/>
  <c r="R40" i="7"/>
  <c r="R23" i="7"/>
  <c r="R42" i="7"/>
  <c r="R68" i="7"/>
  <c r="R95" i="7"/>
  <c r="R114" i="7"/>
  <c r="R24" i="7"/>
  <c r="R96" i="7"/>
  <c r="R6" i="7"/>
  <c r="R51" i="7"/>
  <c r="R97" i="7"/>
  <c r="R98" i="7"/>
  <c r="R11" i="7"/>
  <c r="R57" i="7"/>
  <c r="R80" i="7"/>
  <c r="R39" i="7"/>
  <c r="R112" i="7"/>
  <c r="R7" i="7"/>
  <c r="R29" i="7"/>
  <c r="R52" i="7"/>
  <c r="R79" i="7"/>
  <c r="R12" i="7"/>
  <c r="R84" i="7"/>
  <c r="R13" i="7"/>
  <c r="R85" i="7"/>
  <c r="R66" i="7"/>
  <c r="R26" i="7"/>
  <c r="R99" i="7"/>
  <c r="R55" i="7"/>
  <c r="R19" i="7"/>
  <c r="R92" i="7"/>
  <c r="R32" i="7"/>
  <c r="R20" i="7"/>
  <c r="R15" i="7"/>
  <c r="R54" i="7"/>
  <c r="R82" i="7"/>
  <c r="R94" i="7"/>
  <c r="R14" i="7"/>
  <c r="R72" i="7"/>
  <c r="R27" i="7"/>
  <c r="R100" i="7"/>
  <c r="R65" i="7"/>
  <c r="R76" i="7"/>
  <c r="R61" i="7"/>
  <c r="R59" i="7"/>
  <c r="R78" i="7"/>
  <c r="R35" i="7"/>
  <c r="R108" i="7"/>
  <c r="R64" i="7"/>
  <c r="R28" i="7"/>
  <c r="R101" i="7"/>
  <c r="R16" i="7"/>
  <c r="R116" i="7"/>
  <c r="R110" i="7"/>
  <c r="R46" i="7"/>
  <c r="R53" i="7"/>
  <c r="R47" i="7"/>
  <c r="R93" i="7"/>
  <c r="R30" i="7"/>
  <c r="R18" i="7"/>
  <c r="R56" i="7"/>
  <c r="R77" i="7"/>
  <c r="R86" i="7"/>
  <c r="R17" i="7"/>
  <c r="R90" i="7"/>
  <c r="R45" i="7"/>
  <c r="R10" i="7"/>
  <c r="R83" i="7"/>
  <c r="R48" i="7"/>
  <c r="R33" i="7"/>
  <c r="R31" i="7"/>
  <c r="R62" i="7"/>
  <c r="R44" i="7"/>
  <c r="R117" i="7"/>
  <c r="R73" i="7"/>
  <c r="R37" i="7"/>
  <c r="R111" i="7"/>
  <c r="R106" i="7"/>
  <c r="R104" i="7"/>
  <c r="R102" i="7"/>
  <c r="R38" i="7"/>
  <c r="R9" i="7"/>
  <c r="R105" i="7"/>
  <c r="R88" i="7"/>
  <c r="R63" i="7"/>
  <c r="R91" i="7"/>
  <c r="R89" i="7"/>
  <c r="R75" i="7"/>
  <c r="R22" i="7"/>
  <c r="R8" i="7"/>
  <c r="R81" i="7"/>
  <c r="R36" i="7"/>
  <c r="R109" i="7"/>
  <c r="R74" i="7"/>
  <c r="R60" i="7"/>
  <c r="R49" i="7"/>
  <c r="R43" i="7"/>
  <c r="R70" i="7"/>
  <c r="O12" i="7"/>
  <c r="O31" i="7"/>
  <c r="O55" i="7"/>
  <c r="O73" i="7"/>
  <c r="O91" i="7"/>
  <c r="O115" i="7"/>
  <c r="O23" i="7"/>
  <c r="O41" i="7"/>
  <c r="O59" i="7"/>
  <c r="O83" i="7"/>
  <c r="O104" i="7"/>
  <c r="O9" i="7"/>
  <c r="O27" i="7"/>
  <c r="O45" i="7"/>
  <c r="O66" i="7"/>
  <c r="O47" i="7"/>
  <c r="O67" i="7"/>
  <c r="O85" i="7"/>
  <c r="O106" i="7"/>
  <c r="O29" i="7"/>
  <c r="O50" i="7"/>
  <c r="O68" i="7"/>
  <c r="O87" i="7"/>
  <c r="O114" i="7"/>
  <c r="O13" i="7"/>
  <c r="O37" i="7"/>
  <c r="O56" i="7"/>
  <c r="O74" i="7"/>
  <c r="O96" i="7"/>
  <c r="O116" i="7"/>
  <c r="O21" i="7"/>
  <c r="O40" i="7"/>
  <c r="O58" i="7"/>
  <c r="O82" i="7"/>
  <c r="O101" i="7"/>
  <c r="O28" i="7"/>
  <c r="O11" i="7"/>
  <c r="O18" i="7"/>
  <c r="O39" i="7"/>
  <c r="O57" i="7"/>
  <c r="O75" i="7"/>
  <c r="O97" i="7"/>
  <c r="O117" i="7"/>
  <c r="O84" i="7"/>
  <c r="O10" i="7"/>
  <c r="O105" i="7"/>
  <c r="O42" i="7"/>
  <c r="O7" i="7"/>
  <c r="O80" i="7"/>
  <c r="O44" i="7"/>
  <c r="O77" i="7"/>
  <c r="O64" i="7"/>
  <c r="O111" i="7"/>
  <c r="O70" i="7"/>
  <c r="O69" i="7"/>
  <c r="O72" i="7"/>
  <c r="O36" i="7"/>
  <c r="O110" i="7"/>
  <c r="O43" i="7"/>
  <c r="O20" i="7"/>
  <c r="O15" i="7"/>
  <c r="O88" i="7"/>
  <c r="O52" i="7"/>
  <c r="O17" i="7"/>
  <c r="O90" i="7"/>
  <c r="O107" i="7"/>
  <c r="O94" i="7"/>
  <c r="O30" i="7"/>
  <c r="O51" i="7"/>
  <c r="O16" i="7"/>
  <c r="O89" i="7"/>
  <c r="O53" i="7"/>
  <c r="O65" i="7"/>
  <c r="O48" i="7"/>
  <c r="O103" i="7"/>
  <c r="O62" i="7"/>
  <c r="O14" i="7"/>
  <c r="O34" i="7"/>
  <c r="O109" i="7"/>
  <c r="O19" i="7"/>
  <c r="O46" i="7"/>
  <c r="O81" i="7"/>
  <c r="O102" i="7"/>
  <c r="O24" i="7"/>
  <c r="O98" i="7"/>
  <c r="O61" i="7"/>
  <c r="O26" i="7"/>
  <c r="O100" i="7"/>
  <c r="O113" i="7"/>
  <c r="O92" i="7"/>
  <c r="O86" i="7"/>
  <c r="O22" i="7"/>
  <c r="O60" i="7"/>
  <c r="O25" i="7"/>
  <c r="O99" i="7"/>
  <c r="O63" i="7"/>
  <c r="O49" i="7"/>
  <c r="O32" i="7"/>
  <c r="O95" i="7"/>
  <c r="O54" i="7"/>
  <c r="O6" i="7"/>
  <c r="O79" i="7"/>
  <c r="O8" i="7"/>
  <c r="O38" i="7"/>
  <c r="O33" i="7"/>
  <c r="O108" i="7"/>
  <c r="O71" i="7"/>
  <c r="O35" i="7"/>
  <c r="O112" i="7"/>
  <c r="O93" i="7"/>
  <c r="O76" i="7"/>
  <c r="O78" i="7"/>
  <c r="J118" i="14"/>
  <c r="J117" i="14"/>
  <c r="J116" i="14"/>
  <c r="J106" i="14"/>
  <c r="J105" i="14"/>
  <c r="J104" i="14"/>
  <c r="J103" i="14"/>
  <c r="J102" i="14"/>
  <c r="J101" i="14"/>
  <c r="J100" i="14"/>
  <c r="J99" i="14"/>
  <c r="J98" i="14"/>
  <c r="J97" i="14"/>
  <c r="J96" i="14"/>
  <c r="J95" i="14"/>
  <c r="J94" i="14"/>
  <c r="J93" i="14"/>
  <c r="J92" i="14"/>
  <c r="J91" i="14"/>
  <c r="J90" i="14"/>
  <c r="J89" i="14"/>
  <c r="J88" i="14"/>
  <c r="J87" i="14"/>
  <c r="J86" i="14"/>
  <c r="J85" i="14"/>
  <c r="J84" i="14"/>
  <c r="J83" i="14"/>
  <c r="J82" i="14"/>
  <c r="J81" i="14"/>
  <c r="J80" i="14"/>
  <c r="J79" i="14"/>
  <c r="J78" i="14"/>
  <c r="J77" i="14"/>
  <c r="J76" i="14"/>
  <c r="J75" i="14"/>
  <c r="J72" i="14"/>
  <c r="J69" i="14"/>
  <c r="J66" i="14"/>
  <c r="J62" i="14"/>
  <c r="J61" i="14"/>
  <c r="J60" i="14"/>
  <c r="J59" i="14"/>
  <c r="J58" i="14"/>
  <c r="J57" i="14"/>
  <c r="J56" i="14"/>
  <c r="J55" i="14"/>
  <c r="J54" i="14"/>
  <c r="J53" i="14"/>
  <c r="J52" i="14"/>
  <c r="J12" i="14"/>
  <c r="J11" i="14"/>
  <c r="J10" i="14"/>
  <c r="J9" i="14"/>
  <c r="J8" i="14"/>
  <c r="J118" i="19"/>
  <c r="U118" i="7" s="1" a="1"/>
  <c r="U118" i="7" s="1"/>
  <c r="J117" i="19"/>
  <c r="J116" i="19"/>
  <c r="J111" i="19"/>
  <c r="J106" i="19"/>
  <c r="J105" i="19"/>
  <c r="J104" i="19"/>
  <c r="J103" i="19"/>
  <c r="J102" i="19"/>
  <c r="J101" i="19"/>
  <c r="J100" i="19"/>
  <c r="J99" i="19"/>
  <c r="J98" i="19"/>
  <c r="J97" i="19"/>
  <c r="J96" i="19"/>
  <c r="J95" i="19"/>
  <c r="J94" i="19"/>
  <c r="J93" i="19"/>
  <c r="J92" i="19"/>
  <c r="J91" i="19"/>
  <c r="J90" i="19"/>
  <c r="J89" i="19"/>
  <c r="J88" i="19"/>
  <c r="J87" i="19"/>
  <c r="J86" i="19"/>
  <c r="J85" i="19"/>
  <c r="J84" i="19"/>
  <c r="J83" i="19"/>
  <c r="J82" i="19"/>
  <c r="J81" i="19"/>
  <c r="J80" i="19"/>
  <c r="J79" i="19"/>
  <c r="J75" i="19"/>
  <c r="J74" i="19"/>
  <c r="J73" i="19"/>
  <c r="J72" i="19"/>
  <c r="J71" i="19"/>
  <c r="J70" i="19"/>
  <c r="J69" i="19"/>
  <c r="J68" i="19"/>
  <c r="J67" i="19"/>
  <c r="J66" i="19"/>
  <c r="J65" i="19"/>
  <c r="J64" i="19"/>
  <c r="J63" i="19"/>
  <c r="J61" i="19"/>
  <c r="J60" i="19"/>
  <c r="J59" i="19"/>
  <c r="J58" i="19"/>
  <c r="J57" i="19"/>
  <c r="J56" i="19"/>
  <c r="J55" i="19"/>
  <c r="J54" i="19"/>
  <c r="J53" i="19"/>
  <c r="J52" i="19"/>
  <c r="J51" i="19"/>
  <c r="J50" i="19"/>
  <c r="J49" i="19"/>
  <c r="J48" i="19"/>
  <c r="J8" i="19"/>
  <c r="J7" i="19"/>
  <c r="I6" i="7" l="1" a="1"/>
  <c r="S57" i="7"/>
  <c r="S44" i="7"/>
  <c r="S6" i="7"/>
  <c r="S60" i="7"/>
  <c r="S48" i="7"/>
  <c r="S55" i="7"/>
  <c r="S7" i="7"/>
  <c r="S51" i="7"/>
  <c r="S43" i="7"/>
  <c r="S38" i="7"/>
  <c r="S47" i="7"/>
  <c r="S40" i="7"/>
  <c r="S49" i="7"/>
  <c r="S62" i="7"/>
  <c r="S53" i="7"/>
  <c r="S50" i="7"/>
  <c r="S63" i="7"/>
  <c r="S56" i="7"/>
  <c r="S36" i="7"/>
  <c r="S37" i="7"/>
  <c r="S61" i="7"/>
  <c r="S52" i="7"/>
  <c r="S41" i="7"/>
  <c r="S45" i="7"/>
  <c r="S39" i="7"/>
  <c r="S46" i="7"/>
  <c r="S58" i="7"/>
  <c r="S59" i="7"/>
  <c r="S54" i="7"/>
  <c r="S42" i="7"/>
  <c r="P19" i="7"/>
  <c r="P53" i="7"/>
  <c r="P7" i="7"/>
  <c r="P57" i="7"/>
  <c r="P50" i="7"/>
  <c r="P63" i="7"/>
  <c r="P52" i="7"/>
  <c r="P42" i="7"/>
  <c r="P21" i="7"/>
  <c r="P61" i="7"/>
  <c r="P60" i="7"/>
  <c r="P47" i="7"/>
  <c r="P23" i="7"/>
  <c r="P18" i="7"/>
  <c r="P45" i="7"/>
  <c r="P51" i="7"/>
  <c r="P54" i="7"/>
  <c r="P22" i="7"/>
  <c r="P62" i="7"/>
  <c r="P20" i="7"/>
  <c r="P43" i="7"/>
  <c r="P56" i="7"/>
  <c r="P55" i="7"/>
  <c r="P48" i="7"/>
  <c r="P44" i="7"/>
  <c r="P49" i="7"/>
  <c r="P46" i="7"/>
  <c r="P58" i="7"/>
  <c r="P59" i="7"/>
  <c r="U6" i="7" a="1"/>
  <c r="U46" i="7" s="1"/>
  <c r="V46" i="7" s="1"/>
  <c r="W46" i="7" s="1"/>
  <c r="P6" i="7"/>
  <c r="I6" i="7" l="1"/>
  <c r="I21" i="7"/>
  <c r="I61" i="7"/>
  <c r="I100" i="7"/>
  <c r="I36" i="7"/>
  <c r="I83" i="7"/>
  <c r="I19" i="7"/>
  <c r="J19" i="7" s="1"/>
  <c r="K19" i="7" s="1"/>
  <c r="I66" i="7"/>
  <c r="I113" i="7"/>
  <c r="I49" i="7"/>
  <c r="J49" i="7" s="1"/>
  <c r="K49" i="7" s="1"/>
  <c r="I96" i="7"/>
  <c r="I32" i="7"/>
  <c r="I79" i="7"/>
  <c r="I15" i="7"/>
  <c r="I7" i="7"/>
  <c r="I45" i="7"/>
  <c r="J45" i="7" s="1"/>
  <c r="K45" i="7" s="1"/>
  <c r="I53" i="7"/>
  <c r="I93" i="7"/>
  <c r="I92" i="7"/>
  <c r="I28" i="7"/>
  <c r="I75" i="7"/>
  <c r="I11" i="7"/>
  <c r="I58" i="7"/>
  <c r="I105" i="7"/>
  <c r="I41" i="7"/>
  <c r="J41" i="7" s="1"/>
  <c r="K41" i="7" s="1"/>
  <c r="I88" i="7"/>
  <c r="I24" i="7"/>
  <c r="J24" i="7" s="1"/>
  <c r="K24" i="7" s="1"/>
  <c r="I71" i="7"/>
  <c r="I37" i="7"/>
  <c r="I77" i="7"/>
  <c r="I85" i="7"/>
  <c r="I30" i="7"/>
  <c r="J30" i="7" s="1"/>
  <c r="K30" i="7" s="1"/>
  <c r="I84" i="7"/>
  <c r="I20" i="7"/>
  <c r="J20" i="7" s="1"/>
  <c r="K20" i="7" s="1"/>
  <c r="I67" i="7"/>
  <c r="K67" i="7" s="1"/>
  <c r="I114" i="7"/>
  <c r="I50" i="7"/>
  <c r="I97" i="7"/>
  <c r="I33" i="7"/>
  <c r="J33" i="7" s="1"/>
  <c r="K33" i="7" s="1"/>
  <c r="I80" i="7"/>
  <c r="I16" i="7"/>
  <c r="J16" i="7" s="1"/>
  <c r="K16" i="7" s="1"/>
  <c r="I63" i="7"/>
  <c r="I69" i="7"/>
  <c r="I109" i="7"/>
  <c r="I117" i="7"/>
  <c r="I62" i="7"/>
  <c r="I76" i="7"/>
  <c r="I12" i="7"/>
  <c r="I59" i="7"/>
  <c r="I106" i="7"/>
  <c r="I42" i="7"/>
  <c r="J42" i="7" s="1"/>
  <c r="K42" i="7" s="1"/>
  <c r="I89" i="7"/>
  <c r="I25" i="7"/>
  <c r="I72" i="7"/>
  <c r="I8" i="7"/>
  <c r="I55" i="7"/>
  <c r="I101" i="7"/>
  <c r="I14" i="7"/>
  <c r="J14" i="7" s="1"/>
  <c r="K14" i="7" s="1"/>
  <c r="I22" i="7"/>
  <c r="I94" i="7"/>
  <c r="I68" i="7"/>
  <c r="I115" i="7"/>
  <c r="I51" i="7"/>
  <c r="I98" i="7"/>
  <c r="I34" i="7"/>
  <c r="I81" i="7"/>
  <c r="I17" i="7"/>
  <c r="J17" i="7" s="1"/>
  <c r="K17" i="7" s="1"/>
  <c r="I64" i="7"/>
  <c r="I111" i="7"/>
  <c r="I47" i="7"/>
  <c r="J47" i="7" s="1"/>
  <c r="K47" i="7" s="1"/>
  <c r="I38" i="7"/>
  <c r="J38" i="7" s="1"/>
  <c r="K38" i="7" s="1"/>
  <c r="I46" i="7"/>
  <c r="J46" i="7" s="1"/>
  <c r="K46" i="7" s="1"/>
  <c r="I54" i="7"/>
  <c r="I13" i="7"/>
  <c r="I60" i="7"/>
  <c r="I107" i="7"/>
  <c r="I43" i="7"/>
  <c r="I90" i="7"/>
  <c r="I26" i="7"/>
  <c r="J26" i="7" s="1"/>
  <c r="K26" i="7" s="1"/>
  <c r="I73" i="7"/>
  <c r="K73" i="7" s="1"/>
  <c r="I9" i="7"/>
  <c r="I56" i="7"/>
  <c r="I103" i="7"/>
  <c r="I39" i="7"/>
  <c r="J39" i="7" s="1"/>
  <c r="K39" i="7" s="1"/>
  <c r="I70" i="7"/>
  <c r="K70" i="7" s="1"/>
  <c r="I52" i="7"/>
  <c r="I18" i="7"/>
  <c r="J18" i="7" s="1"/>
  <c r="K18" i="7" s="1"/>
  <c r="I95" i="7"/>
  <c r="I102" i="7"/>
  <c r="I44" i="7"/>
  <c r="J44" i="7" s="1"/>
  <c r="K44" i="7" s="1"/>
  <c r="I10" i="7"/>
  <c r="I87" i="7"/>
  <c r="I78" i="7"/>
  <c r="I99" i="7"/>
  <c r="I65" i="7"/>
  <c r="I31" i="7"/>
  <c r="J31" i="7" s="1"/>
  <c r="K31" i="7" s="1"/>
  <c r="I110" i="7"/>
  <c r="I91" i="7"/>
  <c r="I57" i="7"/>
  <c r="I23" i="7"/>
  <c r="J23" i="7" s="1"/>
  <c r="K23" i="7" s="1"/>
  <c r="I86" i="7"/>
  <c r="I35" i="7"/>
  <c r="J35" i="7" s="1"/>
  <c r="K35" i="7" s="1"/>
  <c r="I112" i="7"/>
  <c r="I29" i="7"/>
  <c r="J29" i="7" s="1"/>
  <c r="K29" i="7" s="1"/>
  <c r="I27" i="7"/>
  <c r="J27" i="7" s="1"/>
  <c r="K27" i="7" s="1"/>
  <c r="I104" i="7"/>
  <c r="I116" i="7"/>
  <c r="I82" i="7"/>
  <c r="I48" i="7"/>
  <c r="J48" i="7" s="1"/>
  <c r="K48" i="7" s="1"/>
  <c r="I108" i="7"/>
  <c r="I74" i="7"/>
  <c r="I40" i="7"/>
  <c r="J40" i="7" s="1"/>
  <c r="K40" i="7" s="1"/>
  <c r="T72" i="7"/>
  <c r="T43" i="7"/>
  <c r="T38" i="7"/>
  <c r="T50" i="7"/>
  <c r="T37" i="7"/>
  <c r="T60" i="7"/>
  <c r="T67" i="7"/>
  <c r="T64" i="7"/>
  <c r="T36" i="7"/>
  <c r="T59" i="7"/>
  <c r="T45" i="7"/>
  <c r="T56" i="7"/>
  <c r="T53" i="7"/>
  <c r="T51" i="7"/>
  <c r="T6" i="7"/>
  <c r="T58" i="7"/>
  <c r="T41" i="7"/>
  <c r="T62" i="7"/>
  <c r="T7" i="7"/>
  <c r="T44" i="7"/>
  <c r="T42" i="7"/>
  <c r="T46" i="7"/>
  <c r="T71" i="7"/>
  <c r="T63" i="7"/>
  <c r="T75" i="7"/>
  <c r="T66" i="7"/>
  <c r="T65" i="7"/>
  <c r="T54" i="7"/>
  <c r="T39" i="7"/>
  <c r="T68" i="7"/>
  <c r="T49" i="7"/>
  <c r="T70" i="7"/>
  <c r="T76" i="7"/>
  <c r="T52" i="7"/>
  <c r="T74" i="7"/>
  <c r="T40" i="7"/>
  <c r="T55" i="7"/>
  <c r="T57" i="7"/>
  <c r="T73" i="7"/>
  <c r="T69" i="7"/>
  <c r="T61" i="7"/>
  <c r="T47" i="7"/>
  <c r="T48" i="7"/>
  <c r="T77" i="7"/>
  <c r="Q61" i="7"/>
  <c r="Q21" i="7"/>
  <c r="Q65" i="7"/>
  <c r="Q74" i="7"/>
  <c r="Q50" i="7"/>
  <c r="Q46" i="7"/>
  <c r="Q55" i="7"/>
  <c r="Q64" i="7"/>
  <c r="Q45" i="7"/>
  <c r="Q68" i="7"/>
  <c r="Q20" i="7"/>
  <c r="Q18" i="7"/>
  <c r="Q42" i="7"/>
  <c r="Q66" i="7"/>
  <c r="Q49" i="7"/>
  <c r="Q56" i="7"/>
  <c r="Q62" i="7"/>
  <c r="Q23" i="7"/>
  <c r="Q69" i="7"/>
  <c r="Q59" i="7"/>
  <c r="Q44" i="7"/>
  <c r="Q77" i="7"/>
  <c r="Q22" i="7"/>
  <c r="Q76" i="7"/>
  <c r="Q52" i="7"/>
  <c r="Q57" i="7"/>
  <c r="Q67" i="7"/>
  <c r="Q43" i="7"/>
  <c r="Q54" i="7"/>
  <c r="Q47" i="7"/>
  <c r="Q7" i="7"/>
  <c r="Q58" i="7"/>
  <c r="Q48" i="7"/>
  <c r="Q71" i="7"/>
  <c r="Q60" i="7"/>
  <c r="Q72" i="7"/>
  <c r="Q53" i="7"/>
  <c r="Q75" i="7"/>
  <c r="Q73" i="7"/>
  <c r="Q51" i="7"/>
  <c r="Q70" i="7"/>
  <c r="Q63" i="7"/>
  <c r="Q19" i="7"/>
  <c r="J15" i="7"/>
  <c r="K15" i="7" s="1"/>
  <c r="J28" i="7"/>
  <c r="K28" i="7" s="1"/>
  <c r="J13" i="7"/>
  <c r="K13" i="7" s="1"/>
  <c r="J25" i="7"/>
  <c r="K25" i="7" s="1"/>
  <c r="J36" i="7"/>
  <c r="K36" i="7" s="1"/>
  <c r="J21" i="7"/>
  <c r="K21" i="7" s="1"/>
  <c r="J34" i="7"/>
  <c r="K34" i="7" s="1"/>
  <c r="J37" i="7"/>
  <c r="K37" i="7" s="1"/>
  <c r="J50" i="7"/>
  <c r="K50" i="7" s="1"/>
  <c r="J7" i="7"/>
  <c r="K7" i="7" s="1"/>
  <c r="K64" i="7"/>
  <c r="J32" i="7"/>
  <c r="K32" i="7" s="1"/>
  <c r="J22" i="7"/>
  <c r="K22" i="7" s="1"/>
  <c r="J43" i="7"/>
  <c r="K43" i="7" s="1"/>
  <c r="U20" i="7"/>
  <c r="V20" i="7" s="1"/>
  <c r="W20" i="7" s="1"/>
  <c r="U26" i="7"/>
  <c r="V26" i="7" s="1"/>
  <c r="W26" i="7" s="1"/>
  <c r="U14" i="7"/>
  <c r="V14" i="7" s="1"/>
  <c r="W14" i="7" s="1"/>
  <c r="U54" i="7"/>
  <c r="U35" i="7"/>
  <c r="V35" i="7" s="1"/>
  <c r="W35" i="7" s="1"/>
  <c r="U29" i="7"/>
  <c r="V29" i="7" s="1"/>
  <c r="W29" i="7" s="1"/>
  <c r="U25" i="7"/>
  <c r="U9" i="7"/>
  <c r="U44" i="7"/>
  <c r="V44" i="7" s="1"/>
  <c r="W44" i="7" s="1"/>
  <c r="U38" i="7"/>
  <c r="V38" i="7" s="1"/>
  <c r="W38" i="7" s="1"/>
  <c r="U16" i="7"/>
  <c r="V16" i="7" s="1"/>
  <c r="W16" i="7" s="1"/>
  <c r="U28" i="7"/>
  <c r="U8" i="7"/>
  <c r="U56" i="7"/>
  <c r="U33" i="7"/>
  <c r="U55" i="7"/>
  <c r="U114" i="7"/>
  <c r="U77" i="7"/>
  <c r="U85" i="7"/>
  <c r="U108" i="7"/>
  <c r="U76" i="7"/>
  <c r="U62" i="7"/>
  <c r="U105" i="7"/>
  <c r="U61" i="7"/>
  <c r="U57" i="7"/>
  <c r="U43" i="7"/>
  <c r="U50" i="7"/>
  <c r="U48" i="7"/>
  <c r="U70" i="7"/>
  <c r="U101" i="7"/>
  <c r="U19" i="7"/>
  <c r="U111" i="7"/>
  <c r="U18" i="7"/>
  <c r="V18" i="7" s="1"/>
  <c r="W18" i="7" s="1"/>
  <c r="U37" i="7"/>
  <c r="V37" i="7" s="1"/>
  <c r="W37" i="7" s="1"/>
  <c r="U21" i="7"/>
  <c r="V21" i="7" s="1"/>
  <c r="W21" i="7" s="1"/>
  <c r="U97" i="7"/>
  <c r="U107" i="7"/>
  <c r="U13" i="7"/>
  <c r="U34" i="7"/>
  <c r="U67" i="7"/>
  <c r="U112" i="7"/>
  <c r="U39" i="7"/>
  <c r="U78" i="7"/>
  <c r="V78" i="7" s="1"/>
  <c r="U90" i="7"/>
  <c r="U100" i="7"/>
  <c r="U99" i="7"/>
  <c r="U6" i="7"/>
  <c r="U27" i="7"/>
  <c r="V27" i="7" s="1"/>
  <c r="W27" i="7" s="1"/>
  <c r="U11" i="7"/>
  <c r="V11" i="7" s="1"/>
  <c r="W11" i="7" s="1"/>
  <c r="U83" i="7"/>
  <c r="U96" i="7"/>
  <c r="U117" i="7"/>
  <c r="U22" i="7"/>
  <c r="U58" i="7"/>
  <c r="U103" i="7"/>
  <c r="U31" i="7"/>
  <c r="U86" i="7"/>
  <c r="U79" i="7"/>
  <c r="U89" i="7"/>
  <c r="U88" i="7"/>
  <c r="U109" i="7"/>
  <c r="U17" i="7"/>
  <c r="U115" i="7"/>
  <c r="V115" i="7" s="1"/>
  <c r="U72" i="7"/>
  <c r="U82" i="7"/>
  <c r="U106" i="7"/>
  <c r="U12" i="7"/>
  <c r="U49" i="7"/>
  <c r="U93" i="7"/>
  <c r="U23" i="7"/>
  <c r="U94" i="7"/>
  <c r="U10" i="7"/>
  <c r="V10" i="7" s="1"/>
  <c r="W10" i="7" s="1"/>
  <c r="U64" i="7"/>
  <c r="U74" i="7"/>
  <c r="U98" i="7"/>
  <c r="U116" i="7"/>
  <c r="U65" i="7"/>
  <c r="U60" i="7"/>
  <c r="U71" i="7"/>
  <c r="U92" i="7"/>
  <c r="U113" i="7"/>
  <c r="U40" i="7"/>
  <c r="U84" i="7"/>
  <c r="U15" i="7"/>
  <c r="V15" i="7" s="1"/>
  <c r="W15" i="7" s="1"/>
  <c r="U102" i="7"/>
  <c r="U80" i="7"/>
  <c r="U52" i="7"/>
  <c r="U63" i="7"/>
  <c r="U87" i="7"/>
  <c r="U91" i="7"/>
  <c r="U53" i="7"/>
  <c r="U47" i="7"/>
  <c r="V47" i="7" s="1"/>
  <c r="W47" i="7" s="1"/>
  <c r="U59" i="7"/>
  <c r="U81" i="7"/>
  <c r="U104" i="7"/>
  <c r="U32" i="7"/>
  <c r="U75" i="7"/>
  <c r="U7" i="7"/>
  <c r="U110" i="7"/>
  <c r="V110" i="7" s="1"/>
  <c r="U30" i="7"/>
  <c r="V30" i="7" s="1"/>
  <c r="W30" i="7" s="1"/>
  <c r="U41" i="7"/>
  <c r="U51" i="7"/>
  <c r="U73" i="7"/>
  <c r="U68" i="7"/>
  <c r="U42" i="7"/>
  <c r="V42" i="7" s="1"/>
  <c r="W42" i="7" s="1"/>
  <c r="U36" i="7"/>
  <c r="V36" i="7" s="1"/>
  <c r="W36" i="7" s="1"/>
  <c r="U45" i="7"/>
  <c r="U69" i="7"/>
  <c r="U95" i="7"/>
  <c r="U24" i="7"/>
  <c r="U66" i="7"/>
  <c r="V109" i="7" l="1"/>
  <c r="W109" i="7" s="1"/>
  <c r="V108" i="7"/>
  <c r="W108" i="7" s="1"/>
  <c r="V107" i="7"/>
  <c r="W107" i="7" s="1"/>
  <c r="V77" i="7"/>
  <c r="W77" i="7" s="1"/>
  <c r="V112" i="7"/>
  <c r="W112" i="7" s="1"/>
  <c r="V113" i="7"/>
  <c r="W113" i="7" s="1"/>
  <c r="V114" i="7"/>
  <c r="W114" i="7" s="1"/>
  <c r="V24" i="7"/>
  <c r="W24" i="7" s="1"/>
  <c r="V45" i="7"/>
  <c r="W45" i="7" s="1"/>
  <c r="V41" i="7"/>
  <c r="W41" i="7" s="1"/>
  <c r="V32" i="7"/>
  <c r="W32" i="7" s="1"/>
  <c r="V40" i="7"/>
  <c r="W40" i="7" s="1"/>
  <c r="V23" i="7"/>
  <c r="W23" i="7" s="1"/>
  <c r="V12" i="7"/>
  <c r="W12" i="7" s="1"/>
  <c r="V17" i="7"/>
  <c r="W17" i="7" s="1"/>
  <c r="V31" i="7"/>
  <c r="W31" i="7" s="1"/>
  <c r="V22" i="7"/>
  <c r="W22" i="7" s="1"/>
  <c r="V39" i="7"/>
  <c r="W39" i="7" s="1"/>
  <c r="V34" i="7"/>
  <c r="W34" i="7" s="1"/>
  <c r="V13" i="7"/>
  <c r="W13" i="7" s="1"/>
  <c r="V19" i="7"/>
  <c r="W19" i="7" s="1"/>
  <c r="V43" i="7"/>
  <c r="W43" i="7" s="1"/>
  <c r="V62" i="7"/>
  <c r="W62" i="7" s="1"/>
  <c r="V33" i="7"/>
  <c r="W33" i="7" s="1"/>
  <c r="V28" i="7"/>
  <c r="W28" i="7" s="1"/>
  <c r="V9" i="7"/>
  <c r="W9" i="7" s="1"/>
  <c r="V25" i="7"/>
  <c r="W25" i="7" s="1"/>
  <c r="J6" i="7"/>
  <c r="F2" i="21"/>
  <c r="K118" i="19"/>
  <c r="K117" i="19"/>
  <c r="K116" i="19"/>
  <c r="K106" i="19"/>
  <c r="K101" i="19"/>
  <c r="K96" i="19"/>
  <c r="K91" i="19"/>
  <c r="K88" i="19"/>
  <c r="K87" i="19"/>
  <c r="K86" i="19"/>
  <c r="K85" i="19"/>
  <c r="K84" i="19"/>
  <c r="K83" i="19"/>
  <c r="K82" i="19"/>
  <c r="K81" i="19"/>
  <c r="K80" i="19"/>
  <c r="K79" i="19"/>
  <c r="K75" i="19"/>
  <c r="K72" i="19"/>
  <c r="K69" i="19"/>
  <c r="K66" i="19"/>
  <c r="K63" i="19"/>
  <c r="K61" i="19"/>
  <c r="K60" i="19"/>
  <c r="K59" i="19"/>
  <c r="K58" i="19"/>
  <c r="K57" i="19"/>
  <c r="K56" i="19"/>
  <c r="K55" i="19"/>
  <c r="K54" i="19"/>
  <c r="K53" i="19"/>
  <c r="K52" i="19"/>
  <c r="K51" i="19"/>
  <c r="K50" i="19"/>
  <c r="K49" i="19"/>
  <c r="K48" i="19"/>
  <c r="D13" i="2"/>
  <c r="M15" i="21"/>
  <c r="M13" i="21"/>
  <c r="M22" i="21"/>
  <c r="M10" i="21"/>
  <c r="M16" i="21"/>
  <c r="M20" i="21"/>
  <c r="M17" i="21"/>
  <c r="M21" i="21"/>
  <c r="M14" i="21"/>
  <c r="M11" i="21"/>
  <c r="M19" i="21"/>
  <c r="M12" i="21"/>
  <c r="M9" i="21"/>
  <c r="M18" i="21"/>
  <c r="F3" i="21" l="1"/>
  <c r="F2" i="19"/>
  <c r="F2" i="18"/>
  <c r="F2" i="17"/>
  <c r="B1" i="2"/>
  <c r="M14" i="18"/>
  <c r="M9" i="17"/>
  <c r="D5" i="2"/>
  <c r="M11" i="18"/>
  <c r="M12" i="17"/>
  <c r="M9" i="18"/>
  <c r="M10" i="18"/>
  <c r="M10" i="17"/>
  <c r="M16" i="18"/>
  <c r="M15" i="18"/>
  <c r="M11" i="17"/>
  <c r="M13" i="17"/>
  <c r="M12" i="18"/>
  <c r="M13" i="18"/>
  <c r="F111" i="18" l="1"/>
  <c r="F113" i="14"/>
  <c r="F115" i="21"/>
  <c r="F111" i="21"/>
  <c r="F107" i="21"/>
  <c r="F108" i="18"/>
  <c r="F112" i="14"/>
  <c r="F113" i="18"/>
  <c r="F111" i="14"/>
  <c r="F114" i="21"/>
  <c r="F110" i="21"/>
  <c r="F110" i="18"/>
  <c r="F110" i="14"/>
  <c r="F115" i="18"/>
  <c r="F107" i="18"/>
  <c r="F109" i="14"/>
  <c r="F109" i="21"/>
  <c r="F112" i="18"/>
  <c r="F107" i="14"/>
  <c r="F108" i="21"/>
  <c r="F114" i="18"/>
  <c r="F114" i="14"/>
  <c r="F113" i="21"/>
  <c r="F108" i="14"/>
  <c r="F109" i="18"/>
  <c r="F115" i="14"/>
  <c r="F112" i="21"/>
  <c r="F118" i="17"/>
  <c r="F51" i="14"/>
  <c r="F14" i="17"/>
  <c r="F81" i="17"/>
  <c r="F89" i="17"/>
  <c r="F97" i="17"/>
  <c r="F105" i="17"/>
  <c r="F113" i="17"/>
  <c r="F80" i="21"/>
  <c r="F88" i="21"/>
  <c r="F96" i="21"/>
  <c r="F104" i="21"/>
  <c r="F9" i="21"/>
  <c r="F17" i="21"/>
  <c r="F82" i="18"/>
  <c r="F90" i="18"/>
  <c r="F98" i="18"/>
  <c r="F106" i="18"/>
  <c r="F13" i="17"/>
  <c r="F82" i="17"/>
  <c r="F90" i="17"/>
  <c r="F98" i="17"/>
  <c r="F106" i="17"/>
  <c r="F114" i="17"/>
  <c r="F81" i="21"/>
  <c r="F89" i="21"/>
  <c r="F97" i="21"/>
  <c r="F105" i="21"/>
  <c r="F10" i="21"/>
  <c r="F18" i="21"/>
  <c r="F83" i="18"/>
  <c r="F91" i="18"/>
  <c r="F99" i="18"/>
  <c r="F12" i="17"/>
  <c r="F83" i="17"/>
  <c r="F91" i="17"/>
  <c r="F99" i="17"/>
  <c r="F107" i="17"/>
  <c r="F115" i="17"/>
  <c r="F82" i="21"/>
  <c r="F90" i="21"/>
  <c r="F98" i="21"/>
  <c r="F106" i="21"/>
  <c r="F11" i="21"/>
  <c r="F19" i="21"/>
  <c r="F84" i="18"/>
  <c r="F92" i="18"/>
  <c r="F100" i="18"/>
  <c r="F116" i="18"/>
  <c r="F11" i="17"/>
  <c r="F84" i="17"/>
  <c r="F92" i="17"/>
  <c r="F100" i="17"/>
  <c r="F108" i="17"/>
  <c r="F116" i="17"/>
  <c r="F83" i="21"/>
  <c r="F91" i="21"/>
  <c r="F99" i="21"/>
  <c r="F12" i="21"/>
  <c r="F20" i="21"/>
  <c r="F85" i="18"/>
  <c r="F93" i="18"/>
  <c r="F101" i="18"/>
  <c r="F117" i="18"/>
  <c r="F10" i="17"/>
  <c r="F85" i="17"/>
  <c r="F93" i="17"/>
  <c r="F101" i="17"/>
  <c r="F109" i="17"/>
  <c r="F117" i="17"/>
  <c r="F84" i="21"/>
  <c r="F92" i="21"/>
  <c r="F100" i="21"/>
  <c r="F116" i="21"/>
  <c r="F13" i="21"/>
  <c r="F21" i="21"/>
  <c r="F86" i="18"/>
  <c r="F94" i="18"/>
  <c r="F102" i="18"/>
  <c r="F118" i="18"/>
  <c r="F9" i="17"/>
  <c r="F86" i="17"/>
  <c r="F94" i="17"/>
  <c r="F102" i="17"/>
  <c r="F85" i="21"/>
  <c r="F93" i="21"/>
  <c r="F101" i="21"/>
  <c r="F117" i="21"/>
  <c r="F14" i="21"/>
  <c r="F22" i="21"/>
  <c r="F79" i="18"/>
  <c r="F95" i="18"/>
  <c r="F79" i="17"/>
  <c r="F95" i="17"/>
  <c r="F103" i="17"/>
  <c r="F94" i="21"/>
  <c r="F118" i="21"/>
  <c r="F23" i="21"/>
  <c r="F88" i="18"/>
  <c r="F96" i="18"/>
  <c r="F88" i="17"/>
  <c r="F96" i="17"/>
  <c r="F112" i="17"/>
  <c r="F95" i="21"/>
  <c r="F8" i="21"/>
  <c r="F89" i="18"/>
  <c r="F105" i="18"/>
  <c r="F110" i="17"/>
  <c r="F87" i="18"/>
  <c r="F103" i="18"/>
  <c r="F87" i="17"/>
  <c r="F111" i="17"/>
  <c r="F8" i="17"/>
  <c r="F86" i="21"/>
  <c r="F102" i="21"/>
  <c r="F15" i="21"/>
  <c r="F80" i="18"/>
  <c r="F104" i="18"/>
  <c r="F80" i="17"/>
  <c r="F104" i="17"/>
  <c r="F79" i="21"/>
  <c r="F87" i="21"/>
  <c r="F103" i="21"/>
  <c r="F16" i="21"/>
  <c r="F81" i="18"/>
  <c r="F97" i="18"/>
  <c r="F15" i="18"/>
  <c r="F8" i="18"/>
  <c r="F16" i="18"/>
  <c r="F9" i="18"/>
  <c r="F17" i="18"/>
  <c r="F10" i="18"/>
  <c r="F11" i="18"/>
  <c r="F12" i="18"/>
  <c r="F13" i="18"/>
  <c r="F14" i="18"/>
  <c r="F12" i="14"/>
  <c r="F11" i="14"/>
  <c r="F10" i="14"/>
  <c r="F9" i="14"/>
  <c r="F8" i="14"/>
  <c r="F6" i="19"/>
  <c r="F103" i="14"/>
  <c r="F95" i="14"/>
  <c r="F87" i="14"/>
  <c r="F79" i="14"/>
  <c r="F62" i="14"/>
  <c r="F54" i="14"/>
  <c r="F117" i="14"/>
  <c r="F101" i="14"/>
  <c r="F93" i="14"/>
  <c r="F85" i="14"/>
  <c r="F77" i="14"/>
  <c r="F69" i="14"/>
  <c r="F60" i="14"/>
  <c r="F116" i="14"/>
  <c r="F92" i="14"/>
  <c r="F84" i="14"/>
  <c r="F76" i="14"/>
  <c r="F59" i="14"/>
  <c r="F99" i="14"/>
  <c r="F91" i="14"/>
  <c r="F83" i="14"/>
  <c r="F75" i="14"/>
  <c r="F58" i="14"/>
  <c r="F118" i="14"/>
  <c r="F102" i="14"/>
  <c r="F94" i="14"/>
  <c r="F86" i="14"/>
  <c r="F78" i="14"/>
  <c r="F61" i="14"/>
  <c r="F53" i="14"/>
  <c r="F100" i="14"/>
  <c r="F97" i="14"/>
  <c r="F55" i="14"/>
  <c r="F96" i="14"/>
  <c r="F90" i="14"/>
  <c r="F72" i="14"/>
  <c r="F89" i="14"/>
  <c r="F66" i="14"/>
  <c r="F106" i="14"/>
  <c r="F88" i="14"/>
  <c r="F105" i="14"/>
  <c r="F82" i="14"/>
  <c r="F104" i="14"/>
  <c r="F81" i="14"/>
  <c r="F57" i="14"/>
  <c r="F98" i="14"/>
  <c r="F80" i="14"/>
  <c r="F56" i="14"/>
  <c r="F71" i="19"/>
  <c r="F82" i="19"/>
  <c r="F90" i="19"/>
  <c r="F98" i="19"/>
  <c r="F106" i="19"/>
  <c r="F72" i="19"/>
  <c r="F83" i="19"/>
  <c r="F91" i="19"/>
  <c r="F99" i="19"/>
  <c r="F111" i="19"/>
  <c r="F73" i="19"/>
  <c r="F84" i="19"/>
  <c r="F92" i="19"/>
  <c r="F100" i="19"/>
  <c r="F116" i="19"/>
  <c r="F74" i="19"/>
  <c r="F85" i="19"/>
  <c r="F93" i="19"/>
  <c r="F101" i="19"/>
  <c r="F117" i="19"/>
  <c r="F75" i="19"/>
  <c r="F86" i="19"/>
  <c r="F94" i="19"/>
  <c r="F102" i="19"/>
  <c r="F118" i="19"/>
  <c r="F79" i="19"/>
  <c r="F87" i="19"/>
  <c r="F95" i="19"/>
  <c r="F103" i="19"/>
  <c r="F80" i="19"/>
  <c r="F88" i="19"/>
  <c r="F96" i="19"/>
  <c r="F104" i="19"/>
  <c r="F70" i="19"/>
  <c r="F81" i="19"/>
  <c r="F89" i="19"/>
  <c r="F97" i="19"/>
  <c r="F105" i="19"/>
  <c r="F65" i="19"/>
  <c r="F56" i="19"/>
  <c r="F48" i="19"/>
  <c r="F63" i="19"/>
  <c r="F69" i="19"/>
  <c r="F68" i="19"/>
  <c r="F51" i="19"/>
  <c r="F58" i="19"/>
  <c r="F64" i="19"/>
  <c r="F55" i="19"/>
  <c r="F54" i="19"/>
  <c r="F53" i="19"/>
  <c r="F60" i="19"/>
  <c r="F50" i="19"/>
  <c r="F61" i="19"/>
  <c r="F52" i="19"/>
  <c r="F59" i="19"/>
  <c r="F67" i="19"/>
  <c r="F66" i="19"/>
  <c r="F57" i="19"/>
  <c r="F49" i="19"/>
  <c r="F3" i="18"/>
  <c r="F3" i="17"/>
  <c r="F52" i="14"/>
  <c r="F3" i="14"/>
  <c r="G15" i="18"/>
  <c r="G10" i="21"/>
  <c r="G18" i="21"/>
  <c r="G9" i="21"/>
  <c r="G10" i="17"/>
  <c r="G6" i="19"/>
  <c r="G14" i="21"/>
  <c r="G9" i="17"/>
  <c r="G22" i="21"/>
  <c r="G9" i="18"/>
  <c r="G11" i="17"/>
  <c r="G11" i="21"/>
  <c r="G13" i="17"/>
  <c r="G13" i="21"/>
  <c r="G14" i="18"/>
  <c r="G10" i="18"/>
  <c r="G12" i="17"/>
  <c r="G17" i="21"/>
  <c r="G21" i="21"/>
  <c r="D24" i="17"/>
  <c r="D25" i="17" s="1"/>
  <c r="D26" i="17" s="1"/>
  <c r="G19" i="21"/>
  <c r="G14" i="17"/>
  <c r="D18" i="2"/>
  <c r="G13" i="18"/>
  <c r="G23" i="21"/>
  <c r="G20" i="21"/>
  <c r="G12" i="18"/>
  <c r="G16" i="18"/>
  <c r="G26" i="17"/>
  <c r="D27" i="17"/>
  <c r="G12" i="14"/>
  <c r="G11" i="18"/>
  <c r="G12" i="21"/>
  <c r="G15" i="21"/>
  <c r="G16" i="21"/>
  <c r="G25" i="17"/>
  <c r="G17" i="18"/>
  <c r="F26" i="17"/>
  <c r="H26" i="17"/>
  <c r="G27" i="17"/>
  <c r="D28" i="17"/>
  <c r="F25" i="17"/>
  <c r="H25" i="17"/>
  <c r="H27" i="17"/>
  <c r="F27" i="17"/>
  <c r="D29" i="17"/>
  <c r="G28" i="17"/>
  <c r="D30" i="17"/>
  <c r="G29" i="17"/>
  <c r="H28" i="17"/>
  <c r="F28" i="17"/>
  <c r="G30" i="17"/>
  <c r="D31" i="17"/>
  <c r="F29" i="17"/>
  <c r="H29" i="17"/>
  <c r="F30" i="17"/>
  <c r="H30" i="17"/>
  <c r="J31" i="17" l="1"/>
  <c r="J30" i="17"/>
  <c r="J29" i="17"/>
  <c r="J28" i="17"/>
  <c r="J27" i="17"/>
  <c r="J26" i="17"/>
  <c r="J25" i="17"/>
  <c r="J24" i="17"/>
  <c r="K31" i="17"/>
  <c r="K30" i="17"/>
  <c r="K29" i="17"/>
  <c r="K28" i="17"/>
  <c r="K27" i="17"/>
  <c r="K26" i="17"/>
  <c r="K25" i="17"/>
  <c r="K24" i="17"/>
  <c r="D19" i="2"/>
  <c r="H17" i="18"/>
  <c r="M113" i="21"/>
  <c r="M101" i="14"/>
  <c r="M111" i="21"/>
  <c r="H12" i="14"/>
  <c r="M115" i="14"/>
  <c r="M110" i="21"/>
  <c r="G111" i="21"/>
  <c r="M115" i="21"/>
  <c r="H9" i="18"/>
  <c r="H13" i="18"/>
  <c r="H23" i="21"/>
  <c r="G115" i="14"/>
  <c r="G115" i="21"/>
  <c r="H11" i="21"/>
  <c r="H20" i="21"/>
  <c r="M114" i="14"/>
  <c r="G114" i="14" s="1"/>
  <c r="H10" i="18"/>
  <c r="M109" i="14"/>
  <c r="G113" i="21"/>
  <c r="H10" i="17"/>
  <c r="M109" i="21"/>
  <c r="H6" i="19"/>
  <c r="H10" i="21"/>
  <c r="H9" i="17"/>
  <c r="H11" i="17"/>
  <c r="M108" i="14"/>
  <c r="G108" i="14" s="1"/>
  <c r="H113" i="21"/>
  <c r="H16" i="21"/>
  <c r="H13" i="17"/>
  <c r="M112" i="21"/>
  <c r="H19" i="21"/>
  <c r="H14" i="17"/>
  <c r="H12" i="17"/>
  <c r="G109" i="14"/>
  <c r="G31" i="17"/>
  <c r="H18" i="21"/>
  <c r="H15" i="21"/>
  <c r="G101" i="14"/>
  <c r="H16" i="18"/>
  <c r="M118" i="17"/>
  <c r="G118" i="17" s="1"/>
  <c r="G112" i="21"/>
  <c r="H108" i="14"/>
  <c r="M114" i="21"/>
  <c r="G110" i="21"/>
  <c r="H110" i="21" s="1"/>
  <c r="H13" i="21"/>
  <c r="H22" i="21"/>
  <c r="M110" i="14"/>
  <c r="H21" i="21"/>
  <c r="H12" i="18"/>
  <c r="H14" i="21"/>
  <c r="H118" i="17"/>
  <c r="H17" i="21"/>
  <c r="H11" i="18"/>
  <c r="G24" i="17"/>
  <c r="M112" i="14"/>
  <c r="G112" i="14" s="1"/>
  <c r="M113" i="14"/>
  <c r="G113" i="14" s="1"/>
  <c r="G109" i="21"/>
  <c r="M107" i="21"/>
  <c r="G107" i="21" s="1"/>
  <c r="H112" i="21"/>
  <c r="M107" i="14"/>
  <c r="M108" i="21"/>
  <c r="M111" i="14"/>
  <c r="G111" i="14" s="1"/>
  <c r="H9" i="21"/>
  <c r="H112" i="14"/>
  <c r="G110" i="14"/>
  <c r="H110" i="14" s="1"/>
  <c r="H115" i="14"/>
  <c r="H111" i="21"/>
  <c r="H12" i="21"/>
  <c r="H14" i="18"/>
  <c r="H15" i="18"/>
  <c r="G114" i="21"/>
  <c r="M108" i="18"/>
  <c r="M115" i="18"/>
  <c r="M110" i="18"/>
  <c r="G110" i="18"/>
  <c r="M112" i="18"/>
  <c r="M111" i="18"/>
  <c r="G111" i="18" s="1"/>
  <c r="H110" i="18"/>
  <c r="M107" i="18"/>
  <c r="M109" i="18"/>
  <c r="M114" i="18"/>
  <c r="G114" i="18"/>
  <c r="H114" i="18" s="1"/>
  <c r="G108" i="18"/>
  <c r="H108" i="18" s="1"/>
  <c r="G115" i="18"/>
  <c r="H115" i="18" s="1"/>
  <c r="G109" i="18"/>
  <c r="G107" i="18"/>
  <c r="H107" i="18" s="1"/>
  <c r="G112" i="18"/>
  <c r="M113" i="18"/>
  <c r="H31" i="17"/>
  <c r="F31" i="17"/>
  <c r="H24" i="17"/>
  <c r="F24" i="17"/>
  <c r="G107" i="14"/>
  <c r="H107" i="14"/>
  <c r="G108" i="21"/>
  <c r="H108" i="21" s="1"/>
  <c r="L6" i="7" l="1" a="1"/>
  <c r="D12" i="2"/>
  <c r="F2" i="14"/>
  <c r="H109" i="21"/>
  <c r="H113" i="14"/>
  <c r="H101" i="14"/>
  <c r="H109" i="14"/>
  <c r="H114" i="14"/>
  <c r="H115" i="21"/>
  <c r="H114" i="21"/>
  <c r="H111" i="14"/>
  <c r="H107" i="21"/>
  <c r="H109" i="18"/>
  <c r="G113" i="18"/>
  <c r="H113" i="18" s="1"/>
  <c r="H111" i="18"/>
  <c r="H112" i="18"/>
  <c r="L14" i="7" l="1"/>
  <c r="L10" i="7"/>
  <c r="L19" i="7"/>
  <c r="L28" i="7"/>
  <c r="L37" i="7"/>
  <c r="L48" i="7"/>
  <c r="L60" i="7"/>
  <c r="L84" i="7"/>
  <c r="L11" i="7"/>
  <c r="L20" i="7"/>
  <c r="L29" i="7"/>
  <c r="L39" i="7"/>
  <c r="L49" i="7"/>
  <c r="L61" i="7"/>
  <c r="L85" i="7"/>
  <c r="L12" i="7"/>
  <c r="L21" i="7"/>
  <c r="L40" i="7"/>
  <c r="L50" i="7"/>
  <c r="L67" i="7"/>
  <c r="M67" i="7" s="1"/>
  <c r="L31" i="7"/>
  <c r="L93" i="7"/>
  <c r="L8" i="7"/>
  <c r="L24" i="7"/>
  <c r="L36" i="7"/>
  <c r="L53" i="7"/>
  <c r="L101" i="7"/>
  <c r="L9" i="7"/>
  <c r="L25" i="7"/>
  <c r="L41" i="7"/>
  <c r="L58" i="7"/>
  <c r="L13" i="7"/>
  <c r="L26" i="7"/>
  <c r="L59" i="7"/>
  <c r="L15" i="7"/>
  <c r="L27" i="7"/>
  <c r="L43" i="7"/>
  <c r="L68" i="7"/>
  <c r="M68" i="7" s="1"/>
  <c r="L32" i="7"/>
  <c r="L44" i="7"/>
  <c r="L69" i="7"/>
  <c r="M69" i="7" s="1"/>
  <c r="L17" i="7"/>
  <c r="L45" i="7"/>
  <c r="L75" i="7"/>
  <c r="M75" i="7" s="1"/>
  <c r="L6" i="7"/>
  <c r="L18" i="7"/>
  <c r="L34" i="7"/>
  <c r="L51" i="7"/>
  <c r="L76" i="7"/>
  <c r="M76" i="7" s="1"/>
  <c r="L7" i="7"/>
  <c r="L23" i="7"/>
  <c r="L52" i="7"/>
  <c r="L42" i="7"/>
  <c r="L16" i="7"/>
  <c r="L35" i="7"/>
  <c r="L77" i="7"/>
  <c r="M77" i="7" s="1"/>
  <c r="L33" i="7"/>
  <c r="L92" i="7"/>
  <c r="L98" i="7"/>
  <c r="L89" i="7"/>
  <c r="L88" i="7"/>
  <c r="L87" i="7"/>
  <c r="L94" i="7"/>
  <c r="L30" i="7"/>
  <c r="L115" i="7"/>
  <c r="L90" i="7"/>
  <c r="L81" i="7"/>
  <c r="L80" i="7"/>
  <c r="L79" i="7"/>
  <c r="L86" i="7"/>
  <c r="L22" i="7"/>
  <c r="L107" i="7"/>
  <c r="L82" i="7"/>
  <c r="L73" i="7"/>
  <c r="M73" i="7" s="1"/>
  <c r="L72" i="7"/>
  <c r="M72" i="7" s="1"/>
  <c r="L71" i="7"/>
  <c r="M71" i="7" s="1"/>
  <c r="L78" i="7"/>
  <c r="M78" i="7" s="1"/>
  <c r="L117" i="7"/>
  <c r="L99" i="7"/>
  <c r="L74" i="7"/>
  <c r="M74" i="7" s="1"/>
  <c r="L65" i="7"/>
  <c r="M65" i="7" s="1"/>
  <c r="L64" i="7"/>
  <c r="M64" i="7" s="1"/>
  <c r="L63" i="7"/>
  <c r="L70" i="7"/>
  <c r="M70" i="7" s="1"/>
  <c r="L109" i="7"/>
  <c r="L91" i="7"/>
  <c r="L66" i="7"/>
  <c r="M66" i="7" s="1"/>
  <c r="L57" i="7"/>
  <c r="L56" i="7"/>
  <c r="L55" i="7"/>
  <c r="L62" i="7"/>
  <c r="L116" i="7"/>
  <c r="L83" i="7"/>
  <c r="L113" i="7"/>
  <c r="L112" i="7"/>
  <c r="L111" i="7"/>
  <c r="L47" i="7"/>
  <c r="L54" i="7"/>
  <c r="L108" i="7"/>
  <c r="L114" i="7"/>
  <c r="L105" i="7"/>
  <c r="L104" i="7"/>
  <c r="L103" i="7"/>
  <c r="L110" i="7"/>
  <c r="L46" i="7"/>
  <c r="L100" i="7"/>
  <c r="L106" i="7"/>
  <c r="L97" i="7"/>
  <c r="L96" i="7"/>
  <c r="L95" i="7"/>
  <c r="L102" i="7"/>
  <c r="L38" i="7"/>
  <c r="F7" i="19"/>
  <c r="M59" i="14"/>
  <c r="M111" i="17"/>
  <c r="M80" i="17"/>
  <c r="D20" i="2"/>
  <c r="M109" i="17"/>
  <c r="M116" i="17"/>
  <c r="M96" i="17"/>
  <c r="M86" i="17"/>
  <c r="G24" i="21"/>
  <c r="G40" i="18"/>
  <c r="M105" i="21"/>
  <c r="M94" i="17"/>
  <c r="M83" i="17"/>
  <c r="M110" i="17"/>
  <c r="M95" i="21"/>
  <c r="G37" i="18"/>
  <c r="M107" i="17"/>
  <c r="M100" i="17"/>
  <c r="G100" i="17" s="1"/>
  <c r="M79" i="17"/>
  <c r="M62" i="14"/>
  <c r="M57" i="14"/>
  <c r="M79" i="14"/>
  <c r="M116" i="21"/>
  <c r="M114" i="17"/>
  <c r="M93" i="21"/>
  <c r="G79" i="17"/>
  <c r="G33" i="21"/>
  <c r="G95" i="21"/>
  <c r="G114" i="17"/>
  <c r="M92" i="21"/>
  <c r="M87" i="21"/>
  <c r="M96" i="21"/>
  <c r="G96" i="21" s="1"/>
  <c r="G109" i="17"/>
  <c r="M97" i="17"/>
  <c r="M77" i="14"/>
  <c r="H40" i="18"/>
  <c r="G33" i="18"/>
  <c r="H33" i="18" s="1"/>
  <c r="M95" i="17"/>
  <c r="M101" i="21"/>
  <c r="M117" i="17"/>
  <c r="M10" i="14"/>
  <c r="G35" i="18"/>
  <c r="M89" i="14"/>
  <c r="M91" i="14"/>
  <c r="M104" i="17"/>
  <c r="G104" i="17" s="1"/>
  <c r="M84" i="14"/>
  <c r="M53" i="14"/>
  <c r="G93" i="21"/>
  <c r="G26" i="21"/>
  <c r="G83" i="17"/>
  <c r="G86" i="17"/>
  <c r="G36" i="18"/>
  <c r="H24" i="21"/>
  <c r="M97" i="21"/>
  <c r="H33" i="21"/>
  <c r="M85" i="21"/>
  <c r="M94" i="14"/>
  <c r="G94" i="14" s="1"/>
  <c r="M83" i="21"/>
  <c r="M82" i="14"/>
  <c r="G82" i="14" s="1"/>
  <c r="M72" i="14"/>
  <c r="G72" i="14" s="1"/>
  <c r="M60" i="14"/>
  <c r="M108" i="17"/>
  <c r="G108" i="17" s="1"/>
  <c r="G28" i="18"/>
  <c r="F28" i="18" s="1"/>
  <c r="M100" i="14"/>
  <c r="M84" i="21"/>
  <c r="M93" i="14"/>
  <c r="M81" i="21"/>
  <c r="G81" i="21" s="1"/>
  <c r="M88" i="14"/>
  <c r="G25" i="18"/>
  <c r="M87" i="17"/>
  <c r="M98" i="21"/>
  <c r="G116" i="21"/>
  <c r="G83" i="21"/>
  <c r="H28" i="18"/>
  <c r="G116" i="17"/>
  <c r="G88" i="14"/>
  <c r="M78" i="14"/>
  <c r="M102" i="17"/>
  <c r="G102" i="17" s="1"/>
  <c r="M8" i="17"/>
  <c r="G107" i="17"/>
  <c r="H107" i="17" s="1"/>
  <c r="M82" i="17"/>
  <c r="G82" i="17" s="1"/>
  <c r="G92" i="21"/>
  <c r="M95" i="14"/>
  <c r="M83" i="14"/>
  <c r="G93" i="14"/>
  <c r="M55" i="14"/>
  <c r="M75" i="14"/>
  <c r="M51" i="14"/>
  <c r="G51" i="14" s="1"/>
  <c r="G32" i="21"/>
  <c r="M76" i="14"/>
  <c r="G76" i="14" s="1"/>
  <c r="G111" i="17"/>
  <c r="G75" i="14"/>
  <c r="G41" i="18"/>
  <c r="M91" i="17"/>
  <c r="M99" i="14"/>
  <c r="M56" i="14"/>
  <c r="M66" i="14"/>
  <c r="G66" i="14" s="1"/>
  <c r="G38" i="18"/>
  <c r="F38" i="18" s="1"/>
  <c r="G91" i="14"/>
  <c r="G98" i="21"/>
  <c r="M106" i="17"/>
  <c r="F36" i="18"/>
  <c r="G80" i="17"/>
  <c r="H80" i="17" s="1"/>
  <c r="G85" i="21"/>
  <c r="H37" i="18"/>
  <c r="M11" i="14"/>
  <c r="H104" i="17"/>
  <c r="M98" i="14"/>
  <c r="M103" i="17"/>
  <c r="G27" i="21"/>
  <c r="H38" i="18"/>
  <c r="M103" i="14"/>
  <c r="G103" i="14" s="1"/>
  <c r="G57" i="14"/>
  <c r="G96" i="17"/>
  <c r="H96" i="17" s="1"/>
  <c r="M91" i="21"/>
  <c r="M118" i="21"/>
  <c r="G118" i="21" s="1"/>
  <c r="M8" i="18"/>
  <c r="G8" i="18" s="1"/>
  <c r="G29" i="18"/>
  <c r="M100" i="21"/>
  <c r="G100" i="21" s="1"/>
  <c r="G95" i="17"/>
  <c r="M90" i="14"/>
  <c r="G90" i="14" s="1"/>
  <c r="G59" i="14"/>
  <c r="H51" i="14"/>
  <c r="G31" i="18"/>
  <c r="G84" i="14"/>
  <c r="H84" i="14" s="1"/>
  <c r="G8" i="17"/>
  <c r="M98" i="17"/>
  <c r="G98" i="17" s="1"/>
  <c r="M81" i="14"/>
  <c r="G81" i="14" s="1"/>
  <c r="G39" i="18"/>
  <c r="F25" i="18"/>
  <c r="H98" i="21"/>
  <c r="G83" i="14"/>
  <c r="G79" i="14"/>
  <c r="H79" i="14" s="1"/>
  <c r="M54" i="14"/>
  <c r="G53" i="14"/>
  <c r="H53" i="14" s="1"/>
  <c r="M69" i="14"/>
  <c r="G69" i="14" s="1"/>
  <c r="G97" i="21"/>
  <c r="H96" i="21"/>
  <c r="F33" i="21"/>
  <c r="M90" i="21"/>
  <c r="G97" i="17"/>
  <c r="G30" i="18"/>
  <c r="M90" i="17"/>
  <c r="G90" i="17" s="1"/>
  <c r="M86" i="14"/>
  <c r="G86" i="14" s="1"/>
  <c r="M89" i="21"/>
  <c r="G89" i="21" s="1"/>
  <c r="M82" i="21"/>
  <c r="G82" i="21" s="1"/>
  <c r="M88" i="17"/>
  <c r="G88" i="17" s="1"/>
  <c r="G117" i="17"/>
  <c r="H117" i="17" s="1"/>
  <c r="M80" i="21"/>
  <c r="H102" i="17"/>
  <c r="G91" i="21"/>
  <c r="H91" i="21" s="1"/>
  <c r="M112" i="17"/>
  <c r="G112" i="17" s="1"/>
  <c r="G103" i="17"/>
  <c r="H103" i="17" s="1"/>
  <c r="G98" i="14"/>
  <c r="H98" i="14" s="1"/>
  <c r="G95" i="14"/>
  <c r="G30" i="21"/>
  <c r="M105" i="14"/>
  <c r="G29" i="21"/>
  <c r="G26" i="18"/>
  <c r="H25" i="18"/>
  <c r="H36" i="18"/>
  <c r="F24" i="21"/>
  <c r="M97" i="14"/>
  <c r="G97" i="14" s="1"/>
  <c r="M106" i="14"/>
  <c r="M84" i="17"/>
  <c r="F32" i="21"/>
  <c r="G89" i="14"/>
  <c r="H89" i="14" s="1"/>
  <c r="G28" i="21"/>
  <c r="M104" i="21"/>
  <c r="G104" i="21" s="1"/>
  <c r="G84" i="17"/>
  <c r="G84" i="21"/>
  <c r="G27" i="18"/>
  <c r="M99" i="17"/>
  <c r="F26" i="21"/>
  <c r="G35" i="21"/>
  <c r="G99" i="14"/>
  <c r="M92" i="14"/>
  <c r="G92" i="14" s="1"/>
  <c r="G110" i="17"/>
  <c r="H110" i="17" s="1"/>
  <c r="H30" i="21"/>
  <c r="M79" i="21"/>
  <c r="G87" i="21"/>
  <c r="H87" i="21" s="1"/>
  <c r="M118" i="14"/>
  <c r="M102" i="14"/>
  <c r="M85" i="14"/>
  <c r="G85" i="14" s="1"/>
  <c r="M115" i="17"/>
  <c r="G115" i="17" s="1"/>
  <c r="M101" i="17"/>
  <c r="G24" i="18"/>
  <c r="F35" i="21"/>
  <c r="G94" i="17"/>
  <c r="M58" i="14"/>
  <c r="G58" i="14" s="1"/>
  <c r="M88" i="21"/>
  <c r="G88" i="21" s="1"/>
  <c r="M86" i="21"/>
  <c r="G86" i="21" s="1"/>
  <c r="M8" i="14"/>
  <c r="G8" i="14" s="1"/>
  <c r="H81" i="21"/>
  <c r="H100" i="21"/>
  <c r="H92" i="21"/>
  <c r="G87" i="17"/>
  <c r="G56" i="14"/>
  <c r="H29" i="21"/>
  <c r="H26" i="21"/>
  <c r="M94" i="21"/>
  <c r="M117" i="14"/>
  <c r="G101" i="21"/>
  <c r="H101" i="21" s="1"/>
  <c r="M85" i="17"/>
  <c r="M113" i="17"/>
  <c r="M89" i="17"/>
  <c r="M99" i="21"/>
  <c r="M102" i="21"/>
  <c r="M81" i="17"/>
  <c r="G81" i="17" s="1"/>
  <c r="H89" i="21"/>
  <c r="M92" i="17"/>
  <c r="G92" i="17" s="1"/>
  <c r="M104" i="14"/>
  <c r="M93" i="17"/>
  <c r="G93" i="17" s="1"/>
  <c r="G55" i="14"/>
  <c r="M103" i="21"/>
  <c r="G103" i="21" s="1"/>
  <c r="G7" i="19"/>
  <c r="F33" i="18"/>
  <c r="G60" i="14"/>
  <c r="G91" i="17"/>
  <c r="H91" i="17" s="1"/>
  <c r="H56" i="14"/>
  <c r="F29" i="21"/>
  <c r="F40" i="18"/>
  <c r="M87" i="14"/>
  <c r="G87" i="14" s="1"/>
  <c r="M105" i="17"/>
  <c r="M80" i="14"/>
  <c r="G80" i="14" s="1"/>
  <c r="H83" i="14"/>
  <c r="M9" i="14"/>
  <c r="G25" i="21"/>
  <c r="G34" i="21"/>
  <c r="M96" i="14"/>
  <c r="G96" i="14" s="1"/>
  <c r="M116" i="14"/>
  <c r="G116" i="14" s="1"/>
  <c r="M8" i="21"/>
  <c r="G79" i="21"/>
  <c r="H79" i="21" s="1"/>
  <c r="G32" i="18"/>
  <c r="M52" i="14"/>
  <c r="G52" i="14" s="1"/>
  <c r="G31" i="21"/>
  <c r="M106" i="21"/>
  <c r="G100" i="14"/>
  <c r="G99" i="21"/>
  <c r="H99" i="21" s="1"/>
  <c r="M61" i="14"/>
  <c r="G61" i="14" s="1"/>
  <c r="F30" i="21"/>
  <c r="M117" i="21"/>
  <c r="G34" i="18"/>
  <c r="M96" i="18"/>
  <c r="M106" i="18"/>
  <c r="M105" i="18"/>
  <c r="M118" i="18"/>
  <c r="M103" i="18"/>
  <c r="M97" i="18"/>
  <c r="G97" i="18"/>
  <c r="G105" i="18"/>
  <c r="M101" i="18"/>
  <c r="M79" i="18"/>
  <c r="M100" i="18"/>
  <c r="M95" i="18"/>
  <c r="G95" i="18" s="1"/>
  <c r="G79" i="18"/>
  <c r="M80" i="18"/>
  <c r="M87" i="18"/>
  <c r="G87" i="18" s="1"/>
  <c r="M117" i="18"/>
  <c r="G103" i="18"/>
  <c r="M86" i="18"/>
  <c r="M92" i="18"/>
  <c r="G92" i="18" s="1"/>
  <c r="G80" i="18"/>
  <c r="M88" i="18"/>
  <c r="G88" i="18" s="1"/>
  <c r="G118" i="18"/>
  <c r="G106" i="18"/>
  <c r="G96" i="18"/>
  <c r="M93" i="18"/>
  <c r="G93" i="18" s="1"/>
  <c r="M99" i="18"/>
  <c r="M94" i="18"/>
  <c r="M89" i="18"/>
  <c r="G89" i="18" s="1"/>
  <c r="M81" i="18"/>
  <c r="G81" i="18" s="1"/>
  <c r="G101" i="18"/>
  <c r="M98" i="18"/>
  <c r="G98" i="18" s="1"/>
  <c r="G99" i="18"/>
  <c r="M91" i="18"/>
  <c r="G91" i="18" s="1"/>
  <c r="M102" i="18"/>
  <c r="G117" i="18"/>
  <c r="M82" i="18"/>
  <c r="H95" i="18"/>
  <c r="M116" i="18"/>
  <c r="G116" i="18"/>
  <c r="H99" i="18"/>
  <c r="H105" i="18"/>
  <c r="M84" i="18"/>
  <c r="G86" i="18"/>
  <c r="M104" i="18"/>
  <c r="G104" i="18" s="1"/>
  <c r="G82" i="18"/>
  <c r="M90" i="18"/>
  <c r="G90" i="18" s="1"/>
  <c r="H90" i="18"/>
  <c r="M83" i="18"/>
  <c r="G83" i="18" s="1"/>
  <c r="M85" i="18"/>
  <c r="G85" i="18" s="1"/>
  <c r="H96" i="18"/>
  <c r="G94" i="18"/>
  <c r="H94" i="18" s="1"/>
  <c r="G102" i="18"/>
  <c r="H102" i="18" s="1"/>
  <c r="H35" i="18"/>
  <c r="F35" i="18"/>
  <c r="G78" i="14"/>
  <c r="H78" i="14"/>
  <c r="F41" i="18"/>
  <c r="H41" i="18"/>
  <c r="G106" i="17"/>
  <c r="H106" i="17"/>
  <c r="G11" i="14"/>
  <c r="H11" i="14"/>
  <c r="F27" i="21"/>
  <c r="H27" i="21"/>
  <c r="H29" i="18"/>
  <c r="F29" i="18"/>
  <c r="F31" i="18"/>
  <c r="H31" i="18"/>
  <c r="F39" i="18"/>
  <c r="H39" i="18"/>
  <c r="F30" i="18"/>
  <c r="H30" i="18"/>
  <c r="G80" i="21"/>
  <c r="H80" i="21"/>
  <c r="H26" i="18"/>
  <c r="F26" i="18"/>
  <c r="G106" i="14"/>
  <c r="H106" i="14"/>
  <c r="H28" i="21"/>
  <c r="F28" i="21"/>
  <c r="F27" i="18"/>
  <c r="H27" i="18"/>
  <c r="G99" i="17"/>
  <c r="H99" i="17" s="1"/>
  <c r="G118" i="14"/>
  <c r="H118" i="14"/>
  <c r="G101" i="17"/>
  <c r="H101" i="17"/>
  <c r="H24" i="18"/>
  <c r="G94" i="21"/>
  <c r="H94" i="21"/>
  <c r="G117" i="14"/>
  <c r="H117" i="14"/>
  <c r="G85" i="17"/>
  <c r="H85" i="17" s="1"/>
  <c r="G113" i="17"/>
  <c r="H113" i="17"/>
  <c r="G89" i="17"/>
  <c r="H89" i="17"/>
  <c r="G102" i="21"/>
  <c r="H102" i="21"/>
  <c r="G104" i="14"/>
  <c r="H104" i="14"/>
  <c r="G105" i="17"/>
  <c r="H105" i="17" s="1"/>
  <c r="G9" i="14"/>
  <c r="H9" i="14"/>
  <c r="H25" i="21"/>
  <c r="F34" i="21"/>
  <c r="H34" i="21"/>
  <c r="G8" i="21"/>
  <c r="H8" i="21" s="1"/>
  <c r="H32" i="18"/>
  <c r="F32" i="18"/>
  <c r="F31" i="21"/>
  <c r="H31" i="21"/>
  <c r="G106" i="21"/>
  <c r="H106" i="21"/>
  <c r="G117" i="21"/>
  <c r="H117" i="21" s="1"/>
  <c r="H34" i="18"/>
  <c r="F34" i="18"/>
  <c r="M37" i="7" l="1"/>
  <c r="M42" i="7"/>
  <c r="M43" i="7"/>
  <c r="M49" i="7"/>
  <c r="M62" i="7"/>
  <c r="M23" i="7"/>
  <c r="M19" i="7"/>
  <c r="M54" i="7"/>
  <c r="M7" i="7"/>
  <c r="M17" i="7"/>
  <c r="M59" i="7"/>
  <c r="M53" i="7"/>
  <c r="M46" i="7"/>
  <c r="M56" i="7"/>
  <c r="M36" i="7"/>
  <c r="M57" i="7"/>
  <c r="M51" i="7"/>
  <c r="M44" i="7"/>
  <c r="M52" i="7"/>
  <c r="M63" i="7"/>
  <c r="M40" i="7"/>
  <c r="M22" i="7"/>
  <c r="M35" i="7"/>
  <c r="M34" i="7"/>
  <c r="M58" i="7"/>
  <c r="M60" i="7"/>
  <c r="M39" i="7"/>
  <c r="M45" i="7"/>
  <c r="M50" i="7"/>
  <c r="M55" i="7"/>
  <c r="M20" i="7"/>
  <c r="M47" i="7"/>
  <c r="M33" i="7"/>
  <c r="M21" i="7"/>
  <c r="M38" i="7"/>
  <c r="M32" i="7"/>
  <c r="M16" i="7"/>
  <c r="M18" i="7"/>
  <c r="M41" i="7"/>
  <c r="M61" i="7"/>
  <c r="M48" i="7"/>
  <c r="M6" i="7"/>
  <c r="H61" i="14"/>
  <c r="H86" i="21"/>
  <c r="H95" i="14"/>
  <c r="H95" i="17"/>
  <c r="H83" i="21"/>
  <c r="H100" i="17"/>
  <c r="H100" i="14"/>
  <c r="H88" i="21"/>
  <c r="H112" i="17"/>
  <c r="H8" i="18"/>
  <c r="H116" i="21"/>
  <c r="F37" i="18"/>
  <c r="H52" i="14"/>
  <c r="H58" i="14"/>
  <c r="H88" i="17"/>
  <c r="H118" i="21"/>
  <c r="H108" i="17"/>
  <c r="G105" i="21"/>
  <c r="H105" i="21" s="1"/>
  <c r="H116" i="14"/>
  <c r="H94" i="17"/>
  <c r="H82" i="21"/>
  <c r="H57" i="14"/>
  <c r="H72" i="14"/>
  <c r="H96" i="14"/>
  <c r="F24" i="18"/>
  <c r="H86" i="14"/>
  <c r="H103" i="14"/>
  <c r="H82" i="14"/>
  <c r="G102" i="14"/>
  <c r="H102" i="14" s="1"/>
  <c r="H83" i="17"/>
  <c r="H55" i="14"/>
  <c r="H79" i="17"/>
  <c r="H116" i="17"/>
  <c r="H80" i="14"/>
  <c r="H115" i="17"/>
  <c r="H90" i="17"/>
  <c r="H85" i="21"/>
  <c r="H94" i="14"/>
  <c r="G90" i="21"/>
  <c r="H90" i="21" s="1"/>
  <c r="H66" i="14"/>
  <c r="H92" i="14"/>
  <c r="H99" i="14"/>
  <c r="G10" i="14"/>
  <c r="H10" i="14" s="1"/>
  <c r="H93" i="17"/>
  <c r="H35" i="21"/>
  <c r="G54" i="14"/>
  <c r="H54" i="14" s="1"/>
  <c r="H76" i="14"/>
  <c r="G77" i="14"/>
  <c r="H77" i="14" s="1"/>
  <c r="H7" i="19"/>
  <c r="H97" i="14"/>
  <c r="H88" i="14"/>
  <c r="H90" i="14"/>
  <c r="H87" i="14"/>
  <c r="H85" i="14"/>
  <c r="H97" i="17"/>
  <c r="H91" i="14"/>
  <c r="H86" i="17"/>
  <c r="H60" i="14"/>
  <c r="H103" i="21"/>
  <c r="H97" i="21"/>
  <c r="H75" i="14"/>
  <c r="H93" i="21"/>
  <c r="H69" i="14"/>
  <c r="H111" i="17"/>
  <c r="H87" i="17"/>
  <c r="H59" i="14"/>
  <c r="H8" i="14"/>
  <c r="F25" i="21"/>
  <c r="H84" i="21"/>
  <c r="H81" i="14"/>
  <c r="H32" i="21"/>
  <c r="H109" i="17"/>
  <c r="H92" i="17"/>
  <c r="H84" i="17"/>
  <c r="H98" i="17"/>
  <c r="H93" i="14"/>
  <c r="H114" i="17"/>
  <c r="H81" i="17"/>
  <c r="H104" i="21"/>
  <c r="H8" i="17"/>
  <c r="H82" i="17"/>
  <c r="H95" i="21"/>
  <c r="G105" i="14"/>
  <c r="H105" i="14" s="1"/>
  <c r="G62" i="14"/>
  <c r="H62" i="14" s="1"/>
  <c r="H82" i="18"/>
  <c r="H91" i="18"/>
  <c r="H101" i="18"/>
  <c r="H88" i="18"/>
  <c r="H118" i="18"/>
  <c r="H106" i="18"/>
  <c r="H104" i="18"/>
  <c r="H79" i="18"/>
  <c r="H103" i="18"/>
  <c r="H116" i="18"/>
  <c r="H86" i="18"/>
  <c r="G100" i="18"/>
  <c r="H100" i="18" s="1"/>
  <c r="H81" i="18"/>
  <c r="G84" i="18"/>
  <c r="H84" i="18" s="1"/>
  <c r="H85" i="18"/>
  <c r="H98" i="18"/>
  <c r="H83" i="18"/>
  <c r="H117" i="18"/>
  <c r="H92" i="18"/>
  <c r="H87" i="18"/>
  <c r="H89" i="18"/>
  <c r="H97" i="18"/>
  <c r="H93" i="18"/>
  <c r="H80" i="18"/>
  <c r="N38" i="7" l="1"/>
  <c r="N39" i="7"/>
  <c r="N22" i="7"/>
  <c r="N52" i="7"/>
  <c r="N56" i="7"/>
  <c r="N19" i="7"/>
  <c r="N48" i="7"/>
  <c r="N21" i="7"/>
  <c r="N75" i="7"/>
  <c r="N66" i="7"/>
  <c r="N70" i="7"/>
  <c r="N46" i="7"/>
  <c r="N23" i="7"/>
  <c r="N76" i="7"/>
  <c r="N61" i="7"/>
  <c r="N33" i="7"/>
  <c r="N71" i="7"/>
  <c r="N69" i="7"/>
  <c r="N44" i="7"/>
  <c r="N53" i="7"/>
  <c r="N72" i="7"/>
  <c r="N41" i="7"/>
  <c r="N47" i="7"/>
  <c r="N65" i="7"/>
  <c r="N51" i="7"/>
  <c r="N59" i="7"/>
  <c r="N62" i="7"/>
  <c r="N68" i="7"/>
  <c r="N20" i="7"/>
  <c r="N60" i="7"/>
  <c r="N40" i="7"/>
  <c r="N77" i="7"/>
  <c r="N17" i="7"/>
  <c r="N49" i="7"/>
  <c r="N18" i="7"/>
  <c r="N55" i="7"/>
  <c r="N58" i="7"/>
  <c r="N64" i="7"/>
  <c r="N74" i="7"/>
  <c r="N7" i="7"/>
  <c r="N43" i="7"/>
  <c r="N16" i="7"/>
  <c r="N50" i="7"/>
  <c r="N34" i="7"/>
  <c r="N63" i="7"/>
  <c r="N57" i="7"/>
  <c r="N73" i="7"/>
  <c r="N42" i="7"/>
  <c r="N32" i="7"/>
  <c r="N45" i="7"/>
  <c r="N35" i="7"/>
  <c r="N67" i="7"/>
  <c r="N36" i="7"/>
  <c r="N54" i="7"/>
  <c r="N37" i="7"/>
  <c r="Q78" i="7"/>
  <c r="N78" i="7"/>
  <c r="F8" i="19"/>
  <c r="Q6" i="7"/>
  <c r="N6" i="7"/>
  <c r="G8" i="19"/>
  <c r="K6" i="7" l="1"/>
  <c r="H8" i="19"/>
  <c r="J63" i="7" l="1"/>
  <c r="K68" i="7" l="1"/>
  <c r="K63" i="7"/>
  <c r="T78" i="7"/>
  <c r="W78" i="7"/>
  <c r="K71" i="7"/>
  <c r="K65" i="7"/>
  <c r="K74" i="7"/>
  <c r="W110" i="7"/>
  <c r="W115" i="7"/>
  <c r="V76" i="7" l="1"/>
  <c r="W76" i="7" l="1"/>
  <c r="AG76" i="7" l="1"/>
  <c r="AH76" i="7"/>
  <c r="D6" i="2" l="1"/>
  <c r="I118" i="18"/>
  <c r="I87" i="14"/>
  <c r="I96" i="19"/>
  <c r="I115" i="14"/>
  <c r="I59" i="19"/>
  <c r="I14" i="21"/>
  <c r="I102" i="14"/>
  <c r="I25" i="21"/>
  <c r="I93" i="18"/>
  <c r="I68" i="19"/>
  <c r="I111" i="21"/>
  <c r="I86" i="14"/>
  <c r="I11" i="18"/>
  <c r="I79" i="14"/>
  <c r="I7" i="19"/>
  <c r="I33" i="18"/>
  <c r="I18" i="21"/>
  <c r="I28" i="17"/>
  <c r="I89" i="14"/>
  <c r="I81" i="14"/>
  <c r="I118" i="19"/>
  <c r="I111" i="19"/>
  <c r="I105" i="21"/>
  <c r="I115" i="18"/>
  <c r="I75" i="14"/>
  <c r="I101" i="21"/>
  <c r="I30" i="21"/>
  <c r="I37" i="18"/>
  <c r="I82" i="18"/>
  <c r="I65" i="19"/>
  <c r="I80" i="14"/>
  <c r="I26" i="17"/>
  <c r="I10" i="18"/>
  <c r="I98" i="21"/>
  <c r="I109" i="21"/>
  <c r="I30" i="18"/>
  <c r="I91" i="21"/>
  <c r="I55" i="19"/>
  <c r="I101" i="18"/>
  <c r="I92" i="21"/>
  <c r="I83" i="21"/>
  <c r="I29" i="17"/>
  <c r="I110" i="17"/>
  <c r="I22" i="21"/>
  <c r="I66" i="14"/>
  <c r="I31" i="18"/>
  <c r="I35" i="21"/>
  <c r="I85" i="21"/>
  <c r="I98" i="14"/>
  <c r="I102" i="18"/>
  <c r="I90" i="17"/>
  <c r="I41" i="18"/>
  <c r="I64" i="19"/>
  <c r="I86" i="18"/>
  <c r="I116" i="17"/>
  <c r="I52" i="19"/>
  <c r="I80" i="19"/>
  <c r="I87" i="21"/>
  <c r="I20" i="21"/>
  <c r="I102" i="17"/>
  <c r="I107" i="18"/>
  <c r="I26" i="21"/>
  <c r="I81" i="17"/>
  <c r="I99" i="21"/>
  <c r="I17" i="18"/>
  <c r="I117" i="14"/>
  <c r="I96" i="17"/>
  <c r="I95" i="19"/>
  <c r="I58" i="14"/>
  <c r="I89" i="17"/>
  <c r="I116" i="14"/>
  <c r="I40" i="18"/>
  <c r="I110" i="18"/>
  <c r="I67" i="19"/>
  <c r="I70" i="19"/>
  <c r="I8" i="21"/>
  <c r="I109" i="18"/>
  <c r="I82" i="17"/>
  <c r="I100" i="14"/>
  <c r="I98" i="18"/>
  <c r="I53" i="14"/>
  <c r="I51" i="19"/>
  <c r="I111" i="18"/>
  <c r="I88" i="21"/>
  <c r="I106" i="14"/>
  <c r="I60" i="14"/>
  <c r="I112" i="21"/>
  <c r="I102" i="21"/>
  <c r="I113" i="21"/>
  <c r="I88" i="14"/>
  <c r="I31" i="21"/>
  <c r="I84" i="21"/>
  <c r="I96" i="18"/>
  <c r="I100" i="19"/>
  <c r="I79" i="19"/>
  <c r="I84" i="14"/>
  <c r="I97" i="18"/>
  <c r="I85" i="18"/>
  <c r="I12" i="14"/>
  <c r="I54" i="14"/>
  <c r="I104" i="18"/>
  <c r="I98" i="19"/>
  <c r="I63" i="19"/>
  <c r="I103" i="14"/>
  <c r="I91" i="14"/>
  <c r="I29" i="18"/>
  <c r="I95" i="18"/>
  <c r="I72" i="14"/>
  <c r="I108" i="14"/>
  <c r="I95" i="17"/>
  <c r="I14" i="18"/>
  <c r="I55" i="14"/>
  <c r="I104" i="17"/>
  <c r="I31" i="17"/>
  <c r="I81" i="21"/>
  <c r="I83" i="17"/>
  <c r="I34" i="21"/>
  <c r="I9" i="21"/>
  <c r="I72" i="19"/>
  <c r="I27" i="17"/>
  <c r="I81" i="18"/>
  <c r="I19" i="21"/>
  <c r="I106" i="18"/>
  <c r="I115" i="21"/>
  <c r="I104" i="14"/>
  <c r="I111" i="17"/>
  <c r="I48" i="19"/>
  <c r="I95" i="21"/>
  <c r="I92" i="14"/>
  <c r="I104" i="19"/>
  <c r="I116" i="18"/>
  <c r="I10" i="21"/>
  <c r="I13" i="18"/>
  <c r="I116" i="21"/>
  <c r="I39" i="18"/>
  <c r="I58" i="19"/>
  <c r="I89" i="21"/>
  <c r="I13" i="21"/>
  <c r="I85" i="14"/>
  <c r="I15" i="21"/>
  <c r="I24" i="17"/>
  <c r="I8" i="17"/>
  <c r="I74" i="19"/>
  <c r="I10" i="14"/>
  <c r="I118" i="17"/>
  <c r="I91" i="19"/>
  <c r="I38" i="18"/>
  <c r="I69" i="19"/>
  <c r="I106" i="21"/>
  <c r="I15" i="18"/>
  <c r="I110" i="14"/>
  <c r="I88" i="19"/>
  <c r="I108" i="21"/>
  <c r="I8" i="14"/>
  <c r="I82" i="14"/>
  <c r="I24" i="18"/>
  <c r="I89" i="18"/>
  <c r="I90" i="14"/>
  <c r="I17" i="21"/>
  <c r="I106" i="17"/>
  <c r="I101" i="19"/>
  <c r="I117" i="21"/>
  <c r="I89" i="19"/>
  <c r="I87" i="17"/>
  <c r="I10" i="17"/>
  <c r="I25" i="18"/>
  <c r="I8" i="19"/>
  <c r="I102" i="19"/>
  <c r="I6" i="19"/>
  <c r="I98" i="17"/>
  <c r="I32" i="18"/>
  <c r="I26" i="18"/>
  <c r="I94" i="21"/>
  <c r="I76" i="14"/>
  <c r="I80" i="21"/>
  <c r="I88" i="18"/>
  <c r="I60" i="19"/>
  <c r="I103" i="21"/>
  <c r="I87" i="18"/>
  <c r="I91" i="17"/>
  <c r="I112" i="17"/>
  <c r="I21" i="21"/>
  <c r="I117" i="17"/>
  <c r="I73" i="19"/>
  <c r="I92" i="19"/>
  <c r="I94" i="14"/>
  <c r="I97" i="14"/>
  <c r="I90" i="18"/>
  <c r="I24" i="21"/>
  <c r="I118" i="14"/>
  <c r="I92" i="18"/>
  <c r="I93" i="19"/>
  <c r="I83" i="19"/>
  <c r="I95" i="14"/>
  <c r="I115" i="17"/>
  <c r="I12" i="21"/>
  <c r="I94" i="17"/>
  <c r="I81" i="19"/>
  <c r="I33" i="21"/>
  <c r="I96" i="21"/>
  <c r="I57" i="14"/>
  <c r="I93" i="17"/>
  <c r="I83" i="14"/>
  <c r="I94" i="18"/>
  <c r="I28" i="18"/>
  <c r="I92" i="17"/>
  <c r="I88" i="17"/>
  <c r="I61" i="19"/>
  <c r="I27" i="21"/>
  <c r="I75" i="19"/>
  <c r="I105" i="19"/>
  <c r="I103" i="19"/>
  <c r="I30" i="17"/>
  <c r="I105" i="17"/>
  <c r="I97" i="21"/>
  <c r="I51" i="14"/>
  <c r="I101" i="14"/>
  <c r="I104" i="21"/>
  <c r="I103" i="18"/>
  <c r="I11" i="14"/>
  <c r="I86" i="19"/>
  <c r="I35" i="18"/>
  <c r="I12" i="18"/>
  <c r="I56" i="19"/>
  <c r="I110" i="21"/>
  <c r="I59" i="14"/>
  <c r="I28" i="21"/>
  <c r="I50" i="19"/>
  <c r="I53" i="19"/>
  <c r="I80" i="17"/>
  <c r="I90" i="19"/>
  <c r="I79" i="17"/>
  <c r="I13" i="17"/>
  <c r="I99" i="19"/>
  <c r="I77" i="14"/>
  <c r="I117" i="18"/>
  <c r="I8" i="18"/>
  <c r="I82" i="21"/>
  <c r="I108" i="17"/>
  <c r="I14" i="17"/>
  <c r="I107" i="17"/>
  <c r="I52" i="14"/>
  <c r="I66" i="19"/>
  <c r="I114" i="18"/>
  <c r="I84" i="18"/>
  <c r="I113" i="17"/>
  <c r="I90" i="21"/>
  <c r="I27" i="18"/>
  <c r="I78" i="14"/>
  <c r="I11" i="21"/>
  <c r="I113" i="18"/>
  <c r="I79" i="18"/>
  <c r="I93" i="14"/>
  <c r="I118" i="21"/>
  <c r="I99" i="17"/>
  <c r="I85" i="19"/>
  <c r="I103" i="17"/>
  <c r="I32" i="21"/>
  <c r="I109" i="14"/>
  <c r="I57" i="19"/>
  <c r="I99" i="14"/>
  <c r="I116" i="19"/>
  <c r="I84" i="17"/>
  <c r="I87" i="19"/>
  <c r="I91" i="18"/>
  <c r="I16" i="21"/>
  <c r="I105" i="18"/>
  <c r="I34" i="18"/>
  <c r="I69" i="14"/>
  <c r="I101" i="17"/>
  <c r="I86" i="21"/>
  <c r="I85" i="17"/>
  <c r="I106" i="19"/>
  <c r="I111" i="14"/>
  <c r="I83" i="18"/>
  <c r="I86" i="17"/>
  <c r="I11" i="17"/>
  <c r="I62" i="14"/>
  <c r="I107" i="14"/>
  <c r="I79" i="21"/>
  <c r="I108" i="18"/>
  <c r="I114" i="17"/>
  <c r="I109" i="17"/>
  <c r="I112" i="14"/>
  <c r="I107" i="21"/>
  <c r="I9" i="17"/>
  <c r="I93" i="21"/>
  <c r="I100" i="21"/>
  <c r="I114" i="14"/>
  <c r="I105" i="14"/>
  <c r="I12" i="17"/>
  <c r="I61" i="14"/>
  <c r="I112" i="18"/>
  <c r="I49" i="19"/>
  <c r="I84" i="19"/>
  <c r="I25" i="17"/>
  <c r="I117" i="19"/>
  <c r="I96" i="14"/>
  <c r="I9" i="18"/>
  <c r="I99" i="18"/>
  <c r="I114" i="21"/>
  <c r="I36" i="18"/>
  <c r="I80" i="18"/>
  <c r="I113" i="14"/>
  <c r="I94" i="19"/>
  <c r="I82" i="19"/>
  <c r="I54" i="19"/>
  <c r="I23" i="21"/>
  <c r="I9" i="14"/>
  <c r="I56" i="14"/>
  <c r="I97" i="19"/>
  <c r="I16" i="18"/>
  <c r="I29" i="21"/>
  <c r="I97" i="17"/>
  <c r="I100" i="18"/>
  <c r="I100" i="17"/>
  <c r="I71" i="19"/>
  <c r="V71" i="7" l="1"/>
  <c r="M100" i="7"/>
  <c r="P100" i="7"/>
  <c r="M97" i="7"/>
  <c r="S29" i="7"/>
  <c r="P16" i="7"/>
  <c r="V97" i="7"/>
  <c r="J56" i="7"/>
  <c r="J9" i="7"/>
  <c r="S23" i="7"/>
  <c r="V54" i="7"/>
  <c r="V82" i="7"/>
  <c r="V94" i="7"/>
  <c r="J113" i="7"/>
  <c r="P80" i="7"/>
  <c r="P36" i="7"/>
  <c r="S114" i="7"/>
  <c r="P99" i="7"/>
  <c r="P9" i="7"/>
  <c r="J96" i="7"/>
  <c r="V117" i="7"/>
  <c r="M25" i="7"/>
  <c r="V84" i="7"/>
  <c r="V49" i="7"/>
  <c r="P112" i="7"/>
  <c r="J61" i="7"/>
  <c r="M12" i="7"/>
  <c r="J105" i="7"/>
  <c r="J114" i="7"/>
  <c r="S100" i="7"/>
  <c r="S93" i="7"/>
  <c r="M9" i="7"/>
  <c r="S107" i="7"/>
  <c r="J112" i="7"/>
  <c r="M109" i="7"/>
  <c r="M114" i="7"/>
  <c r="P108" i="7"/>
  <c r="S79" i="7"/>
  <c r="J107" i="7"/>
  <c r="J62" i="7"/>
  <c r="M11" i="7"/>
  <c r="M86" i="7"/>
  <c r="P83" i="7"/>
  <c r="J111" i="7"/>
  <c r="V106" i="7"/>
  <c r="M85" i="7"/>
  <c r="S86" i="7"/>
  <c r="M101" i="7"/>
  <c r="J69" i="7"/>
  <c r="P34" i="7"/>
  <c r="P105" i="7"/>
  <c r="S16" i="7"/>
  <c r="P91" i="7"/>
  <c r="V87" i="7"/>
  <c r="M84" i="7"/>
  <c r="V116" i="7"/>
  <c r="J99" i="7"/>
  <c r="V57" i="7"/>
  <c r="J109" i="7"/>
  <c r="S32" i="7"/>
  <c r="M103" i="7"/>
  <c r="V85" i="7"/>
  <c r="M99" i="7"/>
  <c r="S118" i="7"/>
  <c r="J93" i="7"/>
  <c r="P79" i="7"/>
  <c r="P113" i="7"/>
  <c r="S11" i="7"/>
  <c r="J78" i="7"/>
  <c r="P27" i="7"/>
  <c r="S90" i="7"/>
  <c r="M113" i="7"/>
  <c r="P84" i="7"/>
  <c r="P114" i="7"/>
  <c r="V66" i="7"/>
  <c r="J52" i="7"/>
  <c r="M107" i="7"/>
  <c r="M14" i="7"/>
  <c r="M108" i="7"/>
  <c r="S82" i="7"/>
  <c r="P8" i="7"/>
  <c r="P117" i="7"/>
  <c r="J77" i="7"/>
  <c r="V99" i="7"/>
  <c r="M13" i="7"/>
  <c r="M79" i="7"/>
  <c r="V90" i="7"/>
  <c r="M80" i="7"/>
  <c r="V53" i="7"/>
  <c r="V50" i="7"/>
  <c r="S28" i="7"/>
  <c r="J59" i="7"/>
  <c r="S110" i="7"/>
  <c r="V56" i="7"/>
  <c r="P12" i="7"/>
  <c r="P35" i="7"/>
  <c r="V86" i="7"/>
  <c r="J11" i="7"/>
  <c r="P103" i="7"/>
  <c r="S104" i="7"/>
  <c r="J101" i="7"/>
  <c r="J51" i="7"/>
  <c r="S97" i="7"/>
  <c r="M105" i="7"/>
  <c r="M30" i="7"/>
  <c r="V103" i="7"/>
  <c r="V105" i="7"/>
  <c r="V75" i="7"/>
  <c r="S27" i="7"/>
  <c r="V61" i="7"/>
  <c r="M88" i="7"/>
  <c r="M92" i="7"/>
  <c r="P28" i="7"/>
  <c r="P94" i="7"/>
  <c r="J83" i="7"/>
  <c r="M93" i="7"/>
  <c r="J57" i="7"/>
  <c r="S96" i="7"/>
  <c r="S33" i="7"/>
  <c r="V81" i="7"/>
  <c r="M94" i="7"/>
  <c r="S12" i="7"/>
  <c r="M115" i="7"/>
  <c r="J95" i="7"/>
  <c r="V83" i="7"/>
  <c r="V93" i="7"/>
  <c r="P92" i="7"/>
  <c r="J118" i="7"/>
  <c r="S24" i="7"/>
  <c r="P90" i="7"/>
  <c r="J97" i="7"/>
  <c r="J94" i="7"/>
  <c r="V92" i="7"/>
  <c r="V73" i="7"/>
  <c r="M117" i="7"/>
  <c r="S21" i="7"/>
  <c r="M112" i="7"/>
  <c r="M91" i="7"/>
  <c r="P87" i="7"/>
  <c r="S103" i="7"/>
  <c r="V60" i="7"/>
  <c r="P88" i="7"/>
  <c r="S80" i="7"/>
  <c r="J76" i="7"/>
  <c r="S94" i="7"/>
  <c r="P26" i="7"/>
  <c r="P32" i="7"/>
  <c r="M98" i="7"/>
  <c r="V6" i="7"/>
  <c r="V102" i="7"/>
  <c r="V8" i="7"/>
  <c r="P25" i="7"/>
  <c r="M10" i="7"/>
  <c r="M87" i="7"/>
  <c r="V89" i="7"/>
  <c r="S117" i="7"/>
  <c r="V101" i="7"/>
  <c r="M106" i="7"/>
  <c r="S17" i="7"/>
  <c r="J90" i="7"/>
  <c r="P89" i="7"/>
  <c r="P24" i="7"/>
  <c r="J82" i="7"/>
  <c r="J8" i="7"/>
  <c r="S108" i="7"/>
  <c r="V88" i="7"/>
  <c r="J110" i="7"/>
  <c r="P15" i="7"/>
  <c r="S106" i="7"/>
  <c r="V69" i="7"/>
  <c r="P38" i="7"/>
  <c r="V91" i="7"/>
  <c r="M118" i="7"/>
  <c r="J10" i="7"/>
  <c r="V74" i="7"/>
  <c r="M8" i="7"/>
  <c r="M24" i="7"/>
  <c r="S15" i="7"/>
  <c r="J85" i="7"/>
  <c r="S13" i="7"/>
  <c r="S89" i="7"/>
  <c r="V58" i="7"/>
  <c r="P39" i="7"/>
  <c r="S116" i="7"/>
  <c r="P13" i="7"/>
  <c r="S10" i="7"/>
  <c r="P116" i="7"/>
  <c r="V104" i="7"/>
  <c r="J92" i="7"/>
  <c r="S95" i="7"/>
  <c r="V48" i="7"/>
  <c r="M111" i="7"/>
  <c r="J104" i="7"/>
  <c r="S115" i="7"/>
  <c r="P106" i="7"/>
  <c r="S19" i="7"/>
  <c r="P81" i="7"/>
  <c r="M27" i="7"/>
  <c r="V72" i="7"/>
  <c r="S9" i="7"/>
  <c r="S34" i="7"/>
  <c r="M83" i="7"/>
  <c r="S81" i="7"/>
  <c r="M31" i="7"/>
  <c r="M104" i="7"/>
  <c r="J55" i="7"/>
  <c r="P14" i="7"/>
  <c r="M95" i="7"/>
  <c r="J108" i="7"/>
  <c r="J72" i="7"/>
  <c r="P95" i="7"/>
  <c r="P29" i="7"/>
  <c r="J91" i="7"/>
  <c r="J103" i="7"/>
  <c r="V63" i="7"/>
  <c r="V98" i="7"/>
  <c r="P104" i="7"/>
  <c r="J54" i="7"/>
  <c r="J12" i="7"/>
  <c r="P85" i="7"/>
  <c r="P97" i="7"/>
  <c r="J84" i="7"/>
  <c r="V79" i="7"/>
  <c r="V100" i="7"/>
  <c r="P96" i="7"/>
  <c r="S84" i="7"/>
  <c r="S31" i="7"/>
  <c r="J88" i="7"/>
  <c r="S113" i="7"/>
  <c r="S102" i="7"/>
  <c r="S112" i="7"/>
  <c r="J60" i="7"/>
  <c r="J106" i="7"/>
  <c r="S88" i="7"/>
  <c r="P111" i="7"/>
  <c r="V51" i="7"/>
  <c r="J53" i="7"/>
  <c r="P98" i="7"/>
  <c r="J100" i="7"/>
  <c r="M82" i="7"/>
  <c r="P109" i="7"/>
  <c r="S8" i="7"/>
  <c r="V70" i="7"/>
  <c r="V67" i="7"/>
  <c r="P110" i="7"/>
  <c r="P40" i="7"/>
  <c r="J116" i="7"/>
  <c r="M89" i="7"/>
  <c r="J58" i="7"/>
  <c r="V95" i="7"/>
  <c r="M96" i="7"/>
  <c r="J117" i="7"/>
  <c r="P17" i="7"/>
  <c r="S99" i="7"/>
  <c r="M81" i="7"/>
  <c r="S26" i="7"/>
  <c r="P107" i="7"/>
  <c r="M102" i="7"/>
  <c r="S20" i="7"/>
  <c r="M15" i="7"/>
  <c r="S87" i="7"/>
  <c r="V80" i="7"/>
  <c r="V52" i="7"/>
  <c r="M116" i="7"/>
  <c r="P86" i="7"/>
  <c r="V64" i="7"/>
  <c r="P41" i="7"/>
  <c r="M90" i="7"/>
  <c r="P102" i="7"/>
  <c r="J98" i="7"/>
  <c r="S85" i="7"/>
  <c r="S35" i="7"/>
  <c r="P31" i="7"/>
  <c r="J66" i="7"/>
  <c r="S22" i="7"/>
  <c r="M110" i="7"/>
  <c r="M29" i="7"/>
  <c r="S83" i="7"/>
  <c r="S92" i="7"/>
  <c r="P101" i="7"/>
  <c r="V55" i="7"/>
  <c r="S91" i="7"/>
  <c r="P30" i="7"/>
  <c r="S109" i="7"/>
  <c r="S98" i="7"/>
  <c r="P10" i="7"/>
  <c r="M26" i="7"/>
  <c r="J80" i="7"/>
  <c r="V65" i="7"/>
  <c r="P82" i="7"/>
  <c r="P37" i="7"/>
  <c r="S30" i="7"/>
  <c r="S101" i="7"/>
  <c r="J75" i="7"/>
  <c r="P115" i="7"/>
  <c r="S105" i="7"/>
  <c r="V111" i="7"/>
  <c r="V118" i="7"/>
  <c r="J81" i="7"/>
  <c r="J89" i="7"/>
  <c r="M28" i="7"/>
  <c r="S18" i="7"/>
  <c r="P33" i="7"/>
  <c r="V7" i="7"/>
  <c r="J79" i="7"/>
  <c r="P11" i="7"/>
  <c r="J86" i="7"/>
  <c r="S111" i="7"/>
  <c r="V68" i="7"/>
  <c r="P93" i="7"/>
  <c r="S25" i="7"/>
  <c r="J102" i="7"/>
  <c r="S14" i="7"/>
  <c r="V59" i="7"/>
  <c r="J115" i="7"/>
  <c r="V96" i="7"/>
  <c r="J87" i="7"/>
  <c r="P118" i="7"/>
  <c r="Q93" i="7" l="1"/>
  <c r="T22" i="7"/>
  <c r="T102" i="7"/>
  <c r="T21" i="7"/>
  <c r="N114" i="7"/>
  <c r="N28" i="7"/>
  <c r="W64" i="7"/>
  <c r="Q106" i="7"/>
  <c r="N12" i="7"/>
  <c r="T91" i="7"/>
  <c r="K90" i="7"/>
  <c r="T28" i="7"/>
  <c r="T16" i="7"/>
  <c r="T111" i="7"/>
  <c r="Q98" i="7"/>
  <c r="Q85" i="7"/>
  <c r="T115" i="7"/>
  <c r="W75" i="7"/>
  <c r="K112" i="7"/>
  <c r="Q31" i="7"/>
  <c r="K53" i="7"/>
  <c r="K104" i="7"/>
  <c r="Q13" i="7"/>
  <c r="T17" i="7"/>
  <c r="W8" i="7"/>
  <c r="W83" i="7"/>
  <c r="N93" i="7"/>
  <c r="W105" i="7"/>
  <c r="Q103" i="7"/>
  <c r="W53" i="7"/>
  <c r="N108" i="7"/>
  <c r="Q27" i="7"/>
  <c r="K61" i="7"/>
  <c r="W96" i="7"/>
  <c r="K81" i="7"/>
  <c r="W65" i="7"/>
  <c r="T35" i="7"/>
  <c r="N116" i="7"/>
  <c r="Q40" i="7"/>
  <c r="W51" i="7"/>
  <c r="K88" i="7"/>
  <c r="Q95" i="7"/>
  <c r="N83" i="7"/>
  <c r="N8" i="7"/>
  <c r="K110" i="7"/>
  <c r="Q88" i="7"/>
  <c r="W92" i="7"/>
  <c r="N80" i="7"/>
  <c r="K78" i="7"/>
  <c r="T32" i="7"/>
  <c r="Q34" i="7"/>
  <c r="N86" i="7"/>
  <c r="Q112" i="7"/>
  <c r="Q36" i="7"/>
  <c r="Q16" i="7"/>
  <c r="W118" i="7"/>
  <c r="K80" i="7"/>
  <c r="Q101" i="7"/>
  <c r="W52" i="7"/>
  <c r="T99" i="7"/>
  <c r="T31" i="7"/>
  <c r="K12" i="7"/>
  <c r="K72" i="7"/>
  <c r="T116" i="7"/>
  <c r="W74" i="7"/>
  <c r="W102" i="7"/>
  <c r="W60" i="7"/>
  <c r="K94" i="7"/>
  <c r="K95" i="7"/>
  <c r="W103" i="7"/>
  <c r="K11" i="7"/>
  <c r="N14" i="7"/>
  <c r="K109" i="7"/>
  <c r="T107" i="7"/>
  <c r="Q80" i="7"/>
  <c r="Q116" i="7"/>
  <c r="W68" i="7"/>
  <c r="N81" i="7"/>
  <c r="T95" i="7"/>
  <c r="W58" i="7"/>
  <c r="W101" i="7"/>
  <c r="K97" i="7"/>
  <c r="T12" i="7"/>
  <c r="N30" i="7"/>
  <c r="K52" i="7"/>
  <c r="Q113" i="7"/>
  <c r="K99" i="7"/>
  <c r="N101" i="7"/>
  <c r="K62" i="7"/>
  <c r="N25" i="7"/>
  <c r="W94" i="7"/>
  <c r="N104" i="7"/>
  <c r="N10" i="7"/>
  <c r="N31" i="7"/>
  <c r="W72" i="7"/>
  <c r="N98" i="7"/>
  <c r="Q87" i="7"/>
  <c r="Q28" i="7"/>
  <c r="N13" i="7"/>
  <c r="W66" i="7"/>
  <c r="Q79" i="7"/>
  <c r="K107" i="7"/>
  <c r="T93" i="7"/>
  <c r="N97" i="7"/>
  <c r="Q41" i="7"/>
  <c r="K76" i="7"/>
  <c r="Q97" i="7"/>
  <c r="K116" i="7"/>
  <c r="K8" i="7"/>
  <c r="Q90" i="7"/>
  <c r="N105" i="7"/>
  <c r="Q12" i="7"/>
  <c r="W116" i="7"/>
  <c r="T86" i="7"/>
  <c r="W117" i="7"/>
  <c r="W82" i="7"/>
  <c r="Q100" i="7"/>
  <c r="Q89" i="7"/>
  <c r="W55" i="7"/>
  <c r="Q114" i="7"/>
  <c r="T79" i="7"/>
  <c r="T100" i="7"/>
  <c r="K96" i="7"/>
  <c r="W54" i="7"/>
  <c r="K59" i="7"/>
  <c r="N99" i="7"/>
  <c r="K105" i="7"/>
  <c r="Q107" i="7"/>
  <c r="T10" i="7"/>
  <c r="T27" i="7"/>
  <c r="T90" i="7"/>
  <c r="K56" i="7"/>
  <c r="T82" i="7"/>
  <c r="Q83" i="7"/>
  <c r="N109" i="7"/>
  <c r="K87" i="7"/>
  <c r="Q29" i="7"/>
  <c r="N24" i="7"/>
  <c r="W93" i="7"/>
  <c r="W50" i="7"/>
  <c r="N103" i="7"/>
  <c r="Q82" i="7"/>
  <c r="K115" i="7"/>
  <c r="W80" i="7"/>
  <c r="Q111" i="7"/>
  <c r="K108" i="7"/>
  <c r="N106" i="7"/>
  <c r="T103" i="7"/>
  <c r="K83" i="7"/>
  <c r="W86" i="7"/>
  <c r="T11" i="7"/>
  <c r="K69" i="7"/>
  <c r="W49" i="7"/>
  <c r="T92" i="7"/>
  <c r="T87" i="7"/>
  <c r="T88" i="7"/>
  <c r="K54" i="7"/>
  <c r="T9" i="7"/>
  <c r="W48" i="7"/>
  <c r="T108" i="7"/>
  <c r="W6" i="7"/>
  <c r="Q94" i="7"/>
  <c r="Q35" i="7"/>
  <c r="W57" i="7"/>
  <c r="W84" i="7"/>
  <c r="K113" i="7"/>
  <c r="T14" i="7"/>
  <c r="T105" i="7"/>
  <c r="K117" i="7"/>
  <c r="K98" i="7"/>
  <c r="N95" i="7"/>
  <c r="N118" i="7"/>
  <c r="T8" i="7"/>
  <c r="T89" i="7"/>
  <c r="T117" i="7"/>
  <c r="N91" i="7"/>
  <c r="Q115" i="7"/>
  <c r="N29" i="7"/>
  <c r="N96" i="7"/>
  <c r="K60" i="7"/>
  <c r="W98" i="7"/>
  <c r="N27" i="7"/>
  <c r="K82" i="7"/>
  <c r="N94" i="7"/>
  <c r="W56" i="7"/>
  <c r="T25" i="7"/>
  <c r="K75" i="7"/>
  <c r="T20" i="7"/>
  <c r="W95" i="7"/>
  <c r="W100" i="7"/>
  <c r="W63" i="7"/>
  <c r="K55" i="7"/>
  <c r="Q81" i="7"/>
  <c r="T13" i="7"/>
  <c r="W89" i="7"/>
  <c r="Q26" i="7"/>
  <c r="W81" i="7"/>
  <c r="N92" i="7"/>
  <c r="T110" i="7"/>
  <c r="K77" i="7"/>
  <c r="Q84" i="7"/>
  <c r="N84" i="7"/>
  <c r="N85" i="7"/>
  <c r="N100" i="7"/>
  <c r="T30" i="7"/>
  <c r="W61" i="7"/>
  <c r="N113" i="7"/>
  <c r="Q118" i="7"/>
  <c r="K100" i="7"/>
  <c r="T15" i="7"/>
  <c r="Q92" i="7"/>
  <c r="W85" i="7"/>
  <c r="K66" i="7"/>
  <c r="T113" i="7"/>
  <c r="Q25" i="7"/>
  <c r="K89" i="7"/>
  <c r="T26" i="7"/>
  <c r="T81" i="7"/>
  <c r="Q15" i="7"/>
  <c r="W73" i="7"/>
  <c r="K57" i="7"/>
  <c r="W97" i="7"/>
  <c r="K86" i="7"/>
  <c r="T85" i="7"/>
  <c r="N111" i="7"/>
  <c r="W88" i="7"/>
  <c r="W90" i="7"/>
  <c r="W59" i="7"/>
  <c r="Q17" i="7"/>
  <c r="T83" i="7"/>
  <c r="W70" i="7"/>
  <c r="Q104" i="7"/>
  <c r="W7" i="7"/>
  <c r="Q14" i="7"/>
  <c r="K102" i="7"/>
  <c r="Q33" i="7"/>
  <c r="T98" i="7"/>
  <c r="K92" i="7"/>
  <c r="Q32" i="7"/>
  <c r="T24" i="7"/>
  <c r="T97" i="7"/>
  <c r="W99" i="7"/>
  <c r="T109" i="7"/>
  <c r="N110" i="7"/>
  <c r="Q109" i="7"/>
  <c r="W79" i="7"/>
  <c r="K103" i="7"/>
  <c r="W104" i="7"/>
  <c r="Q38" i="7"/>
  <c r="N87" i="7"/>
  <c r="N112" i="7"/>
  <c r="K118" i="7"/>
  <c r="T33" i="7"/>
  <c r="K51" i="7"/>
  <c r="Q117" i="7"/>
  <c r="T118" i="7"/>
  <c r="W87" i="7"/>
  <c r="W106" i="7"/>
  <c r="Q108" i="7"/>
  <c r="K114" i="7"/>
  <c r="T23" i="7"/>
  <c r="T96" i="7"/>
  <c r="Q8" i="7"/>
  <c r="K111" i="7"/>
  <c r="Q30" i="7"/>
  <c r="K91" i="7"/>
  <c r="T106" i="7"/>
  <c r="Q99" i="7"/>
  <c r="N89" i="7"/>
  <c r="N117" i="7"/>
  <c r="T104" i="7"/>
  <c r="T114" i="7"/>
  <c r="Q37" i="7"/>
  <c r="Q86" i="7"/>
  <c r="T80" i="7"/>
  <c r="Q105" i="7"/>
  <c r="Q11" i="7"/>
  <c r="T34" i="7"/>
  <c r="N107" i="7"/>
  <c r="N11" i="7"/>
  <c r="W111" i="7"/>
  <c r="Q110" i="7"/>
  <c r="Q39" i="7"/>
  <c r="K10" i="7"/>
  <c r="N115" i="7"/>
  <c r="N79" i="7"/>
  <c r="N9" i="7"/>
  <c r="T29" i="7"/>
  <c r="K79" i="7"/>
  <c r="N26" i="7"/>
  <c r="W67" i="7"/>
  <c r="T84" i="7"/>
  <c r="Q10" i="7"/>
  <c r="N15" i="7"/>
  <c r="K106" i="7"/>
  <c r="Q102" i="7"/>
  <c r="Q96" i="7"/>
  <c r="W91" i="7"/>
  <c r="K93" i="7"/>
  <c r="N90" i="7"/>
  <c r="T18" i="7"/>
  <c r="T101" i="7"/>
  <c r="N102" i="7"/>
  <c r="K58" i="7"/>
  <c r="N82" i="7"/>
  <c r="T112" i="7"/>
  <c r="K84" i="7"/>
  <c r="T19" i="7"/>
  <c r="K85" i="7"/>
  <c r="W69" i="7"/>
  <c r="Q24" i="7"/>
  <c r="T94" i="7"/>
  <c r="N88" i="7"/>
  <c r="K101" i="7"/>
  <c r="Q91" i="7"/>
  <c r="Q9" i="7"/>
  <c r="K9" i="7"/>
  <c r="W71" i="7"/>
  <c r="G8" i="7" l="1"/>
  <c r="C53" i="7"/>
  <c r="F34" i="7"/>
  <c r="G61" i="7"/>
  <c r="F20" i="7"/>
  <c r="F13" i="7"/>
  <c r="G53" i="7"/>
  <c r="F99" i="7"/>
  <c r="C91" i="7"/>
  <c r="E98" i="7"/>
  <c r="G74" i="7"/>
  <c r="F96" i="7"/>
  <c r="E95" i="7"/>
  <c r="C110" i="7"/>
  <c r="D116" i="7"/>
  <c r="C69" i="7"/>
  <c r="G72" i="7"/>
  <c r="E110" i="7"/>
  <c r="G87" i="7"/>
  <c r="D109" i="7"/>
  <c r="C84" i="7"/>
  <c r="D102" i="7"/>
  <c r="D106" i="7"/>
  <c r="C114" i="7"/>
  <c r="D108" i="7"/>
  <c r="C95" i="7"/>
  <c r="F88" i="7"/>
  <c r="C102" i="7"/>
  <c r="D80" i="7"/>
  <c r="D111" i="7"/>
  <c r="F92" i="7"/>
  <c r="F21" i="7"/>
  <c r="G60" i="7"/>
  <c r="G75" i="7"/>
  <c r="C104" i="7"/>
  <c r="F97" i="7"/>
  <c r="C61" i="7"/>
  <c r="G56" i="7"/>
  <c r="C88" i="7"/>
  <c r="F81" i="7"/>
  <c r="F117" i="7"/>
  <c r="F33" i="7"/>
  <c r="E8" i="7"/>
  <c r="D107" i="7"/>
  <c r="C66" i="7"/>
  <c r="D104" i="7"/>
  <c r="D86" i="7"/>
  <c r="F18" i="7"/>
  <c r="G102" i="7"/>
  <c r="C97" i="7"/>
  <c r="E89" i="7"/>
  <c r="C116" i="7"/>
  <c r="C107" i="7"/>
  <c r="D110" i="7"/>
  <c r="E117" i="7"/>
  <c r="E37" i="7"/>
  <c r="E106" i="7"/>
  <c r="C89" i="7"/>
  <c r="C77" i="7"/>
  <c r="D31" i="7"/>
  <c r="G59" i="7"/>
  <c r="G52" i="7"/>
  <c r="F12" i="7"/>
  <c r="F29" i="7"/>
  <c r="F8" i="7"/>
  <c r="E16" i="7"/>
  <c r="F91" i="7"/>
  <c r="C83" i="7"/>
  <c r="E90" i="7"/>
  <c r="F113" i="7"/>
  <c r="F80" i="7"/>
  <c r="E79" i="7"/>
  <c r="C94" i="7"/>
  <c r="D92" i="7"/>
  <c r="G99" i="7"/>
  <c r="F111" i="7"/>
  <c r="E94" i="7"/>
  <c r="F108" i="7"/>
  <c r="D85" i="7"/>
  <c r="G80" i="7"/>
  <c r="F79" i="7"/>
  <c r="G103" i="7"/>
  <c r="D112" i="7"/>
  <c r="F104" i="7"/>
  <c r="C118" i="7"/>
  <c r="E97" i="7"/>
  <c r="E87" i="7"/>
  <c r="F116" i="7"/>
  <c r="E101" i="7"/>
  <c r="G66" i="7"/>
  <c r="C100" i="7"/>
  <c r="D24" i="7"/>
  <c r="E41" i="7"/>
  <c r="E83" i="7"/>
  <c r="D105" i="7"/>
  <c r="D117" i="7"/>
  <c r="D30" i="7"/>
  <c r="G67" i="7"/>
  <c r="G81" i="7"/>
  <c r="E80" i="7"/>
  <c r="F110" i="7"/>
  <c r="G57" i="7"/>
  <c r="E34" i="7"/>
  <c r="F114" i="7"/>
  <c r="C109" i="7"/>
  <c r="F93" i="7"/>
  <c r="E36" i="7"/>
  <c r="F106" i="7"/>
  <c r="F94" i="7"/>
  <c r="E109" i="7"/>
  <c r="F115" i="7"/>
  <c r="F87" i="7"/>
  <c r="C101" i="7"/>
  <c r="F31" i="7"/>
  <c r="F112" i="7"/>
  <c r="E92" i="7"/>
  <c r="E93" i="7"/>
  <c r="D29" i="7"/>
  <c r="G48" i="7"/>
  <c r="F25" i="7"/>
  <c r="G51" i="7"/>
  <c r="F9" i="7"/>
  <c r="D14" i="7"/>
  <c r="F24" i="7"/>
  <c r="F83" i="7"/>
  <c r="C75" i="7"/>
  <c r="E82" i="7"/>
  <c r="F105" i="7"/>
  <c r="E104" i="7"/>
  <c r="D103" i="7"/>
  <c r="G104" i="7"/>
  <c r="C108" i="7"/>
  <c r="G83" i="7"/>
  <c r="F95" i="7"/>
  <c r="D118" i="7"/>
  <c r="F84" i="7"/>
  <c r="C93" i="7"/>
  <c r="E32" i="7"/>
  <c r="E115" i="7"/>
  <c r="G117" i="7"/>
  <c r="F89" i="7"/>
  <c r="E88" i="7"/>
  <c r="D87" i="7"/>
  <c r="G65" i="7"/>
  <c r="E100" i="7"/>
  <c r="E113" i="7"/>
  <c r="C111" i="7"/>
  <c r="E103" i="7"/>
  <c r="G79" i="7"/>
  <c r="D96" i="7"/>
  <c r="G92" i="7"/>
  <c r="D84" i="7"/>
  <c r="C79" i="7"/>
  <c r="E112" i="7"/>
  <c r="F15" i="7"/>
  <c r="C51" i="7"/>
  <c r="C9" i="7"/>
  <c r="D82" i="7"/>
  <c r="G97" i="7"/>
  <c r="E108" i="7"/>
  <c r="E31" i="7"/>
  <c r="F19" i="7"/>
  <c r="D89" i="7"/>
  <c r="D93" i="7"/>
  <c r="D79" i="7"/>
  <c r="E84" i="7"/>
  <c r="F11" i="7"/>
  <c r="F10" i="7"/>
  <c r="G118" i="7"/>
  <c r="C98" i="7"/>
  <c r="E105" i="7"/>
  <c r="C103" i="7"/>
  <c r="F22" i="7"/>
  <c r="D99" i="7"/>
  <c r="G98" i="7"/>
  <c r="C85" i="7"/>
  <c r="C86" i="7"/>
  <c r="F30" i="7"/>
  <c r="G100" i="7"/>
  <c r="E116" i="7"/>
  <c r="D8" i="7"/>
  <c r="G84" i="7"/>
  <c r="G90" i="7"/>
  <c r="D27" i="7"/>
  <c r="E9" i="7"/>
  <c r="E10" i="7"/>
  <c r="G50" i="7"/>
  <c r="G63" i="7"/>
  <c r="D114" i="7"/>
  <c r="G88" i="7"/>
  <c r="D115" i="7"/>
  <c r="C113" i="7"/>
  <c r="D100" i="7"/>
  <c r="C90" i="7"/>
  <c r="C87" i="7"/>
  <c r="C105" i="7"/>
  <c r="F107" i="7"/>
  <c r="D26" i="7"/>
  <c r="C10" i="7"/>
  <c r="E25" i="7"/>
  <c r="G54" i="7"/>
  <c r="C55" i="7"/>
  <c r="D10" i="7"/>
  <c r="G58" i="7"/>
  <c r="E107" i="7"/>
  <c r="G101" i="7"/>
  <c r="F109" i="7"/>
  <c r="D95" i="7"/>
  <c r="C11" i="7"/>
  <c r="E26" i="7"/>
  <c r="D88" i="7"/>
  <c r="G6" i="7"/>
  <c r="E27" i="7"/>
  <c r="G7" i="7"/>
  <c r="D25" i="7"/>
  <c r="C8" i="7"/>
  <c r="E30" i="7"/>
  <c r="E12" i="7"/>
  <c r="C58" i="7"/>
  <c r="E35" i="7"/>
  <c r="F27" i="7"/>
  <c r="E99" i="7"/>
  <c r="G93" i="7"/>
  <c r="D98" i="7"/>
  <c r="F85" i="7"/>
  <c r="E96" i="7"/>
  <c r="C106" i="7"/>
  <c r="F118" i="7"/>
  <c r="F17" i="7"/>
  <c r="F26" i="7"/>
  <c r="D28" i="7"/>
  <c r="D9" i="7"/>
  <c r="F35" i="7"/>
  <c r="F16" i="7"/>
  <c r="E29" i="7"/>
  <c r="C56" i="7"/>
  <c r="C57" i="7"/>
  <c r="E91" i="7"/>
  <c r="G85" i="7"/>
  <c r="D90" i="7"/>
  <c r="E81" i="7"/>
  <c r="C78" i="7"/>
  <c r="C76" i="7"/>
  <c r="C59" i="7"/>
  <c r="D12" i="7"/>
  <c r="F102" i="7"/>
  <c r="E111" i="7"/>
  <c r="E33" i="7"/>
  <c r="E13" i="7"/>
  <c r="E39" i="7"/>
  <c r="E15" i="7"/>
  <c r="E28" i="7"/>
  <c r="F32" i="7"/>
  <c r="G94" i="7"/>
  <c r="D91" i="7"/>
  <c r="F98" i="7"/>
  <c r="C82" i="7"/>
  <c r="C81" i="7"/>
  <c r="G82" i="7"/>
  <c r="E118" i="7"/>
  <c r="G95" i="7"/>
  <c r="D113" i="7"/>
  <c r="C112" i="7"/>
  <c r="G105" i="7"/>
  <c r="E85" i="7"/>
  <c r="G96" i="7"/>
  <c r="C92" i="7"/>
  <c r="D11" i="7"/>
  <c r="C52" i="7"/>
  <c r="C54" i="7"/>
  <c r="E11" i="7"/>
  <c r="G49" i="7"/>
  <c r="E24" i="7"/>
  <c r="G86" i="7"/>
  <c r="D83" i="7"/>
  <c r="F90" i="7"/>
  <c r="C72" i="7"/>
  <c r="G111" i="7"/>
  <c r="G64" i="7"/>
  <c r="E102" i="7"/>
  <c r="G69" i="7"/>
  <c r="D97" i="7"/>
  <c r="C96" i="7"/>
  <c r="G89" i="7"/>
  <c r="D101" i="7"/>
  <c r="G70" i="7"/>
  <c r="F23" i="7"/>
  <c r="C12" i="7"/>
  <c r="C62" i="7"/>
  <c r="E14" i="7"/>
  <c r="E17" i="7"/>
  <c r="E38" i="7"/>
  <c r="G68" i="7"/>
  <c r="C115" i="7"/>
  <c r="F82" i="7"/>
  <c r="G116" i="7"/>
  <c r="G91" i="7"/>
  <c r="F103" i="7"/>
  <c r="E86" i="7"/>
  <c r="F100" i="7"/>
  <c r="D81" i="7"/>
  <c r="C80" i="7"/>
  <c r="G71" i="7"/>
  <c r="C117" i="7"/>
  <c r="F101" i="7"/>
  <c r="F28" i="7"/>
  <c r="F14" i="7"/>
  <c r="G55" i="7"/>
  <c r="E40" i="7"/>
  <c r="C60" i="7"/>
  <c r="E114" i="7"/>
  <c r="G73" i="7"/>
  <c r="G106" i="7"/>
  <c r="D13" i="7"/>
  <c r="C99" i="7"/>
  <c r="D94" i="7"/>
  <c r="F86" i="7"/>
  <c r="AG71" i="7"/>
  <c r="Y9" i="7"/>
  <c r="AC9" i="7"/>
  <c r="AC91" i="7"/>
  <c r="Y101" i="7"/>
  <c r="AA88" i="7"/>
  <c r="AE94" i="7"/>
  <c r="AC24" i="7"/>
  <c r="AG69" i="7"/>
  <c r="Y85" i="7"/>
  <c r="AE19" i="7"/>
  <c r="Y84" i="7"/>
  <c r="AE112" i="7"/>
  <c r="AA82" i="7"/>
  <c r="Y58" i="7"/>
  <c r="AA102" i="7"/>
  <c r="AE101" i="7"/>
  <c r="AE18" i="7"/>
  <c r="AA90" i="7"/>
  <c r="Y93" i="7"/>
  <c r="AG91" i="7"/>
  <c r="AC96" i="7"/>
  <c r="AC102" i="7"/>
  <c r="Y106" i="7"/>
  <c r="AA15" i="7"/>
  <c r="AC10" i="7"/>
  <c r="AE84" i="7"/>
  <c r="AG67" i="7"/>
  <c r="AA26" i="7"/>
  <c r="Y79" i="7"/>
  <c r="AE29" i="7"/>
  <c r="AA9" i="7"/>
  <c r="AA79" i="7"/>
  <c r="AA115" i="7"/>
  <c r="Y10" i="7"/>
  <c r="AC39" i="7"/>
  <c r="AC110" i="7"/>
  <c r="AG111" i="7"/>
  <c r="AA11" i="7"/>
  <c r="AA107" i="7"/>
  <c r="AE34" i="7"/>
  <c r="AC11" i="7"/>
  <c r="AC105" i="7"/>
  <c r="AE80" i="7"/>
  <c r="AC86" i="7"/>
  <c r="AC37" i="7"/>
  <c r="AE114" i="7"/>
  <c r="AE104" i="7"/>
  <c r="AA117" i="7"/>
  <c r="AA89" i="7"/>
  <c r="AC99" i="7"/>
  <c r="AE106" i="7"/>
  <c r="Y91" i="7"/>
  <c r="AC30" i="7"/>
  <c r="Y111" i="7"/>
  <c r="AC8" i="7"/>
  <c r="AE96" i="7"/>
  <c r="AE23" i="7"/>
  <c r="Y114" i="7"/>
  <c r="AC108" i="7"/>
  <c r="AG106" i="7"/>
  <c r="AG87" i="7"/>
  <c r="AE118" i="7"/>
  <c r="AC117" i="7"/>
  <c r="Y51" i="7"/>
  <c r="AE33" i="7"/>
  <c r="Y118" i="7"/>
  <c r="AA112" i="7"/>
  <c r="AA87" i="7"/>
  <c r="AC38" i="7"/>
  <c r="AG104" i="7"/>
  <c r="Y103" i="7"/>
  <c r="AG79" i="7"/>
  <c r="AC109" i="7"/>
  <c r="AA110" i="7"/>
  <c r="AE109" i="7"/>
  <c r="AG99" i="7"/>
  <c r="AE97" i="7"/>
  <c r="AE24" i="7"/>
  <c r="AC32" i="7"/>
  <c r="Y92" i="7"/>
  <c r="AE98" i="7"/>
  <c r="AC33" i="7"/>
  <c r="Y102" i="7"/>
  <c r="AC14" i="7"/>
  <c r="AG7" i="7"/>
  <c r="AC104" i="7"/>
  <c r="AG70" i="7"/>
  <c r="AE83" i="7"/>
  <c r="AC17" i="7"/>
  <c r="AG59" i="7"/>
  <c r="AG90" i="7"/>
  <c r="AG88" i="7"/>
  <c r="AA111" i="7"/>
  <c r="AE85" i="7"/>
  <c r="Y86" i="7"/>
  <c r="AG97" i="7"/>
  <c r="Y57" i="7"/>
  <c r="AG73" i="7"/>
  <c r="AC15" i="7"/>
  <c r="AE81" i="7"/>
  <c r="AE26" i="7"/>
  <c r="Y89" i="7"/>
  <c r="AC25" i="7"/>
  <c r="AE113" i="7"/>
  <c r="Y66" i="7"/>
  <c r="AG85" i="7"/>
  <c r="AC92" i="7"/>
  <c r="AE15" i="7"/>
  <c r="Y100" i="7"/>
  <c r="AC118" i="7"/>
  <c r="AA113" i="7"/>
  <c r="AG61" i="7"/>
  <c r="AE30" i="7"/>
  <c r="AA100" i="7"/>
  <c r="AA85" i="7"/>
  <c r="AA84" i="7"/>
  <c r="AC84" i="7"/>
  <c r="Y77" i="7"/>
  <c r="AE110" i="7"/>
  <c r="AA92" i="7"/>
  <c r="AG81" i="7"/>
  <c r="AC26" i="7"/>
  <c r="AG89" i="7"/>
  <c r="AE13" i="7"/>
  <c r="AC81" i="7"/>
  <c r="Y55" i="7"/>
  <c r="AG63" i="7"/>
  <c r="AG100" i="7"/>
  <c r="AG95" i="7"/>
  <c r="AE20" i="7"/>
  <c r="Y75" i="7"/>
  <c r="AE25" i="7"/>
  <c r="AG56" i="7"/>
  <c r="AA94" i="7"/>
  <c r="Y82" i="7"/>
  <c r="AA27" i="7"/>
  <c r="AG98" i="7"/>
  <c r="Y60" i="7"/>
  <c r="AA96" i="7"/>
  <c r="AA29" i="7"/>
  <c r="AC115" i="7"/>
  <c r="AA91" i="7"/>
  <c r="AE117" i="7"/>
  <c r="AE89" i="7"/>
  <c r="AE8" i="7"/>
  <c r="AA118" i="7"/>
  <c r="AA95" i="7"/>
  <c r="Y98" i="7"/>
  <c r="Y117" i="7"/>
  <c r="AE105" i="7"/>
  <c r="AE14" i="7"/>
  <c r="Y113" i="7"/>
  <c r="AG84" i="7"/>
  <c r="AG57" i="7"/>
  <c r="AC35" i="7"/>
  <c r="AC94" i="7"/>
  <c r="AG6" i="7"/>
  <c r="AE108" i="7"/>
  <c r="AG48" i="7"/>
  <c r="AE9" i="7"/>
  <c r="Y54" i="7"/>
  <c r="AE88" i="7"/>
  <c r="AE87" i="7"/>
  <c r="AE92" i="7"/>
  <c r="AG49" i="7"/>
  <c r="Y69" i="7"/>
  <c r="AE11" i="7"/>
  <c r="AG86" i="7"/>
  <c r="Y83" i="7"/>
  <c r="AE103" i="7"/>
  <c r="AA106" i="7"/>
  <c r="Y108" i="7"/>
  <c r="AC111" i="7"/>
  <c r="AG80" i="7"/>
  <c r="Y115" i="7"/>
  <c r="AC82" i="7"/>
  <c r="AA103" i="7"/>
  <c r="AG50" i="7"/>
  <c r="AG93" i="7"/>
  <c r="AA24" i="7"/>
  <c r="AC29" i="7"/>
  <c r="Y87" i="7"/>
  <c r="AA109" i="7"/>
  <c r="AC83" i="7"/>
  <c r="AE82" i="7"/>
  <c r="Y56" i="7"/>
  <c r="AE90" i="7"/>
  <c r="AE27" i="7"/>
  <c r="AE10" i="7"/>
  <c r="AC107" i="7"/>
  <c r="Y105" i="7"/>
  <c r="AA99" i="7"/>
  <c r="Y59" i="7"/>
  <c r="AG54" i="7"/>
  <c r="Y96" i="7"/>
  <c r="AE100" i="7"/>
  <c r="AE79" i="7"/>
  <c r="AC114" i="7"/>
  <c r="AG55" i="7"/>
  <c r="AC89" i="7"/>
  <c r="AC100" i="7"/>
  <c r="AG82" i="7"/>
  <c r="AG117" i="7"/>
  <c r="AE86" i="7"/>
  <c r="AG116" i="7"/>
  <c r="AC12" i="7"/>
  <c r="AA105" i="7"/>
  <c r="AC90" i="7"/>
  <c r="Y8" i="7"/>
  <c r="Y116" i="7"/>
  <c r="AC97" i="7"/>
  <c r="Y76" i="7"/>
  <c r="AC41" i="7"/>
  <c r="AA97" i="7"/>
  <c r="AE93" i="7"/>
  <c r="Y107" i="7"/>
  <c r="AC79" i="7"/>
  <c r="AG66" i="7"/>
  <c r="AA13" i="7"/>
  <c r="AC28" i="7"/>
  <c r="AC87" i="7"/>
  <c r="AA98" i="7"/>
  <c r="AG72" i="7"/>
  <c r="AA31" i="7"/>
  <c r="AA10" i="7"/>
  <c r="AA104" i="7"/>
  <c r="AG94" i="7"/>
  <c r="AA25" i="7"/>
  <c r="Y62" i="7"/>
  <c r="AA101" i="7"/>
  <c r="Y99" i="7"/>
  <c r="AC113" i="7"/>
  <c r="Y52" i="7"/>
  <c r="AA30" i="7"/>
  <c r="AE12" i="7"/>
  <c r="Y97" i="7"/>
  <c r="AG101" i="7"/>
  <c r="AG58" i="7"/>
  <c r="AE95" i="7"/>
  <c r="AA81" i="7"/>
  <c r="AG68" i="7"/>
  <c r="AC116" i="7"/>
  <c r="AC80" i="7"/>
  <c r="AE107" i="7"/>
  <c r="Y109" i="7"/>
  <c r="AA14" i="7"/>
  <c r="Y11" i="7"/>
  <c r="AG103" i="7"/>
  <c r="Y95" i="7"/>
  <c r="Y94" i="7"/>
  <c r="AG60" i="7"/>
  <c r="AG102" i="7"/>
  <c r="AG74" i="7"/>
  <c r="AE116" i="7"/>
  <c r="Y72" i="7"/>
  <c r="Y12" i="7"/>
  <c r="AE31" i="7"/>
  <c r="AE99" i="7"/>
  <c r="AG52" i="7"/>
  <c r="AC101" i="7"/>
  <c r="Y80" i="7"/>
  <c r="AG118" i="7"/>
  <c r="AC16" i="7"/>
  <c r="AC36" i="7"/>
  <c r="AC112" i="7"/>
  <c r="AA86" i="7"/>
  <c r="AC34" i="7"/>
  <c r="AE32" i="7"/>
  <c r="Y78" i="7"/>
  <c r="AA80" i="7"/>
  <c r="AG92" i="7"/>
  <c r="AC88" i="7"/>
  <c r="Y110" i="7"/>
  <c r="AA8" i="7"/>
  <c r="AA83" i="7"/>
  <c r="AC95" i="7"/>
  <c r="Y88" i="7"/>
  <c r="AG51" i="7"/>
  <c r="AC40" i="7"/>
  <c r="AA116" i="7"/>
  <c r="AE35" i="7"/>
  <c r="AG65" i="7"/>
  <c r="Y81" i="7"/>
  <c r="AG96" i="7"/>
  <c r="Y61" i="7"/>
  <c r="AC27" i="7"/>
  <c r="AA108" i="7"/>
  <c r="AG53" i="7"/>
  <c r="AC103" i="7"/>
  <c r="AG105" i="7"/>
  <c r="AA93" i="7"/>
  <c r="AG83" i="7"/>
  <c r="AG8" i="7"/>
  <c r="AE17" i="7"/>
  <c r="AC13" i="7"/>
  <c r="Y104" i="7"/>
  <c r="Y53" i="7"/>
  <c r="AC31" i="7"/>
  <c r="Y112" i="7"/>
  <c r="AG75" i="7"/>
  <c r="AE115" i="7"/>
  <c r="AC85" i="7"/>
  <c r="AC98" i="7"/>
  <c r="AE111" i="7"/>
  <c r="AE16" i="7"/>
  <c r="AE28" i="7"/>
  <c r="Y90" i="7"/>
  <c r="AE91" i="7"/>
  <c r="AA12" i="7"/>
  <c r="AC106" i="7"/>
  <c r="AG64" i="7"/>
  <c r="AA28" i="7"/>
  <c r="AA114" i="7"/>
  <c r="AE21" i="7"/>
  <c r="AE102" i="7"/>
  <c r="AE22" i="7"/>
  <c r="AC93" i="7"/>
  <c r="AD93" i="7"/>
  <c r="AF115" i="7"/>
  <c r="Z61" i="7"/>
  <c r="Z78" i="7"/>
  <c r="AH74" i="7"/>
  <c r="AH101" i="7"/>
  <c r="AD87" i="7"/>
  <c r="AH116" i="7"/>
  <c r="AF10" i="7"/>
  <c r="AD111" i="7"/>
  <c r="AH6" i="7"/>
  <c r="AD115" i="7"/>
  <c r="AD81" i="7"/>
  <c r="Z100" i="7"/>
  <c r="AB111" i="7"/>
  <c r="AF97" i="7"/>
  <c r="AH87" i="7"/>
  <c r="AD37" i="7"/>
  <c r="AF29" i="7"/>
  <c r="Z58" i="7"/>
  <c r="AH65" i="7"/>
  <c r="Z56" i="7"/>
  <c r="AD26" i="7"/>
  <c r="AD105" i="7"/>
  <c r="Z53" i="7"/>
  <c r="AD100" i="7"/>
  <c r="AH84" i="7"/>
  <c r="Z66" i="7"/>
  <c r="AF23" i="7"/>
  <c r="AD36" i="7"/>
  <c r="Z107" i="7"/>
  <c r="AD83" i="7"/>
  <c r="Z113" i="7"/>
  <c r="AF113" i="7"/>
  <c r="AF96" i="7"/>
  <c r="Z85" i="7"/>
  <c r="AD40" i="7"/>
  <c r="Z99" i="7"/>
  <c r="AF93" i="7"/>
  <c r="AF14" i="7"/>
  <c r="Z82" i="7"/>
  <c r="AH70" i="7"/>
  <c r="AH51" i="7"/>
  <c r="AH118" i="7"/>
  <c r="AB97" i="7"/>
  <c r="Z69" i="7"/>
  <c r="Z77" i="7"/>
  <c r="AH104" i="7"/>
  <c r="Z106" i="7"/>
  <c r="AH8" i="7"/>
  <c r="Z62" i="7"/>
  <c r="AD29" i="7"/>
  <c r="AF26" i="7"/>
  <c r="AD30" i="7"/>
  <c r="AF94" i="7"/>
  <c r="AF117" i="7"/>
  <c r="AD32" i="7"/>
  <c r="AF116" i="7"/>
  <c r="AB98" i="7"/>
  <c r="AF85" i="7"/>
  <c r="AB102" i="7"/>
  <c r="AF22" i="7"/>
  <c r="AH75" i="7"/>
  <c r="AH96" i="7"/>
  <c r="AF32" i="7"/>
  <c r="AH102" i="7"/>
  <c r="Z97" i="7"/>
  <c r="AD28" i="7"/>
  <c r="AF86" i="7"/>
  <c r="AF27" i="7"/>
  <c r="Z108" i="7"/>
  <c r="AD94" i="7"/>
  <c r="AB29" i="7"/>
  <c r="AF13" i="7"/>
  <c r="AF15" i="7"/>
  <c r="AH88" i="7"/>
  <c r="AH99" i="7"/>
  <c r="AH106" i="7"/>
  <c r="AD86" i="7"/>
  <c r="Z79" i="7"/>
  <c r="AB82" i="7"/>
  <c r="AD31" i="7"/>
  <c r="AB86" i="7"/>
  <c r="AB30" i="7"/>
  <c r="AH82" i="7"/>
  <c r="AH57" i="7"/>
  <c r="AH85" i="7"/>
  <c r="AB110" i="7"/>
  <c r="AH67" i="7"/>
  <c r="AF35" i="7"/>
  <c r="AD79" i="7"/>
  <c r="Z83" i="7"/>
  <c r="AH81" i="7"/>
  <c r="AD109" i="7"/>
  <c r="AF84" i="7"/>
  <c r="AB116" i="7"/>
  <c r="AH103" i="7"/>
  <c r="AD89" i="7"/>
  <c r="AB27" i="7"/>
  <c r="AH79" i="7"/>
  <c r="AD10" i="7"/>
  <c r="AD16" i="7"/>
  <c r="AF11" i="7"/>
  <c r="AD25" i="7"/>
  <c r="AD8" i="7"/>
  <c r="AH69" i="7"/>
  <c r="AD106" i="7"/>
  <c r="AB101" i="7"/>
  <c r="Z87" i="7"/>
  <c r="AB94" i="7"/>
  <c r="AD104" i="7"/>
  <c r="AB107" i="7"/>
  <c r="Z88" i="7"/>
  <c r="Z80" i="7"/>
  <c r="AD41" i="7"/>
  <c r="AH49" i="7"/>
  <c r="AH56" i="7"/>
  <c r="AD38" i="7"/>
  <c r="AD102" i="7"/>
  <c r="Z115" i="7"/>
  <c r="AD117" i="7"/>
  <c r="AH71" i="7"/>
  <c r="AD85" i="7"/>
  <c r="AD107" i="7"/>
  <c r="AF24" i="7"/>
  <c r="AB9" i="7"/>
  <c r="AF102" i="7"/>
  <c r="Z112" i="7"/>
  <c r="Z81" i="7"/>
  <c r="AD34" i="7"/>
  <c r="AH60" i="7"/>
  <c r="AF12" i="7"/>
  <c r="AB13" i="7"/>
  <c r="AH117" i="7"/>
  <c r="AF90" i="7"/>
  <c r="AB106" i="7"/>
  <c r="AD35" i="7"/>
  <c r="AB96" i="7"/>
  <c r="AH89" i="7"/>
  <c r="AD92" i="7"/>
  <c r="AH90" i="7"/>
  <c r="AF109" i="7"/>
  <c r="AD108" i="7"/>
  <c r="AF80" i="7"/>
  <c r="AB26" i="7"/>
  <c r="AF112" i="7"/>
  <c r="AF21" i="7"/>
  <c r="Z94" i="7"/>
  <c r="AH66" i="7"/>
  <c r="AF103" i="7"/>
  <c r="Z60" i="7"/>
  <c r="AH59" i="7"/>
  <c r="Z114" i="7"/>
  <c r="Z84" i="7"/>
  <c r="AB114" i="7"/>
  <c r="AD112" i="7"/>
  <c r="Z95" i="7"/>
  <c r="Z52" i="7"/>
  <c r="AF82" i="7"/>
  <c r="AH98" i="7"/>
  <c r="AD17" i="7"/>
  <c r="AD11" i="7"/>
  <c r="AF19" i="7"/>
  <c r="Z104" i="7"/>
  <c r="AD113" i="7"/>
  <c r="AH86" i="7"/>
  <c r="AB92" i="7"/>
  <c r="AF83" i="7"/>
  <c r="AF34" i="7"/>
  <c r="Z11" i="7"/>
  <c r="AB109" i="7"/>
  <c r="AF110" i="7"/>
  <c r="Z103" i="7"/>
  <c r="AB15" i="7"/>
  <c r="AF17" i="7"/>
  <c r="AB14" i="7"/>
  <c r="AD114" i="7"/>
  <c r="AF105" i="7"/>
  <c r="Z89" i="7"/>
  <c r="Z111" i="7"/>
  <c r="AD24" i="7"/>
  <c r="AB12" i="7"/>
  <c r="Z109" i="7"/>
  <c r="AF79" i="7"/>
  <c r="Z117" i="7"/>
  <c r="AD84" i="7"/>
  <c r="AH7" i="7"/>
  <c r="AB11" i="7"/>
  <c r="AB105" i="7"/>
  <c r="AB113" i="7"/>
  <c r="AB79" i="7"/>
  <c r="AD27" i="7"/>
  <c r="AF108" i="7"/>
  <c r="AF118" i="7"/>
  <c r="AD118" i="7"/>
  <c r="AD12" i="7"/>
  <c r="AB28" i="7"/>
  <c r="AB91" i="7"/>
  <c r="AH64" i="7"/>
  <c r="AD13" i="7"/>
  <c r="AH55" i="7"/>
  <c r="AH80" i="7"/>
  <c r="AF91" i="7"/>
  <c r="AH83" i="7"/>
  <c r="AD95" i="7"/>
  <c r="AD101" i="7"/>
  <c r="AF107" i="7"/>
  <c r="AB25" i="7"/>
  <c r="Z76" i="7"/>
  <c r="AF100" i="7"/>
  <c r="AB24" i="7"/>
  <c r="AF92" i="7"/>
  <c r="Z98" i="7"/>
  <c r="AF25" i="7"/>
  <c r="AB84" i="7"/>
  <c r="AF81" i="7"/>
  <c r="AD14" i="7"/>
  <c r="AB87" i="7"/>
  <c r="Z91" i="7"/>
  <c r="AH111" i="7"/>
  <c r="AD96" i="7"/>
  <c r="AB88" i="7"/>
  <c r="Z90" i="7"/>
  <c r="AB93" i="7"/>
  <c r="AB83" i="7"/>
  <c r="AH52" i="7"/>
  <c r="AD80" i="7"/>
  <c r="AH94" i="7"/>
  <c r="AD97" i="7"/>
  <c r="Z96" i="7"/>
  <c r="AH93" i="7"/>
  <c r="AF87" i="7"/>
  <c r="AB95" i="7"/>
  <c r="Z75" i="7"/>
  <c r="AB85" i="7"/>
  <c r="AD15" i="7"/>
  <c r="Z102" i="7"/>
  <c r="AB112" i="7"/>
  <c r="AF106" i="7"/>
  <c r="AD110" i="7"/>
  <c r="AH91" i="7"/>
  <c r="Z101" i="7"/>
  <c r="AF28" i="7"/>
  <c r="AH105" i="7"/>
  <c r="AB8" i="7"/>
  <c r="AF99" i="7"/>
  <c r="AD116" i="7"/>
  <c r="AB104" i="7"/>
  <c r="Z116" i="7"/>
  <c r="AH54" i="7"/>
  <c r="AH50" i="7"/>
  <c r="AF88" i="7"/>
  <c r="AB118" i="7"/>
  <c r="AF20" i="7"/>
  <c r="AB100" i="7"/>
  <c r="AH73" i="7"/>
  <c r="AD33" i="7"/>
  <c r="Z118" i="7"/>
  <c r="AD99" i="7"/>
  <c r="AD39" i="7"/>
  <c r="Z93" i="7"/>
  <c r="AD91" i="7"/>
  <c r="AF16" i="7"/>
  <c r="AD103" i="7"/>
  <c r="Z110" i="7"/>
  <c r="AF31" i="7"/>
  <c r="AH68" i="7"/>
  <c r="AB10" i="7"/>
  <c r="Z8" i="7"/>
  <c r="Z59" i="7"/>
  <c r="AB103" i="7"/>
  <c r="Z54" i="7"/>
  <c r="AF8" i="7"/>
  <c r="AH95" i="7"/>
  <c r="AF30" i="7"/>
  <c r="Z57" i="7"/>
  <c r="AF98" i="7"/>
  <c r="AF33" i="7"/>
  <c r="AB89" i="7"/>
  <c r="Z10" i="7"/>
  <c r="AB90" i="7"/>
  <c r="AD9" i="7"/>
  <c r="AF111" i="7"/>
  <c r="AH53" i="7"/>
  <c r="AD88" i="7"/>
  <c r="Z12" i="7"/>
  <c r="AB81" i="7"/>
  <c r="AB31" i="7"/>
  <c r="AD90" i="7"/>
  <c r="AB99" i="7"/>
  <c r="AD82" i="7"/>
  <c r="AF9" i="7"/>
  <c r="AF89" i="7"/>
  <c r="AH100" i="7"/>
  <c r="AH61" i="7"/>
  <c r="AH97" i="7"/>
  <c r="Z92" i="7"/>
  <c r="Z51" i="7"/>
  <c r="AB117" i="7"/>
  <c r="AB115" i="7"/>
  <c r="AF18" i="7"/>
  <c r="Z9" i="7"/>
  <c r="AD98" i="7"/>
  <c r="AB108" i="7"/>
  <c r="AH92" i="7"/>
  <c r="Z72" i="7"/>
  <c r="AF95" i="7"/>
  <c r="AH72" i="7"/>
  <c r="Z105" i="7"/>
  <c r="AH48" i="7"/>
  <c r="AH63" i="7"/>
  <c r="Z86" i="7"/>
  <c r="AF104" i="7"/>
  <c r="AF101" i="7"/>
  <c r="AB80" i="7"/>
  <c r="AH58" i="7"/>
  <c r="Z55" i="7"/>
  <c r="AF114" i="7"/>
</calcChain>
</file>

<file path=xl/comments1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<sst xmlns="http://schemas.openxmlformats.org/spreadsheetml/2006/main" count="1400" uniqueCount="199">
  <si>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</si>
  <si>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</si>
  <si>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</si>
  <si>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</si>
  <si>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</si>
  <si>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</si>
  <si>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</si>
  <si>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</si>
  <si>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</si>
  <si>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</si>
  <si>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</si>
  <si>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</si>
  <si>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</si>
  <si>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</si>
  <si>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</si>
  <si>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</si>
  <si>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2W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</si>
  <si>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</si>
  <si>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</si>
  <si>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</si>
  <si>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</si>
  <si>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</si>
  <si>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</si>
  <si>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</si>
  <si>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</si>
  <si>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</si>
  <si>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</si>
  <si>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</si>
  <si>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</si>
  <si>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</si>
  <si>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</si>
  <si>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</si>
  <si>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</si>
  <si>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</si>
  <si>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</si>
  <si>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</si>
  <si>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</si>
  <si>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</si>
  <si>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</si>
  <si>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OIS</t>
  </si>
  <si>
    <t>Modified Following</t>
  </si>
  <si>
    <t>InterpolationType</t>
  </si>
  <si>
    <t>MonotonicCubicNaturalSpline</t>
  </si>
  <si>
    <t>FixingDate</t>
  </si>
  <si>
    <t>RIC</t>
  </si>
  <si>
    <t>18M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</si>
  <si>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</si>
  <si>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</si>
  <si>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</si>
  <si>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</si>
  <si>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</si>
  <si>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</si>
  <si>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</si>
  <si>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</si>
  <si>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</si>
  <si>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</si>
  <si>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</si>
  <si>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</si>
  <si>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</si>
  <si>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</si>
  <si>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PILLAR</t>
  </si>
  <si>
    <t>DiscountingCurve</t>
  </si>
  <si>
    <t>BDayConvention</t>
  </si>
  <si>
    <t>DayCounter</t>
  </si>
  <si>
    <t>Contribution</t>
  </si>
  <si>
    <t>EndOfMonth</t>
  </si>
  <si>
    <t>DepoIndex</t>
  </si>
  <si>
    <t>FRA</t>
  </si>
  <si>
    <t>7M</t>
  </si>
  <si>
    <t>8M</t>
  </si>
  <si>
    <t>10M</t>
  </si>
  <si>
    <t>11M</t>
  </si>
  <si>
    <t>1W</t>
  </si>
  <si>
    <t>12M</t>
  </si>
  <si>
    <t>3W</t>
  </si>
  <si>
    <t>13M</t>
  </si>
  <si>
    <t>14M</t>
  </si>
  <si>
    <t>15M</t>
  </si>
  <si>
    <t>16M</t>
  </si>
  <si>
    <t>17M</t>
  </si>
  <si>
    <t>19M</t>
  </si>
  <si>
    <t>20M</t>
  </si>
  <si>
    <t>21M</t>
  </si>
  <si>
    <t>22M</t>
  </si>
  <si>
    <t>23M</t>
  </si>
  <si>
    <t>6Y</t>
  </si>
  <si>
    <t>8Y</t>
  </si>
  <si>
    <t>9Y</t>
  </si>
  <si>
    <t>11Y</t>
  </si>
  <si>
    <t>13Y</t>
  </si>
  <si>
    <t>14Y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</si>
  <si>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</si>
  <si>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</si>
  <si>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</si>
  <si>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</si>
  <si>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</si>
  <si>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</si>
  <si>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</si>
  <si>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</si>
  <si>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</si>
  <si>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</si>
  <si>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</si>
  <si>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</si>
  <si>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</si>
  <si>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</si>
  <si>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</si>
  <si>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</si>
  <si>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</si>
  <si>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</si>
  <si>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</si>
  <si>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TN</t>
  </si>
  <si>
    <t>SN</t>
  </si>
  <si>
    <t>EUR</t>
  </si>
  <si>
    <t>TARGET</t>
  </si>
  <si>
    <t>Eonia</t>
  </si>
  <si>
    <t>SW</t>
  </si>
  <si>
    <t>31Y</t>
  </si>
  <si>
    <t>32Y</t>
  </si>
  <si>
    <t>33Y</t>
  </si>
  <si>
    <t>34Y</t>
  </si>
  <si>
    <t>36Y</t>
  </si>
  <si>
    <t>37Y</t>
  </si>
  <si>
    <t>38Y</t>
  </si>
  <si>
    <t>39Y</t>
  </si>
  <si>
    <t>30/360 (Bond Basis)</t>
  </si>
  <si>
    <t>Actual/360</t>
  </si>
  <si>
    <t>EUR1E6E2Y=ICAP</t>
  </si>
  <si>
    <t>EUR1E6E3Y=ICAP</t>
  </si>
  <si>
    <t>EUR1E6E4Y=ICAP</t>
  </si>
  <si>
    <t>EUR1E6E5Y=ICAP</t>
  </si>
  <si>
    <t>EUR1E6E6Y=ICAP</t>
  </si>
  <si>
    <t>EUR1E6E7Y=ICAP</t>
  </si>
  <si>
    <t>EUR1E6E8Y=ICAP</t>
  </si>
  <si>
    <t>EUR1E6E9Y=ICAP</t>
  </si>
  <si>
    <t>EUR1E6E10Y=ICAP</t>
  </si>
  <si>
    <t>EUR1E6E11Y=ICAP</t>
  </si>
  <si>
    <t>EUR1E6E12Y=ICAP</t>
  </si>
  <si>
    <t>EUR1E6E15Y=ICAP</t>
  </si>
  <si>
    <t>EUR1E6E20Y=ICAP</t>
  </si>
  <si>
    <t>EUR1E6E25Y=ICAP</t>
  </si>
  <si>
    <t>EUR1E6E30Y=ICAP</t>
  </si>
  <si>
    <t>EUR1E6E40Y=ICAP</t>
  </si>
  <si>
    <t>EUR1E6E50Y=ICAP</t>
  </si>
  <si>
    <t>EUR1E6E60Y=ICAP</t>
  </si>
  <si>
    <t>Following</t>
  </si>
  <si>
    <t>DP</t>
  </si>
  <si>
    <t>Fwd start</t>
  </si>
  <si>
    <t>Day Count Convention</t>
  </si>
  <si>
    <t>0D</t>
  </si>
  <si>
    <t>24M</t>
  </si>
  <si>
    <t>FUT</t>
  </si>
  <si>
    <t>Additional Settings</t>
  </si>
  <si>
    <t>Permanent</t>
  </si>
  <si>
    <t>ObjectOverwrite</t>
  </si>
  <si>
    <t>Price Tick Value</t>
  </si>
  <si>
    <t>Rate Tick Value</t>
  </si>
  <si>
    <t>DEPOSIT</t>
  </si>
  <si>
    <t>SWAP</t>
  </si>
  <si>
    <t>2Y3M</t>
  </si>
  <si>
    <t>2Y6M</t>
  </si>
  <si>
    <t>2Y9M</t>
  </si>
  <si>
    <t>EUR6E12E3Y=ICAP</t>
  </si>
  <si>
    <t>EUR6E12E4Y=ICAP</t>
  </si>
  <si>
    <t>EUR6E12E5Y=ICAP</t>
  </si>
  <si>
    <t>EUR6E12E6Y=ICAP</t>
  </si>
  <si>
    <t>EUR6E12E7Y=ICAP</t>
  </si>
  <si>
    <t>EUR6E12E8Y=ICAP</t>
  </si>
  <si>
    <t>EUR6E12E9Y=ICAP</t>
  </si>
  <si>
    <t>EUR6E12E10Y=ICAP</t>
  </si>
  <si>
    <t>EUR6E12E11Y=ICAP</t>
  </si>
  <si>
    <t>EUR6E12E12Y=ICAP</t>
  </si>
  <si>
    <t>EUR6E12E15Y=ICAP</t>
  </si>
  <si>
    <t>EUR6E12E20Y=ICAP</t>
  </si>
  <si>
    <t>EUR6E12E25Y=ICAP</t>
  </si>
  <si>
    <t>EUR6E12E30Y=ICAP</t>
  </si>
  <si>
    <t>EUR6E12E40Y=ICAP</t>
  </si>
  <si>
    <t>EUR6E12E50Y=ICAP</t>
  </si>
  <si>
    <t>EUR6E12E60Y=ICAP</t>
  </si>
  <si>
    <r>
      <t>FRA</t>
    </r>
    <r>
      <rPr>
        <sz val="8"/>
        <color theme="1"/>
        <rFont val="Calibri"/>
        <family val="2"/>
      </rPr>
      <t>●</t>
    </r>
    <r>
      <rPr>
        <sz val="8"/>
        <color theme="1"/>
        <rFont val="Courier New"/>
        <family val="3"/>
      </rPr>
      <t>FUTURE</t>
    </r>
  </si>
  <si>
    <t>X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</si>
  <si>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</si>
  <si>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</si>
  <si>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</si>
  <si>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</si>
  <si>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</si>
  <si>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</si>
  <si>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</si>
  <si>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</si>
  <si>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</si>
  <si>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10X</t>
  </si>
  <si>
    <t>11X</t>
  </si>
  <si>
    <t>12X</t>
  </si>
  <si>
    <t>13X</t>
  </si>
  <si>
    <t>14X</t>
  </si>
  <si>
    <t>15X</t>
  </si>
  <si>
    <t>16X</t>
  </si>
  <si>
    <t>17X</t>
  </si>
  <si>
    <t>18X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</si>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</sst>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_-* #,##0.00_-;\-* #,##0.00_-;_-* &quot;-&quot;??_-;_-@_-"/>
    <numFmt numFmtId="166" formatCode="ddd\,\ d\-mmm\-yyyy"/>
    <numFmt numFmtId="167" formatCode="ddd\,\ dd\-mmm\-yyyy"/>
    <numFmt numFmtId="168" formatCode="General_)"/>
    <numFmt numFmtId="169" formatCode="#,##0.0;#,##0.0"/>
    <numFmt numFmtId="170" formatCode="0.0000%"/>
    <numFmt numFmtId="171" formatCode="0.0000"/>
    <numFmt numFmtId="173" formatCode="_([$€-2]* #,##0.00_);_([$€-2]* \(#,##0.00\);_([$€-2]* &quot;-&quot;??_)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  <font>
      <sz val="8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8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9" fontId="8" fillId="4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7" borderId="0" applyNumberFormat="0" applyBorder="0" applyAlignment="0" applyProtection="0"/>
    <xf numFmtId="173" fontId="1" fillId="0" borderId="0" applyFont="0" applyFill="0" applyBorder="0" applyAlignment="0" applyProtection="0"/>
  </cellStyleXfs>
  <cellXfs count="208">
    <xf numFmtId="0" fontId="0" fillId="0" borderId="0" xfId="0"/>
    <xf numFmtId="0" fontId="10" fillId="0" borderId="0" xfId="0" applyFont="1"/>
    <xf numFmtId="0" fontId="10" fillId="5" borderId="0" xfId="0" applyFont="1" applyFill="1"/>
    <xf numFmtId="0" fontId="10" fillId="5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5" borderId="0" xfId="0" applyFont="1" applyFill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Fill="1"/>
    <xf numFmtId="0" fontId="11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5" borderId="0" xfId="0" applyFont="1" applyFill="1" applyAlignment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0" fillId="3" borderId="0" xfId="0" applyFont="1" applyFill="1"/>
    <xf numFmtId="170" fontId="10" fillId="0" borderId="13" xfId="13" applyNumberFormat="1" applyFont="1" applyFill="1" applyBorder="1" applyAlignment="1">
      <alignment horizontal="right" vertical="center"/>
    </xf>
    <xf numFmtId="170" fontId="10" fillId="0" borderId="14" xfId="13" applyNumberFormat="1" applyFont="1" applyFill="1" applyBorder="1" applyAlignment="1">
      <alignment horizontal="right" vertical="center"/>
    </xf>
    <xf numFmtId="170" fontId="10" fillId="0" borderId="15" xfId="13" applyNumberFormat="1" applyFont="1" applyFill="1" applyBorder="1" applyAlignment="1">
      <alignment horizontal="right" vertical="center"/>
    </xf>
    <xf numFmtId="0" fontId="10" fillId="5" borderId="0" xfId="0" applyFont="1" applyFill="1" applyBorder="1"/>
    <xf numFmtId="0" fontId="10" fillId="5" borderId="0" xfId="0" applyFont="1" applyFill="1" applyBorder="1" applyAlignment="1">
      <alignment vertical="center"/>
    </xf>
    <xf numFmtId="0" fontId="3" fillId="3" borderId="1" xfId="14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67" fontId="10" fillId="0" borderId="14" xfId="0" applyNumberFormat="1" applyFont="1" applyFill="1" applyBorder="1" applyAlignment="1">
      <alignment horizontal="left" vertical="center"/>
    </xf>
    <xf numFmtId="167" fontId="10" fillId="0" borderId="13" xfId="0" applyNumberFormat="1" applyFont="1" applyFill="1" applyBorder="1" applyAlignment="1">
      <alignment horizontal="left" vertical="center"/>
    </xf>
    <xf numFmtId="167" fontId="10" fillId="0" borderId="15" xfId="0" applyNumberFormat="1" applyFont="1" applyFill="1" applyBorder="1" applyAlignment="1">
      <alignment horizontal="left" vertical="center"/>
    </xf>
    <xf numFmtId="170" fontId="12" fillId="0" borderId="14" xfId="13" applyNumberFormat="1" applyFont="1" applyFill="1" applyBorder="1" applyAlignment="1">
      <alignment horizontal="righ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10" fillId="5" borderId="0" xfId="0" applyFont="1" applyFill="1" applyBorder="1" applyAlignment="1">
      <alignment horizontal="right" vertical="center"/>
    </xf>
    <xf numFmtId="0" fontId="15" fillId="6" borderId="7" xfId="0" applyFont="1" applyFill="1" applyBorder="1" applyAlignment="1">
      <alignment horizontal="centerContinuous"/>
    </xf>
    <xf numFmtId="0" fontId="16" fillId="6" borderId="5" xfId="0" applyFont="1" applyFill="1" applyBorder="1" applyAlignment="1">
      <alignment horizontal="centerContinuous"/>
    </xf>
    <xf numFmtId="0" fontId="16" fillId="6" borderId="6" xfId="0" applyFont="1" applyFill="1" applyBorder="1" applyAlignment="1">
      <alignment horizontal="centerContinuous"/>
    </xf>
    <xf numFmtId="0" fontId="16" fillId="6" borderId="7" xfId="0" applyFont="1" applyFill="1" applyBorder="1" applyAlignment="1">
      <alignment horizontal="centerContinuous"/>
    </xf>
    <xf numFmtId="0" fontId="10" fillId="5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13" xfId="0" applyFont="1" applyFill="1" applyBorder="1"/>
    <xf numFmtId="0" fontId="11" fillId="2" borderId="10" xfId="0" applyFont="1" applyFill="1" applyBorder="1" applyAlignment="1">
      <alignment horizontal="centerContinuous" vertical="center"/>
    </xf>
    <xf numFmtId="0" fontId="11" fillId="2" borderId="12" xfId="0" applyFont="1" applyFill="1" applyBorder="1" applyAlignment="1">
      <alignment horizontal="centerContinuous" vertical="center"/>
    </xf>
    <xf numFmtId="0" fontId="2" fillId="5" borderId="0" xfId="0" applyFont="1" applyFill="1" applyBorder="1" applyAlignment="1" applyProtection="1">
      <alignment vertical="center"/>
    </xf>
    <xf numFmtId="0" fontId="3" fillId="5" borderId="11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0" fontId="10" fillId="2" borderId="1" xfId="0" applyFont="1" applyFill="1" applyBorder="1"/>
    <xf numFmtId="0" fontId="3" fillId="0" borderId="14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10" fillId="8" borderId="14" xfId="0" applyFont="1" applyFill="1" applyBorder="1" applyAlignment="1">
      <alignment horizontal="left"/>
    </xf>
    <xf numFmtId="0" fontId="10" fillId="8" borderId="13" xfId="0" applyFont="1" applyFill="1" applyBorder="1" applyAlignment="1">
      <alignment horizontal="left"/>
    </xf>
    <xf numFmtId="0" fontId="10" fillId="8" borderId="15" xfId="0" applyFont="1" applyFill="1" applyBorder="1" applyAlignment="1">
      <alignment horizontal="left"/>
    </xf>
    <xf numFmtId="0" fontId="3" fillId="5" borderId="0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167" fontId="3" fillId="0" borderId="13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167" fontId="3" fillId="0" borderId="15" xfId="0" applyNumberFormat="1" applyFont="1" applyFill="1" applyBorder="1" applyAlignment="1">
      <alignment horizontal="left" vertical="center"/>
    </xf>
    <xf numFmtId="170" fontId="3" fillId="0" borderId="15" xfId="13" applyNumberFormat="1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0" fontId="3" fillId="0" borderId="14" xfId="13" applyNumberFormat="1" applyFont="1" applyFill="1" applyBorder="1" applyAlignment="1">
      <alignment horizontal="righ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3" fillId="0" borderId="14" xfId="0" applyFont="1" applyFill="1" applyBorder="1" applyAlignment="1">
      <alignment horizontal="left" vertical="center"/>
    </xf>
    <xf numFmtId="167" fontId="3" fillId="0" borderId="14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67" fontId="10" fillId="5" borderId="0" xfId="0" applyNumberFormat="1" applyFont="1" applyFill="1" applyAlignment="1">
      <alignment horizontal="center" vertical="center"/>
    </xf>
    <xf numFmtId="167" fontId="10" fillId="5" borderId="0" xfId="0" applyNumberFormat="1" applyFont="1" applyFill="1"/>
    <xf numFmtId="165" fontId="10" fillId="5" borderId="0" xfId="0" applyNumberFormat="1" applyFont="1" applyFill="1" applyAlignment="1">
      <alignment horizontal="center" vertical="center"/>
    </xf>
    <xf numFmtId="3" fontId="10" fillId="5" borderId="0" xfId="0" applyNumberFormat="1" applyFont="1" applyFill="1"/>
    <xf numFmtId="0" fontId="10" fillId="5" borderId="0" xfId="0" applyNumberFormat="1" applyFont="1" applyFill="1"/>
    <xf numFmtId="0" fontId="10" fillId="5" borderId="0" xfId="0" applyFont="1" applyFill="1" applyAlignment="1">
      <alignment horizontal="center" vertical="center" wrapText="1"/>
    </xf>
    <xf numFmtId="167" fontId="10" fillId="5" borderId="0" xfId="0" applyNumberFormat="1" applyFont="1" applyFill="1" applyAlignment="1">
      <alignment horizontal="center" vertical="center" wrapText="1"/>
    </xf>
    <xf numFmtId="165" fontId="10" fillId="5" borderId="0" xfId="0" applyNumberFormat="1" applyFont="1" applyFill="1" applyAlignment="1">
      <alignment horizontal="center" vertical="center" wrapText="1"/>
    </xf>
    <xf numFmtId="3" fontId="10" fillId="5" borderId="0" xfId="0" applyNumberFormat="1" applyFont="1" applyFill="1" applyAlignment="1">
      <alignment horizontal="center" vertical="center" wrapText="1"/>
    </xf>
    <xf numFmtId="0" fontId="10" fillId="5" borderId="0" xfId="0" applyNumberFormat="1" applyFont="1" applyFill="1" applyAlignment="1">
      <alignment horizontal="center" vertical="center" wrapText="1"/>
    </xf>
    <xf numFmtId="0" fontId="3" fillId="3" borderId="14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10" fillId="3" borderId="14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15" xfId="0" applyFont="1" applyFill="1" applyBorder="1" applyAlignment="1">
      <alignment horizontal="left" vertical="center"/>
    </xf>
    <xf numFmtId="170" fontId="12" fillId="3" borderId="14" xfId="13" applyNumberFormat="1" applyFont="1" applyFill="1" applyBorder="1" applyAlignment="1">
      <alignment horizontal="right" vertical="center"/>
    </xf>
    <xf numFmtId="170" fontId="10" fillId="3" borderId="13" xfId="13" applyNumberFormat="1" applyFont="1" applyFill="1" applyBorder="1" applyAlignment="1">
      <alignment horizontal="right" vertical="center"/>
    </xf>
    <xf numFmtId="170" fontId="3" fillId="3" borderId="13" xfId="13" applyNumberFormat="1" applyFont="1" applyFill="1" applyBorder="1" applyAlignment="1">
      <alignment horizontal="right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/>
    </xf>
    <xf numFmtId="167" fontId="10" fillId="3" borderId="14" xfId="0" applyNumberFormat="1" applyFont="1" applyFill="1" applyBorder="1" applyAlignment="1">
      <alignment horizontal="left" vertical="center"/>
    </xf>
    <xf numFmtId="170" fontId="3" fillId="3" borderId="14" xfId="13" applyNumberFormat="1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left"/>
    </xf>
    <xf numFmtId="167" fontId="10" fillId="3" borderId="13" xfId="0" applyNumberFormat="1" applyFont="1" applyFill="1" applyBorder="1" applyAlignment="1">
      <alignment horizontal="left" vertical="center"/>
    </xf>
    <xf numFmtId="167" fontId="3" fillId="3" borderId="13" xfId="0" applyNumberFormat="1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/>
    </xf>
    <xf numFmtId="170" fontId="10" fillId="3" borderId="14" xfId="13" applyNumberFormat="1" applyFont="1" applyFill="1" applyBorder="1" applyAlignment="1">
      <alignment horizontal="right" vertical="center"/>
    </xf>
    <xf numFmtId="170" fontId="10" fillId="3" borderId="15" xfId="13" applyNumberFormat="1" applyFont="1" applyFill="1" applyBorder="1" applyAlignment="1">
      <alignment horizontal="right" vertical="center"/>
    </xf>
    <xf numFmtId="167" fontId="3" fillId="3" borderId="15" xfId="0" applyNumberFormat="1" applyFont="1" applyFill="1" applyBorder="1" applyAlignment="1">
      <alignment horizontal="left" vertical="center"/>
    </xf>
    <xf numFmtId="170" fontId="3" fillId="3" borderId="15" xfId="13" applyNumberFormat="1" applyFont="1" applyFill="1" applyBorder="1" applyAlignment="1">
      <alignment horizontal="right" vertical="center"/>
    </xf>
    <xf numFmtId="167" fontId="3" fillId="3" borderId="14" xfId="0" applyNumberFormat="1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167" fontId="10" fillId="3" borderId="15" xfId="0" applyNumberFormat="1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right" vertical="center"/>
    </xf>
    <xf numFmtId="0" fontId="10" fillId="3" borderId="15" xfId="0" applyFont="1" applyFill="1" applyBorder="1" applyAlignment="1">
      <alignment horizontal="right" vertical="center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10" fillId="5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10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right" vertical="center"/>
    </xf>
    <xf numFmtId="0" fontId="10" fillId="0" borderId="14" xfId="0" applyFont="1" applyBorder="1" applyAlignment="1">
      <alignment horizontal="center"/>
    </xf>
    <xf numFmtId="0" fontId="10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right" vertical="center"/>
    </xf>
    <xf numFmtId="0" fontId="3" fillId="0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right"/>
    </xf>
    <xf numFmtId="171" fontId="3" fillId="3" borderId="14" xfId="0" applyNumberFormat="1" applyFont="1" applyFill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10" fillId="3" borderId="13" xfId="0" applyFont="1" applyFill="1" applyBorder="1" applyAlignment="1">
      <alignment horizontal="right"/>
    </xf>
    <xf numFmtId="171" fontId="3" fillId="3" borderId="13" xfId="0" applyNumberFormat="1" applyFont="1" applyFill="1" applyBorder="1" applyAlignment="1">
      <alignment horizontal="right"/>
    </xf>
    <xf numFmtId="0" fontId="3" fillId="3" borderId="13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171" fontId="3" fillId="3" borderId="15" xfId="0" applyNumberFormat="1" applyFont="1" applyFill="1" applyBorder="1" applyAlignment="1">
      <alignment horizontal="right"/>
    </xf>
    <xf numFmtId="171" fontId="10" fillId="3" borderId="13" xfId="0" applyNumberFormat="1" applyFont="1" applyFill="1" applyBorder="1" applyAlignment="1">
      <alignment horizontal="right"/>
    </xf>
    <xf numFmtId="0" fontId="10" fillId="3" borderId="15" xfId="0" applyFont="1" applyFill="1" applyBorder="1" applyAlignment="1">
      <alignment horizontal="right"/>
    </xf>
    <xf numFmtId="0" fontId="12" fillId="3" borderId="14" xfId="0" applyFont="1" applyFill="1" applyBorder="1" applyAlignment="1">
      <alignment horizontal="right"/>
    </xf>
    <xf numFmtId="171" fontId="12" fillId="3" borderId="14" xfId="0" applyNumberFormat="1" applyFont="1" applyFill="1" applyBorder="1" applyAlignment="1">
      <alignment horizontal="right"/>
    </xf>
    <xf numFmtId="0" fontId="3" fillId="3" borderId="9" xfId="0" applyFont="1" applyFill="1" applyBorder="1"/>
    <xf numFmtId="0" fontId="3" fillId="3" borderId="3" xfId="0" applyFont="1" applyFill="1" applyBorder="1"/>
    <xf numFmtId="0" fontId="3" fillId="3" borderId="3" xfId="0" applyNumberFormat="1" applyFont="1" applyFill="1" applyBorder="1" applyAlignment="1" applyProtection="1">
      <alignment horizontal="center"/>
      <protection locked="0"/>
    </xf>
    <xf numFmtId="0" fontId="3" fillId="3" borderId="4" xfId="0" applyFont="1" applyFill="1" applyBorder="1"/>
    <xf numFmtId="0" fontId="3" fillId="3" borderId="8" xfId="0" applyFont="1" applyFill="1" applyBorder="1"/>
    <xf numFmtId="0" fontId="3" fillId="3" borderId="0" xfId="0" applyFont="1" applyFill="1" applyBorder="1"/>
    <xf numFmtId="0" fontId="3" fillId="3" borderId="2" xfId="0" applyFont="1" applyFill="1" applyBorder="1"/>
    <xf numFmtId="0" fontId="3" fillId="6" borderId="1" xfId="0" applyFont="1" applyFill="1" applyBorder="1"/>
    <xf numFmtId="167" fontId="3" fillId="9" borderId="1" xfId="0" applyNumberFormat="1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Continuous" vertical="center"/>
    </xf>
    <xf numFmtId="0" fontId="11" fillId="6" borderId="16" xfId="0" applyFont="1" applyFill="1" applyBorder="1" applyAlignment="1">
      <alignment horizontal="centerContinuous" vertical="center"/>
    </xf>
    <xf numFmtId="0" fontId="11" fillId="6" borderId="12" xfId="0" applyFont="1" applyFill="1" applyBorder="1" applyAlignment="1">
      <alignment horizontal="centerContinuous" vertical="center"/>
    </xf>
    <xf numFmtId="0" fontId="10" fillId="3" borderId="13" xfId="0" applyFont="1" applyFill="1" applyBorder="1"/>
    <xf numFmtId="0" fontId="10" fillId="3" borderId="15" xfId="0" applyFont="1" applyFill="1" applyBorder="1"/>
    <xf numFmtId="0" fontId="12" fillId="3" borderId="14" xfId="0" applyFont="1" applyFill="1" applyBorder="1" applyAlignment="1">
      <alignment horizontal="left"/>
    </xf>
    <xf numFmtId="0" fontId="10" fillId="3" borderId="14" xfId="0" applyFont="1" applyFill="1" applyBorder="1" applyAlignment="1">
      <alignment horizontal="left"/>
    </xf>
    <xf numFmtId="0" fontId="12" fillId="3" borderId="13" xfId="0" applyFont="1" applyFill="1" applyBorder="1" applyAlignment="1">
      <alignment horizontal="left"/>
    </xf>
    <xf numFmtId="0" fontId="10" fillId="3" borderId="13" xfId="0" applyFont="1" applyFill="1" applyBorder="1" applyAlignment="1">
      <alignment horizontal="left"/>
    </xf>
    <xf numFmtId="0" fontId="12" fillId="3" borderId="13" xfId="0" applyFont="1" applyFill="1" applyBorder="1"/>
    <xf numFmtId="0" fontId="12" fillId="3" borderId="15" xfId="0" applyFont="1" applyFill="1" applyBorder="1" applyAlignment="1">
      <alignment horizontal="left"/>
    </xf>
    <xf numFmtId="0" fontId="10" fillId="3" borderId="15" xfId="0" applyFont="1" applyFill="1" applyBorder="1" applyAlignment="1">
      <alignment horizontal="left"/>
    </xf>
    <xf numFmtId="0" fontId="3" fillId="3" borderId="13" xfId="0" applyFont="1" applyFill="1" applyBorder="1"/>
    <xf numFmtId="0" fontId="3" fillId="3" borderId="15" xfId="0" applyFont="1" applyFill="1" applyBorder="1"/>
    <xf numFmtId="171" fontId="3" fillId="3" borderId="14" xfId="0" applyNumberFormat="1" applyFont="1" applyFill="1" applyBorder="1" applyAlignment="1">
      <alignment horizontal="center"/>
    </xf>
    <xf numFmtId="171" fontId="3" fillId="3" borderId="13" xfId="0" applyNumberFormat="1" applyFont="1" applyFill="1" applyBorder="1" applyAlignment="1">
      <alignment horizontal="center"/>
    </xf>
    <xf numFmtId="171" fontId="10" fillId="3" borderId="13" xfId="0" applyNumberFormat="1" applyFont="1" applyFill="1" applyBorder="1" applyAlignment="1">
      <alignment horizontal="center"/>
    </xf>
    <xf numFmtId="171" fontId="3" fillId="3" borderId="15" xfId="0" applyNumberFormat="1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 textRotation="255"/>
    </xf>
    <xf numFmtId="0" fontId="10" fillId="2" borderId="15" xfId="0" applyFont="1" applyFill="1" applyBorder="1" applyAlignment="1">
      <alignment horizontal="center" textRotation="255"/>
    </xf>
    <xf numFmtId="0" fontId="3" fillId="6" borderId="14" xfId="0" applyFont="1" applyFill="1" applyBorder="1"/>
    <xf numFmtId="0" fontId="3" fillId="6" borderId="13" xfId="0" applyFont="1" applyFill="1" applyBorder="1"/>
    <xf numFmtId="167" fontId="3" fillId="3" borderId="13" xfId="0" applyNumberFormat="1" applyFont="1" applyFill="1" applyBorder="1" applyAlignment="1">
      <alignment horizontal="center"/>
    </xf>
    <xf numFmtId="0" fontId="3" fillId="6" borderId="15" xfId="0" applyFont="1" applyFill="1" applyBorder="1" applyProtection="1"/>
    <xf numFmtId="0" fontId="3" fillId="3" borderId="15" xfId="0" applyFont="1" applyFill="1" applyBorder="1" applyAlignment="1" applyProtection="1">
      <alignment horizontal="center"/>
      <protection locked="0"/>
    </xf>
    <xf numFmtId="166" fontId="3" fillId="3" borderId="14" xfId="0" applyNumberFormat="1" applyFont="1" applyFill="1" applyBorder="1" applyAlignment="1" applyProtection="1">
      <alignment horizontal="center"/>
      <protection locked="0"/>
    </xf>
    <xf numFmtId="166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>
      <alignment horizontal="center"/>
    </xf>
    <xf numFmtId="0" fontId="3" fillId="6" borderId="13" xfId="0" applyFont="1" applyFill="1" applyBorder="1" applyProtection="1"/>
    <xf numFmtId="167" fontId="3" fillId="3" borderId="13" xfId="0" applyNumberFormat="1" applyFont="1" applyFill="1" applyBorder="1" applyAlignment="1" applyProtection="1">
      <alignment horizontal="center"/>
      <protection locked="0"/>
    </xf>
    <xf numFmtId="167" fontId="3" fillId="3" borderId="15" xfId="0" applyNumberFormat="1" applyFont="1" applyFill="1" applyBorder="1" applyAlignment="1" applyProtection="1">
      <alignment horizontal="center"/>
      <protection locked="0"/>
    </xf>
    <xf numFmtId="2" fontId="3" fillId="3" borderId="13" xfId="0" applyNumberFormat="1" applyFont="1" applyFill="1" applyBorder="1" applyAlignment="1" applyProtection="1">
      <alignment horizontal="center"/>
      <protection locked="0"/>
    </xf>
    <xf numFmtId="0" fontId="3" fillId="6" borderId="15" xfId="0" applyFont="1" applyFill="1" applyBorder="1"/>
    <xf numFmtId="10" fontId="3" fillId="3" borderId="15" xfId="0" applyNumberFormat="1" applyFont="1" applyFill="1" applyBorder="1" applyAlignment="1" applyProtection="1">
      <alignment horizontal="center"/>
      <protection locked="0"/>
    </xf>
    <xf numFmtId="0" fontId="14" fillId="5" borderId="0" xfId="0" applyFont="1" applyFill="1"/>
    <xf numFmtId="171" fontId="10" fillId="5" borderId="0" xfId="0" applyNumberFormat="1" applyFont="1" applyFill="1" applyAlignment="1">
      <alignment horizontal="center" vertical="center" wrapText="1"/>
    </xf>
    <xf numFmtId="170" fontId="10" fillId="5" borderId="0" xfId="0" applyNumberFormat="1" applyFont="1" applyFill="1" applyAlignment="1">
      <alignment horizontal="center" vertical="center" wrapText="1"/>
    </xf>
    <xf numFmtId="9" fontId="10" fillId="5" borderId="0" xfId="0" applyNumberFormat="1" applyFont="1" applyFill="1" applyAlignment="1">
      <alignment horizontal="center" vertical="center" wrapText="1"/>
    </xf>
    <xf numFmtId="171" fontId="10" fillId="5" borderId="0" xfId="0" applyNumberFormat="1" applyFont="1" applyFill="1"/>
    <xf numFmtId="170" fontId="10" fillId="5" borderId="0" xfId="0" applyNumberFormat="1" applyFont="1" applyFill="1"/>
    <xf numFmtId="9" fontId="10" fillId="5" borderId="0" xfId="0" applyNumberFormat="1" applyFont="1" applyFill="1"/>
    <xf numFmtId="0" fontId="12" fillId="0" borderId="15" xfId="0" applyFont="1" applyBorder="1" applyAlignment="1">
      <alignment horizontal="center" vertical="center"/>
    </xf>
    <xf numFmtId="171" fontId="10" fillId="3" borderId="14" xfId="13" applyNumberFormat="1" applyFont="1" applyFill="1" applyBorder="1" applyAlignment="1">
      <alignment horizontal="right" vertical="center"/>
    </xf>
    <xf numFmtId="171" fontId="10" fillId="3" borderId="13" xfId="13" applyNumberFormat="1" applyFont="1" applyFill="1" applyBorder="1" applyAlignment="1">
      <alignment horizontal="right" vertical="center"/>
    </xf>
    <xf numFmtId="171" fontId="3" fillId="3" borderId="13" xfId="13" applyNumberFormat="1" applyFont="1" applyFill="1" applyBorder="1" applyAlignment="1">
      <alignment horizontal="right" vertical="center"/>
    </xf>
    <xf numFmtId="0" fontId="12" fillId="3" borderId="13" xfId="0" applyFont="1" applyFill="1" applyBorder="1" applyAlignment="1">
      <alignment horizontal="left" vertical="center"/>
    </xf>
    <xf numFmtId="167" fontId="12" fillId="3" borderId="13" xfId="0" applyNumberFormat="1" applyFont="1" applyFill="1" applyBorder="1" applyAlignment="1">
      <alignment horizontal="left" vertical="center"/>
    </xf>
    <xf numFmtId="170" fontId="12" fillId="3" borderId="13" xfId="13" applyNumberFormat="1" applyFont="1" applyFill="1" applyBorder="1" applyAlignment="1">
      <alignment horizontal="right" vertical="center"/>
    </xf>
    <xf numFmtId="171" fontId="10" fillId="3" borderId="15" xfId="0" applyNumberFormat="1" applyFont="1" applyFill="1" applyBorder="1" applyAlignment="1">
      <alignment horizontal="right"/>
    </xf>
    <xf numFmtId="171" fontId="10" fillId="3" borderId="15" xfId="0" applyNumberFormat="1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 textRotation="255"/>
    </xf>
    <xf numFmtId="0" fontId="10" fillId="2" borderId="13" xfId="0" applyFont="1" applyFill="1" applyBorder="1" applyAlignment="1">
      <alignment horizontal="center" textRotation="255"/>
    </xf>
    <xf numFmtId="15" fontId="10" fillId="2" borderId="14" xfId="0" applyNumberFormat="1" applyFont="1" applyFill="1" applyBorder="1" applyAlignment="1">
      <alignment horizontal="center" vertical="center" textRotation="255"/>
    </xf>
    <xf numFmtId="15" fontId="10" fillId="2" borderId="13" xfId="0" applyNumberFormat="1" applyFont="1" applyFill="1" applyBorder="1" applyAlignment="1">
      <alignment horizontal="center" vertical="center" textRotation="255"/>
    </xf>
    <xf numFmtId="15" fontId="10" fillId="2" borderId="15" xfId="0" applyNumberFormat="1" applyFont="1" applyFill="1" applyBorder="1" applyAlignment="1">
      <alignment horizontal="center" vertical="center" textRotation="255"/>
    </xf>
    <xf numFmtId="0" fontId="10" fillId="2" borderId="14" xfId="0" applyFont="1" applyFill="1" applyBorder="1" applyAlignment="1">
      <alignment horizontal="center" vertical="center" textRotation="255"/>
    </xf>
    <xf numFmtId="0" fontId="10" fillId="2" borderId="13" xfId="0" applyFont="1" applyFill="1" applyBorder="1" applyAlignment="1">
      <alignment horizontal="center" vertical="center" textRotation="255"/>
    </xf>
    <xf numFmtId="0" fontId="10" fillId="2" borderId="15" xfId="0" applyFont="1" applyFill="1" applyBorder="1" applyAlignment="1">
      <alignment horizontal="center" vertical="center" textRotation="255"/>
    </xf>
  </cellXfs>
  <cellStyles count="16">
    <cellStyle name="Bad" xfId="14" builtinId="27"/>
    <cellStyle name="Euro" xfId="15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2"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realtimexl.rtxlpubrtd.1">
      <tp t="s">
        <v>Success: Insert Ack on DTSIMI1 for EUR6MFRA18X24F= at 16:17:05</v>
        <stp/>
        <stp>779744192:40:4</stp>
        <stp>DTSIMI1</stp>
        <stp>EUR6MFRA18X24F=</stp>
        <stp>0</stp>
        <stp/>
        <stp xml:space="preserve">BID	ASK	</stp>
        <tr r="E41" s="7"/>
      </tp>
      <tp t="s">
        <v>Success: Insert Ack on DTSIMI1 for EUR6MFRA10X16F= at 16:17:05</v>
        <stp/>
        <stp>779744192:32:4</stp>
        <stp>DTSIMI1</stp>
        <stp>EUR6MFRA10X16F=</stp>
        <stp>0</stp>
        <stp/>
        <stp xml:space="preserve">BID	ASK	</stp>
        <tr r="E33" s="7"/>
      </tp>
      <tp t="s">
        <v>Success: Insert Ack on DTSIMI1 for EUR6MFRA11X17F= at 16:17:05</v>
        <stp/>
        <stp>779744192:33:4</stp>
        <stp>DTSIMI1</stp>
        <stp>EUR6MFRA11X17F=</stp>
        <stp>0</stp>
        <stp/>
        <stp xml:space="preserve">BID	ASK	</stp>
        <tr r="E34" s="7"/>
      </tp>
      <tp t="s">
        <v>Success: Insert Ack on DTSIMI1 for EUR6MFRA14X20F= at 16:16:58</v>
        <stp/>
        <stp>779744192:36:4</stp>
        <stp>DTSIMI1</stp>
        <stp>EUR6MFRA14X20F=</stp>
        <stp>0</stp>
        <stp/>
        <stp xml:space="preserve">BID	ASK	</stp>
        <tr r="E37" s="7"/>
      </tp>
      <tp t="s">
        <v>Success: Insert Ack on DTSIMI1 for EUR6MFRA15X21F= at 16:16:58</v>
        <stp/>
        <stp>779744192:37:4</stp>
        <stp>DTSIMI1</stp>
        <stp>EUR6MFRA15X21F=</stp>
        <stp>0</stp>
        <stp/>
        <stp xml:space="preserve">BID	ASK	</stp>
        <tr r="E38" s="7"/>
      </tp>
    </main>
    <main first="pldatasource.rtgetrtdserver">
      <tp>
        <v>6.3E-2</v>
        <stp/>
        <stp>_x000D_EUR6MFRA2X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5" s="7"/>
      </tp>
      <tp>
        <v>6.9000000000000006E-2</v>
        <stp/>
        <stp>_x000D_EUR6MFRA3X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6" s="7"/>
      </tp>
      <tp>
        <v>5.4000000000000006E-2</v>
        <stp/>
        <stp>_x000D_EUR6MFRA1X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4" s="7"/>
      </tp>
    </main>
    <main first="realtimexl.rtxlpubrtd.1">
      <tp t="s">
        <v>Success: Insert Ack on DTSIMI1 for EUR6MFRA16X22F= at 16:17:10</v>
        <stp/>
        <stp>779744192:38:4</stp>
        <stp>DTSIMI1</stp>
        <stp>EUR6MFRA16X22F=</stp>
        <stp>0</stp>
        <stp/>
        <stp xml:space="preserve">BID	ASK	</stp>
        <tr r="E39" s="7"/>
      </tp>
      <tp t="s">
        <v>Success: Insert Ack on DTSIMI1 for EUR6MFRA17X23F= at 16:17:05</v>
        <stp/>
        <stp>779744192:39:4</stp>
        <stp>DTSIMI1</stp>
        <stp>EUR6MFRA17X23F=</stp>
        <stp>0</stp>
        <stp/>
        <stp xml:space="preserve">BID	ASK	</stp>
        <tr r="E40" s="7"/>
      </tp>
      <tp t="s">
        <v>Success: Insert Ack on DTSIMI1 for EUR6MFRA12X18F= at 16:17:05</v>
        <stp/>
        <stp>779744192:34:4</stp>
        <stp>DTSIMI1</stp>
        <stp>EUR6MFRA12X18F=</stp>
        <stp>0</stp>
        <stp/>
        <stp xml:space="preserve">BID	ASK	</stp>
        <tr r="E35" s="7"/>
      </tp>
      <tp t="s">
        <v>Success: Insert Ack on DTSIMI1 for EUR6MFRA13X19F= at 16:17:05</v>
        <stp/>
        <stp>779744192:35:4</stp>
        <stp>DTSIMI1</stp>
        <stp>EUR6MFRA13X19F=</stp>
        <stp>0</stp>
        <stp/>
        <stp xml:space="preserve">BID	ASK	</stp>
        <tr r="E36" s="7"/>
      </tp>
    </main>
    <main first="realtimexl.rtxlpubrtd.1">
      <tp t="s">
        <v>Success: Insert Ack on DTSIMI1 for EURONOIS40Y= at 16:17:08</v>
        <stp/>
        <stp>779744192:115:6</stp>
        <stp>DTSIMI1</stp>
        <stp>EURONOIS40Y=</stp>
        <stp>0</stp>
        <stp/>
        <stp xml:space="preserve">BID	ASK	</stp>
        <tr r="G116" s="7"/>
      </tp>
      <tp t="s">
        <v>Success: Insert Ack on DTSIMI1 for EURONOIS60Y= at 16:17:08</v>
        <stp/>
        <stp>779744192:117:6</stp>
        <stp>DTSIMI1</stp>
        <stp>EURONOIS60Y=</stp>
        <stp>0</stp>
        <stp/>
        <stp xml:space="preserve">BID	ASK	</stp>
        <tr r="G118" s="7"/>
      </tp>
      <tp t="s">
        <v>Success: Insert Ack on DTSIMI1 for EURONOIS50Y= at 16:17:08</v>
        <stp/>
        <stp>779744192:116:6</stp>
        <stp>DTSIMI1</stp>
        <stp>EURONOIS50Y=</stp>
        <stp>0</stp>
        <stp/>
        <stp xml:space="preserve">BID	ASK	</stp>
        <tr r="G117" s="7"/>
      </tp>
      <tp t="s">
        <v>Success: Insert Ack on DTSIMI1 for EURONOIS30Y= at 16:17:08</v>
        <stp/>
        <stp>779744192:105:6</stp>
        <stp>DTSIMI1</stp>
        <stp>EURONOIS30Y=</stp>
        <stp>0</stp>
        <stp/>
        <stp xml:space="preserve">BID	ASK	</stp>
        <tr r="G106" s="7"/>
      </tp>
    </main>
    <main first="realtimexl.rtxlpubrtd.1">
      <tp t="s">
        <v>Success: Insert Ack on DTSIMI1 for EURONOIS27Y= at 16:17:08</v>
        <stp/>
        <stp>779744192:102:6</stp>
        <stp>DTSIMI1</stp>
        <stp>EURONOIS27Y=</stp>
        <stp>0</stp>
        <stp/>
        <stp xml:space="preserve">BID	ASK	</stp>
        <tr r="G103" s="7"/>
      </tp>
      <tp t="s">
        <v>Success: Insert Ack on DTSIMI1 for EUR1YFRA10X22F= at 16:17:10</v>
        <stp/>
        <stp>779744192:32:5</stp>
        <stp>DTSIMI1</stp>
        <stp>EUR1YFRA10X22F=</stp>
        <stp>0</stp>
        <stp/>
        <stp xml:space="preserve">BID	ASK	</stp>
        <tr r="F33" s="7"/>
      </tp>
      <tp t="s">
        <v>Success: Insert Ack on DTSIMI1 for EUR1YFRA11X23F= at 16:17:10</v>
        <stp/>
        <stp>779744192:33:5</stp>
        <stp>DTSIMI1</stp>
        <stp>EUR1YFRA11X23F=</stp>
        <stp>0</stp>
        <stp/>
        <stp xml:space="preserve">BID	ASK	</stp>
        <tr r="F34" s="7"/>
      </tp>
      <tp t="s">
        <v>Success: Insert Ack on DTSIMI1 for EUR1YFRA12X24F= at 16:15:29</v>
        <stp/>
        <stp>779744192:34:5</stp>
        <stp>DTSIMI1</stp>
        <stp>EUR1YFRA12X24F=</stp>
        <stp>0</stp>
        <stp/>
        <stp xml:space="preserve">BID	ASK	</stp>
        <tr r="F35" s="7"/>
      </tp>
      <tp t="s">
        <v>Success: Insert Ack on DTSIMI1 for EURONOIS26Y= at 16:17:08</v>
        <stp/>
        <stp>779744192:101:6</stp>
        <stp>DTSIMI1</stp>
        <stp>EURONOIS26Y=</stp>
        <stp>0</stp>
        <stp/>
        <stp xml:space="preserve">BID	ASK	</stp>
        <tr r="G102" s="7"/>
      </tp>
      <tp t="s">
        <v>Success: Insert Ack on DTSIMI1 for EURONOIS35Y= at 16:17:08</v>
        <stp/>
        <stp>779744192:110:6</stp>
        <stp>DTSIMI1</stp>
        <stp>EURONOIS35Y=</stp>
        <stp>0</stp>
        <stp/>
        <stp xml:space="preserve">BID	ASK	</stp>
        <tr r="G111" s="7"/>
      </tp>
      <tp t="s">
        <v>Success: Insert Ack on DTSIMI1 for EURONOIS25Y= at 16:17:08</v>
        <stp/>
        <stp>779744192:100:6</stp>
        <stp>DTSIMI1</stp>
        <stp>EURONOIS25Y=</stp>
        <stp>0</stp>
        <stp/>
        <stp xml:space="preserve">BID	ASK	</stp>
        <tr r="G101" s="7"/>
      </tp>
    </main>
    <main first="realtimexl.rtxlpubrtd.1">
      <tp t="s">
        <v>Success: Insert Ack on DTSIMI1 for EURONOIS29Y= at 16:17:08</v>
        <stp/>
        <stp>779744192:104:6</stp>
        <stp>DTSIMI1</stp>
        <stp>EURONOIS29Y=</stp>
        <stp>0</stp>
        <stp/>
        <stp xml:space="preserve">BID	ASK	</stp>
        <tr r="G105" s="7"/>
      </tp>
      <tp t="s">
        <v>Success: Insert Ack on DTSIMI1 for EURONOIS28Y= at 16:17:08</v>
        <stp/>
        <stp>779744192:103:6</stp>
        <stp>DTSIMI1</stp>
        <stp>EURONOIS28Y=</stp>
        <stp>0</stp>
        <stp/>
        <stp xml:space="preserve">BID	ASK	</stp>
        <tr r="G104" s="7"/>
      </tp>
    </main>
    <main first="pldatasource.rtgetrtdserver">
      <tp>
        <v>5.4000000000000006E-2</v>
        <stp/>
        <stp>_x000D_EUR6MFRA1X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4" s="7"/>
      </tp>
      <tp>
        <v>6.9000000000000006E-2</v>
        <stp/>
        <stp>_x000D_EUR6MFRA3X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6" s="7"/>
      </tp>
      <tp>
        <v>6.3E-2</v>
        <stp/>
        <stp>_x000D_EUR6MFRA2X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5" s="7"/>
      </tp>
    </main>
    <main first="pldatasource.rtgetrtdserver">
      <tp>
        <v>1.0089999999999999</v>
        <stp/>
        <stp xml:space="preserve">
EUR6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4" s="7"/>
      </tp>
    </main>
    <main first="realtimexl.rtxlpubrtd.1">
      <tp t="s">
        <v>Success: Insert Ack on DTSIMI1 for EUR1YSW20Y= at 16:17:12</v>
        <stp/>
        <stp>779744192:95:5</stp>
        <stp>DTSIMI1</stp>
        <stp>EUR1YSW20Y=</stp>
        <stp>0</stp>
        <stp/>
        <stp xml:space="preserve">BID	ASK	</stp>
        <tr r="F96" s="7"/>
      </tp>
      <tp t="s">
        <v>Success: Insert Ack on DTSIMI1 for EUR1YSW22Y= at 16:17:12</v>
        <stp/>
        <stp>779744192:97:5</stp>
        <stp>DTSIMI1</stp>
        <stp>EUR1YSW22Y=</stp>
        <stp>0</stp>
        <stp/>
        <stp xml:space="preserve">BID	ASK	</stp>
        <tr r="F98" s="7"/>
      </tp>
      <tp t="s">
        <v>Success: Insert Ack on DTSIMI1 for EUR1YSW15Y= at 16:17:12</v>
        <stp/>
        <stp>779744192:90:5</stp>
        <stp>DTSIMI1</stp>
        <stp>EUR1YSW15Y=</stp>
        <stp>0</stp>
        <stp/>
        <stp xml:space="preserve">BID	ASK	</stp>
        <tr r="F91" s="7"/>
      </tp>
      <tp t="s">
        <v>Success: Insert Ack on DTSIMI1 for EUR1YSW17Y= at 16:17:12</v>
        <stp/>
        <stp>779744192:92:5</stp>
        <stp>DTSIMI1</stp>
        <stp>EUR1YSW17Y=</stp>
        <stp>0</stp>
        <stp/>
        <stp xml:space="preserve">BID	ASK	</stp>
        <tr r="F93" s="7"/>
      </tp>
      <tp t="s">
        <v>Success: Insert Ack on DTSIMI1 for EUR1YSW10Y= at 16:17:12</v>
        <stp/>
        <stp>779744192:85:5</stp>
        <stp>DTSIMI1</stp>
        <stp>EUR1YSW10Y=</stp>
        <stp>0</stp>
        <stp/>
        <stp xml:space="preserve">BID	ASK	</stp>
        <tr r="F86" s="7"/>
      </tp>
      <tp t="s">
        <v>Success: Insert Ack on DTSIMI1 for EUR1YSW12Y= at 16:17:12</v>
        <stp/>
        <stp>779744192:87:5</stp>
        <stp>DTSIMI1</stp>
        <stp>EUR1YSW12Y=</stp>
        <stp>0</stp>
        <stp/>
        <stp xml:space="preserve">BID	ASK	</stp>
        <tr r="F88" s="7"/>
      </tp>
    </main>
    <main first="pldatasource.rtgetrtdserver">
      <tp>
        <v>1.1299999999999999</v>
        <stp/>
        <stp xml:space="preserve">
EUR6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5" s="7"/>
      </tp>
      <tp>
        <v>1.1299999999999999</v>
        <stp/>
        <stp xml:space="preserve">
EUR6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5" s="7"/>
      </tp>
    </main>
    <main first="realtimexl.rtxlpubrtd.1">
      <tp t="s">
        <v>Success: Insert Ack on DTSIMI1 for EUR1YSW21Y= at 16:17:12</v>
        <stp/>
        <stp>779744192:96:5</stp>
        <stp>DTSIMI1</stp>
        <stp>EUR1YSW21Y=</stp>
        <stp>0</stp>
        <stp/>
        <stp xml:space="preserve">BID	ASK	</stp>
        <tr r="F97" s="7"/>
      </tp>
      <tp t="s">
        <v>Success: Insert Ack on DTSIMI1 for EUR1YSW16Y= at 16:17:12</v>
        <stp/>
        <stp>779744192:91:5</stp>
        <stp>DTSIMI1</stp>
        <stp>EUR1YSW16Y=</stp>
        <stp>0</stp>
        <stp/>
        <stp xml:space="preserve">BID	ASK	</stp>
        <tr r="F92" s="7"/>
      </tp>
      <tp t="s">
        <v>Success: Insert Ack on DTSIMI1 for EUR1YSW11Y= at 16:17:12</v>
        <stp/>
        <stp>779744192:86:5</stp>
        <stp>DTSIMI1</stp>
        <stp>EUR1YSW11Y=</stp>
        <stp>0</stp>
        <stp/>
        <stp xml:space="preserve">BID	ASK	</stp>
        <tr r="F87" s="7"/>
      </tp>
    </main>
    <main first="pldatasource.rtgetrtdserver">
      <tp>
        <v>1.0089999999999999</v>
        <stp/>
        <stp xml:space="preserve">
EUR6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4" s="7"/>
      </tp>
    </main>
    <main first="realtimexl.rtxlpubrtd.1">
      <tp t="s">
        <v>Success: Insert Ack on DTSIMI1 for EUR1YDP10M= at 16:17:10</v>
        <stp/>
        <stp>779744192:20:5</stp>
        <stp>DTSIMI1</stp>
        <stp>EUR1YDP10M=</stp>
        <stp>0</stp>
        <stp/>
        <stp xml:space="preserve">BID	ASK	</stp>
        <tr r="F21" s="7"/>
      </tp>
      <tp t="s">
        <v>Success: Insert Ack on DTSIMI1 for EUR1YDP11M= at 16:17:10</v>
        <stp/>
        <stp>779744192:21:5</stp>
        <stp>DTSIMI1</stp>
        <stp>EUR1YDP11M=</stp>
        <stp>0</stp>
        <stp/>
        <stp xml:space="preserve">BID	ASK	</stp>
        <tr r="F22" s="7"/>
      </tp>
      <tp t="s">
        <v>Success: Insert Ack on DTSIMI1 for EUR1YDP12M= at 10:33:22</v>
        <stp/>
        <stp>779744192:22:5</stp>
        <stp>DTSIMI1</stp>
        <stp>EUR1YDP12M=</stp>
        <stp>0</stp>
        <stp/>
        <stp xml:space="preserve">BID	ASK	</stp>
        <tr r="F23" s="7"/>
      </tp>
    </main>
    <main first="pldatasource.rtgetrtdserver">
      <tp>
        <v>1.042</v>
        <stp/>
        <stp xml:space="preserve">
EUR3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5" s="7"/>
      </tp>
      <tp>
        <v>-7.1999999999999995E-2</v>
        <stp/>
        <stp xml:space="preserve">
EUR1MSW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8" s="7"/>
      </tp>
      <tp>
        <v>1.1179999999999999</v>
        <stp/>
        <stp xml:space="preserve">
EUR1Y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4" s="7"/>
      </tp>
      <tp>
        <v>0.81500000000000006</v>
        <stp/>
        <stp xml:space="preserve">
EUR1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4" s="7"/>
      </tp>
      <tp>
        <v>0.170367043</v>
        <stp/>
        <stp xml:space="preserve">
EUR1YDP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9" s="7"/>
      </tp>
      <tp>
        <v>0.91899999999999993</v>
        <stp/>
        <stp xml:space="preserve">
EUR3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4" s="7"/>
      </tp>
      <tp>
        <v>-7.1999999999999995E-2</v>
        <stp/>
        <stp xml:space="preserve">
EUR1MSW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9" s="7"/>
      </tp>
      <tp>
        <v>1.238</v>
        <stp/>
        <stp xml:space="preserve">
EUR1Y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5" s="7"/>
      </tp>
      <tp>
        <v>0.93800000000000006</v>
        <stp/>
        <stp xml:space="preserve">
EUR1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5" s="7"/>
      </tp>
      <tp>
        <v>0.16930000000000001</v>
        <stp/>
        <stp xml:space="preserve">
EUR1YDP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0" s="7"/>
      </tp>
      <tp>
        <v>0.93800000000000006</v>
        <stp/>
        <stp xml:space="preserve">
EUR1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5" s="7"/>
      </tp>
      <tp>
        <v>0.16930000000000001</v>
        <stp/>
        <stp xml:space="preserve">
EUR1YDP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0" s="7"/>
      </tp>
      <tp>
        <v>-7.1999999999999995E-2</v>
        <stp/>
        <stp xml:space="preserve">
EUR1MSW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9" s="7"/>
      </tp>
      <tp>
        <v>1.238</v>
        <stp/>
        <stp xml:space="preserve">
EUR1Y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5" s="7"/>
      </tp>
      <tp>
        <v>0.91899999999999993</v>
        <stp/>
        <stp xml:space="preserve">
EUR3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4" s="7"/>
      </tp>
      <tp>
        <v>0.81500000000000006</v>
        <stp/>
        <stp xml:space="preserve">
EUR1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4" s="7"/>
      </tp>
      <tp>
        <v>0.170367043</v>
        <stp/>
        <stp xml:space="preserve">
EUR1YDP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9" s="7"/>
      </tp>
      <tp>
        <v>-7.1999999999999995E-2</v>
        <stp/>
        <stp xml:space="preserve">
EUR1MSW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8" s="7"/>
      </tp>
      <tp>
        <v>1.1179999999999999</v>
        <stp/>
        <stp xml:space="preserve">
EUR1Y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4" s="7"/>
      </tp>
      <tp>
        <v>1.042</v>
        <stp/>
        <stp xml:space="preserve">
EUR3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5" s="7"/>
      </tp>
      <tp>
        <v>0.67800000000000005</v>
        <stp/>
        <stp xml:space="preserve">
EUR1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3" s="7"/>
      </tp>
      <tp>
        <v>0.47199999999999998</v>
        <stp/>
        <stp xml:space="preserve">
EUR3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1" s="7"/>
      </tp>
      <tp>
        <v>0.17191468699999998</v>
        <stp/>
        <stp xml:space="preserve">
EUR1YDP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8" s="7"/>
      </tp>
      <tp>
        <v>-6.7999999999999991E-2</v>
        <stp/>
        <stp xml:space="preserve">
EUR1MSW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4" s="7"/>
      </tp>
      <tp>
        <v>0.50700000000000001</v>
        <stp/>
        <stp xml:space="preserve">
EUR1Y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0" s="7"/>
      </tp>
      <tp>
        <v>3.2300000000000002E-2</v>
        <stp/>
        <stp xml:space="preserve">
EUR6M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7"/>
      </tp>
      <tp>
        <v>-6.9999999999999993E-2</v>
        <stp/>
        <stp xml:space="preserve">
EUR1MSW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7" s="7"/>
      </tp>
      <tp>
        <v>0.98299999999999998</v>
        <stp/>
        <stp xml:space="preserve">
EUR1Y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3" s="7"/>
      </tp>
      <tp>
        <v>2.3508545999999998E-2</v>
        <stp/>
        <stp xml:space="preserve">
EUR6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>
        <v>0.20699999999999999</v>
        <stp/>
        <stp xml:space="preserve">
EUR1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0" s="7"/>
      </tp>
      <tp>
        <v>0.63100000000000001</v>
        <stp/>
        <stp xml:space="preserve">
EUR3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2" s="7"/>
      </tp>
      <tp>
        <v>0.24399999999999999</v>
        <stp/>
        <stp xml:space="preserve">
EUR6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9" s="7"/>
      </tp>
      <tp>
        <v>0.17803660599999999</v>
        <stp/>
        <stp xml:space="preserve">
EUR1YDP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5" s="7"/>
      </tp>
    </main>
    <main first="realtimexl.rtxlpubrtd.1">
      <tp t="s">
        <v>Success: Insert Ack on DTSIMI1 for EUR1YSW24Y= at 16:17:12</v>
        <stp/>
        <stp>779744192:99:5</stp>
        <stp>DTSIMI1</stp>
        <stp>EUR1YSW24Y=</stp>
        <stp>0</stp>
        <stp/>
        <stp xml:space="preserve">BID	ASK	</stp>
        <tr r="F100" s="7"/>
      </tp>
      <tp t="s">
        <v>Success: Insert Ack on DTSIMI1 for EUR1YSW19Y= at 16:17:12</v>
        <stp/>
        <stp>779744192:94:5</stp>
        <stp>DTSIMI1</stp>
        <stp>EUR1YSW19Y=</stp>
        <stp>0</stp>
        <stp/>
        <stp xml:space="preserve">BID	ASK	</stp>
        <tr r="F95" s="7"/>
      </tp>
      <tp t="s">
        <v>Success: Insert Ack on DTSIMI1 for EUR1YSW14Y= at 16:17:12</v>
        <stp/>
        <stp>779744192:89:5</stp>
        <stp>DTSIMI1</stp>
        <stp>EUR1YSW14Y=</stp>
        <stp>0</stp>
        <stp/>
        <stp xml:space="preserve">BID	ASK	</stp>
        <tr r="F90" s="7"/>
      </tp>
    </main>
    <main first="pldatasource.rtgetrtdserver">
      <tp>
        <v>0.52699999999999991</v>
        <stp/>
        <stp xml:space="preserve">
EUR1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2" s="7"/>
      </tp>
      <tp>
        <v>0.30599999999999999</v>
        <stp/>
        <stp xml:space="preserve">
EUR3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0" s="7"/>
      </tp>
      <tp>
        <v>0.1739</v>
        <stp/>
        <stp xml:space="preserve">
EUR1YDP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7" s="7"/>
      </tp>
      <tp>
        <v>-6.9000000000000006E-2</v>
        <stp/>
        <stp xml:space="preserve">
EUR1MSW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5" s="7"/>
      </tp>
      <tp>
        <v>0.67599999999999993</v>
        <stp/>
        <stp xml:space="preserve">
EUR1Y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1" s="7"/>
      </tp>
      <tp>
        <v>2.7400000000000001E-2</v>
        <stp/>
        <stp xml:space="preserve">
EUR6M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7"/>
      </tp>
      <tp>
        <v>-7.0999999999999994E-2</v>
        <stp/>
        <stp xml:space="preserve">
EUR1MSW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6" s="7"/>
      </tp>
      <tp>
        <v>0.83499999999999996</v>
        <stp/>
        <stp xml:space="preserve">
EUR1Y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2" s="7"/>
      </tp>
      <tp>
        <v>2.7022820000000003E-2</v>
        <stp/>
        <stp xml:space="preserve">
EUR6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>
        <v>2.1400000000000002E-2</v>
        <stp/>
        <stp xml:space="preserve">
EUR6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>
        <v>0.36899999999999999</v>
        <stp/>
        <stp xml:space="preserve">
EUR1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1" s="7"/>
      </tp>
      <tp>
        <v>0.78200000000000003</v>
        <stp/>
        <stp xml:space="preserve">
EUR3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3" s="7"/>
      </tp>
      <tp>
        <v>0.176085346</v>
        <stp/>
        <stp xml:space="preserve">
EUR1YDP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6" s="7"/>
      </tp>
      <tp>
        <v>0.36899999999999999</v>
        <stp/>
        <stp xml:space="preserve">
EUR1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1" s="7"/>
      </tp>
      <tp>
        <v>0.78200000000000003</v>
        <stp/>
        <stp xml:space="preserve">
EUR3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3" s="7"/>
      </tp>
      <tp>
        <v>0.176085346</v>
        <stp/>
        <stp xml:space="preserve">
EUR1YDP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6" s="7"/>
      </tp>
      <tp>
        <v>-7.0999999999999994E-2</v>
        <stp/>
        <stp xml:space="preserve">
EUR1MSW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6" s="7"/>
      </tp>
      <tp>
        <v>0.83499999999999996</v>
        <stp/>
        <stp xml:space="preserve">
EUR1Y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2" s="7"/>
      </tp>
      <tp>
        <v>2.1400000000000002E-2</v>
        <stp/>
        <stp xml:space="preserve">
EUR6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>
        <v>2.7022820000000003E-2</v>
        <stp/>
        <stp xml:space="preserve">
EUR6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7"/>
      </tp>
      <tp>
        <v>-6.9000000000000006E-2</v>
        <stp/>
        <stp xml:space="preserve">
EUR1MSW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5" s="7"/>
      </tp>
      <tp>
        <v>0.67599999999999993</v>
        <stp/>
        <stp xml:space="preserve">
EUR1Y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1" s="7"/>
      </tp>
      <tp>
        <v>2.7400000000000001E-2</v>
        <stp/>
        <stp xml:space="preserve">
EUR6M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>
        <v>0.52699999999999991</v>
        <stp/>
        <stp xml:space="preserve">
EUR1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2" s="7"/>
      </tp>
      <tp>
        <v>0.30599999999999999</v>
        <stp/>
        <stp xml:space="preserve">
EUR3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0" s="7"/>
      </tp>
      <tp>
        <v>0.1739</v>
        <stp/>
        <stp xml:space="preserve">
EUR1YDP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7" s="7"/>
      </tp>
      <tp>
        <v>0.20699999999999999</v>
        <stp/>
        <stp xml:space="preserve">
EUR1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0" s="7"/>
      </tp>
      <tp>
        <v>0.63100000000000001</v>
        <stp/>
        <stp xml:space="preserve">
EUR3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2" s="7"/>
      </tp>
      <tp>
        <v>0.24399999999999999</v>
        <stp/>
        <stp xml:space="preserve">
EUR6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9" s="7"/>
      </tp>
      <tp>
        <v>0.17803660599999999</v>
        <stp/>
        <stp xml:space="preserve">
EUR1YDP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5" s="7"/>
      </tp>
      <tp>
        <v>-6.9999999999999993E-2</v>
        <stp/>
        <stp xml:space="preserve">
EUR1MSW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7" s="7"/>
      </tp>
      <tp>
        <v>0.98299999999999998</v>
        <stp/>
        <stp xml:space="preserve">
EUR1Y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3" s="7"/>
      </tp>
      <tp>
        <v>2.3508545999999998E-2</v>
        <stp/>
        <stp xml:space="preserve">
EUR6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7"/>
      </tp>
      <tp>
        <v>-6.7999999999999991E-2</v>
        <stp/>
        <stp xml:space="preserve">
EUR1MSW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4" s="7"/>
      </tp>
      <tp>
        <v>0.50700000000000001</v>
        <stp/>
        <stp xml:space="preserve">
EUR1Y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0" s="7"/>
      </tp>
      <tp>
        <v>3.2300000000000002E-2</v>
        <stp/>
        <stp xml:space="preserve">
EUR6M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>
        <v>0.67800000000000005</v>
        <stp/>
        <stp xml:space="preserve">
EUR1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3" s="7"/>
      </tp>
      <tp>
        <v>0.47199999999999998</v>
        <stp/>
        <stp xml:space="preserve">
EUR3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1" s="7"/>
      </tp>
      <tp>
        <v>0.17191468699999998</v>
        <stp/>
        <stp xml:space="preserve">
EUR1YDP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8" s="7"/>
      </tp>
      <tp>
        <v>6.5999999999999989E-2</v>
        <stp/>
        <stp xml:space="preserve">
EUR1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9" s="7"/>
      </tp>
      <tp>
        <v>0.39400000000000002</v>
        <stp/>
        <stp xml:space="preserve">
EUR6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0" s="7"/>
      </tp>
      <tp>
        <v>0.17899999999999999</v>
        <stp/>
        <stp xml:space="preserve">
EUR1Y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4" s="7"/>
      </tp>
      <tp>
        <v>-1.5699999999999999E-2</v>
        <stp/>
        <stp xml:space="preserve">
EUR3M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" s="7"/>
      </tp>
      <tp>
        <v>-5.9499999999999997E-2</v>
        <stp/>
        <stp xml:space="preserve">
EUR1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" s="7"/>
      </tp>
      <tp>
        <v>-6.7000000000000004E-2</v>
        <stp/>
        <stp xml:space="preserve">
EUR1MSW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3" s="7"/>
      </tp>
      <tp>
        <v>0.35599999999999998</v>
        <stp/>
        <stp xml:space="preserve">
EUR1Y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9" s="7"/>
      </tp>
      <tp>
        <v>-1.5277268E-2</v>
        <stp/>
        <stp xml:space="preserve">
EUR3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" s="7"/>
      </tp>
      <tp>
        <v>-2.0899999999999998E-2</v>
        <stp/>
        <stp xml:space="preserve">
EUR3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" s="7"/>
      </tp>
      <tp>
        <v>3.6499999999999998E-2</v>
        <stp/>
        <stp xml:space="preserve">
EUR6MDP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>
        <v>0.873</v>
        <stp/>
        <stp xml:space="preserve">
EUR6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3" s="7"/>
      </tp>
      <tp>
        <v>0.17896841299999999</v>
        <stp/>
        <stp xml:space="preserve">
EUR1Y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" s="7"/>
      </tp>
      <tp>
        <v>-2.8999999999999998E-2</v>
        <stp/>
        <stp xml:space="preserve">
EUR1MSW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5" s="7"/>
      </tp>
      <tp>
        <v>0.56299999999999994</v>
        <stp/>
        <stp xml:space="preserve">
EUR6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1" s="7"/>
      </tp>
      <tp>
        <v>0.17898620700000001</v>
        <stp/>
        <stp xml:space="preserve">
EUR1Y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" s="7"/>
      </tp>
      <tp>
        <v>-6.5000000000000002E-2</v>
        <stp/>
        <stp xml:space="preserve">
EUR1MSW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1" s="7"/>
      </tp>
      <tp>
        <v>-6.5000000000000002E-2</v>
        <stp/>
        <stp xml:space="preserve">
EUR1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" s="7"/>
      </tp>
      <tp>
        <v>-1.1899999999999999E-2</v>
        <stp/>
        <stp xml:space="preserve">
EUR3M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4" s="7"/>
      </tp>
      <tp>
        <v>4.4499999999999998E-2</v>
        <stp/>
        <stp xml:space="preserve">
EUR6MDP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7"/>
      </tp>
      <tp>
        <v>-0.11000000000000001</v>
        <stp/>
        <stp xml:space="preserve">
EURONDPO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" s="7"/>
      </tp>
      <tp>
        <v>-0.10600000000000001</v>
        <stp/>
        <stp xml:space="preserve">
EUR1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" s="7"/>
      </tp>
      <tp>
        <v>-6.5999999999999989E-2</v>
        <stp/>
        <stp xml:space="preserve">
EUR1MSW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2" s="7"/>
      </tp>
      <tp>
        <v>-1.8791503000000001E-2</v>
        <stp/>
        <stp xml:space="preserve">
EUR3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" s="7"/>
      </tp>
      <tp>
        <v>4.02E-2</v>
        <stp/>
        <stp xml:space="preserve">
EUR6MDP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>
        <v>0.16</v>
        <stp/>
        <stp xml:space="preserve">
EUR3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9" s="7"/>
      </tp>
      <tp>
        <v>0.72199999999999998</v>
        <stp/>
        <stp xml:space="preserve">
EUR6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2" s="7"/>
      </tp>
      <tp>
        <v>0.178972416</v>
        <stp/>
        <stp xml:space="preserve">
EUR1Y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" s="7"/>
      </tp>
      <tp>
        <v>0.17896529899999999</v>
        <stp/>
        <stp xml:space="preserve">
EUR1Y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" s="7"/>
      </tp>
      <tp>
        <v>0.16</v>
        <stp/>
        <stp xml:space="preserve">
EUR3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9" s="7"/>
      </tp>
      <tp>
        <v>0.72199999999999998</v>
        <stp/>
        <stp xml:space="preserve">
EUR6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2" s="7"/>
      </tp>
      <tp>
        <v>0.17896529899999999</v>
        <stp/>
        <stp xml:space="preserve">
EUR1Y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" s="7"/>
      </tp>
      <tp>
        <v>0.178972416</v>
        <stp/>
        <stp xml:space="preserve">
EUR1Y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" s="7"/>
      </tp>
      <tp>
        <v>-6.5999999999999989E-2</v>
        <stp/>
        <stp xml:space="preserve">
EUR1MSW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2" s="7"/>
      </tp>
      <tp>
        <v>4.02E-2</v>
        <stp/>
        <stp xml:space="preserve">
EUR6MDP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7"/>
      </tp>
      <tp>
        <v>-1.8791503000000001E-2</v>
        <stp/>
        <stp xml:space="preserve">
EUR3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" s="7"/>
      </tp>
      <tp>
        <v>-6.5000000000000002E-2</v>
        <stp/>
        <stp xml:space="preserve">
EUR1MSW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1" s="7"/>
      </tp>
      <tp>
        <v>-0.10600000000000001</v>
        <stp/>
        <stp xml:space="preserve">
EUR1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" s="7"/>
      </tp>
      <tp>
        <v>-6.5000000000000002E-2</v>
        <stp/>
        <stp xml:space="preserve">
EUR1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" s="7"/>
      </tp>
      <tp>
        <v>-1.1899999999999999E-2</v>
        <stp/>
        <stp xml:space="preserve">
EUR3M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4" s="7"/>
      </tp>
      <tp>
        <v>4.4499999999999998E-2</v>
        <stp/>
        <stp xml:space="preserve">
EUR6MDP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>
        <v>-0.11000000000000001</v>
        <stp/>
        <stp xml:space="preserve">
EURONDPO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" s="7"/>
      </tp>
      <tp>
        <v>-2.8999999999999998E-2</v>
        <stp/>
        <stp xml:space="preserve">
EUR1MSW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5" s="7"/>
      </tp>
      <tp>
        <v>0.56299999999999994</v>
        <stp/>
        <stp xml:space="preserve">
EUR6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1" s="7"/>
      </tp>
      <tp>
        <v>0.17898620700000001</v>
        <stp/>
        <stp xml:space="preserve">
EUR1Y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" s="7"/>
      </tp>
    </main>
    <main first="realtimexl.rtxlpubrtd.1">
      <tp t="s">
        <v>Success: Insert Ack on DTSIMI1 for EUR1YSW23Y= at 16:17:12</v>
        <stp/>
        <stp>779744192:98:5</stp>
        <stp>DTSIMI1</stp>
        <stp>EUR1YSW23Y=</stp>
        <stp>0</stp>
        <stp/>
        <stp xml:space="preserve">BID	ASK	</stp>
        <tr r="F99" s="7"/>
      </tp>
      <tp t="s">
        <v>Success: Insert Ack on DTSIMI1 for EUR1YSW18Y= at 16:17:12</v>
        <stp/>
        <stp>779744192:93:5</stp>
        <stp>DTSIMI1</stp>
        <stp>EUR1YSW18Y=</stp>
        <stp>0</stp>
        <stp/>
        <stp xml:space="preserve">BID	ASK	</stp>
        <tr r="F94" s="7"/>
      </tp>
      <tp t="s">
        <v>Success: Insert Ack on DTSIMI1 for EUR1YSW13Y= at 16:17:12</v>
        <stp/>
        <stp>779744192:88:5</stp>
        <stp>DTSIMI1</stp>
        <stp>EUR1YSW13Y=</stp>
        <stp>0</stp>
        <stp/>
        <stp xml:space="preserve">BID	ASK	</stp>
        <tr r="F89" s="7"/>
      </tp>
    </main>
    <main first="pldatasource.rtgetrtdserver">
      <tp>
        <v>0.873</v>
        <stp/>
        <stp xml:space="preserve">
EUR6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3" s="7"/>
      </tp>
      <tp>
        <v>0.17896841299999999</v>
        <stp/>
        <stp xml:space="preserve">
EUR1Y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" s="7"/>
      </tp>
      <tp>
        <v>-6.7000000000000004E-2</v>
        <stp/>
        <stp xml:space="preserve">
EUR1MSW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3" s="7"/>
      </tp>
      <tp>
        <v>0.35599999999999998</v>
        <stp/>
        <stp xml:space="preserve">
EUR1Y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9" s="7"/>
      </tp>
      <tp>
        <v>-2.0899999999999998E-2</v>
        <stp/>
        <stp xml:space="preserve">
EUR3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7"/>
      </tp>
      <tp>
        <v>3.6499999999999998E-2</v>
        <stp/>
        <stp xml:space="preserve">
EUR6MDP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7"/>
      </tp>
      <tp>
        <v>-1.5277268E-2</v>
        <stp/>
        <stp xml:space="preserve">
EUR3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" s="7"/>
      </tp>
      <tp>
        <v>-5.9499999999999997E-2</v>
        <stp/>
        <stp xml:space="preserve">
EUR1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" s="7"/>
      </tp>
      <tp>
        <v>-1.5699999999999999E-2</v>
        <stp/>
        <stp xml:space="preserve">
EUR3M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" s="7"/>
      </tp>
      <tp>
        <v>6.5999999999999989E-2</v>
        <stp/>
        <stp xml:space="preserve">
EUR1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9" s="7"/>
      </tp>
      <tp>
        <v>0.39400000000000002</v>
        <stp/>
        <stp xml:space="preserve">
EUR6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0" s="7"/>
      </tp>
      <tp>
        <v>0.17899999999999999</v>
        <stp/>
        <stp xml:space="preserve">
EUR1Y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4" s="7"/>
      </tp>
    </main>
    <main first="realtimexl.rtxlpubrtd.1">
      <tp t="s">
        <v>Success: Insert Ack on DTSIMI1 for EUR1MSW15M= at 16:17:08</v>
        <stp/>
        <stp>779744192:65:2</stp>
        <stp>DTSIMI1</stp>
        <stp>EUR1MSW15M=</stp>
        <stp>0</stp>
        <stp/>
        <stp xml:space="preserve">BID	ASK	</stp>
        <tr r="C66" s="7"/>
      </tp>
      <tp t="s">
        <v>Success: Insert Ack on DTSIMI1 for EUR1MSW18M= at 16:17:08</v>
        <stp/>
        <stp>779744192:68:2</stp>
        <stp>DTSIMI1</stp>
        <stp>EUR1MSW18M=</stp>
        <stp>0</stp>
        <stp/>
        <stp xml:space="preserve">BID	ASK	</stp>
        <tr r="C69" s="7"/>
      </tp>
      <tp t="s">
        <v>Success: Insert Ack on DTSIMI1 for EUR1MSW21M= at 16:17:08</v>
        <stp/>
        <stp>779744192:71:2</stp>
        <stp>DTSIMI1</stp>
        <stp>EUR1MSW21M=</stp>
        <stp>0</stp>
        <stp/>
        <stp xml:space="preserve">BID	ASK	</stp>
        <tr r="C72" s="7"/>
      </tp>
      <tp t="s">
        <v>Success: Insert Ack on DTSIMI1 for EURONOIS1Y= at 16:17:08</v>
        <stp/>
        <stp>779744192:62:6</stp>
        <stp>DTSIMI1</stp>
        <stp>EURONOIS1Y=</stp>
        <stp>0</stp>
        <stp/>
        <stp xml:space="preserve">BID	ASK	</stp>
        <tr r="G63" s="7"/>
      </tp>
      <tp t="s">
        <v>Success: Insert Ack on DTSIMI1 for EURONOIS2M= at 16:12:49</v>
        <stp/>
        <stp>779744192:51:6</stp>
        <stp>DTSIMI1</stp>
        <stp>EURONOIS2M=</stp>
        <stp>0</stp>
        <stp/>
        <stp xml:space="preserve">BID	ASK	</stp>
        <tr r="G52" s="7"/>
      </tp>
      <tp t="s">
        <v>Success: Insert Ack on DTSIMI1 for EURONOIS6M= at 16:17:04</v>
        <stp/>
        <stp>779744192:55:6</stp>
        <stp>DTSIMI1</stp>
        <stp>EURONOIS6M=</stp>
        <stp>0</stp>
        <stp/>
        <stp xml:space="preserve">BID	ASK	</stp>
        <tr r="G56" s="7"/>
      </tp>
    </main>
    <main first="realtimexl.rtxlpubrtd.1">
      <tp t="s">
        <v>Success: Insert Ack on DTSIMI1 for EUR1YSW7Y= at 16:17:10</v>
        <stp/>
        <stp>779744192:82:5</stp>
        <stp>DTSIMI1</stp>
        <stp>EUR1YSW7Y=</stp>
        <stp>0</stp>
        <stp/>
        <stp xml:space="preserve">BID	ASK	</stp>
        <tr r="F83" s="7"/>
      </tp>
      <tp t="s">
        <v>Success: Insert Ack on DTSIMI1 for EUR3MSW5Y= at 16:17:12</v>
        <stp/>
        <stp>779744192:80:3</stp>
        <stp>DTSIMI1</stp>
        <stp>EUR3MSW5Y=</stp>
        <stp>0</stp>
        <stp/>
        <stp xml:space="preserve">BID	ASK	</stp>
        <tr r="D81" s="7"/>
      </tp>
      <tp t="s">
        <v>Success: Insert Ack on DTSIMI1 for EUR1MSW7Y= at 16:17:08</v>
        <stp/>
        <stp>779744192:82:2</stp>
        <stp>DTSIMI1</stp>
        <stp>EUR1MSW7Y=</stp>
        <stp>0</stp>
        <stp/>
        <stp xml:space="preserve">BID	ASK	</stp>
        <tr r="C83" s="7"/>
      </tp>
      <tp t="s">
        <v>Success: Insert Ack on DTSIMI1 for EUR1MSW11M= at 16:17:08</v>
        <stp/>
        <stp>779744192:60:2</stp>
        <stp>DTSIMI1</stp>
        <stp>EUR1MSW11M=</stp>
        <stp>0</stp>
        <stp/>
        <stp xml:space="preserve">BID	ASK	</stp>
        <tr r="C61" s="7"/>
      </tp>
    </main>
    <main first="realtimexl.rtxlpubrtd.1">
      <tp t="s">
        <v>Success: Insert Ack on DTSIMI1 for EUR1YSW6Y= at 16:17:10</v>
        <stp/>
        <stp>779744192:81:5</stp>
        <stp>DTSIMI1</stp>
        <stp>EUR1YSW6Y=</stp>
        <stp>0</stp>
        <stp/>
        <stp xml:space="preserve">BID	ASK	</stp>
        <tr r="F82" s="7"/>
      </tp>
    </main>
    <main first="pldatasource.rtgetrtdserver">
      <tp>
        <v>-0.111859942</v>
        <stp/>
        <stp xml:space="preserve">
EURON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" s="7"/>
      </tp>
    </main>
    <main first="realtimexl.rtxlpubrtd.1">
      <tp t="s">
        <v>Success: Insert Ack on DTSIMI1 for EUR1MSW6Y= at 16:17:08</v>
        <stp/>
        <stp>779744192:81:2</stp>
        <stp>DTSIMI1</stp>
        <stp>EUR1MSW6Y=</stp>
        <stp>0</stp>
        <stp/>
        <stp xml:space="preserve">BID	ASK	</stp>
        <tr r="C82" s="7"/>
      </tp>
      <tp t="s">
        <v>Success: Insert Ack on DTSIMI1 for EURONOIS1M= at 11:09:19</v>
        <stp/>
        <stp>779744192:50:6</stp>
        <stp>DTSIMI1</stp>
        <stp>EURONOIS1M=</stp>
        <stp>0</stp>
        <stp/>
        <stp xml:space="preserve">BID	ASK	</stp>
        <tr r="G51" s="7"/>
      </tp>
      <tp t="s">
        <v>Success: Insert Ack on DTSIMI1 for EURONOIS3M= at 16:16:57</v>
        <stp/>
        <stp>779744192:52:6</stp>
        <stp>DTSIMI1</stp>
        <stp>EURONOIS3M=</stp>
        <stp>0</stp>
        <stp/>
        <stp xml:space="preserve">BID	ASK	</stp>
        <tr r="G53" s="7"/>
      </tp>
      <tp t="s">
        <v>Success: Insert Ack on DTSIMI1 for EURONOIS5M= at 16:17:04</v>
        <stp/>
        <stp>779744192:54:6</stp>
        <stp>DTSIMI1</stp>
        <stp>EURONOIS5M=</stp>
        <stp>0</stp>
        <stp/>
        <stp xml:space="preserve">BID	ASK	</stp>
        <tr r="G55" s="7"/>
      </tp>
      <tp t="s">
        <v>Success: Insert Ack on DTSIMI1 for EURONOIS7M= at 16:17:04</v>
        <stp/>
        <stp>779744192:56:6</stp>
        <stp>DTSIMI1</stp>
        <stp>EURONOIS7M=</stp>
        <stp>0</stp>
        <stp/>
        <stp xml:space="preserve">BID	ASK	</stp>
        <tr r="G57" s="7"/>
      </tp>
      <tp t="s">
        <v>Success: Insert Ack on DTSIMI1 for EURONOIS9M= at 16:17:08</v>
        <stp/>
        <stp>779744192:58:6</stp>
        <stp>DTSIMI1</stp>
        <stp>EURONOIS9M=</stp>
        <stp>0</stp>
        <stp/>
        <stp xml:space="preserve">BID	ASK	</stp>
        <tr r="G59" s="7"/>
      </tp>
    </main>
    <main first="realtimexl.rtxlpubrtd.1">
      <tp t="s">
        <v>Success: Insert Ack on DTSIMI1 for EUR1YSW5Y= at 16:17:10</v>
        <stp/>
        <stp>779744192:80:5</stp>
        <stp>DTSIMI1</stp>
        <stp>EUR1YSW5Y=</stp>
        <stp>0</stp>
        <stp/>
        <stp xml:space="preserve">BID	ASK	</stp>
        <tr r="F81" s="7"/>
      </tp>
      <tp t="s">
        <v>Success: Insert Ack on DTSIMI1 for EUR1MSW8M= at 16:17:04</v>
        <stp/>
        <stp>779744192:57:2</stp>
        <stp>DTSIMI1</stp>
        <stp>EUR1MSW8M=</stp>
        <stp>0</stp>
        <stp/>
        <stp xml:space="preserve">BID	ASK	</stp>
        <tr r="C58" s="7"/>
      </tp>
    </main>
    <main first="pldatasource.rtgetrtdserver">
      <tp>
        <v>-0.111859942</v>
        <stp/>
        <stp xml:space="preserve">
EURON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" s="7"/>
      </tp>
    </main>
    <main first="realtimexl.rtxlpubrtd.1">
      <tp t="s">
        <v>Success: Insert Ack on DTSIMI1 for EUR1MSW5Y= at 16:17:08</v>
        <stp/>
        <stp>779744192:80:2</stp>
        <stp>DTSIMI1</stp>
        <stp>EUR1MSW5Y=</stp>
        <stp>0</stp>
        <stp/>
        <stp xml:space="preserve">BID	ASK	</stp>
        <tr r="C81" s="7"/>
      </tp>
      <tp t="s">
        <v>Success: Insert Ack on DTSIMI1 for EUR3MSW7Y= at 16:17:12</v>
        <stp/>
        <stp>779744192:82:3</stp>
        <stp>DTSIMI1</stp>
        <stp>EUR3MSW7Y=</stp>
        <stp>0</stp>
        <stp/>
        <stp xml:space="preserve">BID	ASK	</stp>
        <tr r="D83" s="7"/>
      </tp>
      <tp t="s">
        <v>Success: Insert Ack on DTSIMI1 for EUR1MSW12M= at 16:17:08</v>
        <stp/>
        <stp>779744192:61:2</stp>
        <stp>DTSIMI1</stp>
        <stp>EUR1MSW12M=</stp>
        <stp>0</stp>
        <stp/>
        <stp xml:space="preserve">BID	ASK	</stp>
        <tr r="C62" s="7"/>
      </tp>
    </main>
    <main first="realtimexl.rtxlpubrtd.1">
      <tp t="s">
        <v>Success: Insert Ack on DTSIMI1 for EUR1MSW9M= at 16:17:08</v>
        <stp/>
        <stp>779744192:58:2</stp>
        <stp>DTSIMI1</stp>
        <stp>EUR1MSW9M=</stp>
        <stp>0</stp>
        <stp/>
        <stp xml:space="preserve">BID	ASK	</stp>
        <tr r="C59" s="7"/>
      </tp>
      <tp t="s">
        <v>Success: Insert Ack on DTSIMI1 for EUR3MSW6Y= at 16:17:12</v>
        <stp/>
        <stp>779744192:81:3</stp>
        <stp>DTSIMI1</stp>
        <stp>EUR3MSW6Y=</stp>
        <stp>0</stp>
        <stp/>
        <stp xml:space="preserve">BID	ASK	</stp>
        <tr r="D82" s="7"/>
      </tp>
      <tp t="s">
        <v>Success: Insert Ack on DTSIMI1 for EURONOIS6Y= at 16:17:08</v>
        <stp/>
        <stp>779744192:81:6</stp>
        <stp>DTSIMI1</stp>
        <stp>EURONOIS6Y=</stp>
        <stp>0</stp>
        <stp/>
        <stp xml:space="preserve">BID	ASK	</stp>
        <tr r="G82" s="7"/>
      </tp>
      <tp t="s">
        <v>Success: Insert Ack on DTSIMI1 for EURONOIS4M= at 16:16:57</v>
        <stp/>
        <stp>779744192:53:6</stp>
        <stp>DTSIMI1</stp>
        <stp>EURONOIS4M=</stp>
        <stp>0</stp>
        <stp/>
        <stp xml:space="preserve">BID	ASK	</stp>
        <tr r="G54" s="7"/>
      </tp>
    </main>
    <main first="realtimexl.rtxlpubrtd.1">
      <tp t="s">
        <v>Success: Insert Ack on DTSIMI1 for EURONOIS2Y= at 16:17:08</v>
        <stp/>
        <stp>779744192:74:6</stp>
        <stp>DTSIMI1</stp>
        <stp>EURONOIS2Y=</stp>
        <stp>0</stp>
        <stp/>
        <stp xml:space="preserve">BID	ASK	</stp>
        <tr r="G75" s="7"/>
      </tp>
      <tp t="s">
        <v>Success: Insert Ack on DTSIMI1 for EUR6MSW10Y= at 16:17:12</v>
        <stp/>
        <stp>779744192:85:4</stp>
        <stp>DTSIMI1</stp>
        <stp>EUR6MSW10Y=</stp>
        <stp>0</stp>
        <stp/>
        <stp xml:space="preserve">BID	ASK	</stp>
        <tr r="E86" s="7"/>
      </tp>
      <tp t="s">
        <v>Success: Insert Ack on DTSIMI1 for EUR6MSW12Y= at 16:17:12</v>
        <stp/>
        <stp>779744192:87:4</stp>
        <stp>DTSIMI1</stp>
        <stp>EUR6MSW12Y=</stp>
        <stp>0</stp>
        <stp/>
        <stp xml:space="preserve">BID	ASK	</stp>
        <tr r="E88" s="7"/>
      </tp>
      <tp t="s">
        <v>Success: Insert Ack on DTSIMI1 for EUR6MSW15Y= at 16:17:12</v>
        <stp/>
        <stp>779744192:90:4</stp>
        <stp>DTSIMI1</stp>
        <stp>EUR6MSW15Y=</stp>
        <stp>0</stp>
        <stp/>
        <stp xml:space="preserve">BID	ASK	</stp>
        <tr r="E91" s="7"/>
      </tp>
      <tp t="s">
        <v>Success: Insert Ack on DTSIMI1 for EUR6MSW17Y= at 16:17:12</v>
        <stp/>
        <stp>779744192:92:4</stp>
        <stp>DTSIMI1</stp>
        <stp>EUR6MSW17Y=</stp>
        <stp>0</stp>
        <stp/>
        <stp xml:space="preserve">BID	ASK	</stp>
        <tr r="E93" s="7"/>
      </tp>
      <tp t="s">
        <v>Success: Insert Ack on DTSIMI1 for EUR6MSW20Y= at 16:17:12</v>
        <stp/>
        <stp>779744192:95:4</stp>
        <stp>DTSIMI1</stp>
        <stp>EUR6MSW20Y=</stp>
        <stp>0</stp>
        <stp/>
        <stp xml:space="preserve">BID	ASK	</stp>
        <tr r="E96" s="7"/>
      </tp>
      <tp t="s">
        <v>Success: Insert Ack on DTSIMI1 for EUR6MSW22Y= at 16:17:12</v>
        <stp/>
        <stp>779744192:97:4</stp>
        <stp>DTSIMI1</stp>
        <stp>EUR6MSW22Y=</stp>
        <stp>0</stp>
        <stp/>
        <stp xml:space="preserve">BID	ASK	</stp>
        <tr r="E98" s="7"/>
      </tp>
      <tp t="s">
        <v>Success: Insert Ack on DTSIMI1 for EUR1MSW20Y= at 16:17:08</v>
        <stp/>
        <stp>779744192:95:2</stp>
        <stp>DTSIMI1</stp>
        <stp>EUR1MSW20Y=</stp>
        <stp>0</stp>
        <stp/>
        <stp xml:space="preserve">BID	ASK	</stp>
        <tr r="C96" s="7"/>
      </tp>
      <tp t="s">
        <v>Success: Insert Ack on DTSIMI1 for EUR1MSW22Y= at 16:17:08</v>
        <stp/>
        <stp>779744192:97:2</stp>
        <stp>DTSIMI1</stp>
        <stp>EUR1MSW22Y=</stp>
        <stp>0</stp>
        <stp/>
        <stp xml:space="preserve">BID	ASK	</stp>
        <tr r="C98" s="7"/>
      </tp>
      <tp t="s">
        <v>Success: Insert Ack on DTSIMI1 for EUR1MSW15Y= at 16:17:07</v>
        <stp/>
        <stp>779744192:90:2</stp>
        <stp>DTSIMI1</stp>
        <stp>EUR1MSW15Y=</stp>
        <stp>0</stp>
        <stp/>
        <stp xml:space="preserve">BID	ASK	</stp>
        <tr r="C91" s="7"/>
      </tp>
      <tp t="s">
        <v>Success: Insert Ack on DTSIMI1 for EUR1MSW17Y= at 16:17:08</v>
        <stp/>
        <stp>779744192:92:2</stp>
        <stp>DTSIMI1</stp>
        <stp>EUR1MSW17Y=</stp>
        <stp>0</stp>
        <stp/>
        <stp xml:space="preserve">BID	ASK	</stp>
        <tr r="C93" s="7"/>
      </tp>
      <tp t="s">
        <v>Success: Insert Ack on DTSIMI1 for EUR1MSW10Y= at 16:17:08</v>
        <stp/>
        <stp>779744192:85:2</stp>
        <stp>DTSIMI1</stp>
        <stp>EUR1MSW10Y=</stp>
        <stp>0</stp>
        <stp/>
        <stp xml:space="preserve">BID	ASK	</stp>
        <tr r="C86" s="7"/>
      </tp>
      <tp t="s">
        <v>Success: Insert Ack on DTSIMI1 for EUR1MSW12Y= at 16:17:08</v>
        <stp/>
        <stp>779744192:87:2</stp>
        <stp>DTSIMI1</stp>
        <stp>EUR1MSW12Y=</stp>
        <stp>0</stp>
        <stp/>
        <stp xml:space="preserve">BID	ASK	</stp>
        <tr r="C88" s="7"/>
      </tp>
      <tp t="s">
        <v>Success: Insert Ack on DTSIMI1 for EUR3MSW15Y= at 16:17:12</v>
        <stp/>
        <stp>779744192:90:3</stp>
        <stp>DTSIMI1</stp>
        <stp>EUR3MSW15Y=</stp>
        <stp>0</stp>
        <stp/>
        <stp xml:space="preserve">BID	ASK	</stp>
        <tr r="D91" s="7"/>
      </tp>
      <tp t="s">
        <v>Success: Insert Ack on DTSIMI1 for EUR3MSW17Y= at 16:17:12</v>
        <stp/>
        <stp>779744192:92:3</stp>
        <stp>DTSIMI1</stp>
        <stp>EUR3MSW17Y=</stp>
        <stp>0</stp>
        <stp/>
        <stp xml:space="preserve">BID	ASK	</stp>
        <tr r="D93" s="7"/>
      </tp>
      <tp t="s">
        <v>Success: Insert Ack on DTSIMI1 for EUR3MSW10Y= at 16:17:12</v>
        <stp/>
        <stp>779744192:85:3</stp>
        <stp>DTSIMI1</stp>
        <stp>EUR3MSW10Y=</stp>
        <stp>0</stp>
        <stp/>
        <stp xml:space="preserve">BID	ASK	</stp>
        <tr r="D86" s="7"/>
      </tp>
      <tp t="s">
        <v>Success: Insert Ack on DTSIMI1 for EUR3MSW12Y= at 16:17:12</v>
        <stp/>
        <stp>779744192:87:3</stp>
        <stp>DTSIMI1</stp>
        <stp>EUR3MSW12Y=</stp>
        <stp>0</stp>
        <stp/>
        <stp xml:space="preserve">BID	ASK	</stp>
        <tr r="D88" s="7"/>
      </tp>
      <tp t="s">
        <v>Success: Insert Ack on DTSIMI1 for EUR3MSW20Y= at 16:17:12</v>
        <stp/>
        <stp>779744192:95:3</stp>
        <stp>DTSIMI1</stp>
        <stp>EUR3MSW20Y=</stp>
        <stp>0</stp>
        <stp/>
        <stp xml:space="preserve">BID	ASK	</stp>
        <tr r="D96" s="7"/>
      </tp>
      <tp t="s">
        <v>Success: Insert Ack on DTSIMI1 for EUR3MSW22Y= at 16:17:12</v>
        <stp/>
        <stp>779744192:97:3</stp>
        <stp>DTSIMI1</stp>
        <stp>EUR3MSW22Y=</stp>
        <stp>0</stp>
        <stp/>
        <stp xml:space="preserve">BID	ASK	</stp>
        <tr r="D98" s="7"/>
      </tp>
    </main>
    <main first="pldatasource.rtgetrtdserver">
      <tp>
        <v>-0.11000000000000001</v>
        <stp/>
        <stp xml:space="preserve">
EURONDPT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" s="7"/>
      </tp>
    </main>
    <main first="realtimexl.rtxlpubrtd.1">
      <tp t="s">
        <v>Success: Insert Ack on DTSIMI1 for EUR6MSW5Y= at 16:17:12</v>
        <stp/>
        <stp>779744192:80:4</stp>
        <stp>DTSIMI1</stp>
        <stp>EUR6MSW5Y=</stp>
        <stp>0</stp>
        <stp/>
        <stp xml:space="preserve">BID	ASK	</stp>
        <tr r="E81" s="7"/>
      </tp>
      <tp t="s">
        <v>Success: Insert Ack on DTSIMI1 for EURONOIS5Y= at 16:17:08</v>
        <stp/>
        <stp>779744192:80:6</stp>
        <stp>DTSIMI1</stp>
        <stp>EURONOIS5Y=</stp>
        <stp>0</stp>
        <stp/>
        <stp xml:space="preserve">BID	ASK	</stp>
        <tr r="G81" s="7"/>
      </tp>
      <tp t="s">
        <v>Success: Insert Ack on DTSIMI1 for EURONOIS7Y= at 16:17:08</v>
        <stp/>
        <stp>779744192:82:6</stp>
        <stp>DTSIMI1</stp>
        <stp>EURONOIS7Y=</stp>
        <stp>0</stp>
        <stp/>
        <stp xml:space="preserve">BID	ASK	</stp>
        <tr r="G83" s="7"/>
      </tp>
    </main>
    <main first="pldatasource.rtgetrtdserver">
      <tp>
        <v>-0.11000000000000001</v>
        <stp/>
        <stp xml:space="preserve">
EURONDPT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" s="7"/>
      </tp>
    </main>
    <main first="realtimexl.rtxlpubrtd.1">
      <tp t="s">
        <v>Success: Insert Ack on DTSIMI1 for EUR1YDP8M= at 16:17:10</v>
        <stp/>
        <stp>779744192:18:5</stp>
        <stp>DTSIMI1</stp>
        <stp>EUR1YDP8M=</stp>
        <stp>0</stp>
        <stp/>
        <stp xml:space="preserve">BID	ASK	</stp>
        <tr r="F19" s="7"/>
      </tp>
      <tp t="s">
        <v>Success: Insert Ack on DTSIMI1 for EUR6MSW6Y= at 16:17:12</v>
        <stp/>
        <stp>779744192:81:4</stp>
        <stp>DTSIMI1</stp>
        <stp>EUR6MSW6Y=</stp>
        <stp>0</stp>
        <stp/>
        <stp xml:space="preserve">BID	ASK	</stp>
        <tr r="E82" s="7"/>
      </tp>
      <tp t="s">
        <v>Success: Insert Ack on DTSIMI1 for EUR6MSW11Y= at 16:17:12</v>
        <stp/>
        <stp>779744192:86:4</stp>
        <stp>DTSIMI1</stp>
        <stp>EUR6MSW11Y=</stp>
        <stp>0</stp>
        <stp/>
        <stp xml:space="preserve">BID	ASK	</stp>
        <tr r="E87" s="7"/>
      </tp>
      <tp t="s">
        <v>Success: Insert Ack on DTSIMI1 for EUR6MSW16Y= at 16:17:12</v>
        <stp/>
        <stp>779744192:91:4</stp>
        <stp>DTSIMI1</stp>
        <stp>EUR6MSW16Y=</stp>
        <stp>0</stp>
        <stp/>
        <stp xml:space="preserve">BID	ASK	</stp>
        <tr r="E92" s="7"/>
      </tp>
      <tp t="s">
        <v>Success: Insert Ack on DTSIMI1 for EUR6MSW21Y= at 16:17:12</v>
        <stp/>
        <stp>779744192:96:4</stp>
        <stp>DTSIMI1</stp>
        <stp>EUR6MSW21Y=</stp>
        <stp>0</stp>
        <stp/>
        <stp xml:space="preserve">BID	ASK	</stp>
        <tr r="E97" s="7"/>
      </tp>
      <tp t="s">
        <v>Success: Insert Ack on DTSIMI1 for EUR1MSW21Y= at 16:17:08</v>
        <stp/>
        <stp>779744192:96:2</stp>
        <stp>DTSIMI1</stp>
        <stp>EUR1MSW21Y=</stp>
        <stp>0</stp>
        <stp/>
        <stp xml:space="preserve">BID	ASK	</stp>
        <tr r="C97" s="7"/>
      </tp>
      <tp t="s">
        <v>Success: Insert Ack on DTSIMI1 for EUR1MSW16Y= at 16:17:08</v>
        <stp/>
        <stp>779744192:91:2</stp>
        <stp>DTSIMI1</stp>
        <stp>EUR1MSW16Y=</stp>
        <stp>0</stp>
        <stp/>
        <stp xml:space="preserve">BID	ASK	</stp>
        <tr r="C92" s="7"/>
      </tp>
      <tp t="s">
        <v>Success: Insert Ack on DTSIMI1 for EUR1MSW11Y= at 16:17:08</v>
        <stp/>
        <stp>779744192:86:2</stp>
        <stp>DTSIMI1</stp>
        <stp>EUR1MSW11Y=</stp>
        <stp>0</stp>
        <stp/>
        <stp xml:space="preserve">BID	ASK	</stp>
        <tr r="C87" s="7"/>
      </tp>
      <tp t="s">
        <v>Success: Insert Ack on DTSIMI1 for EUR3MSW16Y= at 16:17:12</v>
        <stp/>
        <stp>779744192:91:3</stp>
        <stp>DTSIMI1</stp>
        <stp>EUR3MSW16Y=</stp>
        <stp>0</stp>
        <stp/>
        <stp xml:space="preserve">BID	ASK	</stp>
        <tr r="D92" s="7"/>
      </tp>
      <tp t="s">
        <v>Success: Insert Ack on DTSIMI1 for EUR3MSW11Y= at 16:17:12</v>
        <stp/>
        <stp>779744192:86:3</stp>
        <stp>DTSIMI1</stp>
        <stp>EUR3MSW11Y=</stp>
        <stp>0</stp>
        <stp/>
        <stp xml:space="preserve">BID	ASK	</stp>
        <tr r="D87" s="7"/>
      </tp>
      <tp t="s">
        <v>Success: Insert Ack on DTSIMI1 for EUR3MSW21Y= at 16:17:12</v>
        <stp/>
        <stp>779744192:96:3</stp>
        <stp>DTSIMI1</stp>
        <stp>EUR3MSW21Y=</stp>
        <stp>0</stp>
        <stp/>
        <stp xml:space="preserve">BID	ASK	</stp>
        <tr r="D97" s="7"/>
      </tp>
    </main>
    <main first="realtimexl.rtxlpubrtd.1">
      <tp t="s">
        <v>Success: Insert Ack on DTSIMI1 for EUR1YDP9M= at 10:35:24</v>
        <stp/>
        <stp>779744192:19:5</stp>
        <stp>DTSIMI1</stp>
        <stp>EUR1YDP9M=</stp>
        <stp>0</stp>
        <stp/>
        <stp xml:space="preserve">BID	ASK	</stp>
        <tr r="F20" s="7"/>
      </tp>
      <tp t="s">
        <v>Success: Insert Ack on DTSIMI1 for EUR6MSW7Y= at 16:17:12</v>
        <stp/>
        <stp>779744192:82:4</stp>
        <stp>DTSIMI1</stp>
        <stp>EUR6MSW7Y=</stp>
        <stp>0</stp>
        <stp/>
        <stp xml:space="preserve">BID	ASK	</stp>
        <tr r="E83" s="7"/>
      </tp>
      <tp t="s">
        <v>Success: Insert Ack on DTSIMI1 for EUR1MDPSW= at 11:01:42</v>
        <stp/>
        <stp>779744192:8:2</stp>
        <stp>DTSIMI1</stp>
        <stp>EUR1MDPSW=</stp>
        <stp>0</stp>
        <stp/>
        <stp xml:space="preserve">BID	ASK	</stp>
        <tr r="C9" s="7"/>
      </tp>
      <tp t="s">
        <v>Success: Insert Ack on DTSIMI1 for EUR1YDPSN= at 10:35:24</v>
        <stp/>
        <stp>779744192:7:5</stp>
        <stp>DTSIMI1</stp>
        <stp>EUR1YDPSN=</stp>
        <stp>0</stp>
        <stp/>
        <stp xml:space="preserve">BID	ASK	</stp>
        <tr r="F8" s="7"/>
      </tp>
      <tp t="s">
        <v>Success: Insert Ack on DTSIMI1 for EURONOIS8Y= at 16:17:08</v>
        <stp/>
        <stp>779744192:83:6</stp>
        <stp>DTSIMI1</stp>
        <stp>EURONOIS8Y=</stp>
        <stp>0</stp>
        <stp/>
        <stp xml:space="preserve">BID	ASK	</stp>
        <tr r="G84" s="7"/>
      </tp>
      <tp t="s">
        <v>Success: Insert Ack on DTSIMI1 for EURONOIS3Y= at 16:17:08</v>
        <stp/>
        <stp>779744192:78:6</stp>
        <stp>DTSIMI1</stp>
        <stp>EURONOIS3Y=</stp>
        <stp>0</stp>
        <stp/>
        <stp xml:space="preserve">BID	ASK	</stp>
        <tr r="G79" s="7"/>
      </tp>
      <tp t="s">
        <v>Success: Insert Ack on DTSIMI1 for EUR1YDPSW= at 10:35:24</v>
        <stp/>
        <stp>779744192:8:5</stp>
        <stp>DTSIMI1</stp>
        <stp>EUR1YDPSW=</stp>
        <stp>0</stp>
        <stp/>
        <stp xml:space="preserve">BID	ASK	</stp>
        <tr r="F9" s="7"/>
      </tp>
      <tp t="s">
        <v>Success: Insert Ack on DTSIMI1 for EUR1MDPSN= at 10:31:04</v>
        <stp/>
        <stp>779744192:7:2</stp>
        <stp>DTSIMI1</stp>
        <stp>EUR1MDPSN=</stp>
        <stp>0</stp>
        <stp/>
        <stp xml:space="preserve">BID	ASK	</stp>
        <tr r="C8" s="7"/>
      </tp>
      <tp t="s">
        <v>Success: Insert Ack on DTSIMI1 for EUR6MDP1M= at 16:17:05</v>
        <stp/>
        <stp>779744192:11:4</stp>
        <stp>DTSIMI1</stp>
        <stp>EUR6MDP1M=</stp>
        <stp>0</stp>
        <stp/>
        <stp xml:space="preserve">BID	ASK	</stp>
        <tr r="E12" s="7"/>
      </tp>
      <tp t="s">
        <v>Success: Insert Ack on DTSIMI1 for EUR1MSW2M= at 16:15:23</v>
        <stp/>
        <stp>779744192:51:2</stp>
        <stp>DTSIMI1</stp>
        <stp>EUR1MSW2M=</stp>
        <stp>0</stp>
        <stp/>
        <stp xml:space="preserve">BID	ASK	</stp>
        <tr r="C52" s="7"/>
      </tp>
      <tp t="s">
        <v>Success: Insert Ack on DTSIMI1 for EUR1YDP6M= at 10:35:24</v>
        <stp/>
        <stp>779744192:16:5</stp>
        <stp>DTSIMI1</stp>
        <stp>EUR1YDP6M=</stp>
        <stp>0</stp>
        <stp/>
        <stp xml:space="preserve">BID	ASK	</stp>
        <tr r="F17" s="7"/>
      </tp>
      <tp t="s">
        <v>Success: Insert Ack on DTSIMI1 for EUR6MSW8Y= at 16:17:12</v>
        <stp/>
        <stp>779744192:83:4</stp>
        <stp>DTSIMI1</stp>
        <stp>EUR6MSW8Y=</stp>
        <stp>0</stp>
        <stp/>
        <stp xml:space="preserve">BID	ASK	</stp>
        <tr r="E84" s="7"/>
      </tp>
      <tp t="s">
        <v>Success: Insert Ack on DTSIMI1 for EURONOIS2W= at 10:32:23</v>
        <stp/>
        <stp>779744192:48:6</stp>
        <stp>DTSIMI1</stp>
        <stp>EURONOIS2W=</stp>
        <stp>0</stp>
        <stp/>
        <stp xml:space="preserve">BID	ASK	</stp>
        <tr r="G49" s="7"/>
      </tp>
      <tp t="s">
        <v>Success: Insert Ack on DTSIMI1 for EURONOIS3W= at 10:32:23</v>
        <stp/>
        <stp>779744192:49:6</stp>
        <stp>DTSIMI1</stp>
        <stp>EURONOIS3W=</stp>
        <stp>0</stp>
        <stp/>
        <stp xml:space="preserve">BID	ASK	</stp>
        <tr r="G50" s="7"/>
      </tp>
      <tp t="s">
        <v>Success: Insert Ack on DTSIMI1 for EUR1MSW10M= at 16:17:08</v>
        <stp/>
        <stp>779744192:59:2</stp>
        <stp>DTSIMI1</stp>
        <stp>EUR1MSW10M=</stp>
        <stp>0</stp>
        <stp/>
        <stp xml:space="preserve">BID	ASK	</stp>
        <tr r="C60" s="7"/>
      </tp>
      <tp t="s">
        <v>Success: Insert Ack on DTSIMI1 for EUR1MSW3M= at 16:16:57</v>
        <stp/>
        <stp>779744192:52:2</stp>
        <stp>DTSIMI1</stp>
        <stp>EUR1MSW3M=</stp>
        <stp>0</stp>
        <stp/>
        <stp xml:space="preserve">BID	ASK	</stp>
        <tr r="C53" s="7"/>
      </tp>
      <tp t="s">
        <v>Success: Insert Ack on DTSIMI1 for EUR3MSW3Y= at 16:17:12</v>
        <stp/>
        <stp>779744192:78:3</stp>
        <stp>DTSIMI1</stp>
        <stp>EUR3MSW3Y=</stp>
        <stp>0</stp>
        <stp/>
        <stp xml:space="preserve">BID	ASK	</stp>
        <tr r="D79" s="7"/>
      </tp>
      <tp t="s">
        <v>Success: Insert Ack on DTSIMI1 for EUR6MSW9Y= at 16:17:12</v>
        <stp/>
        <stp>779744192:84:4</stp>
        <stp>DTSIMI1</stp>
        <stp>EUR6MSW9Y=</stp>
        <stp>0</stp>
        <stp/>
        <stp xml:space="preserve">BID	ASK	</stp>
        <tr r="E85" s="7"/>
      </tp>
      <tp t="s">
        <v>Success: Insert Ack on DTSIMI1 for EUR1YDP7M= at 16:17:10</v>
        <stp/>
        <stp>779744192:17:5</stp>
        <stp>DTSIMI1</stp>
        <stp>EUR1YDP7M=</stp>
        <stp>0</stp>
        <stp/>
        <stp xml:space="preserve">BID	ASK	</stp>
        <tr r="F18" s="7"/>
      </tp>
      <tp t="s">
        <v>Success: Insert Ack on DTSIMI1 for EUR3MDPSW= at 16:17:05</v>
        <stp/>
        <stp>779744192:8:3</stp>
        <stp>DTSIMI1</stp>
        <stp>EUR3MDPSW=</stp>
        <stp>0</stp>
        <stp/>
        <stp xml:space="preserve">BID	ASK	</stp>
        <tr r="D9" s="7"/>
      </tp>
      <tp t="s">
        <v>Success: Insert Ack on DTSIMI1 for EUR3MDPSN= at 16:17:05</v>
        <stp/>
        <stp>779744192:7:3</stp>
        <stp>DTSIMI1</stp>
        <stp>EUR3MDPSN=</stp>
        <stp>0</stp>
        <stp/>
        <stp xml:space="preserve">BID	ASK	</stp>
        <tr r="D8" s="7"/>
      </tp>
    </main>
    <main first="realtimexl.rtxlpubrtd.1">
      <tp t="s">
        <v>Success: Insert Ack on DTSIMI1 for EUR6MDP3M= at 16:17:05</v>
        <stp/>
        <stp>779744192:13:4</stp>
        <stp>DTSIMI1</stp>
        <stp>EUR6MDP3M=</stp>
        <stp>0</stp>
        <stp/>
        <stp xml:space="preserve">BID	ASK	</stp>
        <tr r="E14" s="7"/>
      </tp>
      <tp t="s">
        <v>Success: Insert Ack on DTSIMI1 for EUR6MDP3W= at 16:17:05</v>
        <stp/>
        <stp>779744192:10:4</stp>
        <stp>DTSIMI1</stp>
        <stp>EUR6MDP3W=</stp>
        <stp>0</stp>
        <stp/>
        <stp xml:space="preserve">BID	ASK	</stp>
        <tr r="E11" s="7"/>
      </tp>
      <tp t="s">
        <v>Success: Insert Ack on DTSIMI1 for EUR1YDP4M= at 16:16:05</v>
        <stp/>
        <stp>779744192:14:5</stp>
        <stp>DTSIMI1</stp>
        <stp>EUR1YDP4M=</stp>
        <stp>0</stp>
        <stp/>
        <stp xml:space="preserve">BID	ASK	</stp>
        <tr r="F15" s="7"/>
      </tp>
      <tp t="s">
        <v>Success: Insert Ack on DTSIMI1 for EUR1MSW2Y= at 16:17:08</v>
        <stp/>
        <stp>779744192:74:2</stp>
        <stp>DTSIMI1</stp>
        <stp>EUR1MSW2Y=</stp>
        <stp>0</stp>
        <stp/>
        <stp xml:space="preserve">BID	ASK	</stp>
        <tr r="C75" s="7"/>
      </tp>
      <tp t="s">
        <v>Success: Insert Ack on DTSIMI1 for EUR6MSW13Y= at 16:17:12</v>
        <stp/>
        <stp>779744192:88:4</stp>
        <stp>DTSIMI1</stp>
        <stp>EUR6MSW13Y=</stp>
        <stp>0</stp>
        <stp/>
        <stp xml:space="preserve">BID	ASK	</stp>
        <tr r="E89" s="7"/>
      </tp>
      <tp t="s">
        <v>Success: Insert Ack on DTSIMI1 for EUR6MSW18Y= at 16:17:12</v>
        <stp/>
        <stp>779744192:93:4</stp>
        <stp>DTSIMI1</stp>
        <stp>EUR6MSW18Y=</stp>
        <stp>0</stp>
        <stp/>
        <stp xml:space="preserve">BID	ASK	</stp>
        <tr r="E94" s="7"/>
      </tp>
      <tp t="s">
        <v>Success: Insert Ack on DTSIMI1 for EUR6MSW23Y= at 16:17:12</v>
        <stp/>
        <stp>779744192:98:4</stp>
        <stp>DTSIMI1</stp>
        <stp>EUR6MSW23Y=</stp>
        <stp>0</stp>
        <stp/>
        <stp xml:space="preserve">BID	ASK	</stp>
        <tr r="E99" s="7"/>
      </tp>
      <tp t="s">
        <v>Success: Insert Ack on DTSIMI1 for EUR1MSW23Y= at 16:17:08</v>
        <stp/>
        <stp>779744192:98:2</stp>
        <stp>DTSIMI1</stp>
        <stp>EUR1MSW23Y=</stp>
        <stp>0</stp>
        <stp/>
        <stp xml:space="preserve">BID	ASK	</stp>
        <tr r="C99" s="7"/>
      </tp>
      <tp t="s">
        <v>Success: Insert Ack on DTSIMI1 for EUR1MSW18Y= at 16:17:08</v>
        <stp/>
        <stp>779744192:93:2</stp>
        <stp>DTSIMI1</stp>
        <stp>EUR1MSW18Y=</stp>
        <stp>0</stp>
        <stp/>
        <stp xml:space="preserve">BID	ASK	</stp>
        <tr r="C94" s="7"/>
      </tp>
      <tp t="s">
        <v>Success: Insert Ack on DTSIMI1 for EUR1MSW13Y= at 16:17:08</v>
        <stp/>
        <stp>779744192:88:2</stp>
        <stp>DTSIMI1</stp>
        <stp>EUR1MSW13Y=</stp>
        <stp>0</stp>
        <stp/>
        <stp xml:space="preserve">BID	ASK	</stp>
        <tr r="C89" s="7"/>
      </tp>
      <tp t="s">
        <v>Success: Insert Ack on DTSIMI1 for EUR3MSW18Y= at 16:17:12</v>
        <stp/>
        <stp>779744192:93:3</stp>
        <stp>DTSIMI1</stp>
        <stp>EUR3MSW18Y=</stp>
        <stp>0</stp>
        <stp/>
        <stp xml:space="preserve">BID	ASK	</stp>
        <tr r="D94" s="7"/>
      </tp>
      <tp t="s">
        <v>Success: Insert Ack on DTSIMI1 for EUR3MSW13Y= at 16:17:12</v>
        <stp/>
        <stp>779744192:88:3</stp>
        <stp>DTSIMI1</stp>
        <stp>EUR3MSW13Y=</stp>
        <stp>0</stp>
        <stp/>
        <stp xml:space="preserve">BID	ASK	</stp>
        <tr r="D89" s="7"/>
      </tp>
      <tp t="s">
        <v>Success: Insert Ack on DTSIMI1 for EUR3MSW23Y= at 16:17:12</v>
        <stp/>
        <stp>779744192:98:3</stp>
        <stp>DTSIMI1</stp>
        <stp>EUR3MSW23Y=</stp>
        <stp>0</stp>
        <stp/>
        <stp xml:space="preserve">BID	ASK	</stp>
        <tr r="D99" s="7"/>
      </tp>
    </main>
    <main first="realtimexl.rtxlpubrtd.1">
      <tp t="s">
        <v>Success: Insert Ack on DTSIMI1 for EUR1YSW3Y= at 16:17:08</v>
        <stp/>
        <stp>779744192:78:5</stp>
        <stp>DTSIMI1</stp>
        <stp>EUR1YSW3Y=</stp>
        <stp>0</stp>
        <stp/>
        <stp xml:space="preserve">BID	ASK	</stp>
        <tr r="F79" s="7"/>
      </tp>
      <tp t="s">
        <v>Success: Insert Ack on DTSIMI1 for EUR1MSW1M= at 11:01:42</v>
        <stp/>
        <stp>779744192:50:2</stp>
        <stp>DTSIMI1</stp>
        <stp>EUR1MSW1M=</stp>
        <stp>0</stp>
        <stp/>
        <stp xml:space="preserve">BID	ASK	</stp>
        <tr r="C51" s="7"/>
      </tp>
      <tp t="s">
        <v>Success: Insert Ack on DTSIMI1 for EUR6MDP2M= at 16:16:58</v>
        <stp/>
        <stp>779744192:12:4</stp>
        <stp>DTSIMI1</stp>
        <stp>EUR6MDP2M=</stp>
        <stp>0</stp>
        <stp/>
        <stp xml:space="preserve">BID	ASK	</stp>
        <tr r="E13" s="7"/>
      </tp>
      <tp t="s">
        <v>Success: Insert Ack on DTSIMI1 for EUR1MSW3Y= at 16:17:08</v>
        <stp/>
        <stp>779744192:78:2</stp>
        <stp>DTSIMI1</stp>
        <stp>EUR1MSW3Y=</stp>
        <stp>0</stp>
        <stp/>
        <stp xml:space="preserve">BID	ASK	</stp>
        <tr r="C79" s="7"/>
      </tp>
      <tp t="s">
        <v>Success: Insert Ack on DTSIMI1 for EUR6MSW4Y= at 16:17:12</v>
        <stp/>
        <stp>779744192:79:4</stp>
        <stp>DTSIMI1</stp>
        <stp>EUR6MSW4Y=</stp>
        <stp>0</stp>
        <stp/>
        <stp xml:space="preserve">BID	ASK	</stp>
        <tr r="E80" s="7"/>
      </tp>
      <tp t="s">
        <v>Success: Insert Ack on DTSIMI1 for EUR1YDP5M= at 16:16:05</v>
        <stp/>
        <stp>779744192:15:5</stp>
        <stp>DTSIMI1</stp>
        <stp>EUR1YDP5M=</stp>
        <stp>0</stp>
        <stp/>
        <stp xml:space="preserve">BID	ASK	</stp>
        <tr r="F16" s="7"/>
      </tp>
      <tp t="s">
        <v>Success: Insert Ack on DTSIMI1 for EURONOIS8M= at 16:17:04</v>
        <stp/>
        <stp>779744192:57:6</stp>
        <stp>DTSIMI1</stp>
        <stp>EURONOIS8M=</stp>
        <stp>0</stp>
        <stp/>
        <stp xml:space="preserve">BID	ASK	</stp>
        <tr r="G58" s="7"/>
      </tp>
    </main>
    <main first="realtimexl.rtxlpubrtd.1">
      <tp t="s">
        <v>Success: Insert Ack on DTSIMI1 for EUR1YSW4Y= at 16:17:10</v>
        <stp/>
        <stp>779744192:79:5</stp>
        <stp>DTSIMI1</stp>
        <stp>EUR1YSW4Y=</stp>
        <stp>0</stp>
        <stp/>
        <stp xml:space="preserve">BID	ASK	</stp>
        <tr r="F80" s="7"/>
      </tp>
      <tp t="s">
        <v>Success: Insert Ack on DTSIMI1 for EUR6MDP5M= at 16:17:05</v>
        <stp/>
        <stp>779744192:15:4</stp>
        <stp>DTSIMI1</stp>
        <stp>EUR6MDP5M=</stp>
        <stp>0</stp>
        <stp/>
        <stp xml:space="preserve">BID	ASK	</stp>
        <tr r="E16" s="7"/>
      </tp>
      <tp t="s">
        <v>Success: Insert Ack on DTSIMI1 for EUR1MSW6M= at 16:17:04</v>
        <stp/>
        <stp>779744192:55:2</stp>
        <stp>DTSIMI1</stp>
        <stp>EUR1MSW6M=</stp>
        <stp>0</stp>
        <stp/>
        <stp xml:space="preserve">BID	ASK	</stp>
        <tr r="C56" s="7"/>
      </tp>
      <tp t="s">
        <v>Success: Insert Ack on DTSIMI1 for EUR6MSW3Y= at 16:17:12</v>
        <stp/>
        <stp>779744192:78:4</stp>
        <stp>DTSIMI1</stp>
        <stp>EUR6MSW3Y=</stp>
        <stp>0</stp>
        <stp/>
        <stp xml:space="preserve">BID	ASK	</stp>
        <tr r="E79" s="7"/>
      </tp>
      <tp t="s">
        <v>Success: Insert Ack on DTSIMI1 for EUR1MSW4Y= at 16:17:08</v>
        <stp/>
        <stp>779744192:79:2</stp>
        <stp>DTSIMI1</stp>
        <stp>EUR1MSW4Y=</stp>
        <stp>0</stp>
        <stp/>
        <stp xml:space="preserve">BID	ASK	</stp>
        <tr r="C80" s="7"/>
      </tp>
      <tp t="s">
        <v>Success: Insert Ack on DTSIMI1 for EUR3MSW9Y= at 16:17:12</v>
        <stp/>
        <stp>779744192:84:3</stp>
        <stp>DTSIMI1</stp>
        <stp>EUR3MSW9Y=</stp>
        <stp>0</stp>
        <stp/>
        <stp xml:space="preserve">BID	ASK	</stp>
        <tr r="D85" s="7"/>
      </tp>
      <tp t="s">
        <v>Success: Insert Ack on DTSIMI1 for EUR1YDP2M= at 10:35:24</v>
        <stp/>
        <stp>779744192:12:5</stp>
        <stp>DTSIMI1</stp>
        <stp>EUR1YDP2M=</stp>
        <stp>0</stp>
        <stp/>
        <stp xml:space="preserve">BID	ASK	</stp>
        <tr r="F13" s="7"/>
      </tp>
      <tp t="s">
        <v>Success: Insert Ack on DTSIMI1 for EUR6MSW14Y= at 16:17:12</v>
        <stp/>
        <stp>779744192:89:4</stp>
        <stp>DTSIMI1</stp>
        <stp>EUR6MSW14Y=</stp>
        <stp>0</stp>
        <stp/>
        <stp xml:space="preserve">BID	ASK	</stp>
        <tr r="E90" s="7"/>
      </tp>
      <tp t="s">
        <v>Success: Insert Ack on DTSIMI1 for EUR6MSW19Y= at 16:17:12</v>
        <stp/>
        <stp>779744192:94:4</stp>
        <stp>DTSIMI1</stp>
        <stp>EUR6MSW19Y=</stp>
        <stp>0</stp>
        <stp/>
        <stp xml:space="preserve">BID	ASK	</stp>
        <tr r="E95" s="7"/>
      </tp>
      <tp t="s">
        <v>Success: Insert Ack on DTSIMI1 for EUR6MSW24Y= at 16:17:12</v>
        <stp/>
        <stp>779744192:99:4</stp>
        <stp>DTSIMI1</stp>
        <stp>EUR6MSW24Y=</stp>
        <stp>0</stp>
        <stp/>
        <stp xml:space="preserve">BID	ASK	</stp>
        <tr r="E100" s="7"/>
      </tp>
      <tp t="s">
        <v>Success: Insert Ack on DTSIMI1 for EUR1MSW24Y= at 16:17:08</v>
        <stp/>
        <stp>779744192:99:2</stp>
        <stp>DTSIMI1</stp>
        <stp>EUR1MSW24Y=</stp>
        <stp>0</stp>
        <stp/>
        <stp xml:space="preserve">BID	ASK	</stp>
        <tr r="C100" s="7"/>
      </tp>
      <tp t="s">
        <v>Success: Insert Ack on DTSIMI1 for EUR1MSW19Y= at 16:17:08</v>
        <stp/>
        <stp>779744192:94:2</stp>
        <stp>DTSIMI1</stp>
        <stp>EUR1MSW19Y=</stp>
        <stp>0</stp>
        <stp/>
        <stp xml:space="preserve">BID	ASK	</stp>
        <tr r="C95" s="7"/>
      </tp>
      <tp t="s">
        <v>Success: Insert Ack on DTSIMI1 for EUR1MSW14Y= at 16:17:08</v>
        <stp/>
        <stp>779744192:89:2</stp>
        <stp>DTSIMI1</stp>
        <stp>EUR1MSW14Y=</stp>
        <stp>0</stp>
        <stp/>
        <stp xml:space="preserve">BID	ASK	</stp>
        <tr r="C90" s="7"/>
      </tp>
      <tp t="s">
        <v>Success: Insert Ack on DTSIMI1 for EUR3MSW19Y= at 16:17:12</v>
        <stp/>
        <stp>779744192:94:3</stp>
        <stp>DTSIMI1</stp>
        <stp>EUR3MSW19Y=</stp>
        <stp>0</stp>
        <stp/>
        <stp xml:space="preserve">BID	ASK	</stp>
        <tr r="D95" s="7"/>
      </tp>
      <tp t="s">
        <v>Success: Insert Ack on DTSIMI1 for EUR3MSW14Y= at 16:17:12</v>
        <stp/>
        <stp>779744192:89:3</stp>
        <stp>DTSIMI1</stp>
        <stp>EUR3MSW14Y=</stp>
        <stp>0</stp>
        <stp/>
        <stp xml:space="preserve">BID	ASK	</stp>
        <tr r="D90" s="7"/>
      </tp>
      <tp t="s">
        <v>Success: Insert Ack on DTSIMI1 for EUR3MSW24Y= at 16:17:12</v>
        <stp/>
        <stp>779744192:99:3</stp>
        <stp>DTSIMI1</stp>
        <stp>EUR3MSW24Y=</stp>
        <stp>0</stp>
        <stp/>
        <stp xml:space="preserve">BID	ASK	</stp>
        <tr r="D100" s="7"/>
      </tp>
    </main>
    <main first="realtimexl.rtxlpubrtd.1">
      <tp t="s">
        <v>Success: Insert Ack on DTSIMI1 for EUR1YDP3W= at 10:35:24</v>
        <stp/>
        <stp>779744192:10:5</stp>
        <stp>DTSIMI1</stp>
        <stp>EUR1YDP3W=</stp>
        <stp>0</stp>
        <stp/>
        <stp xml:space="preserve">BID	ASK	</stp>
        <tr r="F11" s="7"/>
      </tp>
      <tp t="s">
        <v>Success: Insert Ack on DTSIMI1 for EUR3MDP1M= at 16:17:05</v>
        <stp/>
        <stp>779744192:11:3</stp>
        <stp>DTSIMI1</stp>
        <stp>EUR3MDP1M=</stp>
        <stp>0</stp>
        <stp/>
        <stp xml:space="preserve">BID	ASK	</stp>
        <tr r="D12" s="7"/>
      </tp>
      <tp t="s">
        <v>Success: Insert Ack on DTSIMI1 for EUR6MDP4M= at 16:17:05</v>
        <stp/>
        <stp>779744192:14:4</stp>
        <stp>DTSIMI1</stp>
        <stp>EUR6MDP4M=</stp>
        <stp>0</stp>
        <stp/>
        <stp xml:space="preserve">BID	ASK	</stp>
        <tr r="E15" s="7"/>
      </tp>
      <tp t="s">
        <v>Success: Insert Ack on DTSIMI1 for EUR1MSW7M= at 16:17:04</v>
        <stp/>
        <stp>779744192:56:2</stp>
        <stp>DTSIMI1</stp>
        <stp>EUR1MSW7M=</stp>
        <stp>0</stp>
        <stp/>
        <stp xml:space="preserve">BID	ASK	</stp>
        <tr r="C57" s="7"/>
      </tp>
      <tp t="s">
        <v>Success: Insert Ack on DTSIMI1 for EUR1MDP3W= at 10:30:09</v>
        <stp/>
        <stp>779744192:10:2</stp>
        <stp>DTSIMI1</stp>
        <stp>EUR1MDP3W=</stp>
        <stp>0</stp>
        <stp/>
        <stp xml:space="preserve">BID	ASK	</stp>
        <tr r="C11" s="7"/>
      </tp>
      <tp t="s">
        <v>Success: Insert Ack on DTSIMI1 for EUR1YDP3M= at 10:35:24</v>
        <stp/>
        <stp>779744192:13:5</stp>
        <stp>DTSIMI1</stp>
        <stp>EUR1YDP3M=</stp>
        <stp>0</stp>
        <stp/>
        <stp xml:space="preserve">BID	ASK	</stp>
        <tr r="F14" s="7"/>
      </tp>
      <tp t="s">
        <v>Success: Insert Ack on DTSIMI1 for EUR3MSW8Y= at 16:17:12</v>
        <stp/>
        <stp>779744192:83:3</stp>
        <stp>DTSIMI1</stp>
        <stp>EUR3MSW8Y=</stp>
        <stp>0</stp>
        <stp/>
        <stp xml:space="preserve">BID	ASK	</stp>
        <tr r="D84" s="7"/>
      </tp>
      <tp t="s">
        <v>Success: Insert Ack on DTSIMI1 for EURONOIS9Y= at 16:17:08</v>
        <stp/>
        <stp>779744192:84:6</stp>
        <stp>DTSIMI1</stp>
        <stp>EURONOIS9Y=</stp>
        <stp>0</stp>
        <stp/>
        <stp xml:space="preserve">BID	ASK	</stp>
        <tr r="G85" s="7"/>
      </tp>
      <tp t="s">
        <v>Success: Insert Ack on DTSIMI1 for EURONOIS4Y= at 16:17:08</v>
        <stp/>
        <stp>779744192:79:6</stp>
        <stp>DTSIMI1</stp>
        <stp>EURONOIS4Y=</stp>
        <stp>0</stp>
        <stp/>
        <stp xml:space="preserve">BID	ASK	</stp>
        <tr r="G80" s="7"/>
      </tp>
    </main>
    <main first="realtimexl.rtxlpubrtd.1">
      <tp t="s">
        <v>Success: Insert Ack on DTSIMI1 for EUR3MDP2M= at 16:17:04</v>
        <stp/>
        <stp>779744192:12:3</stp>
        <stp>DTSIMI1</stp>
        <stp>EUR3MDP2M=</stp>
        <stp>0</stp>
        <stp/>
        <stp xml:space="preserve">BID	ASK	</stp>
        <tr r="D13" s="7"/>
      </tp>
      <tp t="s">
        <v>Success: Insert Ack on DTSIMI1 for EUR1MSW4M= at 16:16:57</v>
        <stp/>
        <stp>779744192:53:2</stp>
        <stp>DTSIMI1</stp>
        <stp>EUR1MSW4M=</stp>
        <stp>0</stp>
        <stp/>
        <stp xml:space="preserve">BID	ASK	</stp>
        <tr r="C54" s="7"/>
      </tp>
      <tp t="s">
        <v>Success: Insert Ack on DTSIMI1 for EUR1YSW9Y= at 16:17:12</v>
        <stp/>
        <stp>779744192:84:5</stp>
        <stp>DTSIMI1</stp>
        <stp>EUR1YSW9Y=</stp>
        <stp>0</stp>
        <stp/>
        <stp xml:space="preserve">BID	ASK	</stp>
        <tr r="F85" s="7"/>
      </tp>
      <tp t="s">
        <v>Success: Insert Ack on DTSIMI1 for EUR3MSW4Y= at 16:17:12</v>
        <stp/>
        <stp>779744192:79:3</stp>
        <stp>DTSIMI1</stp>
        <stp>EUR3MSW4Y=</stp>
        <stp>0</stp>
        <stp/>
        <stp xml:space="preserve">BID	ASK	</stp>
        <tr r="D80" s="7"/>
      </tp>
      <tp t="s">
        <v>Success: Insert Ack on DTSIMI1 for EUR1MSW9Y= at 16:17:08</v>
        <stp/>
        <stp>779744192:84:2</stp>
        <stp>DTSIMI1</stp>
        <stp>EUR1MSW9Y=</stp>
        <stp>0</stp>
        <stp/>
        <stp xml:space="preserve">BID	ASK	</stp>
        <tr r="C85" s="7"/>
      </tp>
      <tp t="s">
        <v>Success: Insert Ack on DTSIMI1 for EUR6MDPSW= at 16:17:05</v>
        <stp/>
        <stp>779744192:8:4</stp>
        <stp>DTSIMI1</stp>
        <stp>EUR6MDPSW=</stp>
        <stp>0</stp>
        <stp/>
        <stp xml:space="preserve">BID	ASK	</stp>
        <tr r="E9" s="7"/>
      </tp>
      <tp t="s">
        <v>Success: Insert Ack on DTSIMI1 for EUR6MDPSN= at 16:17:05</v>
        <stp/>
        <stp>779744192:7:4</stp>
        <stp>DTSIMI1</stp>
        <stp>EUR6MDPSN=</stp>
        <stp>0</stp>
        <stp/>
        <stp xml:space="preserve">BID	ASK	</stp>
        <tr r="E8" s="7"/>
      </tp>
      <tp t="s">
        <v>Success: Insert Ack on DTSIMI1 for EUR1MDP1M= at 11:01:43</v>
        <stp/>
        <stp>779744192:11:2</stp>
        <stp>DTSIMI1</stp>
        <stp>EUR1MDP1M=</stp>
        <stp>0</stp>
        <stp/>
        <stp xml:space="preserve">BID	ASK	</stp>
        <tr r="C12" s="7"/>
      </tp>
      <tp t="s">
        <v>Success: Insert Ack on DTSIMI1 for EUR3MDP3M= at 16:17:05</v>
        <stp/>
        <stp>779744192:13:3</stp>
        <stp>DTSIMI1</stp>
        <stp>EUR3MDP3M=</stp>
        <stp>0</stp>
        <stp/>
        <stp xml:space="preserve">BID	ASK	</stp>
        <tr r="D14" s="7"/>
      </tp>
      <tp t="s">
        <v>Success: Insert Ack on DTSIMI1 for EUR1YSW8Y= at 16:17:10</v>
        <stp/>
        <stp>779744192:83:5</stp>
        <stp>DTSIMI1</stp>
        <stp>EUR1YSW8Y=</stp>
        <stp>0</stp>
        <stp/>
        <stp xml:space="preserve">BID	ASK	</stp>
        <tr r="F84" s="7"/>
      </tp>
      <tp t="s">
        <v>Success: Insert Ack on DTSIMI1 for EUR1MSW5M= at 16:17:04</v>
        <stp/>
        <stp>779744192:54:2</stp>
        <stp>DTSIMI1</stp>
        <stp>EUR1MSW5M=</stp>
        <stp>0</stp>
        <stp/>
        <stp xml:space="preserve">BID	ASK	</stp>
        <tr r="C55" s="7"/>
      </tp>
      <tp t="s">
        <v>Success: Insert Ack on DTSIMI1 for EUR6MDP6M= at 16:17:05</v>
        <stp/>
        <stp>779744192:16:4</stp>
        <stp>DTSIMI1</stp>
        <stp>EUR6MDP6M=</stp>
        <stp>0</stp>
        <stp/>
        <stp xml:space="preserve">BID	ASK	</stp>
        <tr r="E17" s="7"/>
      </tp>
      <tp t="s">
        <v>Success: Insert Ack on DTSIMI1 for EUR3MDP3W= at 16:17:05</v>
        <stp/>
        <stp>779744192:10:3</stp>
        <stp>DTSIMI1</stp>
        <stp>EUR3MDP3W=</stp>
        <stp>0</stp>
        <stp/>
        <stp xml:space="preserve">BID	ASK	</stp>
        <tr r="D11" s="7"/>
      </tp>
      <tp t="s">
        <v>Success: Insert Ack on DTSIMI1 for EUR1YDP1M= at 10:35:24</v>
        <stp/>
        <stp>779744192:11:5</stp>
        <stp>DTSIMI1</stp>
        <stp>EUR1YDP1M=</stp>
        <stp>0</stp>
        <stp/>
        <stp xml:space="preserve">BID	ASK	</stp>
        <tr r="F12" s="7"/>
      </tp>
      <tp t="s">
        <v>Success: Insert Ack on DTSIMI1 for EUR1MSW8Y= at 16:17:08</v>
        <stp/>
        <stp>779744192:83:2</stp>
        <stp>DTSIMI1</stp>
        <stp>EUR1MSW8Y=</stp>
        <stp>0</stp>
        <stp/>
        <stp xml:space="preserve">BID	ASK	</stp>
        <tr r="C84" s="7"/>
      </tp>
    </main>
    <main first="realtimexl.rtxlpubrtd.1">
      <tp t="s">
        <v>Success: Insert Ack on DTSIMI1 for EURONOIS22Y= at 16:17:08</v>
        <stp/>
        <stp>779744192:97:6</stp>
        <stp>DTSIMI1</stp>
        <stp>EURONOIS22Y=</stp>
        <stp>0</stp>
        <stp/>
        <stp xml:space="preserve">BID	ASK	</stp>
        <tr r="G98" s="7"/>
      </tp>
      <tp t="s">
        <v>Success: Insert Ack on DTSIMI1 for EURONOIS12Y= at 16:17:08</v>
        <stp/>
        <stp>779744192:87:6</stp>
        <stp>DTSIMI1</stp>
        <stp>EURONOIS12Y=</stp>
        <stp>0</stp>
        <stp/>
        <stp xml:space="preserve">BID	ASK	</stp>
        <tr r="G88" s="7"/>
      </tp>
      <tp t="s">
        <v>Success: Insert Ack on DTSIMI1 for EURONOIS22M= at 16:17:08</v>
        <stp/>
        <stp>779744192:72:6</stp>
        <stp>DTSIMI1</stp>
        <stp>EURONOIS22M=</stp>
        <stp>0</stp>
        <stp/>
        <stp xml:space="preserve">BID	ASK	</stp>
        <tr r="G73" s="7"/>
      </tp>
    </main>
    <main first="realtimexl.rtxlpubrtd.1">
      <tp t="s">
        <v>Success: Insert Ack on DTSIMI1 for EURONDPTN= at 10:32:23</v>
        <stp/>
        <stp>779744192:6:6</stp>
        <stp>DTSIMI1</stp>
        <stp>EURONDPTN=</stp>
        <stp>0</stp>
        <stp/>
        <stp xml:space="preserve">BID	ASK	</stp>
        <tr r="G7" s="7"/>
      </tp>
      <tp t="s">
        <v>Success: Insert Ack on DTSIMI1 for EURONOIS23Y= at 16:17:08</v>
        <stp/>
        <stp>779744192:98:6</stp>
        <stp>DTSIMI1</stp>
        <stp>EURONOIS23Y=</stp>
        <stp>0</stp>
        <stp/>
        <stp xml:space="preserve">BID	ASK	</stp>
        <tr r="G99" s="7"/>
      </tp>
      <tp t="s">
        <v>Success: Insert Ack on DTSIMI1 for EURONOIS13Y= at 16:17:08</v>
        <stp/>
        <stp>779744192:88:6</stp>
        <stp>DTSIMI1</stp>
        <stp>EURONOIS13Y=</stp>
        <stp>0</stp>
        <stp/>
        <stp xml:space="preserve">BID	ASK	</stp>
        <tr r="G89" s="7"/>
      </tp>
      <tp t="s">
        <v>Success: Insert Ack on DTSIMI1 for EURONOIS23M= at 16:17:07</v>
        <stp/>
        <stp>779744192:73:6</stp>
        <stp>DTSIMI1</stp>
        <stp>EURONOIS23M=</stp>
        <stp>0</stp>
        <stp/>
        <stp xml:space="preserve">BID	ASK	</stp>
        <tr r="G74" s="7"/>
      </tp>
      <tp t="s">
        <v>Success: Insert Ack on DTSIMI1 for EURONOIS13M= at 16:17:08</v>
        <stp/>
        <stp>779744192:63:6</stp>
        <stp>DTSIMI1</stp>
        <stp>EURONOIS13M=</stp>
        <stp>0</stp>
        <stp/>
        <stp xml:space="preserve">BID	ASK	</stp>
        <tr r="G64" s="7"/>
      </tp>
      <tp t="s">
        <v>Success: Insert Ack on DTSIMI1 for EURONOIS20Y= at 16:17:08</v>
        <stp/>
        <stp>779744192:95:6</stp>
        <stp>DTSIMI1</stp>
        <stp>EURONOIS20Y=</stp>
        <stp>0</stp>
        <stp/>
        <stp xml:space="preserve">BID	ASK	</stp>
        <tr r="G96" s="7"/>
      </tp>
      <tp t="s">
        <v>Success: Insert Ack on DTSIMI1 for EURONOIS10Y= at 16:17:08</v>
        <stp/>
        <stp>779744192:85:6</stp>
        <stp>DTSIMI1</stp>
        <stp>EURONOIS10Y=</stp>
        <stp>0</stp>
        <stp/>
        <stp xml:space="preserve">BID	ASK	</stp>
        <tr r="G86" s="7"/>
      </tp>
      <tp t="s">
        <v>Success: Insert Ack on DTSIMI1 for EURONOIS20M= at 16:17:08</v>
        <stp/>
        <stp>779744192:70:6</stp>
        <stp>DTSIMI1</stp>
        <stp>EURONOIS20M=</stp>
        <stp>0</stp>
        <stp/>
        <stp xml:space="preserve">BID	ASK	</stp>
        <tr r="G71" s="7"/>
      </tp>
      <tp t="s">
        <v>Success: Insert Ack on DTSIMI1 for EURONOIS10M= at 16:17:08</v>
        <stp/>
        <stp>779744192:59:6</stp>
        <stp>DTSIMI1</stp>
        <stp>EURONOIS10M=</stp>
        <stp>0</stp>
        <stp/>
        <stp xml:space="preserve">BID	ASK	</stp>
        <tr r="G60" s="7"/>
      </tp>
    </main>
    <main first="realtimexl.rtxlpubrtd.1">
      <tp t="s">
        <v>Success: Insert Ack on DTSIMI1 for EURONOIS21Y= at 16:17:08</v>
        <stp/>
        <stp>779744192:96:6</stp>
        <stp>DTSIMI1</stp>
        <stp>EURONOIS21Y=</stp>
        <stp>0</stp>
        <stp/>
        <stp xml:space="preserve">BID	ASK	</stp>
        <tr r="G97" s="7"/>
      </tp>
      <tp t="s">
        <v>Success: Insert Ack on DTSIMI1 for EURONOIS11Y= at 16:17:08</v>
        <stp/>
        <stp>779744192:86:6</stp>
        <stp>DTSIMI1</stp>
        <stp>EURONOIS11Y=</stp>
        <stp>0</stp>
        <stp/>
        <stp xml:space="preserve">BID	ASK	</stp>
        <tr r="G87" s="7"/>
      </tp>
      <tp t="s">
        <v>Success: Insert Ack on DTSIMI1 for EURONOIS21M= at 16:17:08</v>
        <stp/>
        <stp>779744192:71:6</stp>
        <stp>DTSIMI1</stp>
        <stp>EURONOIS21M=</stp>
        <stp>0</stp>
        <stp/>
        <stp xml:space="preserve">BID	ASK	</stp>
        <tr r="G72" s="7"/>
      </tp>
      <tp t="s">
        <v>Success: Insert Ack on DTSIMI1 for EURONOIS11M= at 16:17:07</v>
        <stp/>
        <stp>779744192:60:6</stp>
        <stp>DTSIMI1</stp>
        <stp>EURONOIS11M=</stp>
        <stp>0</stp>
        <stp/>
        <stp xml:space="preserve">BID	ASK	</stp>
        <tr r="G61" s="7"/>
      </tp>
      <tp t="s">
        <v>Success: Insert Ack on DTSIMI1 for EUR3MSW29Y= at 16:17:12</v>
        <stp/>
        <stp>779744192:104:3</stp>
        <stp>DTSIMI1</stp>
        <stp>EUR3MSW29Y=</stp>
        <stp>0</stp>
        <stp/>
        <stp xml:space="preserve">BID	ASK	</stp>
        <tr r="D105" s="7"/>
      </tp>
      <tp t="s">
        <v>Success: Insert Ack on DTSIMI1 for EUR3MSW39Y= at 16:17:12</v>
        <stp/>
        <stp>779744192:114:3</stp>
        <stp>DTSIMI1</stp>
        <stp>EUR3MSW39Y=</stp>
        <stp>0</stp>
        <stp/>
        <stp xml:space="preserve">BID	ASK	</stp>
        <tr r="D115" s="7"/>
      </tp>
      <tp t="s">
        <v>Success: Insert Ack on DTSIMI1 for EUR3MSW34Y= at 16:17:12</v>
        <stp/>
        <stp>779744192:109:3</stp>
        <stp>DTSIMI1</stp>
        <stp>EUR3MSW34Y=</stp>
        <stp>0</stp>
        <stp/>
        <stp xml:space="preserve">BID	ASK	</stp>
        <tr r="D110" s="7"/>
      </tp>
      <tp t="s">
        <v>Success: Insert Ack on DTSIMI1 for EUR1MSW29Y= at 16:17:08</v>
        <stp/>
        <stp>779744192:104:2</stp>
        <stp>DTSIMI1</stp>
        <stp>EUR1MSW29Y=</stp>
        <stp>0</stp>
        <stp/>
        <stp xml:space="preserve">BID	ASK	</stp>
        <tr r="C105" s="7"/>
      </tp>
      <tp t="s">
        <v>Success: Insert Ack on DTSIMI1 for EUR1MSW39Y= at 16:17:08</v>
        <stp/>
        <stp>779744192:114:2</stp>
        <stp>DTSIMI1</stp>
        <stp>EUR1MSW39Y=</stp>
        <stp>0</stp>
        <stp/>
        <stp xml:space="preserve">BID	ASK	</stp>
        <tr r="C115" s="7"/>
      </tp>
      <tp t="s">
        <v>Success: Insert Ack on DTSIMI1 for EUR1MSW34Y= at 16:17:08</v>
        <stp/>
        <stp>779744192:109:2</stp>
        <stp>DTSIMI1</stp>
        <stp>EUR1MSW34Y=</stp>
        <stp>0</stp>
        <stp/>
        <stp xml:space="preserve">BID	ASK	</stp>
        <tr r="C110" s="7"/>
      </tp>
      <tp t="s">
        <v>Success: Insert Ack on DTSIMI1 for EUR6MSW34Y= at 16:17:12</v>
        <stp/>
        <stp>779744192:109:4</stp>
        <stp>DTSIMI1</stp>
        <stp>EUR6MSW34Y=</stp>
        <stp>0</stp>
        <stp/>
        <stp xml:space="preserve">BID	ASK	</stp>
        <tr r="E110" s="7"/>
      </tp>
      <tp t="s">
        <v>Success: Insert Ack on DTSIMI1 for EUR6MSW29Y= at 16:17:12</v>
        <stp/>
        <stp>779744192:104:4</stp>
        <stp>DTSIMI1</stp>
        <stp>EUR6MSW29Y=</stp>
        <stp>0</stp>
        <stp/>
        <stp xml:space="preserve">BID	ASK	</stp>
        <tr r="E105" s="7"/>
      </tp>
      <tp t="s">
        <v>Success: Insert Ack on DTSIMI1 for EUR6MSW39Y= at 16:17:12</v>
        <stp/>
        <stp>779744192:114:4</stp>
        <stp>DTSIMI1</stp>
        <stp>EUR6MSW39Y=</stp>
        <stp>0</stp>
        <stp/>
        <stp xml:space="preserve">BID	ASK	</stp>
        <tr r="E115" s="7"/>
      </tp>
    </main>
    <main first="realtimexl.rtxlpubrtd.1">
      <tp t="s">
        <v>Success: Insert Ack on DTSIMI1 for EURONOIS16Y= at 16:17:08</v>
        <stp/>
        <stp>779744192:91:6</stp>
        <stp>DTSIMI1</stp>
        <stp>EURONOIS16Y=</stp>
        <stp>0</stp>
        <stp/>
        <stp xml:space="preserve">BID	ASK	</stp>
        <tr r="G92" s="7"/>
      </tp>
      <tp t="s">
        <v>Success: Insert Ack on DTSIMI1 for EURONOIS16M= at 16:17:08</v>
        <stp/>
        <stp>779744192:66:6</stp>
        <stp>DTSIMI1</stp>
        <stp>EURONOIS16M=</stp>
        <stp>0</stp>
        <stp/>
        <stp xml:space="preserve">BID	ASK	</stp>
        <tr r="G67" s="7"/>
      </tp>
    </main>
    <main first="realtimexl.rtxlpubrtd.1">
      <tp t="s">
        <v>Success: Insert Ack on DTSIMI1 for EURONOIS17Y= at 16:17:08</v>
        <stp/>
        <stp>779744192:92:6</stp>
        <stp>DTSIMI1</stp>
        <stp>EURONOIS17Y=</stp>
        <stp>0</stp>
        <stp/>
        <stp xml:space="preserve">BID	ASK	</stp>
        <tr r="G93" s="7"/>
      </tp>
      <tp t="s">
        <v>Success: Insert Ack on DTSIMI1 for EURONOIS17M= at 16:17:08</v>
        <stp/>
        <stp>779744192:67:6</stp>
        <stp>DTSIMI1</stp>
        <stp>EURONOIS17M=</stp>
        <stp>0</stp>
        <stp/>
        <stp xml:space="preserve">BID	ASK	</stp>
        <tr r="G68" s="7"/>
      </tp>
      <tp t="s">
        <v>Success: Insert Ack on DTSIMI1 for EUR3MSW28Y= at 16:17:12</v>
        <stp/>
        <stp>779744192:103:3</stp>
        <stp>DTSIMI1</stp>
        <stp>EUR3MSW28Y=</stp>
        <stp>0</stp>
        <stp/>
        <stp xml:space="preserve">BID	ASK	</stp>
        <tr r="D104" s="7"/>
      </tp>
      <tp t="s">
        <v>Success: Insert Ack on DTSIMI1 for EUR3MSW38Y= at 16:17:12</v>
        <stp/>
        <stp>779744192:113:3</stp>
        <stp>DTSIMI1</stp>
        <stp>EUR3MSW38Y=</stp>
        <stp>0</stp>
        <stp/>
        <stp xml:space="preserve">BID	ASK	</stp>
        <tr r="D114" s="7"/>
      </tp>
      <tp t="s">
        <v>Success: Insert Ack on DTSIMI1 for EUR3MSW33Y= at 16:17:12</v>
        <stp/>
        <stp>779744192:108:3</stp>
        <stp>DTSIMI1</stp>
        <stp>EUR3MSW33Y=</stp>
        <stp>0</stp>
        <stp/>
        <stp xml:space="preserve">BID	ASK	</stp>
        <tr r="D109" s="7"/>
      </tp>
      <tp t="s">
        <v>Success: Insert Ack on DTSIMI1 for EUR1MSW28Y= at 16:17:08</v>
        <stp/>
        <stp>779744192:103:2</stp>
        <stp>DTSIMI1</stp>
        <stp>EUR1MSW28Y=</stp>
        <stp>0</stp>
        <stp/>
        <stp xml:space="preserve">BID	ASK	</stp>
        <tr r="C104" s="7"/>
      </tp>
      <tp t="s">
        <v>Success: Insert Ack on DTSIMI1 for EUR1MSW38Y= at 16:17:08</v>
        <stp/>
        <stp>779744192:113:2</stp>
        <stp>DTSIMI1</stp>
        <stp>EUR1MSW38Y=</stp>
        <stp>0</stp>
        <stp/>
        <stp xml:space="preserve">BID	ASK	</stp>
        <tr r="C114" s="7"/>
      </tp>
      <tp t="s">
        <v>Success: Insert Ack on DTSIMI1 for EUR1MSW33Y= at 16:17:08</v>
        <stp/>
        <stp>779744192:108:2</stp>
        <stp>DTSIMI1</stp>
        <stp>EUR1MSW33Y=</stp>
        <stp>0</stp>
        <stp/>
        <stp xml:space="preserve">BID	ASK	</stp>
        <tr r="C109" s="7"/>
      </tp>
      <tp t="s">
        <v>Success: Insert Ack on DTSIMI1 for EUR6MSW33Y= at 16:17:12</v>
        <stp/>
        <stp>779744192:108:4</stp>
        <stp>DTSIMI1</stp>
        <stp>EUR6MSW33Y=</stp>
        <stp>0</stp>
        <stp/>
        <stp xml:space="preserve">BID	ASK	</stp>
        <tr r="E109" s="7"/>
      </tp>
      <tp t="s">
        <v>Success: Insert Ack on DTSIMI1 for EUR6MSW28Y= at 16:17:12</v>
        <stp/>
        <stp>779744192:103:4</stp>
        <stp>DTSIMI1</stp>
        <stp>EUR6MSW28Y=</stp>
        <stp>0</stp>
        <stp/>
        <stp xml:space="preserve">BID	ASK	</stp>
        <tr r="E104" s="7"/>
      </tp>
      <tp t="s">
        <v>Success: Insert Ack on DTSIMI1 for EUR6MSW38Y= at 16:17:12</v>
        <stp/>
        <stp>779744192:113:4</stp>
        <stp>DTSIMI1</stp>
        <stp>EUR6MSW38Y=</stp>
        <stp>0</stp>
        <stp/>
        <stp xml:space="preserve">BID	ASK	</stp>
        <tr r="E114" s="7"/>
      </tp>
      <tp t="s">
        <v>Success: Insert Ack on DTSIMI1 for EURONDPSN= at 09:46:34</v>
        <stp/>
        <stp>779744192:7:6</stp>
        <stp>DTSIMI1</stp>
        <stp>EURONDPSN=</stp>
        <stp>0</stp>
        <stp/>
        <stp xml:space="preserve">BID	ASK	</stp>
        <tr r="G8" s="7"/>
      </tp>
      <tp t="s">
        <v>Success: Insert Ack on DTSIMI1 for EURONOIS24Y= at 16:17:08</v>
        <stp/>
        <stp>779744192:99:6</stp>
        <stp>DTSIMI1</stp>
        <stp>EURONOIS24Y=</stp>
        <stp>0</stp>
        <stp/>
        <stp xml:space="preserve">BID	ASK	</stp>
        <tr r="G100" s="7"/>
      </tp>
      <tp t="s">
        <v>Success: Insert Ack on DTSIMI1 for EURONOIS14Y= at 16:17:08</v>
        <stp/>
        <stp>779744192:89:6</stp>
        <stp>DTSIMI1</stp>
        <stp>EURONOIS14Y=</stp>
        <stp>0</stp>
        <stp/>
        <stp xml:space="preserve">BID	ASK	</stp>
        <tr r="G90" s="7"/>
      </tp>
    </main>
    <main first="realtimexl.rtxlpubrtd.1">
      <tp t="s">
        <v>Success: Insert Ack on DTSIMI1 for EURONOIS14M= at 16:17:08</v>
        <stp/>
        <stp>779744192:64:6</stp>
        <stp>DTSIMI1</stp>
        <stp>EURONOIS14M=</stp>
        <stp>0</stp>
        <stp/>
        <stp xml:space="preserve">BID	ASK	</stp>
        <tr r="G65" s="7"/>
      </tp>
    </main>
    <main first="realtimexl.rtxlpubrtd.1">
      <tp t="s">
        <v>Success: Insert Ack on DTSIMI1 for EURONOIS15Y= at 16:17:08</v>
        <stp/>
        <stp>779744192:90:6</stp>
        <stp>DTSIMI1</stp>
        <stp>EURONOIS15Y=</stp>
        <stp>0</stp>
        <stp/>
        <stp xml:space="preserve">BID	ASK	</stp>
        <tr r="G91" s="7"/>
      </tp>
      <tp t="s">
        <v>Success: Insert Ack on DTSIMI1 for EURONOIS15M= at 16:16:57</v>
        <stp/>
        <stp>779744192:65:6</stp>
        <stp>DTSIMI1</stp>
        <stp>EURONOIS15M=</stp>
        <stp>0</stp>
        <stp/>
        <stp xml:space="preserve">BID	ASK	</stp>
        <tr r="G66" s="7"/>
      </tp>
    </main>
    <main first="realtimexl.rtxlpubrtd.1">
      <tp t="s">
        <v>Success: Insert Ack on DTSIMI1 for EUR3MSW50Y= at 16:17:12</v>
        <stp/>
        <stp>779744192:116:3</stp>
        <stp>DTSIMI1</stp>
        <stp>EUR3MSW50Y=</stp>
        <stp>0</stp>
        <stp/>
        <stp xml:space="preserve">BID	ASK	</stp>
        <tr r="D117" s="7"/>
      </tp>
      <tp t="s">
        <v>Success: Insert Ack on DTSIMI1 for EUR1MSW50Y= at 16:17:08</v>
        <stp/>
        <stp>779744192:116:2</stp>
        <stp>DTSIMI1</stp>
        <stp>EUR1MSW50Y=</stp>
        <stp>0</stp>
        <stp/>
        <stp xml:space="preserve">BID	ASK	</stp>
        <tr r="C117" s="7"/>
      </tp>
      <tp t="s">
        <v>Success: Insert Ack on DTSIMI1 for EUR6MSW50Y= at 16:17:12</v>
        <stp/>
        <stp>779744192:116:4</stp>
        <stp>DTSIMI1</stp>
        <stp>EUR6MSW50Y=</stp>
        <stp>0</stp>
        <stp/>
        <stp xml:space="preserve">BID	ASK	</stp>
        <tr r="E117" s="7"/>
      </tp>
    </main>
    <main first="pldatasource.rtgetrtdserver">
      <tp>
        <v>1.6479802999999998E-2</v>
        <stp/>
        <stp xml:space="preserve">
EUR6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7"/>
      </tp>
      <tp>
        <v>3.7565693999999997E-2</v>
        <stp/>
        <stp xml:space="preserve">
EUR6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</main>
    <main first="realtimexl.rtxlpubrtd.1">
      <tp t="s">
        <v>Success: Insert Ack on DTSIMI1 for EUR3MSW60Y= at 16:17:12</v>
        <stp/>
        <stp>779744192:117:3</stp>
        <stp>DTSIMI1</stp>
        <stp>EUR3MSW60Y=</stp>
        <stp>0</stp>
        <stp/>
        <stp xml:space="preserve">BID	ASK	</stp>
        <tr r="D118" s="7"/>
      </tp>
      <tp t="s">
        <v>Success: Insert Ack on DTSIMI1 for EUR3MSW26Y= at 16:17:12</v>
        <stp/>
        <stp>779744192:101:3</stp>
        <stp>DTSIMI1</stp>
        <stp>EUR3MSW26Y=</stp>
        <stp>0</stp>
        <stp/>
        <stp xml:space="preserve">BID	ASK	</stp>
        <tr r="D102" s="7"/>
      </tp>
      <tp t="s">
        <v>Success: Insert Ack on DTSIMI1 for EUR3MSW36Y= at 16:17:12</v>
        <stp/>
        <stp>779744192:111:3</stp>
        <stp>DTSIMI1</stp>
        <stp>EUR3MSW36Y=</stp>
        <stp>0</stp>
        <stp/>
        <stp xml:space="preserve">BID	ASK	</stp>
        <tr r="D112" s="7"/>
      </tp>
      <tp t="s">
        <v>Success: Insert Ack on DTSIMI1 for EUR3MSW31Y= at 16:17:12</v>
        <stp/>
        <stp>779744192:106:3</stp>
        <stp>DTSIMI1</stp>
        <stp>EUR3MSW31Y=</stp>
        <stp>0</stp>
        <stp/>
        <stp xml:space="preserve">BID	ASK	</stp>
        <tr r="D107" s="7"/>
      </tp>
      <tp t="s">
        <v>Success: Insert Ack on DTSIMI1 for EUR1MSW60Y= at 16:17:08</v>
        <stp/>
        <stp>779744192:117:2</stp>
        <stp>DTSIMI1</stp>
        <stp>EUR1MSW60Y=</stp>
        <stp>0</stp>
        <stp/>
        <stp xml:space="preserve">BID	ASK	</stp>
        <tr r="C118" s="7"/>
      </tp>
      <tp t="s">
        <v>Success: Insert Ack on DTSIMI1 for EUR1MSW26Y= at 16:17:08</v>
        <stp/>
        <stp>779744192:101:2</stp>
        <stp>DTSIMI1</stp>
        <stp>EUR1MSW26Y=</stp>
        <stp>0</stp>
        <stp/>
        <stp xml:space="preserve">BID	ASK	</stp>
        <tr r="C102" s="7"/>
      </tp>
      <tp t="s">
        <v>Success: Insert Ack on DTSIMI1 for EUR1MSW36Y= at 16:17:08</v>
        <stp/>
        <stp>779744192:111:2</stp>
        <stp>DTSIMI1</stp>
        <stp>EUR1MSW36Y=</stp>
        <stp>0</stp>
        <stp/>
        <stp xml:space="preserve">BID	ASK	</stp>
        <tr r="C112" s="7"/>
      </tp>
      <tp t="s">
        <v>Success: Insert Ack on DTSIMI1 for EUR1MSW31Y= at 16:17:08</v>
        <stp/>
        <stp>779744192:106:2</stp>
        <stp>DTSIMI1</stp>
        <stp>EUR1MSW31Y=</stp>
        <stp>0</stp>
        <stp/>
        <stp xml:space="preserve">BID	ASK	</stp>
        <tr r="C107" s="7"/>
      </tp>
      <tp t="s">
        <v>Success: Insert Ack on DTSIMI1 for EUR6MSW31Y= at 16:17:12</v>
        <stp/>
        <stp>779744192:106:4</stp>
        <stp>DTSIMI1</stp>
        <stp>EUR6MSW31Y=</stp>
        <stp>0</stp>
        <stp/>
        <stp xml:space="preserve">BID	ASK	</stp>
        <tr r="E107" s="7"/>
      </tp>
      <tp t="s">
        <v>Success: Insert Ack on DTSIMI1 for EUR6MSW26Y= at 16:17:12</v>
        <stp/>
        <stp>779744192:101:4</stp>
        <stp>DTSIMI1</stp>
        <stp>EUR6MSW26Y=</stp>
        <stp>0</stp>
        <stp/>
        <stp xml:space="preserve">BID	ASK	</stp>
        <tr r="E102" s="7"/>
      </tp>
      <tp t="s">
        <v>Success: Insert Ack on DTSIMI1 for EUR6MSW36Y= at 16:17:12</v>
        <stp/>
        <stp>779744192:111:4</stp>
        <stp>DTSIMI1</stp>
        <stp>EUR6MSW36Y=</stp>
        <stp>0</stp>
        <stp/>
        <stp xml:space="preserve">BID	ASK	</stp>
        <tr r="E112" s="7"/>
      </tp>
      <tp t="s">
        <v>Success: Insert Ack on DTSIMI1 for EUR6MSW60Y= at 16:17:12</v>
        <stp/>
        <stp>779744192:117:4</stp>
        <stp>DTSIMI1</stp>
        <stp>EUR6MSW60Y=</stp>
        <stp>0</stp>
        <stp/>
        <stp xml:space="preserve">BID	ASK	</stp>
        <tr r="E118" s="7"/>
      </tp>
    </main>
    <main first="pldatasource.rtgetrtdserver">
      <tp>
        <v>99.992500000000007</v>
        <stp/>
        <stp xml:space="preserve">
EUR3MFUT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5" s="7"/>
      </tp>
      <tp>
        <v>99.877499999999998</v>
        <stp/>
        <stp xml:space="preserve">
EUR3MFUT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9" s="7"/>
      </tp>
      <tp>
        <v>99.997500000000002</v>
        <stp/>
        <stp xml:space="preserve">
EUR3MFUT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4" s="7"/>
      </tp>
      <tp>
        <v>99.922499999999999</v>
        <stp/>
        <stp xml:space="preserve">
EUR3MFUT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8" s="7"/>
      </tp>
      <tp>
        <v>99.977500000000006</v>
        <stp/>
        <stp xml:space="preserve">
EUR3MFUT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6" s="7"/>
      </tp>
      <tp>
        <v>99.817499999999995</v>
        <stp/>
        <stp xml:space="preserve">
EUR3MFUT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0" s="7"/>
      </tp>
      <tp>
        <v>99.962500000000006</v>
        <stp/>
        <stp xml:space="preserve">
EUR3MFUT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7" s="7"/>
      </tp>
      <tp>
        <v>99.757499999999993</v>
        <stp/>
        <stp xml:space="preserve">
EUR3MFUT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1" s="7"/>
      </tp>
    </main>
    <main first="realtimexl.rtxlpubrtd.1">
      <tp t="s">
        <v>Success: Insert Ack on DTSIMI1 for EURONOIS18Y= at 16:17:08</v>
        <stp/>
        <stp>779744192:93:6</stp>
        <stp>DTSIMI1</stp>
        <stp>EURONOIS18Y=</stp>
        <stp>0</stp>
        <stp/>
        <stp xml:space="preserve">BID	ASK	</stp>
        <tr r="G94" s="7"/>
      </tp>
      <tp t="s">
        <v>Success: Insert Ack on DTSIMI1 for EURONOIS18M= at 16:17:04</v>
        <stp/>
        <stp>779744192:68:6</stp>
        <stp>DTSIMI1</stp>
        <stp>EURONOIS18M=</stp>
        <stp>0</stp>
        <stp/>
        <stp xml:space="preserve">BID	ASK	</stp>
        <tr r="G69" s="7"/>
      </tp>
    </main>
    <main first="pldatasource.rtgetrtdserver">
      <tp>
        <v>99.817499999999995</v>
        <stp/>
        <stp xml:space="preserve">
EUR3MFUT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0" s="7"/>
      </tp>
      <tp>
        <v>99.977500000000006</v>
        <stp/>
        <stp xml:space="preserve">
EUR3MFUT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6" s="7"/>
      </tp>
      <tp>
        <v>99.757499999999993</v>
        <stp/>
        <stp xml:space="preserve">
EUR3MFUT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1" s="7"/>
      </tp>
      <tp>
        <v>99.962500000000006</v>
        <stp/>
        <stp xml:space="preserve">
EUR3MFUT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7" s="7"/>
      </tp>
      <tp>
        <v>99.922499999999999</v>
        <stp/>
        <stp xml:space="preserve">
EUR3MFUT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8" s="7"/>
      </tp>
      <tp>
        <v>99.997500000000002</v>
        <stp/>
        <stp xml:space="preserve">
EUR3MFUT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4" s="7"/>
      </tp>
      <tp>
        <v>99.877499999999998</v>
        <stp/>
        <stp xml:space="preserve">
EUR3MFUT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9" s="7"/>
      </tp>
      <tp>
        <v>99.992500000000007</v>
        <stp/>
        <stp xml:space="preserve">
EUR3MFUT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5" s="7"/>
      </tp>
    </main>
    <main first="realtimexl.rtxlpubrtd.1">
      <tp t="s">
        <v>Success: Insert Ack on DTSIMI1 for EURONOIS19Y= at 16:17:08</v>
        <stp/>
        <stp>779744192:94:6</stp>
        <stp>DTSIMI1</stp>
        <stp>EURONOIS19Y=</stp>
        <stp>0</stp>
        <stp/>
        <stp xml:space="preserve">BID	ASK	</stp>
        <tr r="G95" s="7"/>
      </tp>
      <tp t="s">
        <v>Success: Insert Ack on DTSIMI1 for EURONOIS19M= at 16:17:08</v>
        <stp/>
        <stp>779744192:69:6</stp>
        <stp>DTSIMI1</stp>
        <stp>EURONOIS19M=</stp>
        <stp>0</stp>
        <stp/>
        <stp xml:space="preserve">BID	ASK	</stp>
        <tr r="G70" s="7"/>
      </tp>
      <tp t="s">
        <v>Success: Insert Ack on DTSIMI1 for EUR3MSW40Y= at 16:17:12</v>
        <stp/>
        <stp>779744192:115:3</stp>
        <stp>DTSIMI1</stp>
        <stp>EUR3MSW40Y=</stp>
        <stp>0</stp>
        <stp/>
        <stp xml:space="preserve">BID	ASK	</stp>
        <tr r="D116" s="7"/>
      </tp>
      <tp t="s">
        <v>Success: Insert Ack on DTSIMI1 for EUR3MSW25Y= at 16:17:12</v>
        <stp/>
        <stp>779744192:100:3</stp>
        <stp>DTSIMI1</stp>
        <stp>EUR3MSW25Y=</stp>
        <stp>0</stp>
        <stp/>
        <stp xml:space="preserve">BID	ASK	</stp>
        <tr r="D101" s="7"/>
      </tp>
      <tp t="s">
        <v>Success: Insert Ack on DTSIMI1 for EUR3MSW27Y= at 16:17:12</v>
        <stp/>
        <stp>779744192:102:3</stp>
        <stp>DTSIMI1</stp>
        <stp>EUR3MSW27Y=</stp>
        <stp>0</stp>
        <stp/>
        <stp xml:space="preserve">BID	ASK	</stp>
        <tr r="D103" s="7"/>
      </tp>
      <tp t="s">
        <v>Success: Insert Ack on DTSIMI1 for EUR3MSW35Y= at 16:17:12</v>
        <stp/>
        <stp>779744192:110:3</stp>
        <stp>DTSIMI1</stp>
        <stp>EUR3MSW35Y=</stp>
        <stp>0</stp>
        <stp/>
        <stp xml:space="preserve">BID	ASK	</stp>
        <tr r="D111" s="7"/>
      </tp>
      <tp t="s">
        <v>Success: Insert Ack on DTSIMI1 for EUR3MSW37Y= at 16:17:12</v>
        <stp/>
        <stp>779744192:112:3</stp>
        <stp>DTSIMI1</stp>
        <stp>EUR3MSW37Y=</stp>
        <stp>0</stp>
        <stp/>
        <stp xml:space="preserve">BID	ASK	</stp>
        <tr r="D113" s="7"/>
      </tp>
      <tp t="s">
        <v>Success: Insert Ack on DTSIMI1 for EUR3MSW30Y= at 16:17:12</v>
        <stp/>
        <stp>779744192:105:3</stp>
        <stp>DTSIMI1</stp>
        <stp>EUR3MSW30Y=</stp>
        <stp>0</stp>
        <stp/>
        <stp xml:space="preserve">BID	ASK	</stp>
        <tr r="D106" s="7"/>
      </tp>
      <tp t="s">
        <v>Success: Insert Ack on DTSIMI1 for EUR3MSW32Y= at 16:17:12</v>
        <stp/>
        <stp>779744192:107:3</stp>
        <stp>DTSIMI1</stp>
        <stp>EUR3MSW32Y=</stp>
        <stp>0</stp>
        <stp/>
        <stp xml:space="preserve">BID	ASK	</stp>
        <tr r="D108" s="7"/>
      </tp>
      <tp t="s">
        <v>Success: Insert Ack on DTSIMI1 for EUR1MSW40Y= at 16:17:08</v>
        <stp/>
        <stp>779744192:115:2</stp>
        <stp>DTSIMI1</stp>
        <stp>EUR1MSW40Y=</stp>
        <stp>0</stp>
        <stp/>
        <stp xml:space="preserve">BID	ASK	</stp>
        <tr r="C116" s="7"/>
      </tp>
      <tp t="s">
        <v>Success: Insert Ack on DTSIMI1 for EUR1MSW25Y= at 16:17:08</v>
        <stp/>
        <stp>779744192:100:2</stp>
        <stp>DTSIMI1</stp>
        <stp>EUR1MSW25Y=</stp>
        <stp>0</stp>
        <stp/>
        <stp xml:space="preserve">BID	ASK	</stp>
        <tr r="C101" s="7"/>
      </tp>
      <tp t="s">
        <v>Success: Insert Ack on DTSIMI1 for EUR1MSW27Y= at 16:17:08</v>
        <stp/>
        <stp>779744192:102:2</stp>
        <stp>DTSIMI1</stp>
        <stp>EUR1MSW27Y=</stp>
        <stp>0</stp>
        <stp/>
        <stp xml:space="preserve">BID	ASK	</stp>
        <tr r="C103" s="7"/>
      </tp>
      <tp t="s">
        <v>Success: Insert Ack on DTSIMI1 for EUR1MSW35Y= at 16:17:08</v>
        <stp/>
        <stp>779744192:110:2</stp>
        <stp>DTSIMI1</stp>
        <stp>EUR1MSW35Y=</stp>
        <stp>0</stp>
        <stp/>
        <stp xml:space="preserve">BID	ASK	</stp>
        <tr r="C111" s="7"/>
      </tp>
      <tp t="s">
        <v>Success: Insert Ack on DTSIMI1 for EUR1MSW37Y= at 16:17:08</v>
        <stp/>
        <stp>779744192:112:2</stp>
        <stp>DTSIMI1</stp>
        <stp>EUR1MSW37Y=</stp>
        <stp>0</stp>
        <stp/>
        <stp xml:space="preserve">BID	ASK	</stp>
        <tr r="C113" s="7"/>
      </tp>
      <tp t="s">
        <v>Success: Insert Ack on DTSIMI1 for EUR1MSW30Y= at 16:17:08</v>
        <stp/>
        <stp>779744192:105:2</stp>
        <stp>DTSIMI1</stp>
        <stp>EUR1MSW30Y=</stp>
        <stp>0</stp>
        <stp/>
        <stp xml:space="preserve">BID	ASK	</stp>
        <tr r="C106" s="7"/>
      </tp>
      <tp t="s">
        <v>Success: Insert Ack on DTSIMI1 for EUR1MSW32Y= at 16:17:08</v>
        <stp/>
        <stp>779744192:107:2</stp>
        <stp>DTSIMI1</stp>
        <stp>EUR1MSW32Y=</stp>
        <stp>0</stp>
        <stp/>
        <stp xml:space="preserve">BID	ASK	</stp>
        <tr r="C108" s="7"/>
      </tp>
      <tp t="s">
        <v>Success: Insert Ack on DTSIMI1 for EUR6MSW30Y= at 16:17:12</v>
        <stp/>
        <stp>779744192:105:4</stp>
        <stp>DTSIMI1</stp>
        <stp>EUR6MSW30Y=</stp>
        <stp>0</stp>
        <stp/>
        <stp xml:space="preserve">BID	ASK	</stp>
        <tr r="E106" s="7"/>
      </tp>
      <tp t="s">
        <v>Success: Insert Ack on DTSIMI1 for EUR6MSW32Y= at 16:17:12</v>
        <stp/>
        <stp>779744192:107:4</stp>
        <stp>DTSIMI1</stp>
        <stp>EUR6MSW32Y=</stp>
        <stp>0</stp>
        <stp/>
        <stp xml:space="preserve">BID	ASK	</stp>
        <tr r="E108" s="7"/>
      </tp>
      <tp t="s">
        <v>Success: Insert Ack on DTSIMI1 for EUR6MSW25Y= at 16:17:12</v>
        <stp/>
        <stp>779744192:100:4</stp>
        <stp>DTSIMI1</stp>
        <stp>EUR6MSW25Y=</stp>
        <stp>0</stp>
        <stp/>
        <stp xml:space="preserve">BID	ASK	</stp>
        <tr r="E101" s="7"/>
      </tp>
      <tp t="s">
        <v>Success: Insert Ack on DTSIMI1 for EUR6MSW27Y= at 16:17:12</v>
        <stp/>
        <stp>779744192:102:4</stp>
        <stp>DTSIMI1</stp>
        <stp>EUR6MSW27Y=</stp>
        <stp>0</stp>
        <stp/>
        <stp xml:space="preserve">BID	ASK	</stp>
        <tr r="E103" s="7"/>
      </tp>
      <tp t="s">
        <v>Success: Insert Ack on DTSIMI1 for EUR6MSW35Y= at 16:17:12</v>
        <stp/>
        <stp>779744192:110:4</stp>
        <stp>DTSIMI1</stp>
        <stp>EUR6MSW35Y=</stp>
        <stp>0</stp>
        <stp/>
        <stp xml:space="preserve">BID	ASK	</stp>
        <tr r="E111" s="7"/>
      </tp>
      <tp t="s">
        <v>Success: Insert Ack on DTSIMI1 for EUR6MSW37Y= at 16:17:12</v>
        <stp/>
        <stp>779744192:112:4</stp>
        <stp>DTSIMI1</stp>
        <stp>EUR6MSW37Y=</stp>
        <stp>0</stp>
        <stp/>
        <stp xml:space="preserve">BID	ASK	</stp>
        <tr r="E113" s="7"/>
      </tp>
      <tp t="s">
        <v>Success: Insert Ack on DTSIMI1 for EUR6MSW40Y= at 16:17:12</v>
        <stp/>
        <stp>779744192:115:4</stp>
        <stp>DTSIMI1</stp>
        <stp>EUR6MSW40Y=</stp>
        <stp>0</stp>
        <stp/>
        <stp xml:space="preserve">BID	ASK	</stp>
        <tr r="E116" s="7"/>
      </tp>
    </main>
    <main first="pldatasource.rtgetrtdserver">
      <tp>
        <v>3.7565693999999997E-2</v>
        <stp/>
        <stp xml:space="preserve">
EUR6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</tp>
      <tp>
        <v>1.6479802999999998E-2</v>
        <stp/>
        <stp xml:space="preserve">
EUR6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" s="7"/>
      </tp>
      <tp>
        <v>0.17895951599999999</v>
        <stp/>
        <stp xml:space="preserve">
EUR1Y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" s="7"/>
      </tp>
      <tp>
        <v>-0.11899999999999999</v>
        <stp/>
        <stp xml:space="preserve">
EUR1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" s="7"/>
      </tp>
      <tp>
        <v>-3.9500130000000001E-2</v>
        <stp/>
        <stp xml:space="preserve">
EUR1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" s="7"/>
      </tp>
      <tp>
        <v>0.178962185</v>
        <stp/>
        <stp xml:space="preserve">
EUR1Y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" s="7"/>
      </tp>
    </main>
    <main first="pldatasource.rtgetrtdserver">
      <tp>
        <v>-2.5820183000000003E-2</v>
        <stp/>
        <stp xml:space="preserve">
EUR3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" s="7"/>
      </tp>
      <tp>
        <v>-4.7344320000000002E-3</v>
        <stp/>
        <stp xml:space="preserve">
EUR3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" s="7"/>
      </tp>
    </main>
    <main first="pldatasource.rtgetrtdserver">
      <tp>
        <v>-4.7344320000000002E-3</v>
        <stp/>
        <stp xml:space="preserve">
EUR3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" s="7"/>
      </tp>
      <tp>
        <v>-2.5820183000000003E-2</v>
        <stp/>
        <stp xml:space="preserve">
EUR3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" s="7"/>
      </tp>
    </main>
    <main first="pldatasource.rtgetrtdserver">
      <tp>
        <v>0.178962185</v>
        <stp/>
        <stp xml:space="preserve">
EUR1Y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" s="7"/>
      </tp>
      <tp>
        <v>-3.9500130000000001E-2</v>
        <stp/>
        <stp xml:space="preserve">
EUR1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" s="7"/>
      </tp>
      <tp>
        <v>-0.11899999999999999</v>
        <stp/>
        <stp xml:space="preserve">
EUR1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" s="7"/>
      </tp>
      <tp>
        <v>0.17895951599999999</v>
        <stp/>
        <stp xml:space="preserve">
EUR1Y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" s="7"/>
      </tp>
    </main>
    <main first="realtimexl.rtxlpubrtd.1">
      <tp t="s">
        <v>Success: Insert Ack on DTSIMI1 for EUR1YSW28Y= at 16:17:12</v>
        <stp/>
        <stp>779744192:103:5</stp>
        <stp>DTSIMI1</stp>
        <stp>EUR1YSW28Y=</stp>
        <stp>0</stp>
        <stp/>
        <stp xml:space="preserve">BID	ASK	</stp>
        <tr r="F104" s="7"/>
      </tp>
      <tp t="s">
        <v>Success: Insert Ack on DTSIMI1 for EUR1YSW38Y= at 16:17:12</v>
        <stp/>
        <stp>779744192:113:5</stp>
        <stp>DTSIMI1</stp>
        <stp>EUR1YSW38Y=</stp>
        <stp>0</stp>
        <stp/>
        <stp xml:space="preserve">BID	ASK	</stp>
        <tr r="F114" s="7"/>
      </tp>
      <tp t="s">
        <v>Success: Insert Ack on DTSIMI1 for EUR1YSW33Y= at 16:17:12</v>
        <stp/>
        <stp>779744192:108:5</stp>
        <stp>DTSIMI1</stp>
        <stp>EUR1YSW33Y=</stp>
        <stp>0</stp>
        <stp/>
        <stp xml:space="preserve">BID	ASK	</stp>
        <tr r="F109" s="7"/>
      </tp>
      <tp t="s">
        <v>Success: Insert Ack on DTSIMI1 for EURONOISSW= at 09:46:34</v>
        <stp/>
        <stp>779744192:47:6</stp>
        <stp>DTSIMI1</stp>
        <stp>EURONOISSW=</stp>
        <stp>0</stp>
        <stp/>
        <stp xml:space="preserve">BID	ASK	</stp>
        <tr r="G48" s="7"/>
      </tp>
      <tp t="s">
        <v>Success: Insert Ack on DTSIMI1 for EUR1MSW2Y9M= at 16:17:08</v>
        <stp/>
        <stp>779744192:77:2</stp>
        <stp>DTSIMI1</stp>
        <stp>EUR1MSW2Y9M=</stp>
        <stp>0</stp>
        <stp/>
        <stp xml:space="preserve">BID	ASK	</stp>
        <tr r="C78" s="7"/>
      </tp>
      <tp t="s">
        <v>Success: Insert Ack on DTSIMI1 for EUR1YSW29Y= at 16:17:12</v>
        <stp/>
        <stp>779744192:104:5</stp>
        <stp>DTSIMI1</stp>
        <stp>EUR1YSW29Y=</stp>
        <stp>0</stp>
        <stp/>
        <stp xml:space="preserve">BID	ASK	</stp>
        <tr r="F105" s="7"/>
      </tp>
      <tp t="s">
        <v>Success: Insert Ack on DTSIMI1 for EUR1YSW39Y= at 16:17:12</v>
        <stp/>
        <stp>779744192:114:5</stp>
        <stp>DTSIMI1</stp>
        <stp>EUR1YSW39Y=</stp>
        <stp>0</stp>
        <stp/>
        <stp xml:space="preserve">BID	ASK	</stp>
        <tr r="F115" s="7"/>
      </tp>
      <tp t="s">
        <v>Success: Insert Ack on DTSIMI1 for EUR1YSW34Y= at 16:17:12</v>
        <stp/>
        <stp>779744192:109:5</stp>
        <stp>DTSIMI1</stp>
        <stp>EUR1YSW34Y=</stp>
        <stp>0</stp>
        <stp/>
        <stp xml:space="preserve">BID	ASK	</stp>
        <tr r="F110" s="7"/>
      </tp>
      <tp t="s">
        <v>Success: Insert Ack on DTSIMI1 for EUR1MSW2Y6M= at 16:17:08</v>
        <stp/>
        <stp>779744192:76:2</stp>
        <stp>DTSIMI1</stp>
        <stp>EUR1MSW2Y6M=</stp>
        <stp>0</stp>
        <stp/>
        <stp xml:space="preserve">BID	ASK	</stp>
        <tr r="C77" s="7"/>
      </tp>
      <tp t="s">
        <v>Success: Insert Ack on DTSIMI1 for EUR1MDP2W= at 11:01:42</v>
        <stp/>
        <stp>779744192:9:2</stp>
        <stp>DTSIMI1</stp>
        <stp>EUR1MDP2W=</stp>
        <stp>0</stp>
        <stp/>
        <stp xml:space="preserve">BID	ASK	</stp>
        <tr r="C10" s="7"/>
      </tp>
      <tp t="s">
        <v>Success: Insert Ack on DTSIMI1 for EUR1YDP2W= at 10:35:24</v>
        <stp/>
        <stp>779744192:9:5</stp>
        <stp>DTSIMI1</stp>
        <stp>EUR1YDP2W=</stp>
        <stp>0</stp>
        <stp/>
        <stp xml:space="preserve">BID	ASK	</stp>
        <tr r="F10" s="7"/>
      </tp>
      <tp t="s">
        <v>Success: Insert Ack on DTSIMI1 for EURONDPON= at 10:32:23</v>
        <stp/>
        <stp>779744192:5:6</stp>
        <stp>DTSIMI1</stp>
        <stp>EURONDPON=</stp>
        <stp>0</stp>
        <stp/>
        <stp xml:space="preserve">BID	ASK	</stp>
        <tr r="G6" s="7"/>
      </tp>
      <tp t="s">
        <v>Success: Insert Ack on DTSIMI1 for EUR3MFUTM7 at 16:17:12</v>
        <stp/>
        <stp>779744192:30:3</stp>
        <stp>DTSIMI1</stp>
        <stp>EUR3MFUTM7</stp>
        <stp>0</stp>
        <stp/>
        <stp xml:space="preserve">BID	ASK	</stp>
        <tr r="D31" s="7"/>
      </tp>
      <tp t="s">
        <v>Success: Insert Ack on DTSIMI1 for EUR3MDP2W= at 16:17:05</v>
        <stp/>
        <stp>779744192:9:3</stp>
        <stp>DTSIMI1</stp>
        <stp>EUR3MDP2W=</stp>
        <stp>0</stp>
        <stp/>
        <stp xml:space="preserve">BID	ASK	</stp>
        <tr r="D10" s="7"/>
      </tp>
      <tp t="s">
        <v>Success: Insert Ack on DTSIMI1 for EUR3MFUTH7 at 16:17:12</v>
        <stp/>
        <stp>779744192:29:3</stp>
        <stp>DTSIMI1</stp>
        <stp>EUR3MFUTH7</stp>
        <stp>0</stp>
        <stp/>
        <stp xml:space="preserve">BID	ASK	</stp>
        <tr r="D30" s="7"/>
      </tp>
      <tp t="s">
        <v>Success: Insert Ack on DTSIMI1 for EUR3MFUTH6 at 16:17:05</v>
        <stp/>
        <stp>779744192:25:3</stp>
        <stp>DTSIMI1</stp>
        <stp>EUR3MFUTH6</stp>
        <stp>0</stp>
        <stp/>
        <stp xml:space="preserve">BID	ASK	</stp>
        <tr r="D26" s="7"/>
      </tp>
      <tp t="s">
        <v>Success: Insert Ack on DTSIMI1 for EUR3MFUTM6 at 16:17:12</v>
        <stp/>
        <stp>779744192:26:3</stp>
        <stp>DTSIMI1</stp>
        <stp>EUR3MFUTM6</stp>
        <stp>0</stp>
        <stp/>
        <stp xml:space="preserve">BID	ASK	</stp>
        <tr r="D27" s="7"/>
      </tp>
      <tp t="s">
        <v>Success: Insert Ack on DTSIMI1 for EUR3MFUTU5 at 16:17:12</v>
        <stp/>
        <stp>779744192:23:3</stp>
        <stp>DTSIMI1</stp>
        <stp>EUR3MFUTU5</stp>
        <stp>0</stp>
        <stp/>
        <stp xml:space="preserve">BID	ASK	</stp>
        <tr r="D24" s="7"/>
      </tp>
      <tp t="s">
        <v>Success: Insert Ack on DTSIMI1 for EUR3MFUTU6 at 16:17:12</v>
        <stp/>
        <stp>779744192:27:3</stp>
        <stp>DTSIMI1</stp>
        <stp>EUR3MFUTU6</stp>
        <stp>0</stp>
        <stp/>
        <stp xml:space="preserve">BID	ASK	</stp>
        <tr r="D28" s="7"/>
      </tp>
      <tp t="s">
        <v>Success: Insert Ack on DTSIMI1 for EUR3MFUTZ6 at 16:17:12</v>
        <stp/>
        <stp>779744192:28:3</stp>
        <stp>DTSIMI1</stp>
        <stp>EUR3MFUTZ6</stp>
        <stp>0</stp>
        <stp/>
        <stp xml:space="preserve">BID	ASK	</stp>
        <tr r="D29" s="7"/>
      </tp>
      <tp t="s">
        <v>Success: Insert Ack on DTSIMI1 for EUR3MFUTZ5 at 16:17:05</v>
        <stp/>
        <stp>779744192:24:3</stp>
        <stp>DTSIMI1</stp>
        <stp>EUR3MFUTZ5</stp>
        <stp>0</stp>
        <stp/>
        <stp xml:space="preserve">BID	ASK	</stp>
        <tr r="D25" s="7"/>
      </tp>
      <tp t="s">
        <v>Success: Insert Ack on DTSIMI1 for EUR1YSW50Y= at 16:17:12</v>
        <stp/>
        <stp>779744192:116:5</stp>
        <stp>DTSIMI1</stp>
        <stp>EUR1YSW50Y=</stp>
        <stp>0</stp>
        <stp/>
        <stp xml:space="preserve">BID	ASK	</stp>
        <tr r="F117" s="7"/>
      </tp>
      <tp t="s">
        <v>Success: Insert Ack on DTSIMI1 for EUR1MSW2Y3M= at 16:17:08</v>
        <stp/>
        <stp>779744192:75:2</stp>
        <stp>DTSIMI1</stp>
        <stp>EUR1MSW2Y3M=</stp>
        <stp>0</stp>
        <stp/>
        <stp xml:space="preserve">BID	ASK	</stp>
        <tr r="C76" s="7"/>
      </tp>
      <tp t="s">
        <v>Success: Insert Ack on DTSIMI1 for EUR1YSW60Y= at 16:17:12</v>
        <stp/>
        <stp>779744192:117:5</stp>
        <stp>DTSIMI1</stp>
        <stp>EUR1YSW60Y=</stp>
        <stp>0</stp>
        <stp/>
        <stp xml:space="preserve">BID	ASK	</stp>
        <tr r="F118" s="7"/>
      </tp>
      <tp t="s">
        <v>Success: Insert Ack on DTSIMI1 for EUR1YSW26Y= at 16:17:12</v>
        <stp/>
        <stp>779744192:101:5</stp>
        <stp>DTSIMI1</stp>
        <stp>EUR1YSW26Y=</stp>
        <stp>0</stp>
        <stp/>
        <stp xml:space="preserve">BID	ASK	</stp>
        <tr r="F102" s="7"/>
      </tp>
      <tp t="s">
        <v>Success: Insert Ack on DTSIMI1 for EUR1YSW36Y= at 16:17:12</v>
        <stp/>
        <stp>779744192:111:5</stp>
        <stp>DTSIMI1</stp>
        <stp>EUR1YSW36Y=</stp>
        <stp>0</stp>
        <stp/>
        <stp xml:space="preserve">BID	ASK	</stp>
        <tr r="F112" s="7"/>
      </tp>
      <tp t="s">
        <v>Success: Insert Ack on DTSIMI1 for EUR1YSW31Y= at 16:17:12</v>
        <stp/>
        <stp>779744192:106:5</stp>
        <stp>DTSIMI1</stp>
        <stp>EUR1YSW31Y=</stp>
        <stp>0</stp>
        <stp/>
        <stp xml:space="preserve">BID	ASK	</stp>
        <tr r="F107" s="7"/>
      </tp>
      <tp t="s">
        <v>Success: Insert Ack on DTSIMI1 for EUR6MDP2W= at 16:17:05</v>
        <stp/>
        <stp>779744192:9:4</stp>
        <stp>DTSIMI1</stp>
        <stp>EUR6MDP2W=</stp>
        <stp>0</stp>
        <stp/>
        <stp xml:space="preserve">BID	ASK	</stp>
        <tr r="E10" s="7"/>
      </tp>
      <tp t="s">
        <v>Success: Insert Ack on DTSIMI1 for EUR1YSW40Y= at 16:17:12</v>
        <stp/>
        <stp>779744192:115:5</stp>
        <stp>DTSIMI1</stp>
        <stp>EUR1YSW40Y=</stp>
        <stp>0</stp>
        <stp/>
        <stp xml:space="preserve">BID	ASK	</stp>
        <tr r="F116" s="7"/>
      </tp>
      <tp t="s">
        <v>Success: Insert Ack on DTSIMI1 for EUR1YSW25Y= at 16:17:12</v>
        <stp/>
        <stp>779744192:100:5</stp>
        <stp>DTSIMI1</stp>
        <stp>EUR1YSW25Y=</stp>
        <stp>0</stp>
        <stp/>
        <stp xml:space="preserve">BID	ASK	</stp>
        <tr r="F101" s="7"/>
      </tp>
      <tp t="s">
        <v>Success: Insert Ack on DTSIMI1 for EUR1YSW27Y= at 16:17:12</v>
        <stp/>
        <stp>779744192:102:5</stp>
        <stp>DTSIMI1</stp>
        <stp>EUR1YSW27Y=</stp>
        <stp>0</stp>
        <stp/>
        <stp xml:space="preserve">BID	ASK	</stp>
        <tr r="F103" s="7"/>
      </tp>
      <tp t="s">
        <v>Success: Insert Ack on DTSIMI1 for EUR1YSW35Y= at 16:17:12</v>
        <stp/>
        <stp>779744192:110:5</stp>
        <stp>DTSIMI1</stp>
        <stp>EUR1YSW35Y=</stp>
        <stp>0</stp>
        <stp/>
        <stp xml:space="preserve">BID	ASK	</stp>
        <tr r="F111" s="7"/>
      </tp>
      <tp t="s">
        <v>Success: Insert Ack on DTSIMI1 for EUR1YSW37Y= at 16:17:12</v>
        <stp/>
        <stp>779744192:112:5</stp>
        <stp>DTSIMI1</stp>
        <stp>EUR1YSW37Y=</stp>
        <stp>0</stp>
        <stp/>
        <stp xml:space="preserve">BID	ASK	</stp>
        <tr r="F113" s="7"/>
      </tp>
      <tp t="s">
        <v>Success: Insert Ack on DTSIMI1 for EUR1YSW30Y= at 16:17:12</v>
        <stp/>
        <stp>779744192:105:5</stp>
        <stp>DTSIMI1</stp>
        <stp>EUR1YSW30Y=</stp>
        <stp>0</stp>
        <stp/>
        <stp xml:space="preserve">BID	ASK	</stp>
        <tr r="F106" s="7"/>
      </tp>
      <tp t="s">
        <v>Success: Insert Ack on DTSIMI1 for EUR1YSW32Y= at 16:17:12</v>
        <stp/>
        <stp>779744192:107:5</stp>
        <stp>DTSIMI1</stp>
        <stp>EUR1YSW32Y=</stp>
        <stp>0</stp>
        <stp/>
        <stp xml:space="preserve">BID	ASK	</stp>
        <tr r="F108" s="7"/>
      </tp>
    </main>
    <main first="pldatasource.rtgetrtdserver">
      <tp>
        <v>0.21400000000000002</v>
        <stp/>
        <stp>_x000E_EUR1YFRA7X19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0" s="7"/>
      </tp>
      <tp>
        <v>0.19700000000000001</v>
        <stp/>
        <stp>_x000E_EUR1YFRA6X18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9" s="7"/>
      </tp>
      <tp>
        <v>0.19700000000000001</v>
        <stp/>
        <stp>_x000E_EUR1YFRA6X18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9" s="7"/>
      </tp>
      <tp>
        <v>0.21400000000000002</v>
        <stp/>
        <stp>_x000E_EUR1YFRA7X19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0" s="7"/>
      </tp>
    </main>
    <main first="pldatasource.rtgetrtdserver">
      <tp>
        <v>1.5660000000000001</v>
        <stp/>
        <stp>_x000C_EURONOIS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6" s="7"/>
      </tp>
      <tp>
        <v>1.538</v>
        <stp/>
        <stp>_x000C_EURONOIS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7" s="7"/>
      </tp>
      <tp>
        <v>1.534</v>
        <stp/>
        <stp>_x000C_EURONOIS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8" s="7"/>
      </tp>
      <tp>
        <v>0.97799999999999998</v>
        <stp/>
        <stp>_x000C_EURONOIS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6" s="7"/>
      </tp>
      <tp>
        <v>-0.12894682699999999</v>
        <stp/>
        <stp>_x000C_EURONOIS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0" s="7"/>
      </tp>
      <tp>
        <v>1.0680000000000001</v>
        <stp/>
        <stp>_x000C_EURONOIS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7" s="7"/>
      </tp>
      <tp>
        <v>-0.12858090599999999</v>
        <stp/>
        <stp>_x000C_EURONOIS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1" s="7"/>
      </tp>
      <tp>
        <v>1.1479999999999999</v>
        <stp/>
        <stp>_x000C_EURONOIS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8" s="7"/>
      </tp>
      <tp>
        <v>1.217044145</v>
        <stp/>
        <stp>_x000C_EURONOIS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9" s="7"/>
      </tp>
      <tp>
        <v>-0.12700050199999999</v>
        <stp/>
        <stp>_x000C_EURONOIS13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4" s="7"/>
      </tp>
      <tp>
        <v>1.274479151</v>
        <stp/>
        <stp>_x000C_EURONOIS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0" s="7"/>
      </tp>
      <tp>
        <v>-0.12575093499999998</v>
        <stp/>
        <stp>_x000C_EURONOIS14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5" s="7"/>
      </tp>
      <tp>
        <v>1.323</v>
        <stp/>
        <stp>_x000C_EURONOIS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1" s="7"/>
      </tp>
      <tp>
        <v>-0.124</v>
        <stp/>
        <stp>_x000C_EURONOIS15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6" s="7"/>
      </tp>
      <tp>
        <v>1.364317024</v>
        <stp/>
        <stp>_x000C_EURONOIS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2" s="7"/>
      </tp>
      <tp>
        <v>-0.122204322</v>
        <stp/>
        <stp>_x000C_EURONOIS16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7" s="7"/>
      </tp>
      <tp>
        <v>1.399129863</v>
        <stp/>
        <stp>_x000C_EURONOIS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3" s="7"/>
      </tp>
      <tp>
        <v>-0.11987619499999999</v>
        <stp/>
        <stp>_x000C_EURONOIS17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8" s="7"/>
      </tp>
      <tp>
        <v>1.427779833</v>
        <stp/>
        <stp>_x000C_EURONOIS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4" s="7"/>
      </tp>
      <tp>
        <v>-0.11699999999999999</v>
        <stp/>
        <stp>_x000C_EURONOIS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9" s="7"/>
      </tp>
      <tp>
        <v>1.451004725</v>
        <stp/>
        <stp>_x000C_EURONOIS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5" s="7"/>
      </tp>
      <tp>
        <v>-0.11421943699999999</v>
        <stp/>
        <stp>_x000C_EURONOIS19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0" s="7"/>
      </tp>
      <tp>
        <v>1.4690000000000001</v>
        <stp/>
        <stp>_x000C_EURONOIS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6" s="7"/>
      </tp>
      <tp>
        <v>-0.110688435</v>
        <stp/>
        <stp>_x000C_EURONOIS20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1" s="7"/>
      </tp>
      <tp>
        <v>1.482573728</v>
        <stp/>
        <stp>_x000C_EURONOIS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7" s="7"/>
      </tp>
      <tp>
        <v>-0.10700000000000001</v>
        <stp/>
        <stp>_x000C_EURONOIS21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2" s="7"/>
      </tp>
      <tp>
        <v>1.4925390160000001</v>
        <stp/>
        <stp>_x000C_EURONOIS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8" s="7"/>
      </tp>
      <tp>
        <v>-0.102293985</v>
        <stp/>
        <stp>_x000C_EURONOIS22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3" s="7"/>
      </tp>
      <tp>
        <v>1.499824968</v>
        <stp/>
        <stp>_x000C_EURONOIS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9" s="7"/>
      </tp>
      <tp>
        <v>-9.7173738000000009E-2</v>
        <stp/>
        <stp>_x000C_EURONOIS23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4" s="7"/>
      </tp>
      <tp>
        <v>1.505339738</v>
        <stp/>
        <stp>_x000C_EURONOIS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0" s="7"/>
      </tp>
      <tp>
        <v>1.51</v>
        <stp/>
        <stp>_x000C_EURONOIS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1" s="7"/>
      </tp>
      <tp>
        <v>1.514475233</v>
        <stp/>
        <stp>_x000C_EURONOIS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2" s="7"/>
      </tp>
      <tp>
        <v>1.5189900760000001</v>
        <stp/>
        <stp>_x000C_EURONOIS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3" s="7"/>
      </tp>
      <tp>
        <v>1.5235586750000001</v>
        <stp/>
        <stp>_x000C_EURONOIS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4" s="7"/>
      </tp>
      <tp>
        <v>1.528220414</v>
        <stp/>
        <stp>_x000C_EURONOIS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5" s="7"/>
      </tp>
      <tp>
        <v>1.5329999999999999</v>
        <stp/>
        <stp>_x000C_EURONOIS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6" s="7"/>
      </tp>
      <tp>
        <v>1.5558757430000001</v>
        <stp/>
        <stp>_x000C_EURONOIS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1" s="7"/>
      </tp>
    </main>
    <main first="pldatasource.rtgetrtdserver">
      <tp>
        <v>0.10900000000000001</v>
        <stp/>
        <stp>_x000E_EUR6MFRA9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7"/>
      </tp>
      <tp>
        <v>0.24700000000000003</v>
        <stp/>
        <stp>_x000E_EUR1YFRA9X21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2" s="7"/>
      </tp>
      <tp>
        <v>0.10100000000000001</v>
        <stp/>
        <stp>_x000E_EUR6MFRA8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1" s="7"/>
      </tp>
      <tp>
        <v>0.22999999999999998</v>
        <stp/>
        <stp>_x000E_EUR1YFRA8X20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1" s="7"/>
      </tp>
      <tp>
        <v>0.16400000000000001</v>
        <stp/>
        <stp>_x000E_EUR1YFRA1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4" s="7"/>
      </tp>
      <tp>
        <v>0.16400000000000001</v>
        <stp/>
        <stp>_x000E_EUR1YFRA1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4" s="7"/>
      </tp>
      <tp>
        <v>0.22999999999999998</v>
        <stp/>
        <stp>_x000E_EUR1YFRA8X20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1" s="7"/>
      </tp>
      <tp>
        <v>0.10100000000000001</v>
        <stp/>
        <stp>_x000E_EUR6MFRA8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1" s="7"/>
      </tp>
      <tp>
        <v>0.24700000000000003</v>
        <stp/>
        <stp>_x000E_EUR1YFRA9X21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2" s="7"/>
      </tp>
      <tp>
        <v>0.10900000000000001</v>
        <stp/>
        <stp>_x000E_EUR6MFRA9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7"/>
      </tp>
      <tp>
        <v>1.5660000000000001</v>
        <stp/>
        <stp>_x000C_EURONOIS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6" s="7"/>
      </tp>
      <tp>
        <v>1.538</v>
        <stp/>
        <stp>_x000C_EURONOIS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7" s="7"/>
      </tp>
      <tp>
        <v>1.534</v>
        <stp/>
        <stp>_x000C_EURONOIS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8" s="7"/>
      </tp>
      <tp>
        <v>-0.12700050199999999</v>
        <stp/>
        <stp>_x000C_EURONOIS13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4" s="7"/>
      </tp>
      <tp>
        <v>1.217044145</v>
        <stp/>
        <stp>_x000C_EURONOIS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9" s="7"/>
      </tp>
      <tp>
        <v>1.1479999999999999</v>
        <stp/>
        <stp>_x000C_EURONOIS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8" s="7"/>
      </tp>
      <tp>
        <v>-0.12858090599999999</v>
        <stp/>
        <stp>_x000C_EURONOIS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1" s="7"/>
      </tp>
      <tp>
        <v>1.0680000000000001</v>
        <stp/>
        <stp>_x000C_EURONOIS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7" s="7"/>
      </tp>
      <tp>
        <v>-0.12894682699999999</v>
        <stp/>
        <stp>_x000C_EURONOIS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0" s="7"/>
      </tp>
      <tp>
        <v>0.97799999999999998</v>
        <stp/>
        <stp>_x000C_EURONOIS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6" s="7"/>
      </tp>
      <tp>
        <v>-0.11987619499999999</v>
        <stp/>
        <stp>_x000C_EURONOIS17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8" s="7"/>
      </tp>
      <tp>
        <v>1.399129863</v>
        <stp/>
        <stp>_x000C_EURONOIS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3" s="7"/>
      </tp>
      <tp>
        <v>-0.122204322</v>
        <stp/>
        <stp>_x000C_EURONOIS16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7" s="7"/>
      </tp>
      <tp>
        <v>1.364317024</v>
        <stp/>
        <stp>_x000C_EURONOIS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2" s="7"/>
      </tp>
      <tp>
        <v>-0.124</v>
        <stp/>
        <stp>_x000C_EURONOIS15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6" s="7"/>
      </tp>
      <tp>
        <v>1.323</v>
        <stp/>
        <stp>_x000C_EURONOIS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1" s="7"/>
      </tp>
      <tp>
        <v>-0.12575093499999998</v>
        <stp/>
        <stp>_x000C_EURONOIS14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5" s="7"/>
      </tp>
      <tp>
        <v>1.274479151</v>
        <stp/>
        <stp>_x000C_EURONOIS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0" s="7"/>
      </tp>
      <tp>
        <v>-0.11421943699999999</v>
        <stp/>
        <stp>_x000C_EURONOIS19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0" s="7"/>
      </tp>
      <tp>
        <v>1.451004725</v>
        <stp/>
        <stp>_x000C_EURONOIS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5" s="7"/>
      </tp>
      <tp>
        <v>-0.11699999999999999</v>
        <stp/>
        <stp>_x000C_EURONOIS18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9" s="7"/>
      </tp>
      <tp>
        <v>1.427779833</v>
        <stp/>
        <stp>_x000C_EURONOIS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4" s="7"/>
      </tp>
      <tp>
        <v>-9.7173738000000009E-2</v>
        <stp/>
        <stp>_x000C_EURONOIS23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4" s="7"/>
      </tp>
      <tp>
        <v>1.499824968</v>
        <stp/>
        <stp>_x000C_EURONOIS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9" s="7"/>
      </tp>
      <tp>
        <v>-0.102293985</v>
        <stp/>
        <stp>_x000C_EURONOIS22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3" s="7"/>
      </tp>
      <tp>
        <v>1.4925390160000001</v>
        <stp/>
        <stp>_x000C_EURONOIS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8" s="7"/>
      </tp>
      <tp>
        <v>-0.10700000000000001</v>
        <stp/>
        <stp>_x000C_EURONOIS21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2" s="7"/>
      </tp>
      <tp>
        <v>1.482573728</v>
        <stp/>
        <stp>_x000C_EURONOIS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7" s="7"/>
      </tp>
      <tp>
        <v>-0.110688435</v>
        <stp/>
        <stp>_x000C_EURONOIS20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1" s="7"/>
      </tp>
      <tp>
        <v>1.4690000000000001</v>
        <stp/>
        <stp>_x000C_EURONOIS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6" s="7"/>
      </tp>
      <tp>
        <v>1.5189900760000001</v>
        <stp/>
        <stp>_x000C_EURONOIS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3" s="7"/>
      </tp>
      <tp>
        <v>1.514475233</v>
        <stp/>
        <stp>_x000C_EURONOIS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2" s="7"/>
      </tp>
      <tp>
        <v>1.51</v>
        <stp/>
        <stp>_x000C_EURONOIS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1" s="7"/>
      </tp>
      <tp>
        <v>1.505339738</v>
        <stp/>
        <stp>_x000C_EURONOIS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0" s="7"/>
      </tp>
      <tp>
        <v>1.528220414</v>
        <stp/>
        <stp>_x000C_EURONOIS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5" s="7"/>
      </tp>
      <tp>
        <v>1.5235586750000001</v>
        <stp/>
        <stp>_x000C_EURONOIS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4" s="7"/>
      </tp>
      <tp>
        <v>1.5329999999999999</v>
        <stp/>
        <stp>_x000C_EURONOIS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6" s="7"/>
      </tp>
      <tp>
        <v>1.5558757430000001</v>
        <stp/>
        <stp>_x000C_EURONOIS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1" s="7"/>
      </tp>
    </main>
    <main first="pldatasource.rtgetrtdserver">
      <tp>
        <v>0.17399999999999999</v>
        <stp/>
        <stp>_x000E_EUR1YFRA3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6" s="7"/>
      </tp>
      <tp>
        <v>8.0999999999999989E-2</v>
        <stp/>
        <stp>_x000E_EUR6MFRA5X11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8" s="7"/>
      </tp>
      <tp>
        <v>8.6999999999999994E-2</v>
        <stp/>
        <stp>_x000E_EUR6MFRA6X12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9" s="7"/>
      </tp>
      <tp>
        <v>0.18099999999999999</v>
        <stp/>
        <stp>_x000E_EUR1YFRA4X16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7" s="7"/>
      </tp>
      <tp>
        <v>0.16999999999999998</v>
        <stp/>
        <stp>_x000E_EUR1YFRA2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5" s="7"/>
      </tp>
      <tp>
        <v>7.4999999999999997E-2</v>
        <stp/>
        <stp>_x000E_EUR6MFRA4X10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7" s="7"/>
      </tp>
      <tp>
        <v>9.4E-2</v>
        <stp/>
        <stp>_x000E_EUR6MFRA7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0" s="7"/>
      </tp>
      <tp>
        <v>0.187</v>
        <stp/>
        <stp>_x000E_EUR1YFRA5X17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8" s="7"/>
      </tp>
      <tp>
        <v>0.187</v>
        <stp/>
        <stp>_x000E_EUR1YFRA5X17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8" s="7"/>
      </tp>
      <tp>
        <v>9.4E-2</v>
        <stp/>
        <stp>_x000E_EUR6MFRA7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0" s="7"/>
      </tp>
      <tp>
        <v>7.4999999999999997E-2</v>
        <stp/>
        <stp>_x000E_EUR6MFRA4X10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7" s="7"/>
      </tp>
      <tp>
        <v>0.16999999999999998</v>
        <stp/>
        <stp>_x000E_EUR1YFRA2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5" s="7"/>
      </tp>
      <tp>
        <v>0.18099999999999999</v>
        <stp/>
        <stp>_x000E_EUR1YFRA4X16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7" s="7"/>
      </tp>
      <tp>
        <v>8.6999999999999994E-2</v>
        <stp/>
        <stp>_x000E_EUR6MFRA6X12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9" s="7"/>
      </tp>
      <tp>
        <v>8.0999999999999989E-2</v>
        <stp/>
        <stp>_x000E_EUR6MFRA5X11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8" s="7"/>
      </tp>
      <tp>
        <v>0.17399999999999999</v>
        <stp/>
        <stp>_x000E_EUR1YFRA3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6" s="7"/>
      </tp>
    </main>
    <main first="realtimexl.rtxlpubrtd.1">
      <tp t="s">
        <v>Success: Insert Ack on DTSIMI1 for EUR6MFRA2X8F= at 16:16:58</v>
        <stp/>
        <stp>779744192:24:4</stp>
        <stp>DTSIMI1</stp>
        <stp>EUR6MFRA2X8F=</stp>
        <stp>0</stp>
        <stp/>
        <stp xml:space="preserve">BID	ASK	</stp>
        <tr r="E25" s="7"/>
      </tp>
      <tp t="s">
        <v>Success: Insert Ack on DTSIMI1 for EUR1YFRA6X18F= at 16:14:50</v>
        <stp/>
        <stp>779744192:28:5</stp>
        <stp>DTSIMI1</stp>
        <stp>EUR1YFRA6X18F=</stp>
        <stp>0</stp>
        <stp/>
        <stp xml:space="preserve">BID	ASK	</stp>
        <tr r="F29" s="7"/>
      </tp>
      <tp t="s">
        <v>Success: Insert Ack on DTSIMI1 for EUR6MFRA3X9F= at 16:16:58</v>
        <stp/>
        <stp>779744192:25:4</stp>
        <stp>DTSIMI1</stp>
        <stp>EUR6MFRA3X9F=</stp>
        <stp>0</stp>
        <stp/>
        <stp xml:space="preserve">BID	ASK	</stp>
        <tr r="E26" s="7"/>
      </tp>
      <tp t="s">
        <v>Success: Insert Ack on DTSIMI1 for EUR1YFRA7X19F= at 16:17:10</v>
        <stp/>
        <stp>779744192:29:5</stp>
        <stp>DTSIMI1</stp>
        <stp>EUR1YFRA7X19F=</stp>
        <stp>0</stp>
        <stp/>
        <stp xml:space="preserve">BID	ASK	</stp>
        <tr r="F30" s="7"/>
      </tp>
    </main>
    <main first="pldatasource.rtgetrtdserver">
      <tp>
        <v>3.7417818999999998E-2</v>
        <stp/>
        <stp>_x000C_EUR1MSW2Y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8" s="7"/>
      </tp>
      <tp>
        <v>1.2627427E-2</v>
        <stp/>
        <stp>_x000C_EUR1MSW2Y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7" s="7"/>
      </tp>
      <tp>
        <v>-1.0057909E-2</v>
        <stp/>
        <stp>_x000C_EUR1MSW2Y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6" s="7"/>
      </tp>
    </main>
    <main first="realtimexl.rtxlpubrtd.1">
      <tp t="s">
        <v>Success: Insert Ack on DTSIMI1 for EUR1YFRA9X21F= at 16:14:50</v>
        <stp/>
        <stp>779744192:31:5</stp>
        <stp>DTSIMI1</stp>
        <stp>EUR1YFRA9X21F=</stp>
        <stp>0</stp>
        <stp/>
        <stp xml:space="preserve">BID	ASK	</stp>
        <tr r="F32" s="7"/>
      </tp>
      <tp t="s">
        <v>Success: Insert Ack on DTSIMI1 for EUR1YFRA8X20F= at 16:17:10</v>
        <stp/>
        <stp>779744192:30:5</stp>
        <stp>DTSIMI1</stp>
        <stp>EUR1YFRA8X20F=</stp>
        <stp>0</stp>
        <stp/>
        <stp xml:space="preserve">BID	ASK	</stp>
        <tr r="F31" s="7"/>
      </tp>
      <tp t="s">
        <v>Success: Insert Ack on DTSIMI1 for EUR6MFRA8X14F= at 16:16:49</v>
        <stp/>
        <stp>779744192:30:4</stp>
        <stp>DTSIMI1</stp>
        <stp>EUR6MFRA8X14F=</stp>
        <stp>0</stp>
        <stp/>
        <stp xml:space="preserve">BID	ASK	</stp>
        <tr r="E31" s="7"/>
      </tp>
      <tp t="s">
        <v>Success: Insert Ack on DTSIMI1 for EUR1YFRA1X13F= at 16:16:05</v>
        <stp/>
        <stp>779744192:23:5</stp>
        <stp>DTSIMI1</stp>
        <stp>EUR1YFRA1X13F=</stp>
        <stp>0</stp>
        <stp/>
        <stp xml:space="preserve">BID	ASK	</stp>
        <tr r="F24" s="7"/>
      </tp>
      <tp t="s">
        <v>Success: Insert Ack on DTSIMI1 for EUR6MFRA9X15F= at 16:17:05</v>
        <stp/>
        <stp>779744192:31:4</stp>
        <stp>DTSIMI1</stp>
        <stp>EUR6MFRA9X15F=</stp>
        <stp>0</stp>
        <stp/>
        <stp xml:space="preserve">BID	ASK	</stp>
        <tr r="E32" s="7"/>
      </tp>
    </main>
    <main first="pldatasource.rtgetrtdserver">
      <tp>
        <v>3.7417818999999998E-2</v>
        <stp/>
        <stp>_x000C_EUR1MSW2Y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8" s="7"/>
      </tp>
      <tp>
        <v>1.2627427E-2</v>
        <stp/>
        <stp>_x000C_EUR1MSW2Y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7" s="7"/>
      </tp>
      <tp>
        <v>-1.0057909E-2</v>
        <stp/>
        <stp>_x000C_EUR1MSW2Y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6" s="7"/>
      </tp>
    </main>
    <main first="realtimexl.rtxlpubrtd.1">
      <tp t="s">
        <v>Success: Insert Ack on DTSIMI1 for EUR1YFRA2X14F= at 16:14:50</v>
        <stp/>
        <stp>779744192:24:5</stp>
        <stp>DTSIMI1</stp>
        <stp>EUR1YFRA2X14F=</stp>
        <stp>0</stp>
        <stp/>
        <stp xml:space="preserve">BID	ASK	</stp>
        <tr r="F25" s="7"/>
      </tp>
      <tp t="s">
        <v>Success: Insert Ack on DTSIMI1 for EUR6MFRA7X13F= at 16:16:06</v>
        <stp/>
        <stp>779744192:29:4</stp>
        <stp>DTSIMI1</stp>
        <stp>EUR6MFRA7X13F=</stp>
        <stp>0</stp>
        <stp/>
        <stp xml:space="preserve">BID	ASK	</stp>
        <tr r="E30" s="7"/>
      </tp>
      <tp t="s">
        <v>Success: Insert Ack on DTSIMI1 for EUR1YFRA3X15F= at 16:16:05</v>
        <stp/>
        <stp>779744192:25:5</stp>
        <stp>DTSIMI1</stp>
        <stp>EUR1YFRA3X15F=</stp>
        <stp>0</stp>
        <stp/>
        <stp xml:space="preserve">BID	ASK	</stp>
        <tr r="F26" s="7"/>
      </tp>
      <tp t="s">
        <v>Success: Insert Ack on DTSIMI1 for EUR6MFRA6X12F= at 16:17:05</v>
        <stp/>
        <stp>779744192:28:4</stp>
        <stp>DTSIMI1</stp>
        <stp>EUR6MFRA6X12F=</stp>
        <stp>0</stp>
        <stp/>
        <stp xml:space="preserve">BID	ASK	</stp>
        <tr r="E29" s="7"/>
      </tp>
      <tp t="s">
        <v>Success: Insert Ack on DTSIMI1 for EUR1YFRA4X16F= at 16:16:05</v>
        <stp/>
        <stp>779744192:26:5</stp>
        <stp>DTSIMI1</stp>
        <stp>EUR1YFRA4X16F=</stp>
        <stp>0</stp>
        <stp/>
        <stp xml:space="preserve">BID	ASK	</stp>
        <tr r="F27" s="7"/>
      </tp>
      <tp t="s">
        <v>Success: Insert Ack on DTSIMI1 for EUR6MFRA5X11F= at 16:17:05</v>
        <stp/>
        <stp>779744192:27:4</stp>
        <stp>DTSIMI1</stp>
        <stp>EUR6MFRA5X11F=</stp>
        <stp>0</stp>
        <stp/>
        <stp xml:space="preserve">BID	ASK	</stp>
        <tr r="E28" s="7"/>
      </tp>
      <tp t="s">
        <v>Success: Insert Ack on DTSIMI1 for EUR6MFRA1X7F= at 16:17:05</v>
        <stp/>
        <stp>779744192:23:4</stp>
        <stp>DTSIMI1</stp>
        <stp>EUR6MFRA1X7F=</stp>
        <stp>0</stp>
        <stp/>
        <stp xml:space="preserve">BID	ASK	</stp>
        <tr r="E24" s="7"/>
      </tp>
      <tp t="s">
        <v>Success: Insert Ack on DTSIMI1 for EUR1YFRA5X17F= at 16:16:05</v>
        <stp/>
        <stp>779744192:27:5</stp>
        <stp>DTSIMI1</stp>
        <stp>EUR1YFRA5X17F=</stp>
        <stp>0</stp>
        <stp/>
        <stp xml:space="preserve">BID	ASK	</stp>
        <tr r="F28" s="7"/>
      </tp>
      <tp t="s">
        <v>Success: Insert Ack on DTSIMI1 for EUR6MFRA4X10F= at 16:16:49</v>
        <stp/>
        <stp>779744192:26:4</stp>
        <stp>DTSIMI1</stp>
        <stp>EUR6MFRA4X10F=</stp>
        <stp>0</stp>
        <stp/>
        <stp xml:space="preserve">BID	ASK	</stp>
        <tr r="E27" s="7"/>
      </tp>
    </main>
    <main first="pldatasource.rtgetrtdserver">
      <tp>
        <v>0.28799999999999998</v>
        <stp/>
        <stp>_x000F_EUR1YFRA11X23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4" s="7"/>
      </tp>
      <tp>
        <v>0.26799999999999996</v>
        <stp/>
        <stp>_x000F_EUR1YFRA10X22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7"/>
      </tp>
      <tp>
        <v>0.26799999999999996</v>
        <stp/>
        <stp>_x000F_EUR1YFRA10X22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3" s="7"/>
      </tp>
      <tp>
        <v>0.28799999999999998</v>
        <stp/>
        <stp>_x000F_EUR1YFRA11X23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4" s="7"/>
      </tp>
      <tp>
        <v>0.309</v>
        <stp/>
        <stp>_x000F_EUR1YFRA12X24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5" s="7"/>
      </tp>
      <tp>
        <v>0.309</v>
        <stp/>
        <stp>_x000F_EUR1YFRA12X24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5" s="7"/>
      </tp>
      <tp>
        <v>0.129</v>
        <stp/>
        <stp>_x000F_EUR6MFRA11X17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7"/>
      </tp>
      <tp>
        <v>0.11899999999999999</v>
        <stp/>
        <stp>_x000F_EUR6MFRA10X16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>
        <v>0.11899999999999999</v>
        <stp/>
        <stp>_x000F_EUR6MFRA10X16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>
        <v>0.129</v>
        <stp/>
        <stp>_x000F_EUR6MFRA11X17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7"/>
      </tp>
      <tp>
        <v>0.14199999999999999</v>
        <stp/>
        <stp>_x000F_EUR6MFRA12X18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7"/>
      </tp>
      <tp>
        <v>0.157</v>
        <stp/>
        <stp>_x000F_EUR6MFRA13X19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6" s="7"/>
      </tp>
      <tp>
        <v>0.157</v>
        <stp/>
        <stp>_x000F_EUR6MFRA13X19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6" s="7"/>
      </tp>
      <tp>
        <v>0.14199999999999999</v>
        <stp/>
        <stp>_x000F_EUR6MFRA12X18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7"/>
      </tp>
      <tp>
        <v>0.252</v>
        <stp/>
        <stp>_x000F_EUR6MFRA18X24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7"/>
      </tp>
      <tp>
        <v>0.252</v>
        <stp/>
        <stp>_x000F_EUR6MFRA18X24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7"/>
      </tp>
      <tp>
        <v>0.22900000000000001</v>
        <stp/>
        <stp>_x000F_EUR6MFRA17X23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7"/>
      </tp>
      <tp>
        <v>0.17199999999999999</v>
        <stp/>
        <stp>_x000F_EUR6MFRA14X20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7"/>
      </tp>
      <tp>
        <v>0.20899999999999999</v>
        <stp/>
        <stp>_x000F_EUR6MFRA16X22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  <tp>
        <v>0.19</v>
        <stp/>
        <stp>_x000F_EUR6MFRA15X21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7"/>
      </tp>
      <tp>
        <v>0.19</v>
        <stp/>
        <stp>_x000F_EUR6MFRA15X21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7"/>
      </tp>
      <tp>
        <v>0.20899999999999999</v>
        <stp/>
        <stp>_x000F_EUR6MFRA16X22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>
        <v>0.17199999999999999</v>
        <stp/>
        <stp>_x000F_EUR6MFRA14X20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7"/>
      </tp>
      <tp>
        <v>0.22900000000000001</v>
        <stp/>
        <stp>_x000F_EUR6MFRA17X23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7"/>
      </tp>
      <tp>
        <v>0.30499999999999999</v>
        <stp/>
        <stp>_x000B_EURONOIS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1" s="7"/>
      </tp>
      <tp>
        <v>-0.12790606399999999</v>
        <stp/>
        <stp>_x000B_EURONOIS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6" s="7"/>
      </tp>
      <tp>
        <v>-0.12733729300000002</v>
        <stp/>
        <stp>_x000B_EURONOIS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5" s="7"/>
      </tp>
      <tp>
        <v>0.46100000000000002</v>
        <stp/>
        <stp>_x000B_EURONOIS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2" s="7"/>
      </tp>
      <tp>
        <v>0.14199999999999999</v>
        <stp/>
        <stp>_x000B_EURONOIS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0" s="7"/>
      </tp>
      <tp>
        <v>-0.12819924899999999</v>
        <stp/>
        <stp>_x000B_EURONOIS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7" s="7"/>
      </tp>
      <tp>
        <v>-0.126242672</v>
        <stp/>
        <stp>_x000B_EURONOIS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4" s="7"/>
      </tp>
      <tp>
        <v>0.61099999999999999</v>
        <stp/>
        <stp>_x000B_EURONOIS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3" s="7"/>
      </tp>
      <tp>
        <v>0.61099999999999999</v>
        <stp/>
        <stp>_x000B_EURONOIS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3" s="7"/>
      </tp>
      <tp>
        <v>-0.126242672</v>
        <stp/>
        <stp>_x000B_EURONOIS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4" s="7"/>
      </tp>
      <tp>
        <v>-0.12819924899999999</v>
        <stp/>
        <stp>_x000B_EURONOIS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7" s="7"/>
      </tp>
      <tp>
        <v>0.14199999999999999</v>
        <stp/>
        <stp>_x000B_EURONOIS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0" s="7"/>
      </tp>
      <tp>
        <v>0.46100000000000002</v>
        <stp/>
        <stp>_x000B_EURONOIS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2" s="7"/>
      </tp>
      <tp>
        <v>-0.12733729300000002</v>
        <stp/>
        <stp>_x000B_EURONOIS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5" s="7"/>
      </tp>
      <tp>
        <v>-0.12790606399999999</v>
        <stp/>
        <stp>_x000B_EURONOIS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6" s="7"/>
      </tp>
      <tp>
        <v>0.30499999999999999</v>
        <stp/>
        <stp>_x000B_EURONOIS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1" s="7"/>
      </tp>
      <tp>
        <v>-0.12795314799999999</v>
        <stp/>
        <stp>_x000B_EURONOIS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3" s="7"/>
      </tp>
      <tp>
        <v>-0.125</v>
        <stp/>
        <stp>_x000B_EURONOIS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2" s="7"/>
      </tp>
      <tp>
        <v>-0.126</v>
        <stp/>
        <stp>_x000B_EURONOIS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1" s="7"/>
      </tp>
      <tp>
        <v>-0.11899999999999999</v>
        <stp/>
        <stp>_x000B_EURONOIS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9" s="7"/>
      </tp>
      <tp>
        <v>-9.0999999999999998E-2</v>
        <stp/>
        <stp>_x000B_EURONOIS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5" s="7"/>
      </tp>
      <tp>
        <v>-0.12518101700000001</v>
        <stp/>
        <stp>_x000B_EURONOIS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3" s="7"/>
      </tp>
      <tp>
        <v>-0.124</v>
        <stp/>
        <stp>_x000B_EURONOIS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0" s="7"/>
      </tp>
      <tp>
        <v>5.0000000000000001E-3</v>
        <stp/>
        <stp>_x000B_EURONOIS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9" s="7"/>
      </tp>
      <tp>
        <v>5.0000000000000001E-3</v>
        <stp/>
        <stp>_x000B_EURONOIS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9" s="7"/>
      </tp>
      <tp>
        <v>-0.124</v>
        <stp/>
        <stp>_x000B_EURONOIS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0" s="7"/>
      </tp>
      <tp>
        <v>-0.12518101700000001</v>
        <stp/>
        <stp>_x000B_EURONOIS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3" s="7"/>
      </tp>
      <tp>
        <v>-9.0999999999999998E-2</v>
        <stp/>
        <stp>_x000B_EURONOIS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5" s="7"/>
      </tp>
      <tp>
        <v>-0.11899999999999999</v>
        <stp/>
        <stp>_x000B_EURONOIS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9" s="7"/>
      </tp>
      <tp>
        <v>-0.126</v>
        <stp/>
        <stp>_x000B_EURONOIS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1" s="7"/>
      </tp>
      <tp>
        <v>-0.125</v>
        <stp/>
        <stp>_x000B_EURONOIS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2" s="7"/>
      </tp>
      <tp>
        <v>-0.12795314799999999</v>
        <stp/>
        <stp>_x000B_EURONOIS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3" s="7"/>
      </tp>
      <tp>
        <v>0.87100000000000011</v>
        <stp/>
        <stp>_x000B_EURONOIS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5" s="7"/>
      </tp>
      <tp>
        <v>-0.12913054499999999</v>
        <stp/>
        <stp>_x000B_EURONOIS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9" s="7"/>
      </tp>
      <tp>
        <v>0.749</v>
        <stp/>
        <stp>_x000B_EURONOIS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4" s="7"/>
      </tp>
      <tp>
        <v>-0.12874951399999998</v>
        <stp/>
        <stp>_x000B_EURONOIS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8" s="7"/>
      </tp>
      <tp>
        <v>-0.12874951399999998</v>
        <stp/>
        <stp>_x000B_EURONOIS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8" s="7"/>
      </tp>
      <tp>
        <v>0.749</v>
        <stp/>
        <stp>_x000B_EURONOIS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4" s="7"/>
      </tp>
      <tp>
        <v>-0.12913054499999999</v>
        <stp/>
        <stp>_x000B_EURONOIS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9" s="7"/>
      </tp>
      <tp>
        <v>0.87100000000000011</v>
        <stp/>
        <stp>_x000B_EURONOIS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5" s="7"/>
      </tp>
      <tp>
        <v>-0.10700000000000001</v>
        <stp/>
        <stp>_x000B_EURONOIS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8" s="7"/>
      </tp>
      <tp>
        <v>-0.10700000000000001</v>
        <stp/>
        <stp>_x000B_EURONOIS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8" s="7"/>
      </tp>
      <tp>
        <v>1.643</v>
        <stp/>
        <stp>_x000B_EUR3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7" s="7"/>
      </tp>
      <tp>
        <v>1.643</v>
        <stp/>
        <stp>_x000B_EUR3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7" s="7"/>
      </tp>
      <tp>
        <v>1.7170000000000001</v>
        <stp/>
        <stp>_x000B_EUR1Y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8" s="7"/>
      </tp>
      <tp>
        <v>1.7170000000000001</v>
        <stp/>
        <stp>_x000B_EUR1Y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8" s="7"/>
      </tp>
      <tp>
        <v>1.5549999999999999</v>
        <stp/>
        <stp>_x000B_EUR6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1" s="7"/>
      </tp>
      <tp>
        <v>1.5909730479999999</v>
        <stp/>
        <stp>_x000B_EUR6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2" s="7"/>
      </tp>
      <tp>
        <v>1.5117208419999999</v>
        <stp/>
        <stp>_x000B_EUR6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0" s="7"/>
      </tp>
      <tp>
        <v>1.6206568889999999</v>
        <stp/>
        <stp>_x000B_EUR6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3" s="7"/>
      </tp>
      <tp>
        <v>1.6206568889999999</v>
        <stp/>
        <stp>_x000B_EUR6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3" s="7"/>
      </tp>
      <tp>
        <v>1.5117208419999999</v>
        <stp/>
        <stp>_x000B_EUR6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0" s="7"/>
      </tp>
      <tp>
        <v>1.5909730479999999</v>
        <stp/>
        <stp>_x000B_EUR6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2" s="7"/>
      </tp>
      <tp>
        <v>1.5549999999999999</v>
        <stp/>
        <stp>_x000B_EUR6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1" s="7"/>
      </tp>
      <tp>
        <v>1.3210462949999999</v>
        <stp/>
        <stp>_x000B_EUR6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7" s="7"/>
      </tp>
      <tp>
        <v>1.3959999999999999</v>
        <stp/>
        <stp>_x000B_EUR6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8" s="7"/>
      </tp>
      <tp>
        <v>1.573</v>
        <stp/>
        <stp>_x000B_EUR1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8" s="7"/>
      </tp>
      <tp>
        <v>1.681</v>
        <stp/>
        <stp>_x000B_EUR3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6" s="7"/>
      </tp>
      <tp>
        <v>1.2330000000000001</v>
        <stp/>
        <stp>_x000B_EUR6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6" s="7"/>
      </tp>
      <tp>
        <v>1.4596100839999999</v>
        <stp/>
        <stp>_x000B_EUR6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9" s="7"/>
      </tp>
      <tp>
        <v>1.4596100839999999</v>
        <stp/>
        <stp>_x000B_EUR6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9" s="7"/>
      </tp>
      <tp>
        <v>1.573</v>
        <stp/>
        <stp>_x000B_EUR1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8" s="7"/>
      </tp>
      <tp>
        <v>1.681</v>
        <stp/>
        <stp>_x000B_EUR3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6" s="7"/>
      </tp>
      <tp>
        <v>1.2330000000000001</v>
        <stp/>
        <stp>_x000B_EUR6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6" s="7"/>
      </tp>
      <tp>
        <v>1.3959999999999999</v>
        <stp/>
        <stp>_x000B_EUR6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8" s="7"/>
      </tp>
      <tp>
        <v>1.3210462949999999</v>
        <stp/>
        <stp>_x000B_EUR6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7" s="7"/>
      </tp>
      <tp>
        <v>1.6624271529999999</v>
        <stp/>
        <stp>_x000B_EUR6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5" s="7"/>
      </tp>
      <tp>
        <v>1.644118162</v>
        <stp/>
        <stp>_x000B_EUR6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4" s="7"/>
      </tp>
      <tp>
        <v>1.644118162</v>
        <stp/>
        <stp>_x000B_EUR6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4" s="7"/>
      </tp>
      <tp>
        <v>1.6624271529999999</v>
        <stp/>
        <stp>_x000B_EUR6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5" s="7"/>
      </tp>
      <tp>
        <v>1.7349999999999999</v>
        <stp/>
        <stp>_x000B_EUR1Y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7" s="7"/>
      </tp>
      <tp>
        <v>1.7349999999999999</v>
        <stp/>
        <stp>_x000B_EUR1Y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7" s="7"/>
      </tp>
      <tp>
        <v>1.7010000000000001</v>
        <stp/>
        <stp>_x000B_EUR6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1" s="7"/>
      </tp>
      <tp>
        <v>1.7025646910000001</v>
        <stp/>
        <stp>_x000B_EUR6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2" s="7"/>
      </tp>
      <tp>
        <v>1.6990925450000001</v>
        <stp/>
        <stp>_x000B_EUR6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0" s="7"/>
      </tp>
      <tp>
        <v>1.7041531779999999</v>
        <stp/>
        <stp>_x000B_EUR6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3" s="7"/>
      </tp>
      <tp>
        <v>1.7041531779999999</v>
        <stp/>
        <stp>_x000B_EUR6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3" s="7"/>
      </tp>
      <tp>
        <v>1.6990925450000001</v>
        <stp/>
        <stp>_x000B_EUR6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0" s="7"/>
      </tp>
      <tp>
        <v>1.7025646910000001</v>
        <stp/>
        <stp>_x000B_EUR6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2" s="7"/>
      </tp>
      <tp>
        <v>1.7010000000000001</v>
        <stp/>
        <stp>_x000B_EUR6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1" s="7"/>
      </tp>
      <tp>
        <v>1.685859303</v>
        <stp/>
        <stp>_x000B_EUR6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7" s="7"/>
      </tp>
      <tp>
        <v>1.692371665</v>
        <stp/>
        <stp>_x000B_EUR6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8" s="7"/>
      </tp>
      <tp>
        <v>1.581</v>
        <stp/>
        <stp>_x000B_EUR1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7" s="7"/>
      </tp>
      <tp>
        <v>1.6759999999999999</v>
        <stp/>
        <stp>_x000B_EUR6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6" s="7"/>
      </tp>
      <tp>
        <v>1.696523196</v>
        <stp/>
        <stp>_x000B_EUR6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9" s="7"/>
      </tp>
      <tp>
        <v>1.696523196</v>
        <stp/>
        <stp>_x000B_EUR6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9" s="7"/>
      </tp>
      <tp>
        <v>1.581</v>
        <stp/>
        <stp>_x000B_EUR1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7" s="7"/>
      </tp>
      <tp>
        <v>1.6759999999999999</v>
        <stp/>
        <stp>_x000B_EUR6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6" s="7"/>
      </tp>
      <tp>
        <v>1.692371665</v>
        <stp/>
        <stp>_x000B_EUR6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8" s="7"/>
      </tp>
      <tp>
        <v>1.685859303</v>
        <stp/>
        <stp>_x000B_EUR6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7" s="7"/>
      </tp>
      <tp>
        <v>1.7078522249999999</v>
        <stp/>
        <stp>_x000B_EUR6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5" s="7"/>
      </tp>
      <tp>
        <v>1.7058453689999999</v>
        <stp/>
        <stp>_x000B_EUR6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4" s="7"/>
      </tp>
      <tp>
        <v>1.7058453689999999</v>
        <stp/>
        <stp>_x000B_EUR6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4" s="7"/>
      </tp>
      <tp>
        <v>1.7078522249999999</v>
        <stp/>
        <stp>_x000B_EUR6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5" s="7"/>
      </tp>
      <tp>
        <v>1.7829999999999999</v>
        <stp/>
        <stp>_x000B_EUR1Y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6" s="7"/>
      </tp>
      <tp>
        <v>1.7829999999999999</v>
        <stp/>
        <stp>_x000B_EUR1Y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6" s="7"/>
      </tp>
      <tp>
        <v>1.7210000000000001</v>
        <stp/>
        <stp>_x000B_EUR6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1" s="7"/>
      </tp>
      <tp>
        <v>1.721761667</v>
        <stp/>
        <stp>_x000B_EUR6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2" s="7"/>
      </tp>
      <tp>
        <v>1.7195150530000001</v>
        <stp/>
        <stp>_x000B_EUR6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0" s="7"/>
      </tp>
      <tp>
        <v>1.7219771260000001</v>
        <stp/>
        <stp>_x000B_EUR6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3" s="7"/>
      </tp>
      <tp>
        <v>1.7219771260000001</v>
        <stp/>
        <stp>_x000B_EUR6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3" s="7"/>
      </tp>
      <tp>
        <v>1.7195150530000001</v>
        <stp/>
        <stp>_x000B_EUR6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0" s="7"/>
      </tp>
      <tp>
        <v>1.721761667</v>
        <stp/>
        <stp>_x000B_EUR6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2" s="7"/>
      </tp>
      <tp>
        <v>1.7210000000000001</v>
        <stp/>
        <stp>_x000B_EUR6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1" s="7"/>
      </tp>
      <tp>
        <v>1.7124184389999999</v>
        <stp/>
        <stp>_x000B_EUR6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7" s="7"/>
      </tp>
      <tp>
        <v>1.7149417470000001</v>
        <stp/>
        <stp>_x000B_EUR6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8" s="7"/>
      </tp>
      <tp>
        <v>1.615</v>
        <stp/>
        <stp>_x000B_EUR1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6" s="7"/>
      </tp>
      <tp>
        <v>1.631</v>
        <stp/>
        <stp>_x000B_EUR3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8" s="7"/>
      </tp>
      <tp>
        <v>1.71</v>
        <stp/>
        <stp>_x000B_EUR6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6" s="7"/>
      </tp>
      <tp>
        <v>1.717460633</v>
        <stp/>
        <stp>_x000B_EUR6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9" s="7"/>
      </tp>
      <tp>
        <v>1.717460633</v>
        <stp/>
        <stp>_x000B_EUR6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9" s="7"/>
      </tp>
      <tp>
        <v>1.615</v>
        <stp/>
        <stp>_x000B_EUR1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6" s="7"/>
      </tp>
      <tp>
        <v>1.631</v>
        <stp/>
        <stp>_x000B_EUR3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8" s="7"/>
      </tp>
      <tp>
        <v>1.71</v>
        <stp/>
        <stp>_x000B_EUR6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6" s="7"/>
      </tp>
      <tp>
        <v>1.7149417470000001</v>
        <stp/>
        <stp>_x000B_EUR6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8" s="7"/>
      </tp>
      <tp>
        <v>1.7124184389999999</v>
        <stp/>
        <stp>_x000B_EUR6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7" s="7"/>
      </tp>
      <tp>
        <v>1.720906759</v>
        <stp/>
        <stp>_x000B_EUR6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5" s="7"/>
      </tp>
      <tp>
        <v>1.721612916</v>
        <stp/>
        <stp>_x000B_EUR6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4" s="7"/>
      </tp>
      <tp>
        <v>1.721612916</v>
        <stp/>
        <stp>_x000B_EUR6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4" s="7"/>
      </tp>
      <tp>
        <v>1.720906759</v>
        <stp/>
        <stp>_x000B_EUR6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5" s="7"/>
      </tp>
      <tp>
        <v>1.7798566330000001</v>
        <stp/>
        <stp>_x000B_EUR1Y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7" s="7"/>
      </tp>
      <tp>
        <v>1.780641173</v>
        <stp/>
        <stp>_x000B_EUR1Y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8" s="7"/>
      </tp>
      <tp>
        <v>1.7789999999999999</v>
        <stp/>
        <stp>_x000B_EUR1Y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6" s="7"/>
      </tp>
      <tp>
        <v>1.781454718</v>
        <stp/>
        <stp>_x000B_EUR1Y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9" s="7"/>
      </tp>
      <tp>
        <v>1.781454718</v>
        <stp/>
        <stp>_x000B_EUR1Y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9" s="7"/>
      </tp>
      <tp>
        <v>1.7789999999999999</v>
        <stp/>
        <stp>_x000B_EUR1Y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6" s="7"/>
      </tp>
      <tp>
        <v>1.780641173</v>
        <stp/>
        <stp>_x000B_EUR1Y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8" s="7"/>
      </tp>
      <tp>
        <v>1.7798566330000001</v>
        <stp/>
        <stp>_x000B_EUR1Y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7" s="7"/>
      </tp>
      <tp>
        <v>1.7825475989999999</v>
        <stp/>
        <stp>_x000B_EUR1Y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1" s="7"/>
      </tp>
      <tp>
        <v>1.782917181</v>
        <stp/>
        <stp>_x000B_EUR1Y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2" s="7"/>
      </tp>
      <tp>
        <v>1.782056117</v>
        <stp/>
        <stp>_x000B_EUR1Y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0" s="7"/>
      </tp>
      <tp>
        <v>1.783245338</v>
        <stp/>
        <stp>_x000B_EUR1Y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3" s="7"/>
      </tp>
      <tp>
        <v>1.783245338</v>
        <stp/>
        <stp>_x000B_EUR1Y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3" s="7"/>
      </tp>
      <tp>
        <v>1.782056117</v>
        <stp/>
        <stp>_x000B_EUR1Y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0" s="7"/>
      </tp>
      <tp>
        <v>1.782917181</v>
        <stp/>
        <stp>_x000B_EUR1Y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2" s="7"/>
      </tp>
      <tp>
        <v>1.7825475989999999</v>
        <stp/>
        <stp>_x000B_EUR1Y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1" s="7"/>
      </tp>
      <tp>
        <v>1.783251194</v>
        <stp/>
        <stp>_x000B_EUR1Y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5" s="7"/>
      </tp>
      <tp>
        <v>1.7833286669999999</v>
        <stp/>
        <stp>_x000B_EUR1Y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4" s="7"/>
      </tp>
      <tp>
        <v>1.7833286669999999</v>
        <stp/>
        <stp>_x000B_EUR1Y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4" s="7"/>
      </tp>
      <tp>
        <v>1.783251194</v>
        <stp/>
        <stp>_x000B_EUR1Y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5" s="7"/>
      </tp>
      <tp>
        <v>1.6090885619999999</v>
        <stp/>
        <stp>_x000B_EUR1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1" s="7"/>
      </tp>
      <tp>
        <v>1.484</v>
        <stp/>
        <stp>_x000B_EUR3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1" s="7"/>
      </tp>
      <tp>
        <v>1.6117572820000001</v>
        <stp/>
        <stp>_x000B_EUR1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2" s="7"/>
      </tp>
      <tp>
        <v>1.522245595</v>
        <stp/>
        <stp>_x000B_EUR3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2" s="7"/>
      </tp>
      <tp>
        <v>1.6059011299999999</v>
        <stp/>
        <stp>_x000B_EUR1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0" s="7"/>
      </tp>
      <tp>
        <v>1.4384245410000001</v>
        <stp/>
        <stp>_x000B_EUR3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0" s="7"/>
      </tp>
      <tp>
        <v>1.6138531300000001</v>
        <stp/>
        <stp>_x000B_EUR1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3" s="7"/>
      </tp>
      <tp>
        <v>1.554216475</v>
        <stp/>
        <stp>_x000B_EUR3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3" s="7"/>
      </tp>
      <tp>
        <v>1.6138531300000001</v>
        <stp/>
        <stp>_x000B_EUR1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3" s="7"/>
      </tp>
      <tp>
        <v>1.554216475</v>
        <stp/>
        <stp>_x000B_EUR3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3" s="7"/>
      </tp>
      <tp>
        <v>1.6059011299999999</v>
        <stp/>
        <stp>_x000B_EUR1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0" s="7"/>
      </tp>
      <tp>
        <v>1.4384245410000001</v>
        <stp/>
        <stp>_x000B_EUR3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0" s="7"/>
      </tp>
      <tp>
        <v>1.6117572820000001</v>
        <stp/>
        <stp>_x000B_EUR1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2" s="7"/>
      </tp>
      <tp>
        <v>1.522245595</v>
        <stp/>
        <stp>_x000B_EUR3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2" s="7"/>
      </tp>
      <tp>
        <v>1.6090885619999999</v>
        <stp/>
        <stp>_x000B_EUR1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1" s="7"/>
      </tp>
      <tp>
        <v>1.484</v>
        <stp/>
        <stp>_x000B_EUR3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1" s="7"/>
      </tp>
      <tp>
        <v>1.594170409</v>
        <stp/>
        <stp>_x000B_EUR1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7" s="7"/>
      </tp>
      <tp>
        <v>1.2361313389999999</v>
        <stp/>
        <stp>_x000B_EUR3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7" s="7"/>
      </tp>
      <tp>
        <v>1.5982674210000001</v>
        <stp/>
        <stp>_x000B_EUR1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8" s="7"/>
      </tp>
      <tp>
        <v>1.3160000000000001</v>
        <stp/>
        <stp>_x000B_EUR3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8" s="7"/>
      </tp>
      <tp>
        <v>1.59</v>
        <stp/>
        <stp>_x000B_EUR1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6" s="7"/>
      </tp>
      <tp>
        <v>1.145</v>
        <stp/>
        <stp>_x000B_EUR3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6" s="7"/>
      </tp>
      <tp>
        <v>1.72</v>
        <stp/>
        <stp>_x000B_EUR6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6" s="7"/>
      </tp>
      <tp>
        <v>1.602293806</v>
        <stp/>
        <stp>_x000B_EUR1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9" s="7"/>
      </tp>
      <tp>
        <v>1.3835205749999999</v>
        <stp/>
        <stp>_x000B_EUR3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9" s="7"/>
      </tp>
      <tp>
        <v>1.602293806</v>
        <stp/>
        <stp>_x000B_EUR1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9" s="7"/>
      </tp>
      <tp>
        <v>1.3835205749999999</v>
        <stp/>
        <stp>_x000B_EUR3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9" s="7"/>
      </tp>
      <tp>
        <v>1.59</v>
        <stp/>
        <stp>_x000B_EUR1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6" s="7"/>
      </tp>
      <tp>
        <v>1.145</v>
        <stp/>
        <stp>_x000B_EUR3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6" s="7"/>
      </tp>
      <tp>
        <v>1.72</v>
        <stp/>
        <stp>_x000B_EUR6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6" s="7"/>
      </tp>
      <tp>
        <v>1.5982674210000001</v>
        <stp/>
        <stp>_x000B_EUR1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8" s="7"/>
      </tp>
      <tp>
        <v>1.3160000000000001</v>
        <stp/>
        <stp>_x000B_EUR3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8" s="7"/>
      </tp>
      <tp>
        <v>1.594170409</v>
        <stp/>
        <stp>_x000B_EUR1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7" s="7"/>
      </tp>
      <tp>
        <v>1.2361313389999999</v>
        <stp/>
        <stp>_x000B_EUR3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7" s="7"/>
      </tp>
      <tp>
        <v>1.6155378599999999</v>
        <stp/>
        <stp>_x000B_EUR1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5" s="7"/>
      </tp>
      <tp>
        <v>1.6004139159999999</v>
        <stp/>
        <stp>_x000B_EUR3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5" s="7"/>
      </tp>
      <tp>
        <v>1.6151210039999999</v>
        <stp/>
        <stp>_x000B_EUR1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4" s="7"/>
      </tp>
      <tp>
        <v>1.5799310479999999</v>
        <stp/>
        <stp>_x000B_EUR3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4" s="7"/>
      </tp>
      <tp>
        <v>1.6151210039999999</v>
        <stp/>
        <stp>_x000B_EUR1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4" s="7"/>
      </tp>
      <tp>
        <v>1.5799310479999999</v>
        <stp/>
        <stp>_x000B_EUR3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4" s="7"/>
      </tp>
      <tp>
        <v>1.6155378599999999</v>
        <stp/>
        <stp>_x000B_EUR1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5" s="7"/>
      </tp>
      <tp>
        <v>1.6004139159999999</v>
        <stp/>
        <stp>_x000B_EUR3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5" s="7"/>
      </tp>
      <tp>
        <v>1.762283375</v>
        <stp/>
        <stp>_x000B_EUR1Y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7" s="7"/>
      </tp>
      <tp>
        <v>1.7671502219999999</v>
        <stp/>
        <stp>_x000B_EUR1Y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8" s="7"/>
      </tp>
      <tp>
        <v>1.7549999999999999</v>
        <stp/>
        <stp>_x000B_EUR1Y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6" s="7"/>
      </tp>
      <tp>
        <v>1.7703448989999999</v>
        <stp/>
        <stp>_x000B_EUR1Y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9" s="7"/>
      </tp>
      <tp>
        <v>1.7703448989999999</v>
        <stp/>
        <stp>_x000B_EUR1Y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9" s="7"/>
      </tp>
      <tp>
        <v>1.7549999999999999</v>
        <stp/>
        <stp>_x000B_EUR1Y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6" s="7"/>
      </tp>
      <tp>
        <v>1.7671502219999999</v>
        <stp/>
        <stp>_x000B_EUR1Y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8" s="7"/>
      </tp>
      <tp>
        <v>1.762283375</v>
        <stp/>
        <stp>_x000B_EUR1Y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7" s="7"/>
      </tp>
      <tp>
        <v>1.774</v>
        <stp/>
        <stp>_x000B_EUR1Y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1" s="7"/>
      </tp>
      <tp>
        <v>1.775188177</v>
        <stp/>
        <stp>_x000B_EUR1Y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2" s="7"/>
      </tp>
      <tp>
        <v>1.7724002569999999</v>
        <stp/>
        <stp>_x000B_EUR1Y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0" s="7"/>
      </tp>
      <tp>
        <v>1.7762119300000001</v>
        <stp/>
        <stp>_x000B_EUR1Y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3" s="7"/>
      </tp>
      <tp>
        <v>1.7762119300000001</v>
        <stp/>
        <stp>_x000B_EUR1Y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3" s="7"/>
      </tp>
      <tp>
        <v>1.7724002569999999</v>
        <stp/>
        <stp>_x000B_EUR1Y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0" s="7"/>
      </tp>
      <tp>
        <v>1.775188177</v>
        <stp/>
        <stp>_x000B_EUR1Y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2" s="7"/>
      </tp>
      <tp>
        <v>1.774</v>
        <stp/>
        <stp>_x000B_EUR1Y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1" s="7"/>
      </tp>
      <tp>
        <v>1.778127164</v>
        <stp/>
        <stp>_x000B_EUR1Y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5" s="7"/>
      </tp>
      <tp>
        <v>1.7771282340000001</v>
        <stp/>
        <stp>_x000B_EUR1Y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4" s="7"/>
      </tp>
      <tp>
        <v>1.7771282340000001</v>
        <stp/>
        <stp>_x000B_EUR1Y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4" s="7"/>
      </tp>
      <tp>
        <v>1.778127164</v>
        <stp/>
        <stp>_x000B_EUR1Y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5" s="7"/>
      </tp>
      <tp>
        <v>1.569</v>
        <stp/>
        <stp>_x000B_EUR1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1" s="7"/>
      </tp>
      <tp>
        <v>1.573227312</v>
        <stp/>
        <stp>_x000B_EUR1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2" s="7"/>
      </tp>
      <tp>
        <v>1.5643750359999999</v>
        <stp/>
        <stp>_x000B_EUR1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0" s="7"/>
      </tp>
      <tp>
        <v>1.5774047369999999</v>
        <stp/>
        <stp>_x000B_EUR1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3" s="7"/>
      </tp>
      <tp>
        <v>1.5774047369999999</v>
        <stp/>
        <stp>_x000B_EUR1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3" s="7"/>
      </tp>
      <tp>
        <v>1.5643750359999999</v>
        <stp/>
        <stp>_x000B_EUR1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0" s="7"/>
      </tp>
      <tp>
        <v>1.573227312</v>
        <stp/>
        <stp>_x000B_EUR1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2" s="7"/>
      </tp>
      <tp>
        <v>1.569</v>
        <stp/>
        <stp>_x000B_EUR1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1" s="7"/>
      </tp>
      <tp>
        <v>1.5422554239999999</v>
        <stp/>
        <stp>_x000B_EUR1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7" s="7"/>
      </tp>
      <tp>
        <v>-4.515127E-2</v>
        <stp/>
        <stp>_x000B_EUR1MSW21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2" s="7"/>
      </tp>
      <tp>
        <v>1.5519138459999999</v>
        <stp/>
        <stp>_x000B_EUR1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8" s="7"/>
      </tp>
      <tp>
        <v>1.5289999999999999</v>
        <stp/>
        <stp>_x000B_EUR1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6" s="7"/>
      </tp>
      <tp>
        <v>1.677</v>
        <stp/>
        <stp>_x000B_EUR6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7" s="7"/>
      </tp>
      <tp>
        <v>1.55900723</v>
        <stp/>
        <stp>_x000B_EUR1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9" s="7"/>
      </tp>
      <tp>
        <v>1.55900723</v>
        <stp/>
        <stp>_x000B_EUR1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9" s="7"/>
      </tp>
      <tp>
        <v>1.5289999999999999</v>
        <stp/>
        <stp>_x000B_EUR1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6" s="7"/>
      </tp>
      <tp>
        <v>1.677</v>
        <stp/>
        <stp>_x000B_EUR6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7" s="7"/>
      </tp>
      <tp>
        <v>1.5519138459999999</v>
        <stp/>
        <stp>_x000B_EUR1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8" s="7"/>
      </tp>
      <tp>
        <v>-4.515127E-2</v>
        <stp/>
        <stp>_x000B_EUR1MSW21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2" s="7"/>
      </tp>
      <tp>
        <v>1.5422554239999999</v>
        <stp/>
        <stp>_x000B_EUR1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7" s="7"/>
      </tp>
      <tp>
        <v>1.585818731</v>
        <stp/>
        <stp>_x000B_EUR1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5" s="7"/>
      </tp>
      <tp>
        <v>1.581550357</v>
        <stp/>
        <stp>_x000B_EUR1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4" s="7"/>
      </tp>
      <tp>
        <v>1.581550357</v>
        <stp/>
        <stp>_x000B_EUR1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4" s="7"/>
      </tp>
      <tp>
        <v>1.585818731</v>
        <stp/>
        <stp>_x000B_EUR1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5" s="7"/>
      </tp>
      <tp>
        <v>1.4238505809999999</v>
        <stp/>
        <stp>_x000B_EUR1Y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7" s="7"/>
      </tp>
      <tp>
        <v>0.16779587099999999</v>
        <stp/>
        <stp>_x000B_EUR1YDP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2" s="7"/>
      </tp>
      <tp>
        <v>0.16599999999999998</v>
        <stp/>
        <stp>_x000B_EUR1YDP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3" s="7"/>
      </tp>
      <tp>
        <v>1.4950000000000001</v>
        <stp/>
        <stp>_x000B_EUR1Y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8" s="7"/>
      </tp>
      <tp>
        <v>1.339</v>
        <stp/>
        <stp>_x000B_EUR1Y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6" s="7"/>
      </tp>
      <tp>
        <v>0.16859471100000001</v>
        <stp/>
        <stp>_x000B_EUR1YDP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1" s="7"/>
      </tp>
      <tp>
        <v>1.554931281</v>
        <stp/>
        <stp>_x000B_EUR1Y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9" s="7"/>
      </tp>
      <tp>
        <v>1.554931281</v>
        <stp/>
        <stp>_x000B_EUR1Y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9" s="7"/>
      </tp>
      <tp>
        <v>0.16859471100000001</v>
        <stp/>
        <stp>_x000B_EUR1YDP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1" s="7"/>
      </tp>
      <tp>
        <v>1.339</v>
        <stp/>
        <stp>_x000B_EUR1Y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6" s="7"/>
      </tp>
      <tp>
        <v>1.4950000000000001</v>
        <stp/>
        <stp>_x000B_EUR1Y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8" s="7"/>
      </tp>
      <tp>
        <v>0.16599999999999998</v>
        <stp/>
        <stp>_x000B_EUR1YDP12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3" s="7"/>
      </tp>
      <tp>
        <v>0.16779587099999999</v>
        <stp/>
        <stp>_x000B_EUR1YDP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2" s="7"/>
      </tp>
      <tp>
        <v>1.4238505809999999</v>
        <stp/>
        <stp>_x000B_EUR1Y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7" s="7"/>
      </tp>
      <tp>
        <v>1.6440000000000001</v>
        <stp/>
        <stp>_x000B_EUR1Y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1" s="7"/>
      </tp>
      <tp>
        <v>1.677658198</v>
        <stp/>
        <stp>_x000B_EUR1Y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2" s="7"/>
      </tp>
      <tp>
        <v>1.6037001230000001</v>
        <stp/>
        <stp>_x000B_EUR1Y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0" s="7"/>
      </tp>
      <tp>
        <v>1.705661372</v>
        <stp/>
        <stp>_x000B_EUR1Y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3" s="7"/>
      </tp>
      <tp>
        <v>1.705661372</v>
        <stp/>
        <stp>_x000B_EUR1Y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3" s="7"/>
      </tp>
      <tp>
        <v>1.6037001230000001</v>
        <stp/>
        <stp>_x000B_EUR1Y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0" s="7"/>
      </tp>
      <tp>
        <v>1.677658198</v>
        <stp/>
        <stp>_x000B_EUR1Y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2" s="7"/>
      </tp>
      <tp>
        <v>1.6440000000000001</v>
        <stp/>
        <stp>_x000B_EUR1Y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1" s="7"/>
      </tp>
      <tp>
        <v>1.744034343</v>
        <stp/>
        <stp>_x000B_EUR1Y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5" s="7"/>
      </tp>
      <tp>
        <v>1.7275853910000001</v>
        <stp/>
        <stp>_x000B_EUR1Y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4" s="7"/>
      </tp>
      <tp>
        <v>1.7275853910000001</v>
        <stp/>
        <stp>_x000B_EUR1Y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4" s="7"/>
      </tp>
      <tp>
        <v>1.744034343</v>
        <stp/>
        <stp>_x000B_EUR1Y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5" s="7"/>
      </tp>
      <tp>
        <v>1.387</v>
        <stp/>
        <stp>_x000B_EUR1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1" s="7"/>
      </tp>
      <tp>
        <v>1.6783157950000001</v>
        <stp/>
        <stp>_x000B_EUR3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1" s="7"/>
      </tp>
      <tp>
        <v>-6.6056359999999995E-2</v>
        <stp/>
        <stp>_x000B_EUR1MSW15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6" s="7"/>
      </tp>
      <tp>
        <v>1.427551937</v>
        <stp/>
        <stp>_x000B_EUR1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2" s="7"/>
      </tp>
      <tp>
        <v>1.6801992189999999</v>
        <stp/>
        <stp>_x000B_EUR3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2" s="7"/>
      </tp>
      <tp>
        <v>1.33910274</v>
        <stp/>
        <stp>_x000B_EUR1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0" s="7"/>
      </tp>
      <tp>
        <v>1.675971815</v>
        <stp/>
        <stp>_x000B_EUR3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0" s="7"/>
      </tp>
      <tp>
        <v>1.4616635259999999</v>
        <stp/>
        <stp>_x000B_EUR1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3" s="7"/>
      </tp>
      <tp>
        <v>1.681584821</v>
        <stp/>
        <stp>_x000B_EUR3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3" s="7"/>
      </tp>
      <tp>
        <v>1.4616635259999999</v>
        <stp/>
        <stp>_x000B_EUR1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3" s="7"/>
      </tp>
      <tp>
        <v>1.681584821</v>
        <stp/>
        <stp>_x000B_EUR3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3" s="7"/>
      </tp>
      <tp>
        <v>1.33910274</v>
        <stp/>
        <stp>_x000B_EUR1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0" s="7"/>
      </tp>
      <tp>
        <v>1.675971815</v>
        <stp/>
        <stp>_x000B_EUR3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0" s="7"/>
      </tp>
      <tp>
        <v>1.427551937</v>
        <stp/>
        <stp>_x000B_EUR1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2" s="7"/>
      </tp>
      <tp>
        <v>1.6801992189999999</v>
        <stp/>
        <stp>_x000B_EUR3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2" s="7"/>
      </tp>
      <tp>
        <v>-6.6056359999999995E-2</v>
        <stp/>
        <stp>_x000B_EUR1MSW15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6" s="7"/>
      </tp>
      <tp>
        <v>1.387</v>
        <stp/>
        <stp>_x000B_EUR1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1" s="7"/>
      </tp>
      <tp>
        <v>1.6783157950000001</v>
        <stp/>
        <stp>_x000B_EUR3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1" s="7"/>
      </tp>
      <tp>
        <v>1.136658049</v>
        <stp/>
        <stp>_x000B_EUR1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7" s="7"/>
      </tp>
      <tp>
        <v>1.6671110709999999</v>
        <stp/>
        <stp>_x000B_EUR3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7" s="7"/>
      </tp>
      <tp>
        <v>-6.9999999999999993E-2</v>
        <stp/>
        <stp>_x000B_EUR1MSW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2" s="7"/>
      </tp>
      <tp>
        <v>-7.0999999999999994E-2</v>
        <stp/>
        <stp>_x000B_EUR1MSW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1" s="7"/>
      </tp>
      <tp>
        <v>1.2150000000000001</v>
        <stp/>
        <stp>_x000B_EUR1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8" s="7"/>
      </tp>
      <tp>
        <v>1.6701984169999999</v>
        <stp/>
        <stp>_x000B_EUR3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8" s="7"/>
      </tp>
      <tp>
        <v>1.0449999999999999</v>
        <stp/>
        <stp>_x000B_EUR1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6" s="7"/>
      </tp>
      <tp>
        <v>1.6639999999999999</v>
        <stp/>
        <stp>_x000B_EUR3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6" s="7"/>
      </tp>
      <tp>
        <v>1.6619999999999999</v>
        <stp/>
        <stp>_x000B_EUR6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8" s="7"/>
      </tp>
      <tp>
        <v>-7.1999999999999995E-2</v>
        <stp/>
        <stp>_x000B_EUR1MSW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0" s="7"/>
      </tp>
      <tp>
        <v>1.282563863</v>
        <stp/>
        <stp>_x000B_EUR1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9" s="7"/>
      </tp>
      <tp>
        <v>1.6732673659999999</v>
        <stp/>
        <stp>_x000B_EUR3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9" s="7"/>
      </tp>
      <tp>
        <v>1.282563863</v>
        <stp/>
        <stp>_x000B_EUR1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9" s="7"/>
      </tp>
      <tp>
        <v>1.6732673659999999</v>
        <stp/>
        <stp>_x000B_EUR3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9" s="7"/>
      </tp>
      <tp>
        <v>-7.1999999999999995E-2</v>
        <stp/>
        <stp>_x000B_EUR1MSW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0" s="7"/>
      </tp>
      <tp>
        <v>1.0449999999999999</v>
        <stp/>
        <stp>_x000B_EUR1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6" s="7"/>
      </tp>
      <tp>
        <v>1.6639999999999999</v>
        <stp/>
        <stp>_x000B_EUR3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6" s="7"/>
      </tp>
      <tp>
        <v>1.6619999999999999</v>
        <stp/>
        <stp>_x000B_EUR6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8" s="7"/>
      </tp>
      <tp>
        <v>1.2150000000000001</v>
        <stp/>
        <stp>_x000B_EUR1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8" s="7"/>
      </tp>
      <tp>
        <v>1.6701984169999999</v>
        <stp/>
        <stp>_x000B_EUR3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8" s="7"/>
      </tp>
      <tp>
        <v>-7.0999999999999994E-2</v>
        <stp/>
        <stp>_x000B_EUR1MSW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1" s="7"/>
      </tp>
      <tp>
        <v>-6.9999999999999993E-2</v>
        <stp/>
        <stp>_x000B_EUR1MSW12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2" s="7"/>
      </tp>
      <tp>
        <v>1.136658049</v>
        <stp/>
        <stp>_x000B_EUR1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7" s="7"/>
      </tp>
      <tp>
        <v>1.6671110709999999</v>
        <stp/>
        <stp>_x000B_EUR3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7" s="7"/>
      </tp>
      <tp>
        <v>1.5117137350000001</v>
        <stp/>
        <stp>_x000B_EUR1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5" s="7"/>
      </tp>
      <tp>
        <v>1.68204314</v>
        <stp/>
        <stp>_x000B_EUR3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5" s="7"/>
      </tp>
      <tp>
        <v>1.4893734430000001</v>
        <stp/>
        <stp>_x000B_EUR1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4" s="7"/>
      </tp>
      <tp>
        <v>1.6822043529999999</v>
        <stp/>
        <stp>_x000B_EUR3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4" s="7"/>
      </tp>
      <tp>
        <v>-5.7049651E-2</v>
        <stp/>
        <stp>_x000B_EUR1MSW18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9" s="7"/>
      </tp>
      <tp>
        <v>-5.7049651E-2</v>
        <stp/>
        <stp>_x000B_EUR1MSW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9" s="7"/>
      </tp>
      <tp>
        <v>1.4893734430000001</v>
        <stp/>
        <stp>_x000B_EUR1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4" s="7"/>
      </tp>
      <tp>
        <v>1.6822043529999999</v>
        <stp/>
        <stp>_x000B_EUR3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4" s="7"/>
      </tp>
      <tp>
        <v>1.5117137350000001</v>
        <stp/>
        <stp>_x000B_EUR1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5" s="7"/>
      </tp>
      <tp>
        <v>1.68204314</v>
        <stp/>
        <stp>_x000B_EUR3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5" s="7"/>
      </tp>
      <tp>
        <v>1.649</v>
        <stp/>
        <stp>_x000B_EUR3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1" s="7"/>
      </tp>
      <tp>
        <v>1.651966485</v>
        <stp/>
        <stp>_x000B_EUR3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2" s="7"/>
      </tp>
      <tp>
        <v>1.64565648</v>
        <stp/>
        <stp>_x000B_EUR3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0" s="7"/>
      </tp>
      <tp>
        <v>1.654901653</v>
        <stp/>
        <stp>_x000B_EUR3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3" s="7"/>
      </tp>
      <tp>
        <v>1.654901653</v>
        <stp/>
        <stp>_x000B_EUR3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3" s="7"/>
      </tp>
      <tp>
        <v>1.64565648</v>
        <stp/>
        <stp>_x000B_EUR3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0" s="7"/>
      </tp>
      <tp>
        <v>1.651966485</v>
        <stp/>
        <stp>_x000B_EUR3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2" s="7"/>
      </tp>
      <tp>
        <v>1.649</v>
        <stp/>
        <stp>_x000B_EUR3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1" s="7"/>
      </tp>
      <tp>
        <v>1.6276928479999999</v>
        <stp/>
        <stp>_x000B_EUR3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7" s="7"/>
      </tp>
      <tp>
        <v>1.6358893829999999</v>
        <stp/>
        <stp>_x000B_EUR3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8" s="7"/>
      </tp>
      <tp>
        <v>1.6160000000000001</v>
        <stp/>
        <stp>_x000B_EUR3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6" s="7"/>
      </tp>
      <tp>
        <v>1.6416057589999999</v>
        <stp/>
        <stp>_x000B_EUR3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9" s="7"/>
      </tp>
      <tp>
        <v>1.6416057589999999</v>
        <stp/>
        <stp>_x000B_EUR3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9" s="7"/>
      </tp>
      <tp>
        <v>1.6160000000000001</v>
        <stp/>
        <stp>_x000B_EUR3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6" s="7"/>
      </tp>
      <tp>
        <v>1.6358893829999999</v>
        <stp/>
        <stp>_x000B_EUR3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8" s="7"/>
      </tp>
      <tp>
        <v>1.6276928479999999</v>
        <stp/>
        <stp>_x000B_EUR3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7" s="7"/>
      </tp>
      <tp>
        <v>1.6609403710000001</v>
        <stp/>
        <stp>_x000B_EUR3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5" s="7"/>
      </tp>
      <tp>
        <v>1.657837303</v>
        <stp/>
        <stp>_x000B_EUR3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4" s="7"/>
      </tp>
      <tp>
        <v>1.657837303</v>
        <stp/>
        <stp>_x000B_EUR3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4" s="7"/>
      </tp>
      <tp>
        <v>1.6609403710000001</v>
        <stp/>
        <stp>_x000B_EUR3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5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TriggerCounter" refersTo="='General Settings'!$D$6"/>
    </definedNames>
    <sheetDataSet>
      <sheetData sheetId="0">
        <row r="6">
          <cell r="D6">
            <v>13334</v>
          </cell>
        </row>
      </sheetData>
      <sheetData sheetId="1"/>
      <sheetData sheetId="2">
        <row r="6">
          <cell r="D6" t="str">
            <v>EUR6M#0000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EURTND_Quote#0000</v>
          </cell>
        </row>
      </sheetData>
      <sheetData sheetId="8">
        <row r="6">
          <cell r="D6" t="str">
            <v>EUR2x5F_Quote</v>
          </cell>
        </row>
      </sheetData>
      <sheetData sheetId="9">
        <row r="6">
          <cell r="D6" t="str">
            <v>N5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N5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OIS</v>
          </cell>
        </row>
      </sheetData>
      <sheetData sheetId="15">
        <row r="6">
          <cell r="D6" t="str">
            <v>H5</v>
          </cell>
        </row>
      </sheetData>
      <sheetData sheetId="16">
        <row r="6">
          <cell r="D6" t="str">
            <v>X1S</v>
          </cell>
        </row>
      </sheetData>
      <sheetData sheetId="17">
        <row r="6">
          <cell r="D6" t="str">
            <v>1E</v>
          </cell>
        </row>
      </sheetData>
      <sheetData sheetId="18">
        <row r="6">
          <cell r="D6">
            <v>12</v>
          </cell>
        </row>
      </sheetData>
      <sheetData sheetId="19">
        <row r="6">
          <cell r="D6" t="str">
            <v>3E</v>
          </cell>
        </row>
      </sheetData>
      <sheetData sheetId="20"/>
      <sheetData sheetId="21">
        <row r="6">
          <cell r="D6" t="str">
            <v>6E</v>
          </cell>
        </row>
      </sheetData>
      <sheetData sheetId="22">
        <row r="6">
          <cell r="D6" t="str">
            <v>EUR1F2Y_Quote</v>
          </cell>
        </row>
      </sheetData>
      <sheetData sheetId="23">
        <row r="6">
          <cell r="D6" t="str">
            <v>1E</v>
          </cell>
        </row>
      </sheetData>
      <sheetData sheetId="24">
        <row r="6">
          <cell r="D6" t="str">
            <v>3E</v>
          </cell>
        </row>
      </sheetData>
      <sheetData sheetId="25">
        <row r="6">
          <cell r="D6" t="str">
            <v>3E</v>
          </cell>
        </row>
      </sheetData>
      <sheetData sheetId="26">
        <row r="6">
          <cell r="D6" t="str">
            <v>6E</v>
          </cell>
        </row>
      </sheetData>
      <sheetData sheetId="27">
        <row r="6">
          <cell r="D6" t="str">
            <v>12E</v>
          </cell>
        </row>
      </sheetData>
      <sheetData sheetId="28">
        <row r="6">
          <cell r="D6">
            <v>42173</v>
          </cell>
        </row>
      </sheetData>
      <sheetData sheetId="29">
        <row r="6">
          <cell r="D6">
            <v>42173</v>
          </cell>
        </row>
      </sheetData>
      <sheetData sheetId="30">
        <row r="6">
          <cell r="D6">
            <v>42177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30"/>
  <sheetViews>
    <sheetView showGridLines="0" workbookViewId="0">
      <selection activeCell="D4" sqref="D4"/>
    </sheetView>
  </sheetViews>
  <sheetFormatPr defaultRowHeight="13.5" x14ac:dyDescent="0.25"/>
  <cols>
    <col min="1" max="2" width="2.7109375" style="184" customWidth="1"/>
    <col min="3" max="3" width="23.42578125" style="184" bestFit="1" customWidth="1"/>
    <col min="4" max="4" width="28.5703125" style="184" bestFit="1" customWidth="1"/>
    <col min="5" max="5" width="2.7109375" style="184" customWidth="1"/>
    <col min="6" max="6" width="3.42578125" style="184" customWidth="1"/>
    <col min="7" max="16384" width="9.140625" style="184"/>
  </cols>
  <sheetData>
    <row r="1" spans="2:5" s="2" customFormat="1" ht="12" thickBot="1" x14ac:dyDescent="0.25">
      <c r="B1" s="2" t="str">
        <f>_xll.qlxlVersion(TRUE)</f>
        <v>QuantLibXL 1.6.0 - MS VC++ (version unknown) - Multithreaded Dynamic Runtime library - Release Configuration - May  5 2015 15:27:06</v>
      </c>
    </row>
    <row r="2" spans="2:5" ht="19.5" x14ac:dyDescent="0.35">
      <c r="B2" s="38" t="s">
        <v>4</v>
      </c>
      <c r="C2" s="39"/>
      <c r="D2" s="39"/>
      <c r="E2" s="37"/>
    </row>
    <row r="3" spans="2:5" s="2" customFormat="1" ht="11.25" x14ac:dyDescent="0.2">
      <c r="B3" s="144"/>
      <c r="C3" s="145"/>
      <c r="D3" s="145"/>
      <c r="E3" s="146"/>
    </row>
    <row r="4" spans="2:5" s="2" customFormat="1" ht="11.25" x14ac:dyDescent="0.2">
      <c r="B4" s="144"/>
      <c r="C4" s="147" t="s">
        <v>5</v>
      </c>
      <c r="D4" s="148">
        <v>42177.396273148152</v>
      </c>
      <c r="E4" s="146"/>
    </row>
    <row r="5" spans="2:5" s="2" customFormat="1" ht="11.25" x14ac:dyDescent="0.2">
      <c r="B5" s="144"/>
      <c r="C5" s="170" t="s">
        <v>12</v>
      </c>
      <c r="D5" s="171">
        <f>_xll.qlSettingsEvaluationDate(Trigger)</f>
        <v>42177</v>
      </c>
      <c r="E5" s="146"/>
    </row>
    <row r="6" spans="2:5" s="2" customFormat="1" ht="11.25" x14ac:dyDescent="0.2">
      <c r="B6" s="144"/>
      <c r="C6" s="172" t="s">
        <v>46</v>
      </c>
      <c r="D6" s="173">
        <f>[1]!TriggerCounter</f>
        <v>13334</v>
      </c>
      <c r="E6" s="146"/>
    </row>
    <row r="7" spans="2:5" s="2" customFormat="1" ht="12" thickBot="1" x14ac:dyDescent="0.25">
      <c r="B7" s="140"/>
      <c r="C7" s="141"/>
      <c r="D7" s="141"/>
      <c r="E7" s="143"/>
    </row>
    <row r="8" spans="2:5" ht="14.25" thickBot="1" x14ac:dyDescent="0.3"/>
    <row r="9" spans="2:5" ht="16.5" x14ac:dyDescent="0.3">
      <c r="B9" s="38" t="s">
        <v>3</v>
      </c>
      <c r="C9" s="39"/>
      <c r="D9" s="39"/>
      <c r="E9" s="40"/>
    </row>
    <row r="10" spans="2:5" s="2" customFormat="1" ht="11.25" x14ac:dyDescent="0.2">
      <c r="B10" s="144"/>
      <c r="C10" s="145"/>
      <c r="D10" s="145"/>
      <c r="E10" s="146"/>
    </row>
    <row r="11" spans="2:5" s="2" customFormat="1" ht="11.25" x14ac:dyDescent="0.2">
      <c r="B11" s="144"/>
      <c r="C11" s="169" t="s">
        <v>6</v>
      </c>
      <c r="D11" s="174" t="s">
        <v>112</v>
      </c>
      <c r="E11" s="146"/>
    </row>
    <row r="12" spans="2:5" s="2" customFormat="1" ht="11.25" x14ac:dyDescent="0.2">
      <c r="B12" s="144"/>
      <c r="C12" s="170" t="s">
        <v>61</v>
      </c>
      <c r="D12" s="175" t="str">
        <f>Currency&amp;"ON"</f>
        <v>EURON</v>
      </c>
      <c r="E12" s="146"/>
    </row>
    <row r="13" spans="2:5" s="2" customFormat="1" ht="11.25" x14ac:dyDescent="0.2">
      <c r="B13" s="144"/>
      <c r="C13" s="170" t="s">
        <v>11</v>
      </c>
      <c r="D13" s="176" t="str">
        <f>PROPER(Currency)&amp;"ibor"</f>
        <v>Euribor</v>
      </c>
      <c r="E13" s="146"/>
    </row>
    <row r="14" spans="2:5" s="2" customFormat="1" ht="11.25" x14ac:dyDescent="0.2">
      <c r="B14" s="144"/>
      <c r="C14" s="170" t="s">
        <v>13</v>
      </c>
      <c r="D14" s="176" t="s">
        <v>14</v>
      </c>
      <c r="E14" s="146"/>
    </row>
    <row r="15" spans="2:5" s="2" customFormat="1" ht="11.25" x14ac:dyDescent="0.2">
      <c r="B15" s="144"/>
      <c r="C15" s="170" t="s">
        <v>9</v>
      </c>
      <c r="D15" s="177">
        <v>2</v>
      </c>
      <c r="E15" s="146"/>
    </row>
    <row r="16" spans="2:5" s="2" customFormat="1" ht="11.25" x14ac:dyDescent="0.2">
      <c r="B16" s="144"/>
      <c r="C16" s="170" t="s">
        <v>58</v>
      </c>
      <c r="D16" s="176" t="s">
        <v>113</v>
      </c>
      <c r="E16" s="146"/>
    </row>
    <row r="17" spans="2:5" s="2" customFormat="1" ht="11.25" x14ac:dyDescent="0.2">
      <c r="B17" s="144"/>
      <c r="C17" s="170" t="s">
        <v>59</v>
      </c>
      <c r="D17" s="176" t="s">
        <v>113</v>
      </c>
      <c r="E17" s="146"/>
    </row>
    <row r="18" spans="2:5" s="2" customFormat="1" ht="11.25" x14ac:dyDescent="0.2">
      <c r="B18" s="144"/>
      <c r="C18" s="170" t="s">
        <v>57</v>
      </c>
      <c r="D18" s="176" t="b">
        <f>_xll.qlCalendarIsHoliday(LocalCalendar,_xll.qlCalendarAdvance(LiborCalendar,EvaluationDate,SettlementDays&amp;"D","f",FALSE,Trigger))</f>
        <v>0</v>
      </c>
      <c r="E18" s="146"/>
    </row>
    <row r="19" spans="2:5" s="2" customFormat="1" ht="11.25" x14ac:dyDescent="0.2">
      <c r="B19" s="144"/>
      <c r="C19" s="170" t="s">
        <v>7</v>
      </c>
      <c r="D19" s="176" t="str">
        <f>IF(D18,LocalCalendar,LiborCalendar)</f>
        <v>TARGET</v>
      </c>
      <c r="E19" s="146"/>
    </row>
    <row r="20" spans="2:5" s="2" customFormat="1" ht="11.25" x14ac:dyDescent="0.2">
      <c r="B20" s="144"/>
      <c r="C20" s="178" t="s">
        <v>10</v>
      </c>
      <c r="D20" s="179">
        <f>_xll.qlCalendarAdvance(Calendar,EvaluationDate,SettlementDays&amp;"d","following",FALSE)</f>
        <v>42179</v>
      </c>
      <c r="E20" s="146"/>
    </row>
    <row r="21" spans="2:5" s="2" customFormat="1" ht="11.25" x14ac:dyDescent="0.2">
      <c r="B21" s="144"/>
      <c r="C21" s="172" t="s">
        <v>41</v>
      </c>
      <c r="D21" s="180" t="s">
        <v>42</v>
      </c>
      <c r="E21" s="146"/>
    </row>
    <row r="22" spans="2:5" s="2" customFormat="1" ht="12" thickBot="1" x14ac:dyDescent="0.25">
      <c r="B22" s="140"/>
      <c r="C22" s="141"/>
      <c r="D22" s="141"/>
      <c r="E22" s="143"/>
    </row>
    <row r="23" spans="2:5" ht="14.25" thickBot="1" x14ac:dyDescent="0.3"/>
    <row r="24" spans="2:5" ht="16.5" x14ac:dyDescent="0.3">
      <c r="B24" s="38" t="s">
        <v>151</v>
      </c>
      <c r="C24" s="39"/>
      <c r="D24" s="39"/>
      <c r="E24" s="40"/>
    </row>
    <row r="25" spans="2:5" ht="11.25" customHeight="1" x14ac:dyDescent="0.25">
      <c r="B25" s="144"/>
      <c r="C25" s="145"/>
      <c r="D25" s="145"/>
      <c r="E25" s="146"/>
    </row>
    <row r="26" spans="2:5" ht="11.25" customHeight="1" x14ac:dyDescent="0.25">
      <c r="B26" s="144"/>
      <c r="C26" s="169" t="s">
        <v>152</v>
      </c>
      <c r="D26" s="174" t="b">
        <v>1</v>
      </c>
      <c r="E26" s="146"/>
    </row>
    <row r="27" spans="2:5" ht="11.25" customHeight="1" x14ac:dyDescent="0.25">
      <c r="B27" s="144"/>
      <c r="C27" s="170" t="s">
        <v>153</v>
      </c>
      <c r="D27" s="175" t="b">
        <v>1</v>
      </c>
      <c r="E27" s="146"/>
    </row>
    <row r="28" spans="2:5" ht="11.25" customHeight="1" x14ac:dyDescent="0.25">
      <c r="B28" s="144"/>
      <c r="C28" s="170" t="s">
        <v>154</v>
      </c>
      <c r="D28" s="181">
        <v>-0.01</v>
      </c>
      <c r="E28" s="146"/>
    </row>
    <row r="29" spans="2:5" ht="11.25" customHeight="1" x14ac:dyDescent="0.25">
      <c r="B29" s="144"/>
      <c r="C29" s="182" t="s">
        <v>155</v>
      </c>
      <c r="D29" s="183">
        <v>1E-4</v>
      </c>
      <c r="E29" s="146"/>
    </row>
    <row r="30" spans="2:5" ht="11.25" customHeight="1" thickBot="1" x14ac:dyDescent="0.3">
      <c r="B30" s="140"/>
      <c r="C30" s="141"/>
      <c r="D30" s="142"/>
      <c r="E30" s="143"/>
    </row>
  </sheetData>
  <dataValidations count="3">
    <dataValidation type="list" allowBlank="1" showInputMessage="1" showErrorMessage="1" sqref="D16:D1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11">
      <formula1>"EUR,USD,GBP,JPY,CHF,AUD,CNY,CNH,HKD,RMB"</formula1>
    </dataValidation>
  </dataValidations>
  <pageMargins left="0.7" right="0.7" top="0.75" bottom="0.75" header="0.3" footer="0.3"/>
  <pageSetup paperSize="9" orientation="portrait" r:id="rId1"/>
  <ignoredErrors>
    <ignoredError sqref="D19:D20 D18 D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I118"/>
  <sheetViews>
    <sheetView showGridLines="0" tabSelected="1" workbookViewId="0">
      <pane xSplit="8" topLeftCell="I1" activePane="topRight" state="frozen"/>
      <selection pane="topRight" activeCell="C2" sqref="C2"/>
    </sheetView>
  </sheetViews>
  <sheetFormatPr defaultColWidth="3" defaultRowHeight="11.25" x14ac:dyDescent="0.2"/>
  <cols>
    <col min="1" max="1" width="3" style="2"/>
    <col min="2" max="2" width="11" style="2" bestFit="1" customWidth="1"/>
    <col min="3" max="7" width="11.28515625" style="2" customWidth="1"/>
    <col min="8" max="8" width="2.7109375" style="3" customWidth="1"/>
    <col min="9" max="9" width="15.7109375" style="2" customWidth="1"/>
    <col min="10" max="11" width="8.28515625" style="112" customWidth="1"/>
    <col min="12" max="12" width="15.7109375" style="2" customWidth="1"/>
    <col min="13" max="13" width="9.28515625" style="112" customWidth="1"/>
    <col min="14" max="14" width="9.28515625" style="113" customWidth="1"/>
    <col min="15" max="15" width="15.7109375" style="2" customWidth="1"/>
    <col min="16" max="17" width="8.28515625" style="113" customWidth="1"/>
    <col min="18" max="18" width="15.7109375" style="2" customWidth="1"/>
    <col min="19" max="20" width="8.28515625" style="113" customWidth="1"/>
    <col min="21" max="21" width="15.7109375" style="2" customWidth="1"/>
    <col min="22" max="23" width="8.28515625" style="112" customWidth="1"/>
    <col min="24" max="24" width="2.7109375" style="2" customWidth="1"/>
    <col min="25" max="25" width="10" style="2" customWidth="1"/>
    <col min="26" max="26" width="10" style="3" customWidth="1"/>
    <col min="27" max="27" width="10" style="2" customWidth="1"/>
    <col min="28" max="28" width="10" style="3" customWidth="1"/>
    <col min="29" max="29" width="10" style="2" customWidth="1"/>
    <col min="30" max="30" width="10" style="3" customWidth="1"/>
    <col min="31" max="31" width="10" style="2" customWidth="1"/>
    <col min="32" max="32" width="10" style="3" customWidth="1"/>
    <col min="33" max="33" width="10" style="2" bestFit="1" customWidth="1"/>
    <col min="34" max="34" width="10" style="3" bestFit="1" customWidth="1"/>
    <col min="35" max="35" width="2.7109375" style="2" customWidth="1"/>
    <col min="36" max="41" width="14.42578125" style="2" customWidth="1"/>
    <col min="42" max="16384" width="3" style="2"/>
  </cols>
  <sheetData>
    <row r="2" spans="1:35" ht="11.25" customHeight="1" x14ac:dyDescent="0.2">
      <c r="B2" s="51" t="s">
        <v>8</v>
      </c>
      <c r="C2" s="29" t="s">
        <v>198</v>
      </c>
      <c r="D2" s="12" t="s">
        <v>2</v>
      </c>
      <c r="E2" s="12">
        <v>0</v>
      </c>
      <c r="F2" s="30" t="s">
        <v>0</v>
      </c>
      <c r="G2" s="11" t="s">
        <v>1</v>
      </c>
      <c r="H2" s="2"/>
      <c r="Z2" s="2"/>
      <c r="AB2" s="2"/>
      <c r="AD2" s="2"/>
      <c r="AF2" s="2"/>
      <c r="AH2" s="2"/>
    </row>
    <row r="3" spans="1:35" ht="11.25" customHeight="1" x14ac:dyDescent="0.2">
      <c r="C3" s="48"/>
      <c r="D3" s="49"/>
      <c r="H3" s="2"/>
      <c r="Z3" s="2"/>
      <c r="AB3" s="2"/>
      <c r="AD3" s="2"/>
      <c r="AF3" s="2"/>
      <c r="AH3" s="2"/>
    </row>
    <row r="4" spans="1:35" ht="11.25" customHeight="1" x14ac:dyDescent="0.2">
      <c r="B4" s="50" t="s">
        <v>64</v>
      </c>
      <c r="C4" s="46"/>
      <c r="D4" s="20"/>
      <c r="E4" s="20"/>
      <c r="F4" s="47"/>
      <c r="G4" s="47"/>
      <c r="H4" s="2" t="s">
        <v>48</v>
      </c>
      <c r="I4" s="149" t="s">
        <v>17</v>
      </c>
      <c r="J4" s="150"/>
      <c r="K4" s="151"/>
      <c r="L4" s="149" t="s">
        <v>19</v>
      </c>
      <c r="M4" s="150"/>
      <c r="N4" s="151"/>
      <c r="O4" s="149" t="s">
        <v>14</v>
      </c>
      <c r="P4" s="150"/>
      <c r="Q4" s="151"/>
      <c r="R4" s="149" t="s">
        <v>23</v>
      </c>
      <c r="S4" s="150"/>
      <c r="T4" s="151"/>
      <c r="U4" s="149" t="s">
        <v>15</v>
      </c>
      <c r="V4" s="150"/>
      <c r="W4" s="151"/>
      <c r="X4" s="45" t="s">
        <v>48</v>
      </c>
      <c r="Y4" s="46" t="s">
        <v>17</v>
      </c>
      <c r="Z4" s="47"/>
      <c r="AA4" s="46" t="s">
        <v>19</v>
      </c>
      <c r="AB4" s="47"/>
      <c r="AC4" s="46" t="s">
        <v>14</v>
      </c>
      <c r="AD4" s="47"/>
      <c r="AE4" s="46" t="s">
        <v>23</v>
      </c>
      <c r="AF4" s="47"/>
      <c r="AG4" s="46" t="s">
        <v>15</v>
      </c>
      <c r="AH4" s="47"/>
      <c r="AI4" s="27" t="s">
        <v>48</v>
      </c>
    </row>
    <row r="5" spans="1:35" s="21" customFormat="1" ht="11.25" customHeight="1" x14ac:dyDescent="0.2">
      <c r="A5" s="2"/>
      <c r="B5" s="10" t="s">
        <v>60</v>
      </c>
      <c r="C5" s="10" t="s">
        <v>17</v>
      </c>
      <c r="D5" s="10" t="s">
        <v>19</v>
      </c>
      <c r="E5" s="10" t="s">
        <v>14</v>
      </c>
      <c r="F5" s="10" t="s">
        <v>23</v>
      </c>
      <c r="G5" s="10" t="s">
        <v>15</v>
      </c>
      <c r="H5" s="21" t="s">
        <v>48</v>
      </c>
      <c r="I5" s="22" t="s">
        <v>44</v>
      </c>
      <c r="J5" s="14" t="s">
        <v>0</v>
      </c>
      <c r="K5" s="14" t="s">
        <v>1</v>
      </c>
      <c r="L5" s="22" t="s">
        <v>44</v>
      </c>
      <c r="M5" s="14" t="s">
        <v>0</v>
      </c>
      <c r="N5" s="13" t="s">
        <v>1</v>
      </c>
      <c r="O5" s="22" t="s">
        <v>44</v>
      </c>
      <c r="P5" s="13" t="s">
        <v>0</v>
      </c>
      <c r="Q5" s="13" t="s">
        <v>1</v>
      </c>
      <c r="R5" s="22" t="s">
        <v>44</v>
      </c>
      <c r="S5" s="13" t="s">
        <v>0</v>
      </c>
      <c r="T5" s="13" t="s">
        <v>1</v>
      </c>
      <c r="U5" s="22" t="s">
        <v>44</v>
      </c>
      <c r="V5" s="14" t="s">
        <v>0</v>
      </c>
      <c r="W5" s="14" t="s">
        <v>1</v>
      </c>
      <c r="X5" s="45" t="s">
        <v>48</v>
      </c>
      <c r="Y5" s="10" t="s">
        <v>49</v>
      </c>
      <c r="Z5" s="10" t="s">
        <v>50</v>
      </c>
      <c r="AA5" s="10" t="s">
        <v>49</v>
      </c>
      <c r="AB5" s="10" t="s">
        <v>50</v>
      </c>
      <c r="AC5" s="10" t="s">
        <v>49</v>
      </c>
      <c r="AD5" s="10" t="s">
        <v>50</v>
      </c>
      <c r="AE5" s="10" t="s">
        <v>49</v>
      </c>
      <c r="AF5" s="10" t="s">
        <v>50</v>
      </c>
      <c r="AG5" s="10" t="s">
        <v>49</v>
      </c>
      <c r="AH5" s="10" t="s">
        <v>50</v>
      </c>
      <c r="AI5" s="28" t="s">
        <v>48</v>
      </c>
    </row>
    <row r="6" spans="1:35" ht="11.25" customHeight="1" x14ac:dyDescent="0.2">
      <c r="A6" s="200" t="s">
        <v>156</v>
      </c>
      <c r="B6" s="55" t="s">
        <v>15</v>
      </c>
      <c r="C6" s="93" t="s">
        <v>48</v>
      </c>
      <c r="D6" s="154" t="s">
        <v>48</v>
      </c>
      <c r="E6" s="93" t="s">
        <v>48</v>
      </c>
      <c r="F6" s="93" t="s">
        <v>48</v>
      </c>
      <c r="G6" s="155" t="str">
        <f>IF(Contribute="abcd",IF($E$2&lt;&gt;-1,_xll.RtContribute(SourceAlias,U6,Fields,V6:W6,"SCOPE:SERVER"),_xll.RtContribute(SourceAlias,"DDS_INSERT_S",$E$2:$G$2,U6:W6,"SCOPE:SERVER FTC:ALL")),"stopped")</f>
        <v>Success: Insert Ack on DTSIMI1 for EURONDPON= at 10:32:23</v>
      </c>
      <c r="H6" s="21" t="s">
        <v>48</v>
      </c>
      <c r="I6" s="128" t="str">
        <f t="array" ref="I6:I117">IF('1M Pricing'!J6:J118="","",'1M Pricing'!J6:J118)</f>
        <v/>
      </c>
      <c r="J6" s="129" t="str">
        <f>IF(I6="","",'1M Pricing'!$I6*100)</f>
        <v/>
      </c>
      <c r="K6" s="129" t="str">
        <f>J6</f>
        <v/>
      </c>
      <c r="L6" s="130" t="str">
        <f t="array" ref="L6:L117">IF('3M Pricing'!J6:J118="","",'3M Pricing'!J6:J118)</f>
        <v/>
      </c>
      <c r="M6" s="129" t="str">
        <f>IF(L6="","",'3M Pricing'!$I6*100)</f>
        <v/>
      </c>
      <c r="N6" s="129" t="str">
        <f>M6</f>
        <v/>
      </c>
      <c r="O6" s="130" t="str">
        <f t="array" ref="O6:O117">IF('6M Pricing'!J6:J118="","",'6M Pricing'!J6:J118)</f>
        <v/>
      </c>
      <c r="P6" s="129" t="str">
        <f>IF(O6="","",'6M Pricing'!$I6*100)</f>
        <v/>
      </c>
      <c r="Q6" s="129" t="str">
        <f>P6</f>
        <v/>
      </c>
      <c r="R6" s="130" t="str">
        <f t="array" ref="R6:R117">IF('1Y Pricing'!J6:J118="","",'1Y Pricing'!J6:J118)</f>
        <v/>
      </c>
      <c r="S6" s="129" t="str">
        <f>IF(R6="","",'1Y Pricing'!$I6*100)</f>
        <v/>
      </c>
      <c r="T6" s="129" t="str">
        <f>S6</f>
        <v/>
      </c>
      <c r="U6" s="128" t="str">
        <f t="array" ref="U6:U117">IF('ON Pricing'!J6:J118="","",'ON Pricing'!J6:J118)</f>
        <v>EURONDPON=</v>
      </c>
      <c r="V6" s="129">
        <f>IF(U6="","",'ON Pricing'!$I6*100)</f>
        <v>-0.11000000000072063</v>
      </c>
      <c r="W6" s="129">
        <f>V6</f>
        <v>-0.11000000000072063</v>
      </c>
      <c r="X6" s="27" t="s">
        <v>48</v>
      </c>
      <c r="Y6" s="163" t="str">
        <f>IF($C6=" ","",ROUND(ABS(_xll.RtGet(SourceAlias,$I6,BID)-J6),4))</f>
        <v/>
      </c>
      <c r="Z6" s="163" t="str">
        <f>IF($C6=" ","",ROUND(ABS(_xll.RtGet(SourceAlias,$I6,ASK)-K6),4))</f>
        <v/>
      </c>
      <c r="AA6" s="163" t="str">
        <f>IF($D6=" ","",ROUND(ABS(_xll.RtGet(SourceAlias,$L6,BID)-M6),4))</f>
        <v/>
      </c>
      <c r="AB6" s="163" t="str">
        <f>IF($D6=" ","",ROUND(ABS(_xll.RtGet(SourceAlias,$L6,ASK)-N6),4))</f>
        <v/>
      </c>
      <c r="AC6" s="163" t="str">
        <f>IF($E6=" ","",ROUND(ABS(_xll.RtGet(SourceAlias,$O6,BID)-P6),4))</f>
        <v/>
      </c>
      <c r="AD6" s="163" t="str">
        <f>IF($E6=" ","",ROUND(ABS(_xll.RtGet(SourceAlias,$O6,ASK)-Q6),4))</f>
        <v/>
      </c>
      <c r="AE6" s="163" t="str">
        <f>IF($F6=" ","",ROUND(ABS(_xll.RtGet(SourceAlias,$R6,BID)-S6),4))</f>
        <v/>
      </c>
      <c r="AF6" s="163" t="str">
        <f>IF($F6=" ","",ROUND(ABS(_xll.RtGet(SourceAlias,$R6,ASK)-T6),4))</f>
        <v/>
      </c>
      <c r="AG6" s="163">
        <f>IF($G6=" ","",ROUND(ABS(_xll.RtGet(SourceAlias,$U6,BID)-V6),4))</f>
        <v>0</v>
      </c>
      <c r="AH6" s="163">
        <f>IF($G6=" ","",ROUND(ABS(_xll.RtGet(SourceAlias,$U6,ASK)-W6),4))</f>
        <v>0</v>
      </c>
      <c r="AI6" s="27" t="s">
        <v>48</v>
      </c>
    </row>
    <row r="7" spans="1:35" ht="11.25" customHeight="1" x14ac:dyDescent="0.2">
      <c r="A7" s="201"/>
      <c r="B7" s="57" t="s">
        <v>110</v>
      </c>
      <c r="C7" s="99" t="s">
        <v>48</v>
      </c>
      <c r="D7" s="159" t="s">
        <v>48</v>
      </c>
      <c r="E7" s="99" t="s">
        <v>48</v>
      </c>
      <c r="F7" s="99" t="s">
        <v>48</v>
      </c>
      <c r="G7" s="160" t="str">
        <f>IF(Contribute="abcd",IF($E$2&lt;&gt;-1,_xll.RtContribute(SourceAlias,U7,Fields,V7:W7,"SCOPE:SERVER"),_xll.RtContribute(SourceAlias,"DDS_INSERT_S",$E$2:$G$2,U7:W7,"SCOPE:SERVER FTC:ALL")),"stopped")</f>
        <v>Success: Insert Ack on DTSIMI1 for EURONDPTN= at 10:32:23</v>
      </c>
      <c r="H7" s="21" t="s">
        <v>48</v>
      </c>
      <c r="I7" s="137" t="str">
        <v/>
      </c>
      <c r="J7" s="135" t="str">
        <f>IF(I7="","",'1M Pricing'!$I7*100)</f>
        <v/>
      </c>
      <c r="K7" s="135" t="str">
        <f t="shared" ref="K7:K70" si="0">J7</f>
        <v/>
      </c>
      <c r="L7" s="134" t="str">
        <v/>
      </c>
      <c r="M7" s="135" t="str">
        <f>IF(L7="","",'3M Pricing'!$I7*100)</f>
        <v/>
      </c>
      <c r="N7" s="135" t="str">
        <f t="shared" ref="N7:N70" si="1">M7</f>
        <v/>
      </c>
      <c r="O7" s="134" t="str">
        <v/>
      </c>
      <c r="P7" s="135" t="str">
        <f>IF(O7="","",'6M Pricing'!$I7*100)</f>
        <v/>
      </c>
      <c r="Q7" s="135" t="str">
        <f t="shared" ref="Q7:Q70" si="2">P7</f>
        <v/>
      </c>
      <c r="R7" s="134" t="str">
        <v/>
      </c>
      <c r="S7" s="135" t="str">
        <f>IF(R7="","",'1Y Pricing'!$I7*100)</f>
        <v/>
      </c>
      <c r="T7" s="135" t="str">
        <f t="shared" ref="T7:T70" si="3">S7</f>
        <v/>
      </c>
      <c r="U7" s="137" t="str">
        <v>EURONDPTN=</v>
      </c>
      <c r="V7" s="135">
        <f>IF(U7="","",'ON Pricing'!$I7*100)</f>
        <v>-0.10999999999272703</v>
      </c>
      <c r="W7" s="135">
        <f t="shared" ref="W7:W70" si="4">V7</f>
        <v>-0.10999999999272703</v>
      </c>
      <c r="X7" s="27" t="s">
        <v>48</v>
      </c>
      <c r="Y7" s="166" t="str">
        <f>IF($C7=" ","",ROUND(ABS(_xll.RtGet(SourceAlias,$I7,BID)-J7),4))</f>
        <v/>
      </c>
      <c r="Z7" s="166" t="str">
        <f>IF($C7=" ","",ROUND(ABS(_xll.RtGet(SourceAlias,$I7,ASK)-K7),4))</f>
        <v/>
      </c>
      <c r="AA7" s="166" t="str">
        <f>IF($D7=" ","",ROUND(ABS(_xll.RtGet(SourceAlias,$L7,BID)-M7),4))</f>
        <v/>
      </c>
      <c r="AB7" s="166" t="str">
        <f>IF($D7=" ","",ROUND(ABS(_xll.RtGet(SourceAlias,$L7,ASK)-N7),4))</f>
        <v/>
      </c>
      <c r="AC7" s="166" t="str">
        <f>IF($E7=" ","",ROUND(ABS(_xll.RtGet(SourceAlias,$O7,BID)-P7),4))</f>
        <v/>
      </c>
      <c r="AD7" s="166" t="str">
        <f>IF($E7=" ","",ROUND(ABS(_xll.RtGet(SourceAlias,$O7,ASK)-Q7),4))</f>
        <v/>
      </c>
      <c r="AE7" s="166" t="str">
        <f>IF($F7=" ","",ROUND(ABS(_xll.RtGet(SourceAlias,$R7,BID)-S7),4))</f>
        <v/>
      </c>
      <c r="AF7" s="166" t="str">
        <f>IF($F7=" ","",ROUND(ABS(_xll.RtGet(SourceAlias,$R7,ASK)-T7),4))</f>
        <v/>
      </c>
      <c r="AG7" s="166">
        <f>IF($G7=" ","",ROUND(ABS(_xll.RtGet(SourceAlias,$U7,BID)-V7),4))</f>
        <v>0</v>
      </c>
      <c r="AH7" s="166">
        <f>IF($G7=" ","",ROUND(ABS(_xll.RtGet(SourceAlias,$U7,ASK)-W7),4))</f>
        <v>0</v>
      </c>
      <c r="AI7" s="27" t="s">
        <v>48</v>
      </c>
    </row>
    <row r="8" spans="1:35" ht="11.25" customHeight="1" x14ac:dyDescent="0.2">
      <c r="A8" s="201"/>
      <c r="B8" s="56" t="s">
        <v>111</v>
      </c>
      <c r="C8" s="96" t="str">
        <f>IF(Contribute="abcd",IF($E$2&lt;&gt;-1,_xll.RtContribute(SourceAlias,I8,Fields,J8:K8,"SCOPE:SERVER"),_xll.RtContribute(SourceAlias,"DDS_INSERT_S",$E$2:$G$2,I8:K8,"SCOPE:SERVER FTC:ALL")),"stopped")</f>
        <v>Success: Insert Ack on DTSIMI1 for EUR1MDPSN= at 10:31:04</v>
      </c>
      <c r="D8" s="96" t="str">
        <f>IF(Contribute="abcd",IF($E$2&lt;&gt;-1,_xll.RtContribute(SourceAlias,L8,Fields,M8:N8,"SCOPE:SERVER"),_xll.RtContribute(SourceAlias,"DDS_INSERT_S",$E$2:$G$2,L8:N8,"SCOPE:SERVER FTC:ALL")),"stopped")</f>
        <v>Success: Insert Ack on DTSIMI1 for EUR3MDPSN= at 16:17:05</v>
      </c>
      <c r="E8" s="96" t="str">
        <f>IF(Contribute="abcd",IF($E$2&lt;&gt;-1,_xll.RtContribute(SourceAlias,O8,Fields,P8:Q8,"SCOPE:SERVER"),_xll.RtContribute(SourceAlias,"DDS_INSERT_S",$E$2:$G$2,O8:Q8,"SCOPE:SERVER FTC:ALL")),"stopped")</f>
        <v>Success: Insert Ack on DTSIMI1 for EUR6MDPSN= at 16:17:05</v>
      </c>
      <c r="F8" s="96" t="str">
        <f>IF(Contribute="abcd",IF($E$2&lt;&gt;-1,_xll.RtContribute(SourceAlias,R8,Fields,S8:T8,"SCOPE:SERVER"),_xll.RtContribute(SourceAlias,"DDS_INSERT_S",$E$2:$G$2,S8:T8,"SCOPE:SERVER FTC:ALL")),"stopped")</f>
        <v>Success: Insert Ack on DTSIMI1 for EUR1YDPSN= at 10:35:24</v>
      </c>
      <c r="G8" s="157" t="str">
        <f>IF(Contribute="abcd",IF($E$2&lt;&gt;-1,_xll.RtContribute(SourceAlias,U8,Fields,V8:W8,"SCOPE:SERVER"),_xll.RtContribute(SourceAlias,"DDS_INSERT_S",$E$2:$G$2,U8:W8,"SCOPE:SERVER FTC:ALL")),"stopped")</f>
        <v>Success: Insert Ack on DTSIMI1 for EURONDPSN= at 09:46:34</v>
      </c>
      <c r="H8" s="21" t="s">
        <v>48</v>
      </c>
      <c r="I8" s="131" t="str">
        <v>EUR1MDPSN=</v>
      </c>
      <c r="J8" s="132">
        <f>IF(I8="","",'1M Pricing'!$I8*100)</f>
        <v>-3.9500130022851465E-2</v>
      </c>
      <c r="K8" s="132">
        <f t="shared" si="0"/>
        <v>-3.9500130022851465E-2</v>
      </c>
      <c r="L8" s="133" t="str">
        <v>EUR3MDPSN=</v>
      </c>
      <c r="M8" s="132">
        <f>IF(L8="","",'3M Pricing'!$I8*100)</f>
        <v>-2.5820182835811778E-2</v>
      </c>
      <c r="N8" s="132">
        <f t="shared" si="1"/>
        <v>-2.5820182835811778E-2</v>
      </c>
      <c r="O8" s="133" t="str">
        <v>EUR6MDPSN=</v>
      </c>
      <c r="P8" s="132">
        <f>IF(O8="","",'6M Pricing'!$I8*100)</f>
        <v>1.6479802874336258E-2</v>
      </c>
      <c r="Q8" s="132">
        <f t="shared" si="2"/>
        <v>1.6479802874336258E-2</v>
      </c>
      <c r="R8" s="133" t="str">
        <v>EUR1YDPSN=</v>
      </c>
      <c r="S8" s="132">
        <f>IF(R8="","",'1Y Pricing'!$I8*100)</f>
        <v>0.1789595160142099</v>
      </c>
      <c r="T8" s="132">
        <f t="shared" si="3"/>
        <v>0.1789595160142099</v>
      </c>
      <c r="U8" s="131" t="str">
        <v>EURONDPSN=</v>
      </c>
      <c r="V8" s="132">
        <f>IF(U8="","",'ON Pricing'!$I8*100)</f>
        <v>-0.11185994218099182</v>
      </c>
      <c r="W8" s="132">
        <f t="shared" si="4"/>
        <v>-0.11185994218099182</v>
      </c>
      <c r="X8" s="27" t="s">
        <v>48</v>
      </c>
      <c r="Y8" s="164">
        <f>IF($C8=" ","",ROUND(ABS(_xll.RtGet(SourceAlias,$I8,BID)-J8),4))</f>
        <v>0</v>
      </c>
      <c r="Z8" s="164">
        <f>IF($C8=" ","",ROUND(ABS(_xll.RtGet(SourceAlias,$I8,ASK)-K8),4))</f>
        <v>0</v>
      </c>
      <c r="AA8" s="164">
        <f>IF($D8=" ","",ROUND(ABS(_xll.RtGet(SourceAlias,$L8,BID)-M8),4))</f>
        <v>0</v>
      </c>
      <c r="AB8" s="164">
        <f>IF($D8=" ","",ROUND(ABS(_xll.RtGet(SourceAlias,$L8,ASK)-N8),4))</f>
        <v>0</v>
      </c>
      <c r="AC8" s="164">
        <f>IF($E8=" ","",ROUND(ABS(_xll.RtGet(SourceAlias,$O8,BID)-P8),4))</f>
        <v>0</v>
      </c>
      <c r="AD8" s="164">
        <f>IF($E8=" ","",ROUND(ABS(_xll.RtGet(SourceAlias,$O8,ASK)-Q8),4))</f>
        <v>0</v>
      </c>
      <c r="AE8" s="164">
        <f>IF($F8=" ","",ROUND(ABS(_xll.RtGet(SourceAlias,$R8,BID)-S8),4))</f>
        <v>0</v>
      </c>
      <c r="AF8" s="164">
        <f>IF($F8=" ","",ROUND(ABS(_xll.RtGet(SourceAlias,$R8,ASK)-T8),4))</f>
        <v>0</v>
      </c>
      <c r="AG8" s="164">
        <f>IF($G8=" ","",ROUND(ABS(_xll.RtGet(SourceAlias,$U8,BID)-V8),4))</f>
        <v>0</v>
      </c>
      <c r="AH8" s="164">
        <f>IF($G8=" ","",ROUND(ABS(_xll.RtGet(SourceAlias,$U8,ASK)-W8),4))</f>
        <v>0</v>
      </c>
      <c r="AI8" s="27" t="s">
        <v>48</v>
      </c>
    </row>
    <row r="9" spans="1:35" ht="11.25" customHeight="1" x14ac:dyDescent="0.2">
      <c r="A9" s="201"/>
      <c r="B9" s="56" t="s">
        <v>72</v>
      </c>
      <c r="C9" s="96" t="str">
        <f>IF(Contribute="abcd",IF($E$2&lt;&gt;-1,_xll.RtContribute(SourceAlias,I9,Fields,J9:K9,"SCOPE:SERVER"),_xll.RtContribute(SourceAlias,"DDS_INSERT_S",$E$2:$G$2,I9:K9,"SCOPE:SERVER FTC:ALL")),"stopped")</f>
        <v>Success: Insert Ack on DTSIMI1 for EUR1MDPSW= at 11:01:42</v>
      </c>
      <c r="D9" s="96" t="str">
        <f>IF(Contribute="abcd",IF($E$2&lt;&gt;-1,_xll.RtContribute(SourceAlias,L9,Fields,M9:N9,"SCOPE:SERVER"),_xll.RtContribute(SourceAlias,"DDS_INSERT_S",$E$2:$G$2,L9:N9,"SCOPE:SERVER FTC:ALL")),"stopped")</f>
        <v>Success: Insert Ack on DTSIMI1 for EUR3MDPSW= at 16:17:05</v>
      </c>
      <c r="E9" s="96" t="str">
        <f>IF(Contribute="abcd",IF($E$2&lt;&gt;-1,_xll.RtContribute(SourceAlias,O9,Fields,P9:Q9,"SCOPE:SERVER"),_xll.RtContribute(SourceAlias,"DDS_INSERT_S",$E$2:$G$2,O9:Q9,"SCOPE:SERVER FTC:ALL")),"stopped")</f>
        <v>Success: Insert Ack on DTSIMI1 for EUR6MDPSW= at 16:17:05</v>
      </c>
      <c r="F9" s="96" t="str">
        <f>IF(Contribute="abcd",IF($E$2&lt;&gt;-1,_xll.RtContribute(SourceAlias,R9,Fields,S9:T9,"SCOPE:SERVER"),_xll.RtContribute(SourceAlias,"DDS_INSERT_S",$E$2:$G$2,S9:T9,"SCOPE:SERVER FTC:ALL")),"stopped")</f>
        <v>Success: Insert Ack on DTSIMI1 for EUR1YDPSW= at 10:35:24</v>
      </c>
      <c r="G9" s="157" t="s">
        <v>48</v>
      </c>
      <c r="H9" s="21" t="s">
        <v>48</v>
      </c>
      <c r="I9" s="131" t="str">
        <v>EUR1MDPSW=</v>
      </c>
      <c r="J9" s="132">
        <f>IF(I9="","",'1M Pricing'!$I9*100)</f>
        <v>-0.11899999999999998</v>
      </c>
      <c r="K9" s="132">
        <f t="shared" si="0"/>
        <v>-0.11899999999999998</v>
      </c>
      <c r="L9" s="133" t="str">
        <v>EUR3MDPSW=</v>
      </c>
      <c r="M9" s="132">
        <f>IF(L9="","",'3M Pricing'!$I9*100)</f>
        <v>-4.7344324021203477E-3</v>
      </c>
      <c r="N9" s="132">
        <f t="shared" si="1"/>
        <v>-4.7344324021203477E-3</v>
      </c>
      <c r="O9" s="133" t="str">
        <v>EUR6MDPSW=</v>
      </c>
      <c r="P9" s="132">
        <f>IF(O9="","",'6M Pricing'!$I9*100)</f>
        <v>3.7565693808210607E-2</v>
      </c>
      <c r="Q9" s="132">
        <f t="shared" si="2"/>
        <v>3.7565693808210607E-2</v>
      </c>
      <c r="R9" s="133" t="str">
        <v>EUR1YDPSW=</v>
      </c>
      <c r="S9" s="132">
        <f>IF(R9="","",'1Y Pricing'!$I9*100)</f>
        <v>0.17896218491245516</v>
      </c>
      <c r="T9" s="132">
        <f t="shared" si="3"/>
        <v>0.17896218491245516</v>
      </c>
      <c r="U9" s="131" t="str">
        <v/>
      </c>
      <c r="V9" s="132" t="str">
        <f>IF(U9="","",'ON Pricing'!$I9*100)</f>
        <v/>
      </c>
      <c r="W9" s="132" t="str">
        <f t="shared" si="4"/>
        <v/>
      </c>
      <c r="X9" s="27" t="s">
        <v>48</v>
      </c>
      <c r="Y9" s="164">
        <f>IF($C9=" ","",ROUND(ABS(_xll.RtGet(SourceAlias,$I9,BID)-J9),4))</f>
        <v>0</v>
      </c>
      <c r="Z9" s="164">
        <f>IF($C9=" ","",ROUND(ABS(_xll.RtGet(SourceAlias,$I9,ASK)-K9),4))</f>
        <v>0</v>
      </c>
      <c r="AA9" s="164">
        <f>IF($D9=" ","",ROUND(ABS(_xll.RtGet(SourceAlias,$L9,BID)-M9),4))</f>
        <v>0</v>
      </c>
      <c r="AB9" s="164">
        <f>IF($D9=" ","",ROUND(ABS(_xll.RtGet(SourceAlias,$L9,ASK)-N9),4))</f>
        <v>0</v>
      </c>
      <c r="AC9" s="164">
        <f>IF($E9=" ","",ROUND(ABS(_xll.RtGet(SourceAlias,$O9,BID)-P9),4))</f>
        <v>0</v>
      </c>
      <c r="AD9" s="164">
        <f>IF($E9=" ","",ROUND(ABS(_xll.RtGet(SourceAlias,$O9,ASK)-Q9),4))</f>
        <v>0</v>
      </c>
      <c r="AE9" s="164">
        <f>IF($F9=" ","",ROUND(ABS(_xll.RtGet(SourceAlias,$R9,BID)-S9),4))</f>
        <v>0</v>
      </c>
      <c r="AF9" s="164">
        <f>IF($F9=" ","",ROUND(ABS(_xll.RtGet(SourceAlias,$R9,ASK)-T9),4))</f>
        <v>0</v>
      </c>
      <c r="AG9" s="164" t="str">
        <f>IF($G9=" ","",ROUND(ABS(_xll.RtGet(SourceAlias,$U9,BID)-V9),4))</f>
        <v/>
      </c>
      <c r="AH9" s="164" t="str">
        <f>IF($G9=" ","",ROUND(ABS(_xll.RtGet(SourceAlias,$U9,ASK)-W9),4))</f>
        <v/>
      </c>
      <c r="AI9" s="27" t="s">
        <v>48</v>
      </c>
    </row>
    <row r="10" spans="1:35" ht="11.25" customHeight="1" x14ac:dyDescent="0.2">
      <c r="A10" s="201"/>
      <c r="B10" s="56" t="s">
        <v>16</v>
      </c>
      <c r="C10" s="96" t="str">
        <f>IF(Contribute="abcd",IF($E$2&lt;&gt;-1,_xll.RtContribute(SourceAlias,I10,Fields,J10:K10,"SCOPE:SERVER"),_xll.RtContribute(SourceAlias,"DDS_INSERT_S",$E$2:$G$2,I10:K10,"SCOPE:SERVER FTC:ALL")),"stopped")</f>
        <v>Success: Insert Ack on DTSIMI1 for EUR1MDP2W= at 11:01:42</v>
      </c>
      <c r="D10" s="96" t="str">
        <f>IF(Contribute="abcd",IF($E$2&lt;&gt;-1,_xll.RtContribute(SourceAlias,L10,Fields,M10:N10,"SCOPE:SERVER"),_xll.RtContribute(SourceAlias,"DDS_INSERT_S",$E$2:$G$2,L10:N10,"SCOPE:SERVER FTC:ALL")),"stopped")</f>
        <v>Success: Insert Ack on DTSIMI1 for EUR3MDP2W= at 16:17:05</v>
      </c>
      <c r="E10" s="96" t="str">
        <f>IF(Contribute="abcd",IF($E$2&lt;&gt;-1,_xll.RtContribute(SourceAlias,O10,Fields,P10:Q10,"SCOPE:SERVER"),_xll.RtContribute(SourceAlias,"DDS_INSERT_S",$E$2:$G$2,O10:Q10,"SCOPE:SERVER FTC:ALL")),"stopped")</f>
        <v>Success: Insert Ack on DTSIMI1 for EUR6MDP2W= at 16:17:05</v>
      </c>
      <c r="F10" s="96" t="str">
        <f>IF(Contribute="abcd",IF($E$2&lt;&gt;-1,_xll.RtContribute(SourceAlias,R10,Fields,S10:T10,"SCOPE:SERVER"),_xll.RtContribute(SourceAlias,"DDS_INSERT_S",$E$2:$G$2,S10:T10,"SCOPE:SERVER FTC:ALL")),"stopped")</f>
        <v>Success: Insert Ack on DTSIMI1 for EUR1YDP2W= at 10:35:24</v>
      </c>
      <c r="G10" s="157" t="s">
        <v>48</v>
      </c>
      <c r="H10" s="21" t="s">
        <v>48</v>
      </c>
      <c r="I10" s="131" t="str">
        <v>EUR1MDP2W=</v>
      </c>
      <c r="J10" s="132">
        <f>IF(I10="","",'1M Pricing'!$I10*100)</f>
        <v>-0.10600000000000001</v>
      </c>
      <c r="K10" s="132">
        <f t="shared" si="0"/>
        <v>-0.10600000000000001</v>
      </c>
      <c r="L10" s="133" t="str">
        <v>EUR3MDP2W=</v>
      </c>
      <c r="M10" s="132">
        <f>IF(L10="","",'3M Pricing'!$I10*100)</f>
        <v>-1.5277267954123222E-2</v>
      </c>
      <c r="N10" s="132">
        <f t="shared" si="1"/>
        <v>-1.5277267954123222E-2</v>
      </c>
      <c r="O10" s="133" t="str">
        <v>EUR6MDP2W=</v>
      </c>
      <c r="P10" s="132">
        <f>IF(O10="","",'6M Pricing'!$I10*100)</f>
        <v>2.7022819843506136E-2</v>
      </c>
      <c r="Q10" s="132">
        <f t="shared" si="2"/>
        <v>2.7022819843506136E-2</v>
      </c>
      <c r="R10" s="133" t="str">
        <v>EUR1YDP2W=</v>
      </c>
      <c r="S10" s="132">
        <f>IF(R10="","",'1Y Pricing'!$I10*100)</f>
        <v>0.17896529869368802</v>
      </c>
      <c r="T10" s="132">
        <f t="shared" si="3"/>
        <v>0.17896529869368802</v>
      </c>
      <c r="U10" s="131" t="str">
        <v/>
      </c>
      <c r="V10" s="132" t="str">
        <f>IF(U10="","",'ON Pricing'!$I10*100)</f>
        <v/>
      </c>
      <c r="W10" s="132" t="str">
        <f t="shared" si="4"/>
        <v/>
      </c>
      <c r="X10" s="27" t="s">
        <v>48</v>
      </c>
      <c r="Y10" s="164">
        <f>IF($C10=" ","",ROUND(ABS(_xll.RtGet(SourceAlias,$I10,BID)-J10),4))</f>
        <v>0</v>
      </c>
      <c r="Z10" s="164">
        <f>IF($C10=" ","",ROUND(ABS(_xll.RtGet(SourceAlias,$I10,ASK)-K10),4))</f>
        <v>0</v>
      </c>
      <c r="AA10" s="164">
        <f>IF($D10=" ","",ROUND(ABS(_xll.RtGet(SourceAlias,$L10,BID)-M10),4))</f>
        <v>0</v>
      </c>
      <c r="AB10" s="164">
        <f>IF($D10=" ","",ROUND(ABS(_xll.RtGet(SourceAlias,$L10,ASK)-N10),4))</f>
        <v>0</v>
      </c>
      <c r="AC10" s="164">
        <f>IF($E10=" ","",ROUND(ABS(_xll.RtGet(SourceAlias,$O10,BID)-P10),4))</f>
        <v>0</v>
      </c>
      <c r="AD10" s="164">
        <f>IF($E10=" ","",ROUND(ABS(_xll.RtGet(SourceAlias,$O10,ASK)-Q10),4))</f>
        <v>0</v>
      </c>
      <c r="AE10" s="164">
        <f>IF($F10=" ","",ROUND(ABS(_xll.RtGet(SourceAlias,$R10,BID)-S10),4))</f>
        <v>0</v>
      </c>
      <c r="AF10" s="164">
        <f>IF($F10=" ","",ROUND(ABS(_xll.RtGet(SourceAlias,$R10,ASK)-T10),4))</f>
        <v>0</v>
      </c>
      <c r="AG10" s="164" t="str">
        <f>IF($G10=" ","",ROUND(ABS(_xll.RtGet(SourceAlias,$U10,BID)-V10),4))</f>
        <v/>
      </c>
      <c r="AH10" s="164" t="str">
        <f>IF($G10=" ","",ROUND(ABS(_xll.RtGet(SourceAlias,$U10,ASK)-W10),4))</f>
        <v/>
      </c>
      <c r="AI10" s="27" t="s">
        <v>48</v>
      </c>
    </row>
    <row r="11" spans="1:35" ht="11.25" customHeight="1" x14ac:dyDescent="0.2">
      <c r="A11" s="201"/>
      <c r="B11" s="56" t="s">
        <v>74</v>
      </c>
      <c r="C11" s="96" t="str">
        <f>IF(Contribute="abcd",IF($E$2&lt;&gt;-1,_xll.RtContribute(SourceAlias,I11,Fields,J11:K11,"SCOPE:SERVER"),_xll.RtContribute(SourceAlias,"DDS_INSERT_S",$E$2:$G$2,I11:K11,"SCOPE:SERVER FTC:ALL")),"stopped")</f>
        <v>Success: Insert Ack on DTSIMI1 for EUR1MDP3W= at 10:30:09</v>
      </c>
      <c r="D11" s="96" t="str">
        <f>IF(Contribute="abcd",IF($E$2&lt;&gt;-1,_xll.RtContribute(SourceAlias,L11,Fields,M11:N11,"SCOPE:SERVER"),_xll.RtContribute(SourceAlias,"DDS_INSERT_S",$E$2:$G$2,L11:N11,"SCOPE:SERVER FTC:ALL")),"stopped")</f>
        <v>Success: Insert Ack on DTSIMI1 for EUR3MDP3W= at 16:17:05</v>
      </c>
      <c r="E11" s="96" t="str">
        <f>IF(Contribute="abcd",IF($E$2&lt;&gt;-1,_xll.RtContribute(SourceAlias,O11,Fields,P11:Q11,"SCOPE:SERVER"),_xll.RtContribute(SourceAlias,"DDS_INSERT_S",$E$2:$G$2,O11:Q11,"SCOPE:SERVER FTC:ALL")),"stopped")</f>
        <v>Success: Insert Ack on DTSIMI1 for EUR6MDP3W= at 16:17:05</v>
      </c>
      <c r="F11" s="96" t="str">
        <f>IF(Contribute="abcd",IF($E$2&lt;&gt;-1,_xll.RtContribute(SourceAlias,R11,Fields,S11:T11,"SCOPE:SERVER"),_xll.RtContribute(SourceAlias,"DDS_INSERT_S",$E$2:$G$2,S11:T11,"SCOPE:SERVER FTC:ALL")),"stopped")</f>
        <v>Success: Insert Ack on DTSIMI1 for EUR1YDP3W= at 10:35:24</v>
      </c>
      <c r="G11" s="157" t="s">
        <v>48</v>
      </c>
      <c r="H11" s="21" t="s">
        <v>48</v>
      </c>
      <c r="I11" s="131" t="str">
        <v>EUR1MDP3W=</v>
      </c>
      <c r="J11" s="132">
        <f>IF(I11="","",'1M Pricing'!$I11*100)</f>
        <v>-5.9499999999942529E-2</v>
      </c>
      <c r="K11" s="132">
        <f t="shared" si="0"/>
        <v>-5.9499999999942529E-2</v>
      </c>
      <c r="L11" s="133" t="str">
        <v>EUR3MDP3W=</v>
      </c>
      <c r="M11" s="132">
        <f>IF(L11="","",'3M Pricing'!$I11*100)</f>
        <v>-1.8791503261069868E-2</v>
      </c>
      <c r="N11" s="132">
        <f t="shared" si="1"/>
        <v>-1.8791503261069868E-2</v>
      </c>
      <c r="O11" s="133" t="str">
        <v>EUR6MDP3W=</v>
      </c>
      <c r="P11" s="132">
        <f>IF(O11="","",'6M Pricing'!$I11*100)</f>
        <v>2.3508546125380496E-2</v>
      </c>
      <c r="Q11" s="132">
        <f t="shared" si="2"/>
        <v>2.3508546125380496E-2</v>
      </c>
      <c r="R11" s="133" t="str">
        <v>EUR1YDP3W=</v>
      </c>
      <c r="S11" s="132">
        <f>IF(R11="","",'1Y Pricing'!$I11*100)</f>
        <v>0.17896841254686333</v>
      </c>
      <c r="T11" s="132">
        <f t="shared" si="3"/>
        <v>0.17896841254686333</v>
      </c>
      <c r="U11" s="131" t="str">
        <v/>
      </c>
      <c r="V11" s="132" t="str">
        <f>IF(U11="","",'ON Pricing'!$I11*100)</f>
        <v/>
      </c>
      <c r="W11" s="132" t="str">
        <f t="shared" si="4"/>
        <v/>
      </c>
      <c r="X11" s="27" t="s">
        <v>48</v>
      </c>
      <c r="Y11" s="164">
        <f>IF($C11=" ","",ROUND(ABS(_xll.RtGet(SourceAlias,$I11,BID)-J11),4))</f>
        <v>0</v>
      </c>
      <c r="Z11" s="164">
        <f>IF($C11=" ","",ROUND(ABS(_xll.RtGet(SourceAlias,$I11,ASK)-K11),4))</f>
        <v>0</v>
      </c>
      <c r="AA11" s="164">
        <f>IF($D11=" ","",ROUND(ABS(_xll.RtGet(SourceAlias,$L11,BID)-M11),4))</f>
        <v>0</v>
      </c>
      <c r="AB11" s="164">
        <f>IF($D11=" ","",ROUND(ABS(_xll.RtGet(SourceAlias,$L11,ASK)-N11),4))</f>
        <v>0</v>
      </c>
      <c r="AC11" s="164">
        <f>IF($E11=" ","",ROUND(ABS(_xll.RtGet(SourceAlias,$O11,BID)-P11),4))</f>
        <v>0</v>
      </c>
      <c r="AD11" s="164">
        <f>IF($E11=" ","",ROUND(ABS(_xll.RtGet(SourceAlias,$O11,ASK)-Q11),4))</f>
        <v>0</v>
      </c>
      <c r="AE11" s="164">
        <f>IF($F11=" ","",ROUND(ABS(_xll.RtGet(SourceAlias,$R11,BID)-S11),4))</f>
        <v>0</v>
      </c>
      <c r="AF11" s="164">
        <f>IF($F11=" ","",ROUND(ABS(_xll.RtGet(SourceAlias,$R11,ASK)-T11),4))</f>
        <v>0</v>
      </c>
      <c r="AG11" s="164" t="str">
        <f>IF($G11=" ","",ROUND(ABS(_xll.RtGet(SourceAlias,$U11,BID)-V11),4))</f>
        <v/>
      </c>
      <c r="AH11" s="164" t="str">
        <f>IF($G11=" ","",ROUND(ABS(_xll.RtGet(SourceAlias,$U11,ASK)-W11),4))</f>
        <v/>
      </c>
      <c r="AI11" s="27" t="s">
        <v>48</v>
      </c>
    </row>
    <row r="12" spans="1:35" ht="11.25" customHeight="1" x14ac:dyDescent="0.2">
      <c r="A12" s="201"/>
      <c r="B12" s="56" t="s">
        <v>17</v>
      </c>
      <c r="C12" s="96" t="str">
        <f>IF(Contribute="abcd",IF($E$2&lt;&gt;-1,_xll.RtContribute(SourceAlias,I12,Fields,J12:K12,"SCOPE:SERVER"),_xll.RtContribute(SourceAlias,"DDS_INSERT_S",$E$2:$G$2,I12:K12,"SCOPE:SERVER FTC:ALL")),"stopped")</f>
        <v>Success: Insert Ack on DTSIMI1 for EUR1MDP1M= at 11:01:43</v>
      </c>
      <c r="D12" s="161" t="str">
        <f>IF(Contribute="abcd",IF($E$2&lt;&gt;-1,_xll.RtContribute(SourceAlias,L12,Fields,M12:N12,"SCOPE:SERVER"),_xll.RtContribute(SourceAlias,"DDS_INSERT_S",$E$2:$G$2,L12:N12,"SCOPE:SERVER FTC:ALL")),"stopped")</f>
        <v>Success: Insert Ack on DTSIMI1 for EUR3MDP1M= at 16:17:05</v>
      </c>
      <c r="E12" s="96" t="str">
        <f>IF(Contribute="abcd",IF($E$2&lt;&gt;-1,_xll.RtContribute(SourceAlias,O12,Fields,P12:Q12,"SCOPE:SERVER"),_xll.RtContribute(SourceAlias,"DDS_INSERT_S",$E$2:$G$2,O12:Q12,"SCOPE:SERVER FTC:ALL")),"stopped")</f>
        <v>Success: Insert Ack on DTSIMI1 for EUR6MDP1M= at 16:17:05</v>
      </c>
      <c r="F12" s="96" t="str">
        <f>IF(Contribute="abcd",IF($E$2&lt;&gt;-1,_xll.RtContribute(SourceAlias,R12,Fields,S12:T12,"SCOPE:SERVER"),_xll.RtContribute(SourceAlias,"DDS_INSERT_S",$E$2:$G$2,S12:T12,"SCOPE:SERVER FTC:ALL")),"stopped")</f>
        <v>Success: Insert Ack on DTSIMI1 for EUR1YDP1M= at 10:35:24</v>
      </c>
      <c r="G12" s="157" t="s">
        <v>48</v>
      </c>
      <c r="H12" s="21" t="s">
        <v>48</v>
      </c>
      <c r="I12" s="131" t="str">
        <v>EUR1MDP1M=</v>
      </c>
      <c r="J12" s="132">
        <f>IF(I12="","",'1M Pricing'!$I12*100)</f>
        <v>-6.5000000000000002E-2</v>
      </c>
      <c r="K12" s="132">
        <f t="shared" si="0"/>
        <v>-6.5000000000000002E-2</v>
      </c>
      <c r="L12" s="133" t="str">
        <v>EUR3MDP1M=</v>
      </c>
      <c r="M12" s="132">
        <f>IF(L12="","",'3M Pricing'!$I12*100)</f>
        <v>-2.0899999999990371E-2</v>
      </c>
      <c r="N12" s="132">
        <f t="shared" si="1"/>
        <v>-2.0899999999990371E-2</v>
      </c>
      <c r="O12" s="133" t="str">
        <v>EUR6MDP1M=</v>
      </c>
      <c r="P12" s="132">
        <f>IF(O12="","",'6M Pricing'!$I12*100)</f>
        <v>2.1399999999793806E-2</v>
      </c>
      <c r="Q12" s="132">
        <f t="shared" si="2"/>
        <v>2.1399999999793806E-2</v>
      </c>
      <c r="R12" s="133" t="str">
        <v>EUR1YDP1M=</v>
      </c>
      <c r="S12" s="132">
        <f>IF(R12="","",'1Y Pricing'!$I12*100)</f>
        <v>0.17897241617887971</v>
      </c>
      <c r="T12" s="132">
        <f t="shared" si="3"/>
        <v>0.17897241617887971</v>
      </c>
      <c r="U12" s="131" t="str">
        <v/>
      </c>
      <c r="V12" s="132" t="str">
        <f>IF(U12="","",'ON Pricing'!$I12*100)</f>
        <v/>
      </c>
      <c r="W12" s="132" t="str">
        <f t="shared" si="4"/>
        <v/>
      </c>
      <c r="X12" s="27" t="s">
        <v>48</v>
      </c>
      <c r="Y12" s="164">
        <f>IF($C12=" ","",ROUND(ABS(_xll.RtGet(SourceAlias,$I12,BID)-J12),4))</f>
        <v>0</v>
      </c>
      <c r="Z12" s="164">
        <f>IF($C12=" ","",ROUND(ABS(_xll.RtGet(SourceAlias,$I12,ASK)-K12),4))</f>
        <v>0</v>
      </c>
      <c r="AA12" s="164">
        <f>IF($D12=" ","",ROUND(ABS(_xll.RtGet(SourceAlias,$L12,BID)-M12),4))</f>
        <v>0</v>
      </c>
      <c r="AB12" s="164">
        <f>IF($D12=" ","",ROUND(ABS(_xll.RtGet(SourceAlias,$L12,ASK)-N12),4))</f>
        <v>0</v>
      </c>
      <c r="AC12" s="164">
        <f>IF($E12=" ","",ROUND(ABS(_xll.RtGet(SourceAlias,$O12,BID)-P12),4))</f>
        <v>0</v>
      </c>
      <c r="AD12" s="164">
        <f>IF($E12=" ","",ROUND(ABS(_xll.RtGet(SourceAlias,$O12,ASK)-Q12),4))</f>
        <v>0</v>
      </c>
      <c r="AE12" s="164">
        <f>IF($F12=" ","",ROUND(ABS(_xll.RtGet(SourceAlias,$R12,BID)-S12),4))</f>
        <v>0</v>
      </c>
      <c r="AF12" s="164">
        <f>IF($F12=" ","",ROUND(ABS(_xll.RtGet(SourceAlias,$R12,ASK)-T12),4))</f>
        <v>0</v>
      </c>
      <c r="AG12" s="164" t="str">
        <f>IF($G12=" ","",ROUND(ABS(_xll.RtGet(SourceAlias,$U12,BID)-V12),4))</f>
        <v/>
      </c>
      <c r="AH12" s="164" t="str">
        <f>IF($G12=" ","",ROUND(ABS(_xll.RtGet(SourceAlias,$U12,ASK)-W12),4))</f>
        <v/>
      </c>
      <c r="AI12" s="27" t="s">
        <v>48</v>
      </c>
    </row>
    <row r="13" spans="1:35" ht="11.25" customHeight="1" x14ac:dyDescent="0.2">
      <c r="A13" s="201"/>
      <c r="B13" s="56" t="s">
        <v>18</v>
      </c>
      <c r="C13" s="96" t="s">
        <v>48</v>
      </c>
      <c r="D13" s="161" t="str">
        <f>IF(Contribute="abcd",IF($E$2&lt;&gt;-1,_xll.RtContribute(SourceAlias,L13,Fields,M13:N13,"SCOPE:SERVER"),_xll.RtContribute(SourceAlias,"DDS_INSERT_S",$E$2:$G$2,L13:N13,"SCOPE:SERVER FTC:ALL")),"stopped")</f>
        <v>Success: Insert Ack on DTSIMI1 for EUR3MDP2M= at 16:17:04</v>
      </c>
      <c r="E13" s="96" t="str">
        <f>IF(Contribute="abcd",IF($E$2&lt;&gt;-1,_xll.RtContribute(SourceAlias,O13,Fields,P13:Q13,"SCOPE:SERVER"),_xll.RtContribute(SourceAlias,"DDS_INSERT_S",$E$2:$G$2,O13:Q13,"SCOPE:SERVER FTC:ALL")),"stopped")</f>
        <v>Success: Insert Ack on DTSIMI1 for EUR6MDP2M= at 16:16:58</v>
      </c>
      <c r="F13" s="96" t="str">
        <f>IF(Contribute="abcd",IF($E$2&lt;&gt;-1,_xll.RtContribute(SourceAlias,R13,Fields,S13:T13,"SCOPE:SERVER"),_xll.RtContribute(SourceAlias,"DDS_INSERT_S",$E$2:$G$2,S13:T13,"SCOPE:SERVER FTC:ALL")),"stopped")</f>
        <v>Success: Insert Ack on DTSIMI1 for EUR1YDP2M= at 10:35:24</v>
      </c>
      <c r="G13" s="157" t="s">
        <v>48</v>
      </c>
      <c r="H13" s="21" t="s">
        <v>48</v>
      </c>
      <c r="I13" s="131" t="str">
        <v/>
      </c>
      <c r="J13" s="132" t="str">
        <f>IF(I13="","",'1M Pricing'!$I13*100)</f>
        <v/>
      </c>
      <c r="K13" s="132" t="str">
        <f t="shared" si="0"/>
        <v/>
      </c>
      <c r="L13" s="133" t="str">
        <v>EUR3MDP2M=</v>
      </c>
      <c r="M13" s="132">
        <f>IF(L13="","",'3M Pricing'!$I13*100)</f>
        <v>-1.5699999999931841E-2</v>
      </c>
      <c r="N13" s="132">
        <f t="shared" si="1"/>
        <v>-1.5699999999931841E-2</v>
      </c>
      <c r="O13" s="133" t="str">
        <v>EUR6MDP2M=</v>
      </c>
      <c r="P13" s="132">
        <f>IF(O13="","",'6M Pricing'!$I13*100)</f>
        <v>2.7400000000047147E-2</v>
      </c>
      <c r="Q13" s="132">
        <f t="shared" si="2"/>
        <v>2.7400000000047147E-2</v>
      </c>
      <c r="R13" s="133" t="str">
        <v>EUR1YDP2M=</v>
      </c>
      <c r="S13" s="132">
        <f>IF(R13="","",'1Y Pricing'!$I13*100)</f>
        <v>0.17898620738109711</v>
      </c>
      <c r="T13" s="132">
        <f t="shared" si="3"/>
        <v>0.17898620738109711</v>
      </c>
      <c r="U13" s="131" t="str">
        <v/>
      </c>
      <c r="V13" s="132" t="str">
        <f>IF(U13="","",'ON Pricing'!$I13*100)</f>
        <v/>
      </c>
      <c r="W13" s="132" t="str">
        <f t="shared" si="4"/>
        <v/>
      </c>
      <c r="X13" s="27" t="s">
        <v>48</v>
      </c>
      <c r="Y13" s="164" t="str">
        <f>IF($C13=" ","",ROUND(ABS(_xll.RtGet(SourceAlias,$I13,BID)-J13),4))</f>
        <v/>
      </c>
      <c r="Z13" s="164" t="str">
        <f>IF($C13=" ","",ROUND(ABS(_xll.RtGet(SourceAlias,$I13,ASK)-K13),4))</f>
        <v/>
      </c>
      <c r="AA13" s="164">
        <f>IF($D13=" ","",ROUND(ABS(_xll.RtGet(SourceAlias,$L13,BID)-M13),4))</f>
        <v>0</v>
      </c>
      <c r="AB13" s="164">
        <f>IF($D13=" ","",ROUND(ABS(_xll.RtGet(SourceAlias,$L13,ASK)-N13),4))</f>
        <v>0</v>
      </c>
      <c r="AC13" s="164">
        <f>IF($E13=" ","",ROUND(ABS(_xll.RtGet(SourceAlias,$O13,BID)-P13),4))</f>
        <v>0</v>
      </c>
      <c r="AD13" s="164">
        <f>IF($E13=" ","",ROUND(ABS(_xll.RtGet(SourceAlias,$O13,ASK)-Q13),4))</f>
        <v>0</v>
      </c>
      <c r="AE13" s="164">
        <f>IF($F13=" ","",ROUND(ABS(_xll.RtGet(SourceAlias,$R13,BID)-S13),4))</f>
        <v>0</v>
      </c>
      <c r="AF13" s="164">
        <f>IF($F13=" ","",ROUND(ABS(_xll.RtGet(SourceAlias,$R13,ASK)-T13),4))</f>
        <v>0</v>
      </c>
      <c r="AG13" s="164" t="str">
        <f>IF($G13=" ","",ROUND(ABS(_xll.RtGet(SourceAlias,$U13,BID)-V13),4))</f>
        <v/>
      </c>
      <c r="AH13" s="164" t="str">
        <f>IF($G13=" ","",ROUND(ABS(_xll.RtGet(SourceAlias,$U13,ASK)-W13),4))</f>
        <v/>
      </c>
      <c r="AI13" s="27" t="s">
        <v>48</v>
      </c>
    </row>
    <row r="14" spans="1:35" ht="11.25" customHeight="1" x14ac:dyDescent="0.2">
      <c r="A14" s="201"/>
      <c r="B14" s="56" t="s">
        <v>19</v>
      </c>
      <c r="C14" s="96" t="s">
        <v>48</v>
      </c>
      <c r="D14" s="161" t="str">
        <f>IF(Contribute="abcd",IF($E$2&lt;&gt;-1,_xll.RtContribute(SourceAlias,L14,Fields,M14:N14,"SCOPE:SERVER"),_xll.RtContribute(SourceAlias,"DDS_INSERT_S",$E$2:$G$2,L14:N14,"SCOPE:SERVER FTC:ALL")),"stopped")</f>
        <v>Success: Insert Ack on DTSIMI1 for EUR3MDP3M= at 16:17:05</v>
      </c>
      <c r="E14" s="96" t="str">
        <f>IF(Contribute="abcd",IF($E$2&lt;&gt;-1,_xll.RtContribute(SourceAlias,O14,Fields,P14:Q14,"SCOPE:SERVER"),_xll.RtContribute(SourceAlias,"DDS_INSERT_S",$E$2:$G$2,O14:Q14,"SCOPE:SERVER FTC:ALL")),"stopped")</f>
        <v>Success: Insert Ack on DTSIMI1 for EUR6MDP3M= at 16:17:05</v>
      </c>
      <c r="F14" s="96" t="str">
        <f>IF(Contribute="abcd",IF($E$2&lt;&gt;-1,_xll.RtContribute(SourceAlias,R14,Fields,S14:T14,"SCOPE:SERVER"),_xll.RtContribute(SourceAlias,"DDS_INSERT_S",$E$2:$G$2,S14:T14,"SCOPE:SERVER FTC:ALL")),"stopped")</f>
        <v>Success: Insert Ack on DTSIMI1 for EUR1YDP3M= at 10:35:24</v>
      </c>
      <c r="G14" s="157" t="s">
        <v>48</v>
      </c>
      <c r="H14" s="21" t="s">
        <v>48</v>
      </c>
      <c r="I14" s="131" t="str">
        <v/>
      </c>
      <c r="J14" s="132" t="str">
        <f>IF(I14="","",'1M Pricing'!$I14*100)</f>
        <v/>
      </c>
      <c r="K14" s="132" t="str">
        <f t="shared" si="0"/>
        <v/>
      </c>
      <c r="L14" s="133" t="str">
        <v>EUR3MDP3M=</v>
      </c>
      <c r="M14" s="132">
        <f>IF(L14="","",'3M Pricing'!$I14*100)</f>
        <v>-1.189999999996327E-2</v>
      </c>
      <c r="N14" s="132">
        <f t="shared" si="1"/>
        <v>-1.189999999996327E-2</v>
      </c>
      <c r="O14" s="133" t="str">
        <v>EUR6MDP3M=</v>
      </c>
      <c r="P14" s="132">
        <f>IF(O14="","",'6M Pricing'!$I14*100)</f>
        <v>3.2300000000043044E-2</v>
      </c>
      <c r="Q14" s="132">
        <f t="shared" si="2"/>
        <v>3.2300000000043044E-2</v>
      </c>
      <c r="R14" s="133" t="str">
        <v>EUR1YDP3M=</v>
      </c>
      <c r="S14" s="132">
        <f>IF(R14="","",'1Y Pricing'!$I14*100)</f>
        <v>0.17900000000002578</v>
      </c>
      <c r="T14" s="132">
        <f t="shared" si="3"/>
        <v>0.17900000000002578</v>
      </c>
      <c r="U14" s="131" t="str">
        <v/>
      </c>
      <c r="V14" s="132" t="str">
        <f>IF(U14="","",'ON Pricing'!$I14*100)</f>
        <v/>
      </c>
      <c r="W14" s="132" t="str">
        <f t="shared" si="4"/>
        <v/>
      </c>
      <c r="X14" s="27" t="s">
        <v>48</v>
      </c>
      <c r="Y14" s="164" t="str">
        <f>IF($C14=" ","",ROUND(ABS(_xll.RtGet(SourceAlias,$I14,BID)-J14),4))</f>
        <v/>
      </c>
      <c r="Z14" s="164" t="str">
        <f>IF($C14=" ","",ROUND(ABS(_xll.RtGet(SourceAlias,$I14,ASK)-K14),4))</f>
        <v/>
      </c>
      <c r="AA14" s="164">
        <f>IF($D14=" ","",ROUND(ABS(_xll.RtGet(SourceAlias,$L14,BID)-M14),4))</f>
        <v>0</v>
      </c>
      <c r="AB14" s="164">
        <f>IF($D14=" ","",ROUND(ABS(_xll.RtGet(SourceAlias,$L14,ASK)-N14),4))</f>
        <v>0</v>
      </c>
      <c r="AC14" s="164">
        <f>IF($E14=" ","",ROUND(ABS(_xll.RtGet(SourceAlias,$O14,BID)-P14),4))</f>
        <v>0</v>
      </c>
      <c r="AD14" s="164">
        <f>IF($E14=" ","",ROUND(ABS(_xll.RtGet(SourceAlias,$O14,ASK)-Q14),4))</f>
        <v>0</v>
      </c>
      <c r="AE14" s="164">
        <f>IF($F14=" ","",ROUND(ABS(_xll.RtGet(SourceAlias,$R14,BID)-S14),4))</f>
        <v>0</v>
      </c>
      <c r="AF14" s="164">
        <f>IF($F14=" ","",ROUND(ABS(_xll.RtGet(SourceAlias,$R14,ASK)-T14),4))</f>
        <v>0</v>
      </c>
      <c r="AG14" s="164" t="str">
        <f>IF($G14=" ","",ROUND(ABS(_xll.RtGet(SourceAlias,$U14,BID)-V14),4))</f>
        <v/>
      </c>
      <c r="AH14" s="164" t="str">
        <f>IF($G14=" ","",ROUND(ABS(_xll.RtGet(SourceAlias,$U14,ASK)-W14),4))</f>
        <v/>
      </c>
      <c r="AI14" s="27" t="s">
        <v>48</v>
      </c>
    </row>
    <row r="15" spans="1:35" ht="11.25" customHeight="1" x14ac:dyDescent="0.2">
      <c r="A15" s="201"/>
      <c r="B15" s="56" t="s">
        <v>20</v>
      </c>
      <c r="C15" s="96" t="s">
        <v>48</v>
      </c>
      <c r="D15" s="161" t="s">
        <v>48</v>
      </c>
      <c r="E15" s="96" t="str">
        <f>IF(Contribute="abcd",IF($E$2&lt;&gt;-1,_xll.RtContribute(SourceAlias,O15,Fields,P15:Q15,"SCOPE:SERVER"),_xll.RtContribute(SourceAlias,"DDS_INSERT_S",$E$2:$G$2,O15:Q15,"SCOPE:SERVER FTC:ALL")),"stopped")</f>
        <v>Success: Insert Ack on DTSIMI1 for EUR6MDP4M= at 16:17:05</v>
      </c>
      <c r="F15" s="96" t="str">
        <f>IF(Contribute="abcd",IF($E$2&lt;&gt;-1,_xll.RtContribute(SourceAlias,R15,Fields,S15:T15,"SCOPE:SERVER"),_xll.RtContribute(SourceAlias,"DDS_INSERT_S",$E$2:$G$2,S15:T15,"SCOPE:SERVER FTC:ALL")),"stopped")</f>
        <v>Success: Insert Ack on DTSIMI1 for EUR1YDP4M= at 16:16:05</v>
      </c>
      <c r="G15" s="157" t="s">
        <v>48</v>
      </c>
      <c r="H15" s="21" t="s">
        <v>48</v>
      </c>
      <c r="I15" s="131" t="str">
        <v/>
      </c>
      <c r="J15" s="132" t="str">
        <f>IF(I15="","",'1M Pricing'!$I15*100)</f>
        <v/>
      </c>
      <c r="K15" s="132" t="str">
        <f t="shared" si="0"/>
        <v/>
      </c>
      <c r="L15" s="133" t="str">
        <v/>
      </c>
      <c r="M15" s="132" t="str">
        <f>IF(L15="","",'3M Pricing'!$I15*100)</f>
        <v/>
      </c>
      <c r="N15" s="132" t="str">
        <f t="shared" si="1"/>
        <v/>
      </c>
      <c r="O15" s="133" t="str">
        <v>EUR6MDP4M=</v>
      </c>
      <c r="P15" s="132">
        <f>IF(O15="","",'6M Pricing'!$I15*100)</f>
        <v>3.6499999999987709E-2</v>
      </c>
      <c r="Q15" s="132">
        <f t="shared" si="2"/>
        <v>3.6499999999987709E-2</v>
      </c>
      <c r="R15" s="133" t="str">
        <v>EUR1YDP4M=</v>
      </c>
      <c r="S15" s="132">
        <f>IF(R15="","",'1Y Pricing'!$I15*100)</f>
        <v>0.17803660594693749</v>
      </c>
      <c r="T15" s="132">
        <f t="shared" si="3"/>
        <v>0.17803660594693749</v>
      </c>
      <c r="U15" s="131" t="str">
        <v/>
      </c>
      <c r="V15" s="132" t="str">
        <f>IF(U15="","",'ON Pricing'!$I15*100)</f>
        <v/>
      </c>
      <c r="W15" s="132" t="str">
        <f t="shared" si="4"/>
        <v/>
      </c>
      <c r="X15" s="27"/>
      <c r="Y15" s="164" t="str">
        <f>IF($C15=" ","",ROUND(ABS(_xll.RtGet(SourceAlias,$I15,BID)-J15),4))</f>
        <v/>
      </c>
      <c r="Z15" s="164" t="str">
        <f>IF($C15=" ","",ROUND(ABS(_xll.RtGet(SourceAlias,$I15,ASK)-K15),4))</f>
        <v/>
      </c>
      <c r="AA15" s="164" t="str">
        <f>IF($D15=" ","",ROUND(ABS(_xll.RtGet(SourceAlias,$L15,BID)-M15),4))</f>
        <v/>
      </c>
      <c r="AB15" s="164" t="str">
        <f>IF($D15=" ","",ROUND(ABS(_xll.RtGet(SourceAlias,$L15,ASK)-N15),4))</f>
        <v/>
      </c>
      <c r="AC15" s="164">
        <f>IF($E15=" ","",ROUND(ABS(_xll.RtGet(SourceAlias,$O15,BID)-P15),4))</f>
        <v>0</v>
      </c>
      <c r="AD15" s="164">
        <f>IF($E15=" ","",ROUND(ABS(_xll.RtGet(SourceAlias,$O15,ASK)-Q15),4))</f>
        <v>0</v>
      </c>
      <c r="AE15" s="164">
        <f>IF($F15=" ","",ROUND(ABS(_xll.RtGet(SourceAlias,$R15,BID)-S15),4))</f>
        <v>0</v>
      </c>
      <c r="AF15" s="164">
        <f>IF($F15=" ","",ROUND(ABS(_xll.RtGet(SourceAlias,$R15,ASK)-T15),4))</f>
        <v>0</v>
      </c>
      <c r="AG15" s="164" t="str">
        <f>IF($G15=" ","",ROUND(ABS(_xll.RtGet(SourceAlias,$U15,BID)-V15),4))</f>
        <v/>
      </c>
      <c r="AH15" s="164" t="str">
        <f>IF($G15=" ","",ROUND(ABS(_xll.RtGet(SourceAlias,$U15,ASK)-W15),4))</f>
        <v/>
      </c>
      <c r="AI15" s="27"/>
    </row>
    <row r="16" spans="1:35" ht="11.25" customHeight="1" x14ac:dyDescent="0.2">
      <c r="A16" s="201"/>
      <c r="B16" s="56" t="s">
        <v>21</v>
      </c>
      <c r="C16" s="96" t="s">
        <v>48</v>
      </c>
      <c r="D16" s="158" t="s">
        <v>48</v>
      </c>
      <c r="E16" s="96" t="str">
        <f>IF(Contribute="abcd",IF($E$2&lt;&gt;-1,_xll.RtContribute(SourceAlias,O16,Fields,P16:Q16,"SCOPE:SERVER"),_xll.RtContribute(SourceAlias,"DDS_INSERT_S",$E$2:$G$2,O16:Q16,"SCOPE:SERVER FTC:ALL")),"stopped")</f>
        <v>Success: Insert Ack on DTSIMI1 for EUR6MDP5M= at 16:17:05</v>
      </c>
      <c r="F16" s="96" t="str">
        <f>IF(Contribute="abcd",IF($E$2&lt;&gt;-1,_xll.RtContribute(SourceAlias,R16,Fields,S16:T16,"SCOPE:SERVER"),_xll.RtContribute(SourceAlias,"DDS_INSERT_S",$E$2:$G$2,S16:T16,"SCOPE:SERVER FTC:ALL")),"stopped")</f>
        <v>Success: Insert Ack on DTSIMI1 for EUR1YDP5M= at 16:16:05</v>
      </c>
      <c r="G16" s="157" t="s">
        <v>48</v>
      </c>
      <c r="H16" s="21" t="s">
        <v>48</v>
      </c>
      <c r="I16" s="131" t="str">
        <v/>
      </c>
      <c r="J16" s="132" t="str">
        <f>IF(I16="","",'1M Pricing'!$I16*100)</f>
        <v/>
      </c>
      <c r="K16" s="132" t="str">
        <f t="shared" si="0"/>
        <v/>
      </c>
      <c r="L16" s="133" t="str">
        <v/>
      </c>
      <c r="M16" s="132" t="str">
        <f>IF(L16="","",'3M Pricing'!$I16*100)</f>
        <v/>
      </c>
      <c r="N16" s="132" t="str">
        <f t="shared" si="1"/>
        <v/>
      </c>
      <c r="O16" s="133" t="str">
        <v>EUR6MDP5M=</v>
      </c>
      <c r="P16" s="132">
        <f>IF(O16="","",'6M Pricing'!$I16*100)</f>
        <v>4.0199999999934732E-2</v>
      </c>
      <c r="Q16" s="132">
        <f t="shared" si="2"/>
        <v>4.0199999999934732E-2</v>
      </c>
      <c r="R16" s="133" t="str">
        <v>EUR1YDP5M=</v>
      </c>
      <c r="S16" s="132">
        <f>IF(R16="","",'1Y Pricing'!$I16*100)</f>
        <v>0.17608534644916904</v>
      </c>
      <c r="T16" s="132">
        <f t="shared" si="3"/>
        <v>0.17608534644916904</v>
      </c>
      <c r="U16" s="131" t="str">
        <v/>
      </c>
      <c r="V16" s="132" t="str">
        <f>IF(U16="","",'ON Pricing'!$I16*100)</f>
        <v/>
      </c>
      <c r="W16" s="132" t="str">
        <f t="shared" si="4"/>
        <v/>
      </c>
      <c r="X16" s="27"/>
      <c r="Y16" s="164" t="str">
        <f>IF($C16=" ","",ROUND(ABS(_xll.RtGet(SourceAlias,$I16,BID)-J16),4))</f>
        <v/>
      </c>
      <c r="Z16" s="164" t="str">
        <f>IF($C16=" ","",ROUND(ABS(_xll.RtGet(SourceAlias,$I16,ASK)-K16),4))</f>
        <v/>
      </c>
      <c r="AA16" s="164" t="str">
        <f>IF($D16=" ","",ROUND(ABS(_xll.RtGet(SourceAlias,$L16,BID)-M16),4))</f>
        <v/>
      </c>
      <c r="AB16" s="164" t="str">
        <f>IF($D16=" ","",ROUND(ABS(_xll.RtGet(SourceAlias,$L16,ASK)-N16),4))</f>
        <v/>
      </c>
      <c r="AC16" s="164">
        <f>IF($E16=" ","",ROUND(ABS(_xll.RtGet(SourceAlias,$O16,BID)-P16),4))</f>
        <v>0</v>
      </c>
      <c r="AD16" s="164">
        <f>IF($E16=" ","",ROUND(ABS(_xll.RtGet(SourceAlias,$O16,ASK)-Q16),4))</f>
        <v>0</v>
      </c>
      <c r="AE16" s="164">
        <f>IF($F16=" ","",ROUND(ABS(_xll.RtGet(SourceAlias,$R16,BID)-S16),4))</f>
        <v>0</v>
      </c>
      <c r="AF16" s="164">
        <f>IF($F16=" ","",ROUND(ABS(_xll.RtGet(SourceAlias,$R16,ASK)-T16),4))</f>
        <v>0</v>
      </c>
      <c r="AG16" s="164" t="str">
        <f>IF($G16=" ","",ROUND(ABS(_xll.RtGet(SourceAlias,$U16,BID)-V16),4))</f>
        <v/>
      </c>
      <c r="AH16" s="164" t="str">
        <f>IF($G16=" ","",ROUND(ABS(_xll.RtGet(SourceAlias,$U16,ASK)-W16),4))</f>
        <v/>
      </c>
      <c r="AI16" s="27"/>
    </row>
    <row r="17" spans="1:35" ht="11.25" customHeight="1" x14ac:dyDescent="0.2">
      <c r="A17" s="201"/>
      <c r="B17" s="56" t="s">
        <v>14</v>
      </c>
      <c r="C17" s="96" t="s">
        <v>48</v>
      </c>
      <c r="D17" s="158" t="s">
        <v>48</v>
      </c>
      <c r="E17" s="96" t="str">
        <f>IF(Contribute="abcd",IF($E$2&lt;&gt;-1,_xll.RtContribute(SourceAlias,O17,Fields,P17:Q17,"SCOPE:SERVER"),_xll.RtContribute(SourceAlias,"DDS_INSERT_S",$E$2:$G$2,O17:Q17,"SCOPE:SERVER FTC:ALL")),"stopped")</f>
        <v>Success: Insert Ack on DTSIMI1 for EUR6MDP6M= at 16:17:05</v>
      </c>
      <c r="F17" s="96" t="str">
        <f>IF(Contribute="abcd",IF($E$2&lt;&gt;-1,_xll.RtContribute(SourceAlias,R17,Fields,S17:T17,"SCOPE:SERVER"),_xll.RtContribute(SourceAlias,"DDS_INSERT_S",$E$2:$G$2,S17:T17,"SCOPE:SERVER FTC:ALL")),"stopped")</f>
        <v>Success: Insert Ack on DTSIMI1 for EUR1YDP6M= at 10:35:24</v>
      </c>
      <c r="G17" s="157" t="s">
        <v>48</v>
      </c>
      <c r="H17" s="21" t="s">
        <v>48</v>
      </c>
      <c r="I17" s="131" t="str">
        <v/>
      </c>
      <c r="J17" s="132" t="str">
        <f>IF(I17="","",'1M Pricing'!$I17*100)</f>
        <v/>
      </c>
      <c r="K17" s="132" t="str">
        <f t="shared" si="0"/>
        <v/>
      </c>
      <c r="L17" s="133" t="str">
        <v/>
      </c>
      <c r="M17" s="132" t="str">
        <f>IF(L17="","",'3M Pricing'!$I17*100)</f>
        <v/>
      </c>
      <c r="N17" s="132" t="str">
        <f t="shared" si="1"/>
        <v/>
      </c>
      <c r="O17" s="133" t="str">
        <v>EUR6MDP6M=</v>
      </c>
      <c r="P17" s="132">
        <f>IF(O17="","",'6M Pricing'!$I17*100)</f>
        <v>4.4499999999995599E-2</v>
      </c>
      <c r="Q17" s="132">
        <f t="shared" si="2"/>
        <v>4.4499999999995599E-2</v>
      </c>
      <c r="R17" s="133" t="str">
        <v>EUR1YDP6M=</v>
      </c>
      <c r="S17" s="132">
        <f>IF(R17="","",'1Y Pricing'!$I17*100)</f>
        <v>0.17389999999997277</v>
      </c>
      <c r="T17" s="132">
        <f t="shared" si="3"/>
        <v>0.17389999999997277</v>
      </c>
      <c r="U17" s="131" t="str">
        <v/>
      </c>
      <c r="V17" s="132" t="str">
        <f>IF(U17="","",'ON Pricing'!$I17*100)</f>
        <v/>
      </c>
      <c r="W17" s="132" t="str">
        <f t="shared" si="4"/>
        <v/>
      </c>
      <c r="X17" s="27" t="s">
        <v>48</v>
      </c>
      <c r="Y17" s="164" t="str">
        <f>IF($C17=" ","",ROUND(ABS(_xll.RtGet(SourceAlias,$I17,BID)-J17),4))</f>
        <v/>
      </c>
      <c r="Z17" s="164" t="str">
        <f>IF($C17=" ","",ROUND(ABS(_xll.RtGet(SourceAlias,$I17,ASK)-K17),4))</f>
        <v/>
      </c>
      <c r="AA17" s="164" t="str">
        <f>IF($D17=" ","",ROUND(ABS(_xll.RtGet(SourceAlias,$L17,BID)-M17),4))</f>
        <v/>
      </c>
      <c r="AB17" s="164" t="str">
        <f>IF($D17=" ","",ROUND(ABS(_xll.RtGet(SourceAlias,$L17,ASK)-N17),4))</f>
        <v/>
      </c>
      <c r="AC17" s="164">
        <f>IF($E17=" ","",ROUND(ABS(_xll.RtGet(SourceAlias,$O17,BID)-P17),4))</f>
        <v>0</v>
      </c>
      <c r="AD17" s="164">
        <f>IF($E17=" ","",ROUND(ABS(_xll.RtGet(SourceAlias,$O17,ASK)-Q17),4))</f>
        <v>0</v>
      </c>
      <c r="AE17" s="164">
        <f>IF($F17=" ","",ROUND(ABS(_xll.RtGet(SourceAlias,$R17,BID)-S17),4))</f>
        <v>0</v>
      </c>
      <c r="AF17" s="164">
        <f>IF($F17=" ","",ROUND(ABS(_xll.RtGet(SourceAlias,$R17,ASK)-T17),4))</f>
        <v>0</v>
      </c>
      <c r="AG17" s="164" t="str">
        <f>IF($G17=" ","",ROUND(ABS(_xll.RtGet(SourceAlias,$U17,BID)-V17),4))</f>
        <v/>
      </c>
      <c r="AH17" s="164" t="str">
        <f>IF($G17=" ","",ROUND(ABS(_xll.RtGet(SourceAlias,$U17,ASK)-W17),4))</f>
        <v/>
      </c>
      <c r="AI17" s="27" t="s">
        <v>48</v>
      </c>
    </row>
    <row r="18" spans="1:35" ht="11.25" customHeight="1" x14ac:dyDescent="0.2">
      <c r="A18" s="201"/>
      <c r="B18" s="56" t="s">
        <v>68</v>
      </c>
      <c r="C18" s="96" t="s">
        <v>48</v>
      </c>
      <c r="D18" s="158" t="s">
        <v>48</v>
      </c>
      <c r="E18" s="96" t="s">
        <v>48</v>
      </c>
      <c r="F18" s="96" t="str">
        <f>IF(Contribute="abcd",IF($E$2&lt;&gt;-1,_xll.RtContribute(SourceAlias,R18,Fields,S18:T18,"SCOPE:SERVER"),_xll.RtContribute(SourceAlias,"DDS_INSERT_S",$E$2:$G$2,S18:T18,"SCOPE:SERVER FTC:ALL")),"stopped")</f>
        <v>Success: Insert Ack on DTSIMI1 for EUR1YDP7M= at 16:17:10</v>
      </c>
      <c r="G18" s="157" t="s">
        <v>48</v>
      </c>
      <c r="H18" s="21" t="s">
        <v>48</v>
      </c>
      <c r="I18" s="131" t="str">
        <v/>
      </c>
      <c r="J18" s="132" t="str">
        <f>IF(I18="","",'1M Pricing'!$I18*100)</f>
        <v/>
      </c>
      <c r="K18" s="132" t="str">
        <f t="shared" si="0"/>
        <v/>
      </c>
      <c r="L18" s="133" t="str">
        <v/>
      </c>
      <c r="M18" s="132" t="str">
        <f>IF(L18="","",'3M Pricing'!$I18*100)</f>
        <v/>
      </c>
      <c r="N18" s="132" t="str">
        <f t="shared" si="1"/>
        <v/>
      </c>
      <c r="O18" s="133" t="str">
        <v/>
      </c>
      <c r="P18" s="132" t="str">
        <f>IF(O18="","",'6M Pricing'!$I18*100)</f>
        <v/>
      </c>
      <c r="Q18" s="132" t="str">
        <f t="shared" si="2"/>
        <v/>
      </c>
      <c r="R18" s="133" t="str">
        <v>EUR1YDP7M=</v>
      </c>
      <c r="S18" s="132">
        <f>IF(R18="","",'1Y Pricing'!$I18*100)</f>
        <v>0.17191468718571004</v>
      </c>
      <c r="T18" s="132">
        <f t="shared" si="3"/>
        <v>0.17191468718571004</v>
      </c>
      <c r="U18" s="131" t="str">
        <v/>
      </c>
      <c r="V18" s="132" t="str">
        <f>IF(U18="","",'ON Pricing'!$I18*100)</f>
        <v/>
      </c>
      <c r="W18" s="132" t="str">
        <f t="shared" si="4"/>
        <v/>
      </c>
      <c r="X18" s="27"/>
      <c r="Y18" s="164" t="str">
        <f>IF($C18=" ","",ROUND(ABS(_xll.RtGet(SourceAlias,$I18,BID)-J18),4))</f>
        <v/>
      </c>
      <c r="Z18" s="164" t="str">
        <f>IF($C18=" ","",ROUND(ABS(_xll.RtGet(SourceAlias,$I18,ASK)-K18),4))</f>
        <v/>
      </c>
      <c r="AA18" s="164" t="str">
        <f>IF($D18=" ","",ROUND(ABS(_xll.RtGet(SourceAlias,$L18,BID)-M18),4))</f>
        <v/>
      </c>
      <c r="AB18" s="164" t="str">
        <f>IF($D18=" ","",ROUND(ABS(_xll.RtGet(SourceAlias,$L18,ASK)-N18),4))</f>
        <v/>
      </c>
      <c r="AC18" s="164" t="str">
        <f>IF($E18=" ","",ROUND(ABS(_xll.RtGet(SourceAlias,$O18,BID)-P18),4))</f>
        <v/>
      </c>
      <c r="AD18" s="164" t="str">
        <f>IF($E18=" ","",ROUND(ABS(_xll.RtGet(SourceAlias,$O18,ASK)-Q18),4))</f>
        <v/>
      </c>
      <c r="AE18" s="164">
        <f>IF($F18=" ","",ROUND(ABS(_xll.RtGet(SourceAlias,$R18,BID)-S18),4))</f>
        <v>0</v>
      </c>
      <c r="AF18" s="164">
        <f>IF($F18=" ","",ROUND(ABS(_xll.RtGet(SourceAlias,$R18,ASK)-T18),4))</f>
        <v>0</v>
      </c>
      <c r="AG18" s="164" t="str">
        <f>IF($G18=" ","",ROUND(ABS(_xll.RtGet(SourceAlias,$U18,BID)-V18),4))</f>
        <v/>
      </c>
      <c r="AH18" s="164" t="str">
        <f>IF($G18=" ","",ROUND(ABS(_xll.RtGet(SourceAlias,$U18,ASK)-W18),4))</f>
        <v/>
      </c>
      <c r="AI18" s="27"/>
    </row>
    <row r="19" spans="1:35" ht="11.25" customHeight="1" x14ac:dyDescent="0.2">
      <c r="A19" s="167"/>
      <c r="B19" s="56" t="s">
        <v>69</v>
      </c>
      <c r="C19" s="96" t="s">
        <v>48</v>
      </c>
      <c r="D19" s="158" t="s">
        <v>48</v>
      </c>
      <c r="E19" s="96" t="s">
        <v>48</v>
      </c>
      <c r="F19" s="96" t="str">
        <f>IF(Contribute="abcd",IF($E$2&lt;&gt;-1,_xll.RtContribute(SourceAlias,R19,Fields,S19:T19,"SCOPE:SERVER"),_xll.RtContribute(SourceAlias,"DDS_INSERT_S",$E$2:$G$2,S19:T19,"SCOPE:SERVER FTC:ALL")),"stopped")</f>
        <v>Success: Insert Ack on DTSIMI1 for EUR1YDP8M= at 16:17:10</v>
      </c>
      <c r="G19" s="157" t="s">
        <v>48</v>
      </c>
      <c r="H19" s="21" t="s">
        <v>48</v>
      </c>
      <c r="I19" s="131" t="str">
        <v/>
      </c>
      <c r="J19" s="132" t="str">
        <f>IF(I19="","",'1M Pricing'!$I19*100)</f>
        <v/>
      </c>
      <c r="K19" s="132" t="str">
        <f t="shared" si="0"/>
        <v/>
      </c>
      <c r="L19" s="133" t="str">
        <v/>
      </c>
      <c r="M19" s="132" t="str">
        <f>IF(L19="","",'3M Pricing'!$I19*100)</f>
        <v/>
      </c>
      <c r="N19" s="132" t="str">
        <f t="shared" si="1"/>
        <v/>
      </c>
      <c r="O19" s="133" t="str">
        <v/>
      </c>
      <c r="P19" s="132" t="str">
        <f>IF(O19="","",'6M Pricing'!$I19*100)</f>
        <v/>
      </c>
      <c r="Q19" s="132" t="str">
        <f t="shared" si="2"/>
        <v/>
      </c>
      <c r="R19" s="133" t="str">
        <v>EUR1YDP8M=</v>
      </c>
      <c r="S19" s="132">
        <f>IF(R19="","",'1Y Pricing'!$I19*100)</f>
        <v>0.17036704326799582</v>
      </c>
      <c r="T19" s="132">
        <f t="shared" si="3"/>
        <v>0.17036704326799582</v>
      </c>
      <c r="U19" s="131" t="str">
        <v/>
      </c>
      <c r="V19" s="132" t="str">
        <f>IF(U19="","",'ON Pricing'!$I19*100)</f>
        <v/>
      </c>
      <c r="W19" s="132" t="str">
        <f t="shared" si="4"/>
        <v/>
      </c>
      <c r="X19" s="27"/>
      <c r="Y19" s="164" t="str">
        <f>IF($C19=" ","",ROUND(ABS(_xll.RtGet(SourceAlias,$I19,BID)-J19),4))</f>
        <v/>
      </c>
      <c r="Z19" s="164" t="str">
        <f>IF($C19=" ","",ROUND(ABS(_xll.RtGet(SourceAlias,$I19,ASK)-K19),4))</f>
        <v/>
      </c>
      <c r="AA19" s="164" t="str">
        <f>IF($D19=" ","",ROUND(ABS(_xll.RtGet(SourceAlias,$L19,BID)-M19),4))</f>
        <v/>
      </c>
      <c r="AB19" s="164" t="str">
        <f>IF($D19=" ","",ROUND(ABS(_xll.RtGet(SourceAlias,$L19,ASK)-N19),4))</f>
        <v/>
      </c>
      <c r="AC19" s="164" t="str">
        <f>IF($E19=" ","",ROUND(ABS(_xll.RtGet(SourceAlias,$O19,BID)-P19),4))</f>
        <v/>
      </c>
      <c r="AD19" s="164" t="str">
        <f>IF($E19=" ","",ROUND(ABS(_xll.RtGet(SourceAlias,$O19,ASK)-Q19),4))</f>
        <v/>
      </c>
      <c r="AE19" s="164">
        <f>IF($F19=" ","",ROUND(ABS(_xll.RtGet(SourceAlias,$R19,BID)-S19),4))</f>
        <v>0</v>
      </c>
      <c r="AF19" s="164">
        <f>IF($F19=" ","",ROUND(ABS(_xll.RtGet(SourceAlias,$R19,ASK)-T19),4))</f>
        <v>0</v>
      </c>
      <c r="AG19" s="164" t="str">
        <f>IF($G19=" ","",ROUND(ABS(_xll.RtGet(SourceAlias,$U19,BID)-V19),4))</f>
        <v/>
      </c>
      <c r="AH19" s="164" t="str">
        <f>IF($G19=" ","",ROUND(ABS(_xll.RtGet(SourceAlias,$U19,ASK)-W19),4))</f>
        <v/>
      </c>
      <c r="AI19" s="27"/>
    </row>
    <row r="20" spans="1:35" ht="11.25" customHeight="1" x14ac:dyDescent="0.2">
      <c r="A20" s="167"/>
      <c r="B20" s="56" t="s">
        <v>22</v>
      </c>
      <c r="C20" s="96" t="s">
        <v>48</v>
      </c>
      <c r="D20" s="156" t="s">
        <v>48</v>
      </c>
      <c r="E20" s="96" t="s">
        <v>48</v>
      </c>
      <c r="F20" s="96" t="str">
        <f>IF(Contribute="abcd",IF($E$2&lt;&gt;-1,_xll.RtContribute(SourceAlias,R20,Fields,S20:T20,"SCOPE:SERVER"),_xll.RtContribute(SourceAlias,"DDS_INSERT_S",$E$2:$G$2,S20:T20,"SCOPE:SERVER FTC:ALL")),"stopped")</f>
        <v>Success: Insert Ack on DTSIMI1 for EUR1YDP9M= at 10:35:24</v>
      </c>
      <c r="G20" s="157" t="s">
        <v>48</v>
      </c>
      <c r="H20" s="21" t="s">
        <v>48</v>
      </c>
      <c r="I20" s="131" t="str">
        <v/>
      </c>
      <c r="J20" s="132" t="str">
        <f>IF(I20="","",'1M Pricing'!$I20*100)</f>
        <v/>
      </c>
      <c r="K20" s="132" t="str">
        <f t="shared" si="0"/>
        <v/>
      </c>
      <c r="L20" s="133" t="str">
        <v/>
      </c>
      <c r="M20" s="132" t="str">
        <f>IF(L20="","",'3M Pricing'!$I20*100)</f>
        <v/>
      </c>
      <c r="N20" s="132" t="str">
        <f t="shared" si="1"/>
        <v/>
      </c>
      <c r="O20" s="133" t="str">
        <v/>
      </c>
      <c r="P20" s="132" t="str">
        <f>IF(O20="","",'6M Pricing'!$I20*100)</f>
        <v/>
      </c>
      <c r="Q20" s="132" t="str">
        <f t="shared" si="2"/>
        <v/>
      </c>
      <c r="R20" s="133" t="str">
        <v>EUR1YDP9M=</v>
      </c>
      <c r="S20" s="132">
        <f>IF(R20="","",'1Y Pricing'!$I20*100)</f>
        <v>0.16929999999996756</v>
      </c>
      <c r="T20" s="132">
        <f t="shared" si="3"/>
        <v>0.16929999999996756</v>
      </c>
      <c r="U20" s="131" t="str">
        <v/>
      </c>
      <c r="V20" s="132" t="str">
        <f>IF(U20="","",'ON Pricing'!$I20*100)</f>
        <v/>
      </c>
      <c r="W20" s="132" t="str">
        <f t="shared" si="4"/>
        <v/>
      </c>
      <c r="X20" s="27" t="s">
        <v>48</v>
      </c>
      <c r="Y20" s="164" t="str">
        <f>IF($C20=" ","",ROUND(ABS(_xll.RtGet(SourceAlias,$I20,BID)-J20),4))</f>
        <v/>
      </c>
      <c r="Z20" s="164" t="str">
        <f>IF($C20=" ","",ROUND(ABS(_xll.RtGet(SourceAlias,$I20,ASK)-K20),4))</f>
        <v/>
      </c>
      <c r="AA20" s="164" t="str">
        <f>IF($D20=" ","",ROUND(ABS(_xll.RtGet(SourceAlias,$L20,BID)-M20),4))</f>
        <v/>
      </c>
      <c r="AB20" s="164" t="str">
        <f>IF($D20=" ","",ROUND(ABS(_xll.RtGet(SourceAlias,$L20,ASK)-N20),4))</f>
        <v/>
      </c>
      <c r="AC20" s="164" t="str">
        <f>IF($E20=" ","",ROUND(ABS(_xll.RtGet(SourceAlias,$O20,BID)-P20),4))</f>
        <v/>
      </c>
      <c r="AD20" s="164" t="str">
        <f>IF($E20=" ","",ROUND(ABS(_xll.RtGet(SourceAlias,$O20,ASK)-Q20),4))</f>
        <v/>
      </c>
      <c r="AE20" s="164">
        <f>IF($F20=" ","",ROUND(ABS(_xll.RtGet(SourceAlias,$R20,BID)-S20),4))</f>
        <v>0</v>
      </c>
      <c r="AF20" s="164">
        <f>IF($F20=" ","",ROUND(ABS(_xll.RtGet(SourceAlias,$R20,ASK)-T20),4))</f>
        <v>0</v>
      </c>
      <c r="AG20" s="164" t="str">
        <f>IF($G20=" ","",ROUND(ABS(_xll.RtGet(SourceAlias,$U20,BID)-V20),4))</f>
        <v/>
      </c>
      <c r="AH20" s="164" t="str">
        <f>IF($G20=" ","",ROUND(ABS(_xll.RtGet(SourceAlias,$U20,ASK)-W20),4))</f>
        <v/>
      </c>
      <c r="AI20" s="27" t="s">
        <v>48</v>
      </c>
    </row>
    <row r="21" spans="1:35" ht="11.25" customHeight="1" x14ac:dyDescent="0.2">
      <c r="A21" s="167"/>
      <c r="B21" s="56" t="s">
        <v>70</v>
      </c>
      <c r="C21" s="96" t="s">
        <v>48</v>
      </c>
      <c r="D21" s="156" t="s">
        <v>48</v>
      </c>
      <c r="E21" s="96" t="s">
        <v>48</v>
      </c>
      <c r="F21" s="96" t="str">
        <f>IF(Contribute="abcd",IF($E$2&lt;&gt;-1,_xll.RtContribute(SourceAlias,R21,Fields,S21:T21,"SCOPE:SERVER"),_xll.RtContribute(SourceAlias,"DDS_INSERT_S",$E$2:$G$2,S21:T21,"SCOPE:SERVER FTC:ALL")),"stopped")</f>
        <v>Success: Insert Ack on DTSIMI1 for EUR1YDP10M= at 16:17:10</v>
      </c>
      <c r="G21" s="157" t="s">
        <v>48</v>
      </c>
      <c r="H21" s="21" t="s">
        <v>48</v>
      </c>
      <c r="I21" s="131" t="str">
        <v/>
      </c>
      <c r="J21" s="136" t="str">
        <f>IF(I21="","",'1M Pricing'!$I21*100)</f>
        <v/>
      </c>
      <c r="K21" s="136" t="str">
        <f t="shared" si="0"/>
        <v/>
      </c>
      <c r="L21" s="133" t="str">
        <v/>
      </c>
      <c r="M21" s="132" t="str">
        <f>IF(L21="","",'3M Pricing'!$I21*100)</f>
        <v/>
      </c>
      <c r="N21" s="132" t="str">
        <f t="shared" si="1"/>
        <v/>
      </c>
      <c r="O21" s="133" t="str">
        <v/>
      </c>
      <c r="P21" s="132" t="str">
        <f>IF(O21="","",'6M Pricing'!$I21*100)</f>
        <v/>
      </c>
      <c r="Q21" s="132" t="str">
        <f t="shared" si="2"/>
        <v/>
      </c>
      <c r="R21" s="133" t="str">
        <v>EUR1YDP10M=</v>
      </c>
      <c r="S21" s="132">
        <f>IF(R21="","",'1Y Pricing'!$I21*100)</f>
        <v>0.16859471134487422</v>
      </c>
      <c r="T21" s="132">
        <f t="shared" si="3"/>
        <v>0.16859471134487422</v>
      </c>
      <c r="U21" s="131" t="str">
        <v/>
      </c>
      <c r="V21" s="136" t="str">
        <f>IF(U21="","",'ON Pricing'!$I21*100)</f>
        <v/>
      </c>
      <c r="W21" s="136" t="str">
        <f t="shared" si="4"/>
        <v/>
      </c>
      <c r="X21" s="27" t="s">
        <v>48</v>
      </c>
      <c r="Y21" s="164" t="str">
        <f>IF($C21=" ","",ROUND(ABS(_xll.RtGet(SourceAlias,$I21,BID)-J21),4))</f>
        <v/>
      </c>
      <c r="Z21" s="165" t="str">
        <f>IF($C21=" ","",ROUND(ABS(_xll.RtGet(SourceAlias,$I21,ASK)-K21),4))</f>
        <v/>
      </c>
      <c r="AA21" s="164" t="str">
        <f>IF($D21=" ","",ROUND(ABS(_xll.RtGet(SourceAlias,$L21,BID)-M21),4))</f>
        <v/>
      </c>
      <c r="AB21" s="165" t="str">
        <f>IF($D21=" ","",ROUND(ABS(_xll.RtGet(SourceAlias,$L21,ASK)-N21),4))</f>
        <v/>
      </c>
      <c r="AC21" s="164" t="str">
        <f>IF($E21=" ","",ROUND(ABS(_xll.RtGet(SourceAlias,$O21,BID)-P21),4))</f>
        <v/>
      </c>
      <c r="AD21" s="165" t="str">
        <f>IF($E21=" ","",ROUND(ABS(_xll.RtGet(SourceAlias,$O21,ASK)-Q21),4))</f>
        <v/>
      </c>
      <c r="AE21" s="164">
        <f>IF($F21=" ","",ROUND(ABS(_xll.RtGet(SourceAlias,$R21,BID)-S21),4))</f>
        <v>0</v>
      </c>
      <c r="AF21" s="165">
        <f>IF($F21=" ","",ROUND(ABS(_xll.RtGet(SourceAlias,$R21,ASK)-T21),4))</f>
        <v>0</v>
      </c>
      <c r="AG21" s="164" t="str">
        <f>IF($G21=" ","",ROUND(ABS(_xll.RtGet(SourceAlias,$U21,BID)-V21),4))</f>
        <v/>
      </c>
      <c r="AH21" s="165" t="str">
        <f>IF($G21=" ","",ROUND(ABS(_xll.RtGet(SourceAlias,$U21,ASK)-W21),4))</f>
        <v/>
      </c>
      <c r="AI21" s="27" t="s">
        <v>48</v>
      </c>
    </row>
    <row r="22" spans="1:35" ht="11.25" customHeight="1" x14ac:dyDescent="0.2">
      <c r="A22" s="167"/>
      <c r="B22" s="56" t="s">
        <v>71</v>
      </c>
      <c r="C22" s="96" t="s">
        <v>48</v>
      </c>
      <c r="D22" s="156" t="s">
        <v>48</v>
      </c>
      <c r="E22" s="96" t="s">
        <v>48</v>
      </c>
      <c r="F22" s="96" t="str">
        <f>IF(Contribute="abcd",IF($E$2&lt;&gt;-1,_xll.RtContribute(SourceAlias,R22,Fields,S22:T22,"SCOPE:SERVER"),_xll.RtContribute(SourceAlias,"DDS_INSERT_S",$E$2:$G$2,S22:T22,"SCOPE:SERVER FTC:ALL")),"stopped")</f>
        <v>Success: Insert Ack on DTSIMI1 for EUR1YDP11M= at 16:17:10</v>
      </c>
      <c r="G22" s="157" t="s">
        <v>48</v>
      </c>
      <c r="H22" s="21" t="s">
        <v>48</v>
      </c>
      <c r="I22" s="131" t="str">
        <v/>
      </c>
      <c r="J22" s="132" t="str">
        <f>IF(I22="","",'1M Pricing'!$I22*100)</f>
        <v/>
      </c>
      <c r="K22" s="132" t="str">
        <f t="shared" si="0"/>
        <v/>
      </c>
      <c r="L22" s="133" t="str">
        <v/>
      </c>
      <c r="M22" s="132" t="str">
        <f>IF(L22="","",'3M Pricing'!$I22*100)</f>
        <v/>
      </c>
      <c r="N22" s="132" t="str">
        <f t="shared" si="1"/>
        <v/>
      </c>
      <c r="O22" s="133" t="str">
        <v/>
      </c>
      <c r="P22" s="132" t="str">
        <f>IF(O22="","",'6M Pricing'!$I22*100)</f>
        <v/>
      </c>
      <c r="Q22" s="132" t="str">
        <f t="shared" si="2"/>
        <v/>
      </c>
      <c r="R22" s="133" t="str">
        <v>EUR1YDP11M=</v>
      </c>
      <c r="S22" s="132">
        <f>IF(R22="","",'1Y Pricing'!$I22*100)</f>
        <v>0.16779587087584386</v>
      </c>
      <c r="T22" s="132">
        <f t="shared" si="3"/>
        <v>0.16779587087584386</v>
      </c>
      <c r="U22" s="131" t="str">
        <v/>
      </c>
      <c r="V22" s="132" t="str">
        <f>IF(U22="","",'ON Pricing'!$I22*100)</f>
        <v/>
      </c>
      <c r="W22" s="132" t="str">
        <f t="shared" si="4"/>
        <v/>
      </c>
      <c r="X22" s="27" t="s">
        <v>48</v>
      </c>
      <c r="Y22" s="164" t="str">
        <f>IF($C22=" ","",ROUND(ABS(_xll.RtGet(SourceAlias,$I22,BID)-J22),4))</f>
        <v/>
      </c>
      <c r="Z22" s="164" t="str">
        <f>IF($C22=" ","",ROUND(ABS(_xll.RtGet(SourceAlias,$I22,ASK)-K22),4))</f>
        <v/>
      </c>
      <c r="AA22" s="164" t="str">
        <f>IF($D22=" ","",ROUND(ABS(_xll.RtGet(SourceAlias,$L22,BID)-M22),4))</f>
        <v/>
      </c>
      <c r="AB22" s="164" t="str">
        <f>IF($D22=" ","",ROUND(ABS(_xll.RtGet(SourceAlias,$L22,ASK)-N22),4))</f>
        <v/>
      </c>
      <c r="AC22" s="164" t="str">
        <f>IF($E22=" ","",ROUND(ABS(_xll.RtGet(SourceAlias,$O22,BID)-P22),4))</f>
        <v/>
      </c>
      <c r="AD22" s="164" t="str">
        <f>IF($E22=" ","",ROUND(ABS(_xll.RtGet(SourceAlias,$O22,ASK)-Q22),4))</f>
        <v/>
      </c>
      <c r="AE22" s="164">
        <f>IF($F22=" ","",ROUND(ABS(_xll.RtGet(SourceAlias,$R22,BID)-S22),4))</f>
        <v>0</v>
      </c>
      <c r="AF22" s="164">
        <f>IF($F22=" ","",ROUND(ABS(_xll.RtGet(SourceAlias,$R22,ASK)-T22),4))</f>
        <v>0</v>
      </c>
      <c r="AG22" s="164" t="str">
        <f>IF($G22=" ","",ROUND(ABS(_xll.RtGet(SourceAlias,$U22,BID)-V22),4))</f>
        <v/>
      </c>
      <c r="AH22" s="164" t="str">
        <f>IF($G22=" ","",ROUND(ABS(_xll.RtGet(SourceAlias,$U22,ASK)-W22),4))</f>
        <v/>
      </c>
      <c r="AI22" s="27" t="s">
        <v>48</v>
      </c>
    </row>
    <row r="23" spans="1:35" ht="11.25" customHeight="1" x14ac:dyDescent="0.2">
      <c r="A23" s="168"/>
      <c r="B23" s="57" t="s">
        <v>73</v>
      </c>
      <c r="C23" s="99" t="s">
        <v>48</v>
      </c>
      <c r="D23" s="159" t="s">
        <v>48</v>
      </c>
      <c r="E23" s="99" t="s">
        <v>48</v>
      </c>
      <c r="F23" s="99" t="str">
        <f>IF(Contribute="abcd",IF($E$2&lt;&gt;-1,_xll.RtContribute(SourceAlias,R23,Fields,S23:T23,"SCOPE:SERVER"),_xll.RtContribute(SourceAlias,"DDS_INSERT_S",$E$2:$G$2,S23:T23,"SCOPE:SERVER FTC:ALL")),"stopped")</f>
        <v>Success: Insert Ack on DTSIMI1 for EUR1YDP12M= at 10:33:22</v>
      </c>
      <c r="G23" s="160" t="s">
        <v>48</v>
      </c>
      <c r="H23" s="21" t="s">
        <v>48</v>
      </c>
      <c r="I23" s="137" t="str">
        <v/>
      </c>
      <c r="J23" s="135" t="str">
        <f>IF(I23="","",'1M Pricing'!$I23*100)</f>
        <v/>
      </c>
      <c r="K23" s="135" t="str">
        <f t="shared" si="0"/>
        <v/>
      </c>
      <c r="L23" s="134" t="str">
        <v/>
      </c>
      <c r="M23" s="135" t="str">
        <f>IF(L23="","",'3M Pricing'!$I23*100)</f>
        <v/>
      </c>
      <c r="N23" s="135" t="str">
        <f t="shared" si="1"/>
        <v/>
      </c>
      <c r="O23" s="134" t="str">
        <v/>
      </c>
      <c r="P23" s="135" t="str">
        <f>IF(O23="","",'6M Pricing'!$I23*100)</f>
        <v/>
      </c>
      <c r="Q23" s="135" t="str">
        <f t="shared" si="2"/>
        <v/>
      </c>
      <c r="R23" s="134" t="str">
        <v>EUR1YDP12M=</v>
      </c>
      <c r="S23" s="135">
        <f>IF(R23="","",'1Y Pricing'!$I23*100)</f>
        <v>0.16599999999998674</v>
      </c>
      <c r="T23" s="135">
        <f t="shared" si="3"/>
        <v>0.16599999999998674</v>
      </c>
      <c r="U23" s="137" t="str">
        <v/>
      </c>
      <c r="V23" s="135" t="str">
        <f>IF(U23="","",'ON Pricing'!$I23*100)</f>
        <v/>
      </c>
      <c r="W23" s="135" t="str">
        <f t="shared" si="4"/>
        <v/>
      </c>
      <c r="X23" s="27" t="s">
        <v>48</v>
      </c>
      <c r="Y23" s="166" t="str">
        <f>IF($C23=" ","",ROUND(ABS(_xll.RtGet(SourceAlias,$I23,BID)-J23),4))</f>
        <v/>
      </c>
      <c r="Z23" s="166" t="str">
        <f>IF($C23=" ","",ROUND(ABS(_xll.RtGet(SourceAlias,$I23,ASK)-K23),4))</f>
        <v/>
      </c>
      <c r="AA23" s="166" t="str">
        <f>IF($D23=" ","",ROUND(ABS(_xll.RtGet(SourceAlias,$L23,BID)-M23),4))</f>
        <v/>
      </c>
      <c r="AB23" s="166" t="str">
        <f>IF($D23=" ","",ROUND(ABS(_xll.RtGet(SourceAlias,$L23,ASK)-N23),4))</f>
        <v/>
      </c>
      <c r="AC23" s="166" t="str">
        <f>IF($E23=" ","",ROUND(ABS(_xll.RtGet(SourceAlias,$O23,BID)-P23),4))</f>
        <v/>
      </c>
      <c r="AD23" s="166" t="str">
        <f>IF($E23=" ","",ROUND(ABS(_xll.RtGet(SourceAlias,$O23,ASK)-Q23),4))</f>
        <v/>
      </c>
      <c r="AE23" s="166">
        <f>IF($F23=" ","",ROUND(ABS(_xll.RtGet(SourceAlias,$R23,BID)-S23),4))</f>
        <v>0</v>
      </c>
      <c r="AF23" s="166">
        <f>IF($F23=" ","",ROUND(ABS(_xll.RtGet(SourceAlias,$R23,ASK)-T23),4))</f>
        <v>0</v>
      </c>
      <c r="AG23" s="166" t="str">
        <f>IF($G23=" ","",ROUND(ABS(_xll.RtGet(SourceAlias,$U23,BID)-V23),4))</f>
        <v/>
      </c>
      <c r="AH23" s="166" t="str">
        <f>IF($G23=" ","",ROUND(ABS(_xll.RtGet(SourceAlias,$U23,ASK)-W23),4))</f>
        <v/>
      </c>
      <c r="AI23" s="27" t="s">
        <v>48</v>
      </c>
    </row>
    <row r="24" spans="1:35" ht="11.25" customHeight="1" x14ac:dyDescent="0.2">
      <c r="A24" s="202" t="s">
        <v>178</v>
      </c>
      <c r="B24" s="55" t="s">
        <v>180</v>
      </c>
      <c r="C24" s="93" t="s">
        <v>48</v>
      </c>
      <c r="D24" s="93" t="str">
        <f>IF(Contribute="abcd",IF($E$2&lt;&gt;-1,_xll.RtContribute(SourceAlias,L24,Fields,M24:N24,"SCOPE:SERVER"),_xll.RtContribute(SourceAlias,"DDS_INSERT_S",$E$2:$G$2,L24:N24,"SCOPE:SERVER FTC:ALL")),"stopped")</f>
        <v>Success: Insert Ack on DTSIMI1 for EUR3MFUTU5 at 16:17:12</v>
      </c>
      <c r="E24" s="93" t="str">
        <f>IF(Contribute="abcd",IF($E$2&lt;&gt;-1,_xll.RtContribute(SourceAlias,O24,Fields,P24:Q24,"SCOPE:SERVER"),_xll.RtContribute(SourceAlias,"DDS_INSERT_S",$E$2:$G$2,O24:Q24,"SCOPE:SERVER FTC:ALL")),"stopped")</f>
        <v>Success: Insert Ack on DTSIMI1 for EUR6MFRA1X7F= at 16:17:05</v>
      </c>
      <c r="F24" s="93" t="str">
        <f>IF(Contribute="abcd",IF($E$2&lt;&gt;-1,_xll.RtContribute(SourceAlias,R24,Fields,S24:T24,"SCOPE:SERVER"),_xll.RtContribute(SourceAlias,"DDS_INSERT_S",$E$2:$G$2,S24:T24,"SCOPE:SERVER FTC:ALL")),"stopped")</f>
        <v>Success: Insert Ack on DTSIMI1 for EUR1YFRA1X13F= at 16:16:05</v>
      </c>
      <c r="G24" s="155" t="s">
        <v>48</v>
      </c>
      <c r="H24" s="21" t="s">
        <v>48</v>
      </c>
      <c r="I24" s="138" t="str">
        <v/>
      </c>
      <c r="J24" s="139" t="str">
        <f>IF(I24="","",'1M Pricing'!$I24*100)</f>
        <v/>
      </c>
      <c r="K24" s="139" t="str">
        <f t="shared" si="0"/>
        <v/>
      </c>
      <c r="L24" s="130" t="str">
        <v>EUR3MFUTU5</v>
      </c>
      <c r="M24" s="129">
        <f>IF(L24="","",'3M Pricing'!$I24)</f>
        <v>99.997499999847534</v>
      </c>
      <c r="N24" s="129">
        <f t="shared" si="1"/>
        <v>99.997499999847534</v>
      </c>
      <c r="O24" s="130" t="str">
        <v>EUR6MFRA1X7F=</v>
      </c>
      <c r="P24" s="129">
        <f>IF(O24="","",'6M Pricing'!$I24*100)</f>
        <v>5.3999999999986489E-2</v>
      </c>
      <c r="Q24" s="129">
        <f t="shared" si="2"/>
        <v>5.3999999999986489E-2</v>
      </c>
      <c r="R24" s="130" t="str">
        <v>EUR1YFRA1X13F=</v>
      </c>
      <c r="S24" s="129">
        <f>IF(R24="","",'1Y Pricing'!$I24*100)</f>
        <v>0.16399999999769402</v>
      </c>
      <c r="T24" s="129">
        <f t="shared" si="3"/>
        <v>0.16399999999769402</v>
      </c>
      <c r="U24" s="128" t="str">
        <v/>
      </c>
      <c r="V24" s="129" t="str">
        <f>IF(U24="","",'ON Pricing'!$I24*100)</f>
        <v/>
      </c>
      <c r="W24" s="129" t="str">
        <f t="shared" si="4"/>
        <v/>
      </c>
      <c r="X24" s="27" t="s">
        <v>48</v>
      </c>
      <c r="Y24" s="163" t="str">
        <f>IF($C24=" ","",ROUND(ABS(_xll.RtGet(SourceAlias,$I24,BID)-J24),4))</f>
        <v/>
      </c>
      <c r="Z24" s="163" t="str">
        <f>IF($C24=" ","",ROUND(ABS(_xll.RtGet(SourceAlias,$I24,ASK)-K24),4))</f>
        <v/>
      </c>
      <c r="AA24" s="163">
        <f>IF($D24=" ","",ROUND(ABS(_xll.RtGet(SourceAlias,$L24,BID)-M24),4))</f>
        <v>0</v>
      </c>
      <c r="AB24" s="163">
        <f>IF($D24=" ","",ROUND(ABS(_xll.RtGet(SourceAlias,$L24,ASK)-N24),4))</f>
        <v>0</v>
      </c>
      <c r="AC24" s="163">
        <f>IF($E24=" ","",ROUND(ABS(_xll.RtGet(SourceAlias,$O24,BID)-P24),4))</f>
        <v>0</v>
      </c>
      <c r="AD24" s="163">
        <f>IF($E24=" ","",ROUND(ABS(_xll.RtGet(SourceAlias,$O24,ASK)-Q24),4))</f>
        <v>0</v>
      </c>
      <c r="AE24" s="163">
        <f>IF($F24=" ","",ROUND(ABS(_xll.RtGet(SourceAlias,$R24,BID)-S24),4))</f>
        <v>0</v>
      </c>
      <c r="AF24" s="163">
        <f>IF($F24=" ","",ROUND(ABS(_xll.RtGet(SourceAlias,$R24,ASK)-T24),4))</f>
        <v>0</v>
      </c>
      <c r="AG24" s="163" t="str">
        <f>IF($G24=" ","",ROUND(ABS(_xll.RtGet(SourceAlias,$U24,BID)-V24),4))</f>
        <v/>
      </c>
      <c r="AH24" s="163" t="str">
        <f>IF($G24=" ","",ROUND(ABS(_xll.RtGet(SourceAlias,$U24,ASK)-W24),4))</f>
        <v/>
      </c>
      <c r="AI24" s="27" t="s">
        <v>48</v>
      </c>
    </row>
    <row r="25" spans="1:35" ht="11.25" customHeight="1" x14ac:dyDescent="0.2">
      <c r="A25" s="203"/>
      <c r="B25" s="56" t="s">
        <v>181</v>
      </c>
      <c r="C25" s="96" t="s">
        <v>48</v>
      </c>
      <c r="D25" s="96" t="str">
        <f>IF(Contribute="abcd",IF($E$2&lt;&gt;-1,_xll.RtContribute(SourceAlias,L25,Fields,M25:N25,"SCOPE:SERVER"),_xll.RtContribute(SourceAlias,"DDS_INSERT_S",$E$2:$G$2,L25:N25,"SCOPE:SERVER FTC:ALL")),"stopped")</f>
        <v>Success: Insert Ack on DTSIMI1 for EUR3MFUTZ5 at 16:17:05</v>
      </c>
      <c r="E25" s="96" t="str">
        <f>IF(Contribute="abcd",IF($E$2&lt;&gt;-1,_xll.RtContribute(SourceAlias,O25,Fields,P25:Q25,"SCOPE:SERVER"),_xll.RtContribute(SourceAlias,"DDS_INSERT_S",$E$2:$G$2,O25:Q25,"SCOPE:SERVER FTC:ALL")),"stopped")</f>
        <v>Success: Insert Ack on DTSIMI1 for EUR6MFRA2X8F= at 16:16:58</v>
      </c>
      <c r="F25" s="96" t="str">
        <f>IF(Contribute="abcd",IF($E$2&lt;&gt;-1,_xll.RtContribute(SourceAlias,R25,Fields,S25:T25,"SCOPE:SERVER"),_xll.RtContribute(SourceAlias,"DDS_INSERT_S",$E$2:$G$2,S25:T25,"SCOPE:SERVER FTC:ALL")),"stopped")</f>
        <v>Success: Insert Ack on DTSIMI1 for EUR1YFRA2X14F= at 16:14:50</v>
      </c>
      <c r="G25" s="157" t="s">
        <v>48</v>
      </c>
      <c r="H25" s="21" t="s">
        <v>48</v>
      </c>
      <c r="I25" s="131" t="str">
        <v/>
      </c>
      <c r="J25" s="132" t="str">
        <f>IF(I25="","",'1M Pricing'!$I25*100)</f>
        <v/>
      </c>
      <c r="K25" s="132" t="str">
        <f t="shared" si="0"/>
        <v/>
      </c>
      <c r="L25" s="133" t="str">
        <v>EUR3MFUTZ5</v>
      </c>
      <c r="M25" s="132">
        <f>IF(L25="","",'3M Pricing'!$I25)</f>
        <v>99.992500000017529</v>
      </c>
      <c r="N25" s="132">
        <f t="shared" si="1"/>
        <v>99.992500000017529</v>
      </c>
      <c r="O25" s="133" t="str">
        <v>EUR6MFRA2X8F=</v>
      </c>
      <c r="P25" s="132">
        <f>IF(O25="","",'6M Pricing'!$I25*100)</f>
        <v>6.3000000000030421E-2</v>
      </c>
      <c r="Q25" s="132">
        <f t="shared" si="2"/>
        <v>6.3000000000030421E-2</v>
      </c>
      <c r="R25" s="133" t="str">
        <v>EUR1YFRA2X14F=</v>
      </c>
      <c r="S25" s="132">
        <f>IF(R25="","",'1Y Pricing'!$I25*100)</f>
        <v>0.16999999999735715</v>
      </c>
      <c r="T25" s="132">
        <f t="shared" si="3"/>
        <v>0.16999999999735715</v>
      </c>
      <c r="U25" s="131" t="str">
        <v/>
      </c>
      <c r="V25" s="132" t="str">
        <f>IF(U25="","",'ON Pricing'!$I25*100)</f>
        <v/>
      </c>
      <c r="W25" s="132" t="str">
        <f t="shared" si="4"/>
        <v/>
      </c>
      <c r="X25" s="27" t="s">
        <v>48</v>
      </c>
      <c r="Y25" s="164" t="str">
        <f>IF($C25=" ","",ROUND(ABS(_xll.RtGet(SourceAlias,$I25,BID)-J25),4))</f>
        <v/>
      </c>
      <c r="Z25" s="164" t="str">
        <f>IF($C25=" ","",ROUND(ABS(_xll.RtGet(SourceAlias,$I25,ASK)-K25),4))</f>
        <v/>
      </c>
      <c r="AA25" s="164">
        <f>IF($D25=" ","",ROUND(ABS(_xll.RtGet(SourceAlias,$L25,BID)-M25),4))</f>
        <v>0</v>
      </c>
      <c r="AB25" s="164">
        <f>IF($D25=" ","",ROUND(ABS(_xll.RtGet(SourceAlias,$L25,ASK)-N25),4))</f>
        <v>0</v>
      </c>
      <c r="AC25" s="164">
        <f>IF($E25=" ","",ROUND(ABS(_xll.RtGet(SourceAlias,$O25,BID)-P25),4))</f>
        <v>0</v>
      </c>
      <c r="AD25" s="164">
        <f>IF($E25=" ","",ROUND(ABS(_xll.RtGet(SourceAlias,$O25,ASK)-Q25),4))</f>
        <v>0</v>
      </c>
      <c r="AE25" s="164">
        <f>IF($F25=" ","",ROUND(ABS(_xll.RtGet(SourceAlias,$R25,BID)-S25),4))</f>
        <v>0</v>
      </c>
      <c r="AF25" s="164">
        <f>IF($F25=" ","",ROUND(ABS(_xll.RtGet(SourceAlias,$R25,ASK)-T25),4))</f>
        <v>0</v>
      </c>
      <c r="AG25" s="164" t="str">
        <f>IF($G25=" ","",ROUND(ABS(_xll.RtGet(SourceAlias,$U25,BID)-V25),4))</f>
        <v/>
      </c>
      <c r="AH25" s="164" t="str">
        <f>IF($G25=" ","",ROUND(ABS(_xll.RtGet(SourceAlias,$U25,ASK)-W25),4))</f>
        <v/>
      </c>
      <c r="AI25" s="27" t="s">
        <v>48</v>
      </c>
    </row>
    <row r="26" spans="1:35" ht="11.25" customHeight="1" x14ac:dyDescent="0.2">
      <c r="A26" s="203"/>
      <c r="B26" s="56" t="s">
        <v>182</v>
      </c>
      <c r="C26" s="96" t="s">
        <v>48</v>
      </c>
      <c r="D26" s="96" t="str">
        <f>IF(Contribute="abcd",IF($E$2&lt;&gt;-1,_xll.RtContribute(SourceAlias,L26,Fields,M26:N26,"SCOPE:SERVER"),_xll.RtContribute(SourceAlias,"DDS_INSERT_S",$E$2:$G$2,L26:N26,"SCOPE:SERVER FTC:ALL")),"stopped")</f>
        <v>Success: Insert Ack on DTSIMI1 for EUR3MFUTH6 at 16:17:05</v>
      </c>
      <c r="E26" s="96" t="str">
        <f>IF(Contribute="abcd",IF($E$2&lt;&gt;-1,_xll.RtContribute(SourceAlias,O26,Fields,P26:Q26,"SCOPE:SERVER"),_xll.RtContribute(SourceAlias,"DDS_INSERT_S",$E$2:$G$2,O26:Q26,"SCOPE:SERVER FTC:ALL")),"stopped")</f>
        <v>Success: Insert Ack on DTSIMI1 for EUR6MFRA3X9F= at 16:16:58</v>
      </c>
      <c r="F26" s="96" t="str">
        <f>IF(Contribute="abcd",IF($E$2&lt;&gt;-1,_xll.RtContribute(SourceAlias,R26,Fields,S26:T26,"SCOPE:SERVER"),_xll.RtContribute(SourceAlias,"DDS_INSERT_S",$E$2:$G$2,S26:T26,"SCOPE:SERVER FTC:ALL")),"stopped")</f>
        <v>Success: Insert Ack on DTSIMI1 for EUR1YFRA3X15F= at 16:16:05</v>
      </c>
      <c r="G26" s="157" t="s">
        <v>48</v>
      </c>
      <c r="H26" s="21" t="s">
        <v>48</v>
      </c>
      <c r="I26" s="131" t="str">
        <v/>
      </c>
      <c r="J26" s="132" t="str">
        <f>IF(I26="","",'1M Pricing'!$I26*100)</f>
        <v/>
      </c>
      <c r="K26" s="132" t="str">
        <f t="shared" si="0"/>
        <v/>
      </c>
      <c r="L26" s="133" t="str">
        <v>EUR3MFUTH6</v>
      </c>
      <c r="M26" s="132">
        <f>IF(L26="","",'3M Pricing'!$I26)</f>
        <v>99.977500000026311</v>
      </c>
      <c r="N26" s="132">
        <f t="shared" si="1"/>
        <v>99.977500000026311</v>
      </c>
      <c r="O26" s="133" t="str">
        <v>EUR6MFRA3X9F=</v>
      </c>
      <c r="P26" s="132">
        <f>IF(O26="","",'6M Pricing'!$I26*100)</f>
        <v>6.899999999998209E-2</v>
      </c>
      <c r="Q26" s="132">
        <f t="shared" si="2"/>
        <v>6.899999999998209E-2</v>
      </c>
      <c r="R26" s="133" t="str">
        <v>EUR1YFRA3X15F=</v>
      </c>
      <c r="S26" s="132">
        <f>IF(R26="","",'1Y Pricing'!$I26*100)</f>
        <v>0.17399999999699542</v>
      </c>
      <c r="T26" s="132">
        <f t="shared" si="3"/>
        <v>0.17399999999699542</v>
      </c>
      <c r="U26" s="131" t="str">
        <v/>
      </c>
      <c r="V26" s="132" t="str">
        <f>IF(U26="","",'ON Pricing'!$I26*100)</f>
        <v/>
      </c>
      <c r="W26" s="132" t="str">
        <f t="shared" si="4"/>
        <v/>
      </c>
      <c r="X26" s="27" t="s">
        <v>48</v>
      </c>
      <c r="Y26" s="164" t="str">
        <f>IF($C26=" ","",ROUND(ABS(_xll.RtGet(SourceAlias,$I26,BID)-J26),4))</f>
        <v/>
      </c>
      <c r="Z26" s="164" t="str">
        <f>IF($C26=" ","",ROUND(ABS(_xll.RtGet(SourceAlias,$I26,ASK)-K26),4))</f>
        <v/>
      </c>
      <c r="AA26" s="164">
        <f>IF($D26=" ","",ROUND(ABS(_xll.RtGet(SourceAlias,$L26,BID)-M26),4))</f>
        <v>0</v>
      </c>
      <c r="AB26" s="164">
        <f>IF($D26=" ","",ROUND(ABS(_xll.RtGet(SourceAlias,$L26,ASK)-N26),4))</f>
        <v>0</v>
      </c>
      <c r="AC26" s="164">
        <f>IF($E26=" ","",ROUND(ABS(_xll.RtGet(SourceAlias,$O26,BID)-P26),4))</f>
        <v>0</v>
      </c>
      <c r="AD26" s="164">
        <f>IF($E26=" ","",ROUND(ABS(_xll.RtGet(SourceAlias,$O26,ASK)-Q26),4))</f>
        <v>0</v>
      </c>
      <c r="AE26" s="164">
        <f>IF($F26=" ","",ROUND(ABS(_xll.RtGet(SourceAlias,$R26,BID)-S26),4))</f>
        <v>0</v>
      </c>
      <c r="AF26" s="164">
        <f>IF($F26=" ","",ROUND(ABS(_xll.RtGet(SourceAlias,$R26,ASK)-T26),4))</f>
        <v>0</v>
      </c>
      <c r="AG26" s="164" t="str">
        <f>IF($G26=" ","",ROUND(ABS(_xll.RtGet(SourceAlias,$U26,BID)-V26),4))</f>
        <v/>
      </c>
      <c r="AH26" s="164" t="str">
        <f>IF($G26=" ","",ROUND(ABS(_xll.RtGet(SourceAlias,$U26,ASK)-W26),4))</f>
        <v/>
      </c>
      <c r="AI26" s="27" t="s">
        <v>48</v>
      </c>
    </row>
    <row r="27" spans="1:35" x14ac:dyDescent="0.2">
      <c r="A27" s="203"/>
      <c r="B27" s="56" t="s">
        <v>183</v>
      </c>
      <c r="C27" s="96" t="s">
        <v>48</v>
      </c>
      <c r="D27" s="96" t="str">
        <f>IF(Contribute="abcd",IF($E$2&lt;&gt;-1,_xll.RtContribute(SourceAlias,L27,Fields,M27:N27,"SCOPE:SERVER"),_xll.RtContribute(SourceAlias,"DDS_INSERT_S",$E$2:$G$2,L27:N27,"SCOPE:SERVER FTC:ALL")),"stopped")</f>
        <v>Success: Insert Ack on DTSIMI1 for EUR3MFUTM6 at 16:17:12</v>
      </c>
      <c r="E27" s="96" t="str">
        <f>IF(Contribute="abcd",IF($E$2&lt;&gt;-1,_xll.RtContribute(SourceAlias,O27,Fields,P27:Q27,"SCOPE:SERVER"),_xll.RtContribute(SourceAlias,"DDS_INSERT_S",$E$2:$G$2,O27:Q27,"SCOPE:SERVER FTC:ALL")),"stopped")</f>
        <v>Success: Insert Ack on DTSIMI1 for EUR6MFRA4X10F= at 16:16:49</v>
      </c>
      <c r="F27" s="96" t="str">
        <f>IF(Contribute="abcd",IF($E$2&lt;&gt;-1,_xll.RtContribute(SourceAlias,R27,Fields,S27:T27,"SCOPE:SERVER"),_xll.RtContribute(SourceAlias,"DDS_INSERT_S",$E$2:$G$2,S27:T27,"SCOPE:SERVER FTC:ALL")),"stopped")</f>
        <v>Success: Insert Ack on DTSIMI1 for EUR1YFRA4X16F= at 16:16:05</v>
      </c>
      <c r="G27" s="157" t="s">
        <v>48</v>
      </c>
      <c r="H27" s="21" t="s">
        <v>48</v>
      </c>
      <c r="I27" s="131" t="str">
        <v/>
      </c>
      <c r="J27" s="132" t="str">
        <f>IF(I27="","",'1M Pricing'!$I27*100)</f>
        <v/>
      </c>
      <c r="K27" s="132" t="str">
        <f t="shared" si="0"/>
        <v/>
      </c>
      <c r="L27" s="133" t="str">
        <v>EUR3MFUTM6</v>
      </c>
      <c r="M27" s="132">
        <f>IF(L27="","",'3M Pricing'!$I27)</f>
        <v>99.962499999972522</v>
      </c>
      <c r="N27" s="132">
        <f t="shared" si="1"/>
        <v>99.962499999972522</v>
      </c>
      <c r="O27" s="133" t="str">
        <v>EUR6MFRA4X10F=</v>
      </c>
      <c r="P27" s="132">
        <f>IF(O27="","",'6M Pricing'!$I27*100)</f>
        <v>7.4999999999999942E-2</v>
      </c>
      <c r="Q27" s="132">
        <f t="shared" si="2"/>
        <v>7.4999999999999942E-2</v>
      </c>
      <c r="R27" s="133" t="str">
        <v>EUR1YFRA4X16F=</v>
      </c>
      <c r="S27" s="132">
        <f>IF(R27="","",'1Y Pricing'!$I27*100)</f>
        <v>0.1810000000172407</v>
      </c>
      <c r="T27" s="132">
        <f t="shared" si="3"/>
        <v>0.1810000000172407</v>
      </c>
      <c r="U27" s="131" t="str">
        <v/>
      </c>
      <c r="V27" s="132" t="str">
        <f>IF(U27="","",'ON Pricing'!$I27*100)</f>
        <v/>
      </c>
      <c r="W27" s="132" t="str">
        <f t="shared" si="4"/>
        <v/>
      </c>
      <c r="X27" s="27" t="s">
        <v>48</v>
      </c>
      <c r="Y27" s="164" t="str">
        <f>IF($C27=" ","",ROUND(ABS(_xll.RtGet(SourceAlias,$I27,BID)-J27),4))</f>
        <v/>
      </c>
      <c r="Z27" s="164" t="str">
        <f>IF($C27=" ","",ROUND(ABS(_xll.RtGet(SourceAlias,$I27,ASK)-K27),4))</f>
        <v/>
      </c>
      <c r="AA27" s="164">
        <f>IF($D27=" ","",ROUND(ABS(_xll.RtGet(SourceAlias,$L27,BID)-M27),4))</f>
        <v>0</v>
      </c>
      <c r="AB27" s="164">
        <f>IF($D27=" ","",ROUND(ABS(_xll.RtGet(SourceAlias,$L27,ASK)-N27),4))</f>
        <v>0</v>
      </c>
      <c r="AC27" s="164">
        <f>IF($E27=" ","",ROUND(ABS(_xll.RtGet(SourceAlias,$O27,BID)-P27),4))</f>
        <v>0</v>
      </c>
      <c r="AD27" s="164">
        <f>IF($E27=" ","",ROUND(ABS(_xll.RtGet(SourceAlias,$O27,ASK)-Q27),4))</f>
        <v>0</v>
      </c>
      <c r="AE27" s="164">
        <f>IF($F27=" ","",ROUND(ABS(_xll.RtGet(SourceAlias,$R27,BID)-S27),4))</f>
        <v>0</v>
      </c>
      <c r="AF27" s="164">
        <f>IF($F27=" ","",ROUND(ABS(_xll.RtGet(SourceAlias,$R27,ASK)-T27),4))</f>
        <v>0</v>
      </c>
      <c r="AG27" s="164" t="str">
        <f>IF($G27=" ","",ROUND(ABS(_xll.RtGet(SourceAlias,$U27,BID)-V27),4))</f>
        <v/>
      </c>
      <c r="AH27" s="164" t="str">
        <f>IF($G27=" ","",ROUND(ABS(_xll.RtGet(SourceAlias,$U27,ASK)-W27),4))</f>
        <v/>
      </c>
      <c r="AI27" s="27" t="s">
        <v>48</v>
      </c>
    </row>
    <row r="28" spans="1:35" x14ac:dyDescent="0.2">
      <c r="A28" s="203"/>
      <c r="B28" s="56" t="s">
        <v>184</v>
      </c>
      <c r="C28" s="96" t="s">
        <v>48</v>
      </c>
      <c r="D28" s="96" t="str">
        <f>IF(Contribute="abcd",IF($E$2&lt;&gt;-1,_xll.RtContribute(SourceAlias,L28,Fields,M28:N28,"SCOPE:SERVER"),_xll.RtContribute(SourceAlias,"DDS_INSERT_S",$E$2:$G$2,L28:N28,"SCOPE:SERVER FTC:ALL")),"stopped")</f>
        <v>Success: Insert Ack on DTSIMI1 for EUR3MFUTU6 at 16:17:12</v>
      </c>
      <c r="E28" s="96" t="str">
        <f>IF(Contribute="abcd",IF($E$2&lt;&gt;-1,_xll.RtContribute(SourceAlias,O28,Fields,P28:Q28,"SCOPE:SERVER"),_xll.RtContribute(SourceAlias,"DDS_INSERT_S",$E$2:$G$2,O28:Q28,"SCOPE:SERVER FTC:ALL")),"stopped")</f>
        <v>Success: Insert Ack on DTSIMI1 for EUR6MFRA5X11F= at 16:17:05</v>
      </c>
      <c r="F28" s="96" t="str">
        <f>IF(Contribute="abcd",IF($E$2&lt;&gt;-1,_xll.RtContribute(SourceAlias,R28,Fields,S28:T28,"SCOPE:SERVER"),_xll.RtContribute(SourceAlias,"DDS_INSERT_S",$E$2:$G$2,S28:T28,"SCOPE:SERVER FTC:ALL")),"stopped")</f>
        <v>Success: Insert Ack on DTSIMI1 for EUR1YFRA5X17F= at 16:16:05</v>
      </c>
      <c r="G28" s="157" t="s">
        <v>48</v>
      </c>
      <c r="H28" s="21" t="s">
        <v>48</v>
      </c>
      <c r="I28" s="131" t="str">
        <v/>
      </c>
      <c r="J28" s="132" t="str">
        <f>IF(I28="","",'1M Pricing'!$I28*100)</f>
        <v/>
      </c>
      <c r="K28" s="132" t="str">
        <f t="shared" si="0"/>
        <v/>
      </c>
      <c r="L28" s="133" t="str">
        <v>EUR3MFUTU6</v>
      </c>
      <c r="M28" s="132">
        <f>IF(L28="","",'3M Pricing'!$I28)</f>
        <v>99.922499999766586</v>
      </c>
      <c r="N28" s="132">
        <f t="shared" si="1"/>
        <v>99.922499999766586</v>
      </c>
      <c r="O28" s="133" t="str">
        <v>EUR6MFRA5X11F=</v>
      </c>
      <c r="P28" s="132">
        <f>IF(O28="","",'6M Pricing'!$I28*100)</f>
        <v>8.100000000003435E-2</v>
      </c>
      <c r="Q28" s="132">
        <f t="shared" si="2"/>
        <v>8.100000000003435E-2</v>
      </c>
      <c r="R28" s="133" t="str">
        <v>EUR1YFRA5X17F=</v>
      </c>
      <c r="S28" s="132">
        <f>IF(R28="","",'1Y Pricing'!$I28*100)</f>
        <v>0.18700000000012651</v>
      </c>
      <c r="T28" s="132">
        <f t="shared" si="3"/>
        <v>0.18700000000012651</v>
      </c>
      <c r="U28" s="131" t="str">
        <v/>
      </c>
      <c r="V28" s="132" t="str">
        <f>IF(U28="","",'ON Pricing'!$I28*100)</f>
        <v/>
      </c>
      <c r="W28" s="132" t="str">
        <f t="shared" si="4"/>
        <v/>
      </c>
      <c r="X28" s="27" t="s">
        <v>48</v>
      </c>
      <c r="Y28" s="164" t="str">
        <f>IF($C28=" ","",ROUND(ABS(_xll.RtGet(SourceAlias,$I28,BID)-J28),4))</f>
        <v/>
      </c>
      <c r="Z28" s="164" t="str">
        <f>IF($C28=" ","",ROUND(ABS(_xll.RtGet(SourceAlias,$I28,ASK)-K28),4))</f>
        <v/>
      </c>
      <c r="AA28" s="164">
        <f>IF($D28=" ","",ROUND(ABS(_xll.RtGet(SourceAlias,$L28,BID)-M28),4))</f>
        <v>0</v>
      </c>
      <c r="AB28" s="164">
        <f>IF($D28=" ","",ROUND(ABS(_xll.RtGet(SourceAlias,$L28,ASK)-N28),4))</f>
        <v>0</v>
      </c>
      <c r="AC28" s="164">
        <f>IF($E28=" ","",ROUND(ABS(_xll.RtGet(SourceAlias,$O28,BID)-P28),4))</f>
        <v>0</v>
      </c>
      <c r="AD28" s="164">
        <f>IF($E28=" ","",ROUND(ABS(_xll.RtGet(SourceAlias,$O28,ASK)-Q28),4))</f>
        <v>0</v>
      </c>
      <c r="AE28" s="164">
        <f>IF($F28=" ","",ROUND(ABS(_xll.RtGet(SourceAlias,$R28,BID)-S28),4))</f>
        <v>0</v>
      </c>
      <c r="AF28" s="164">
        <f>IF($F28=" ","",ROUND(ABS(_xll.RtGet(SourceAlias,$R28,ASK)-T28),4))</f>
        <v>0</v>
      </c>
      <c r="AG28" s="164" t="str">
        <f>IF($G28=" ","",ROUND(ABS(_xll.RtGet(SourceAlias,$U28,BID)-V28),4))</f>
        <v/>
      </c>
      <c r="AH28" s="164" t="str">
        <f>IF($G28=" ","",ROUND(ABS(_xll.RtGet(SourceAlias,$U28,ASK)-W28),4))</f>
        <v/>
      </c>
      <c r="AI28" s="27" t="s">
        <v>48</v>
      </c>
    </row>
    <row r="29" spans="1:35" x14ac:dyDescent="0.2">
      <c r="A29" s="203"/>
      <c r="B29" s="56" t="s">
        <v>185</v>
      </c>
      <c r="C29" s="96" t="s">
        <v>48</v>
      </c>
      <c r="D29" s="96" t="str">
        <f>IF(Contribute="abcd",IF($E$2&lt;&gt;-1,_xll.RtContribute(SourceAlias,L29,Fields,M29:N29,"SCOPE:SERVER"),_xll.RtContribute(SourceAlias,"DDS_INSERT_S",$E$2:$G$2,L29:N29,"SCOPE:SERVER FTC:ALL")),"stopped")</f>
        <v>Success: Insert Ack on DTSIMI1 for EUR3MFUTZ6 at 16:17:12</v>
      </c>
      <c r="E29" s="96" t="str">
        <f>IF(Contribute="abcd",IF($E$2&lt;&gt;-1,_xll.RtContribute(SourceAlias,O29,Fields,P29:Q29,"SCOPE:SERVER"),_xll.RtContribute(SourceAlias,"DDS_INSERT_S",$E$2:$G$2,O29:Q29,"SCOPE:SERVER FTC:ALL")),"stopped")</f>
        <v>Success: Insert Ack on DTSIMI1 for EUR6MFRA6X12F= at 16:17:05</v>
      </c>
      <c r="F29" s="96" t="str">
        <f>IF(Contribute="abcd",IF($E$2&lt;&gt;-1,_xll.RtContribute(SourceAlias,R29,Fields,S29:T29,"SCOPE:SERVER"),_xll.RtContribute(SourceAlias,"DDS_INSERT_S",$E$2:$G$2,S29:T29,"SCOPE:SERVER FTC:ALL")),"stopped")</f>
        <v>Success: Insert Ack on DTSIMI1 for EUR1YFRA6X18F= at 16:14:50</v>
      </c>
      <c r="G29" s="157" t="s">
        <v>48</v>
      </c>
      <c r="H29" s="21" t="s">
        <v>48</v>
      </c>
      <c r="I29" s="131" t="str">
        <v/>
      </c>
      <c r="J29" s="132" t="str">
        <f>IF(I29="","",'1M Pricing'!$I29*100)</f>
        <v/>
      </c>
      <c r="K29" s="132" t="str">
        <f t="shared" si="0"/>
        <v/>
      </c>
      <c r="L29" s="133" t="str">
        <v>EUR3MFUTZ6</v>
      </c>
      <c r="M29" s="132">
        <f>IF(L29="","",'3M Pricing'!$I29)</f>
        <v>99.877500000020717</v>
      </c>
      <c r="N29" s="132">
        <f t="shared" si="1"/>
        <v>99.877500000020717</v>
      </c>
      <c r="O29" s="133" t="str">
        <v>EUR6MFRA6X12F=</v>
      </c>
      <c r="P29" s="132">
        <f>IF(O29="","",'6M Pricing'!$I29*100)</f>
        <v>8.7000000000017397E-2</v>
      </c>
      <c r="Q29" s="132">
        <f t="shared" si="2"/>
        <v>8.7000000000017397E-2</v>
      </c>
      <c r="R29" s="133" t="str">
        <v>EUR1YFRA6X18F=</v>
      </c>
      <c r="S29" s="132">
        <f>IF(R29="","",'1Y Pricing'!$I29*100)</f>
        <v>0.19699999999584347</v>
      </c>
      <c r="T29" s="132">
        <f t="shared" si="3"/>
        <v>0.19699999999584347</v>
      </c>
      <c r="U29" s="131" t="str">
        <v/>
      </c>
      <c r="V29" s="132" t="str">
        <f>IF(U29="","",'ON Pricing'!$I29*100)</f>
        <v/>
      </c>
      <c r="W29" s="132" t="str">
        <f t="shared" si="4"/>
        <v/>
      </c>
      <c r="X29" s="27" t="s">
        <v>48</v>
      </c>
      <c r="Y29" s="164" t="str">
        <f>IF($C29=" ","",ROUND(ABS(_xll.RtGet(SourceAlias,$I29,BID)-J29),4))</f>
        <v/>
      </c>
      <c r="Z29" s="164" t="str">
        <f>IF($C29=" ","",ROUND(ABS(_xll.RtGet(SourceAlias,$I29,ASK)-K29),4))</f>
        <v/>
      </c>
      <c r="AA29" s="164">
        <f>IF($D29=" ","",ROUND(ABS(_xll.RtGet(SourceAlias,$L29,BID)-M29),4))</f>
        <v>0</v>
      </c>
      <c r="AB29" s="164">
        <f>IF($D29=" ","",ROUND(ABS(_xll.RtGet(SourceAlias,$L29,ASK)-N29),4))</f>
        <v>0</v>
      </c>
      <c r="AC29" s="164">
        <f>IF($E29=" ","",ROUND(ABS(_xll.RtGet(SourceAlias,$O29,BID)-P29),4))</f>
        <v>0</v>
      </c>
      <c r="AD29" s="164">
        <f>IF($E29=" ","",ROUND(ABS(_xll.RtGet(SourceAlias,$O29,ASK)-Q29),4))</f>
        <v>0</v>
      </c>
      <c r="AE29" s="164">
        <f>IF($F29=" ","",ROUND(ABS(_xll.RtGet(SourceAlias,$R29,BID)-S29),4))</f>
        <v>0</v>
      </c>
      <c r="AF29" s="164">
        <f>IF($F29=" ","",ROUND(ABS(_xll.RtGet(SourceAlias,$R29,ASK)-T29),4))</f>
        <v>0</v>
      </c>
      <c r="AG29" s="164" t="str">
        <f>IF($G29=" ","",ROUND(ABS(_xll.RtGet(SourceAlias,$U29,BID)-V29),4))</f>
        <v/>
      </c>
      <c r="AH29" s="164" t="str">
        <f>IF($G29=" ","",ROUND(ABS(_xll.RtGet(SourceAlias,$U29,ASK)-W29),4))</f>
        <v/>
      </c>
      <c r="AI29" s="27" t="s">
        <v>48</v>
      </c>
    </row>
    <row r="30" spans="1:35" x14ac:dyDescent="0.2">
      <c r="A30" s="203"/>
      <c r="B30" s="56" t="s">
        <v>186</v>
      </c>
      <c r="C30" s="96" t="s">
        <v>48</v>
      </c>
      <c r="D30" s="96" t="str">
        <f>IF(Contribute="abcd",IF($E$2&lt;&gt;-1,_xll.RtContribute(SourceAlias,L30,Fields,M30:N30,"SCOPE:SERVER"),_xll.RtContribute(SourceAlias,"DDS_INSERT_S",$E$2:$G$2,L30:N30,"SCOPE:SERVER FTC:ALL")),"stopped")</f>
        <v>Success: Insert Ack on DTSIMI1 for EUR3MFUTH7 at 16:17:12</v>
      </c>
      <c r="E30" s="96" t="str">
        <f>IF(Contribute="abcd",IF($E$2&lt;&gt;-1,_xll.RtContribute(SourceAlias,O30,Fields,P30:Q30,"SCOPE:SERVER"),_xll.RtContribute(SourceAlias,"DDS_INSERT_S",$E$2:$G$2,O30:Q30,"SCOPE:SERVER FTC:ALL")),"stopped")</f>
        <v>Success: Insert Ack on DTSIMI1 for EUR6MFRA7X13F= at 16:16:06</v>
      </c>
      <c r="F30" s="96" t="str">
        <f>IF(Contribute="abcd",IF($E$2&lt;&gt;-1,_xll.RtContribute(SourceAlias,R30,Fields,S30:T30,"SCOPE:SERVER"),_xll.RtContribute(SourceAlias,"DDS_INSERT_S",$E$2:$G$2,S30:T30,"SCOPE:SERVER FTC:ALL")),"stopped")</f>
        <v>Success: Insert Ack on DTSIMI1 for EUR1YFRA7X19F= at 16:17:10</v>
      </c>
      <c r="G30" s="157" t="s">
        <v>48</v>
      </c>
      <c r="H30" s="21" t="s">
        <v>48</v>
      </c>
      <c r="I30" s="131" t="str">
        <v/>
      </c>
      <c r="J30" s="132" t="str">
        <f>IF(I30="","",'1M Pricing'!$I30*100)</f>
        <v/>
      </c>
      <c r="K30" s="132" t="str">
        <f t="shared" si="0"/>
        <v/>
      </c>
      <c r="L30" s="133" t="str">
        <v>EUR3MFUTH7</v>
      </c>
      <c r="M30" s="132">
        <f>IF(L30="","",'3M Pricing'!$I30)</f>
        <v>99.817500000313032</v>
      </c>
      <c r="N30" s="132">
        <f t="shared" si="1"/>
        <v>99.817500000313032</v>
      </c>
      <c r="O30" s="133" t="str">
        <v>EUR6MFRA7X13F=</v>
      </c>
      <c r="P30" s="132">
        <f>IF(O30="","",'6M Pricing'!$I30*100)</f>
        <v>9.3999999999992132E-2</v>
      </c>
      <c r="Q30" s="132">
        <f t="shared" si="2"/>
        <v>9.3999999999992132E-2</v>
      </c>
      <c r="R30" s="133" t="str">
        <v>EUR1YFRA7X19F=</v>
      </c>
      <c r="S30" s="132">
        <f>IF(R30="","",'1Y Pricing'!$I30*100)</f>
        <v>0.21400000000031866</v>
      </c>
      <c r="T30" s="132">
        <f t="shared" si="3"/>
        <v>0.21400000000031866</v>
      </c>
      <c r="U30" s="131" t="str">
        <v/>
      </c>
      <c r="V30" s="132" t="str">
        <f>IF(U30="","",'ON Pricing'!$I30*100)</f>
        <v/>
      </c>
      <c r="W30" s="132" t="str">
        <f t="shared" si="4"/>
        <v/>
      </c>
      <c r="Y30" s="164" t="str">
        <f>IF($C30=" ","",ROUND(ABS(_xll.RtGet(SourceAlias,$I30,BID)-J30),4))</f>
        <v/>
      </c>
      <c r="Z30" s="164" t="str">
        <f>IF($C30=" ","",ROUND(ABS(_xll.RtGet(SourceAlias,$I30,ASK)-K30),4))</f>
        <v/>
      </c>
      <c r="AA30" s="164">
        <f>IF($D30=" ","",ROUND(ABS(_xll.RtGet(SourceAlias,$L30,BID)-M30),4))</f>
        <v>0</v>
      </c>
      <c r="AB30" s="164">
        <f>IF($D30=" ","",ROUND(ABS(_xll.RtGet(SourceAlias,$L30,ASK)-N30),4))</f>
        <v>0</v>
      </c>
      <c r="AC30" s="164">
        <f>IF($E30=" ","",ROUND(ABS(_xll.RtGet(SourceAlias,$O30,BID)-P30),4))</f>
        <v>0</v>
      </c>
      <c r="AD30" s="164">
        <f>IF($E30=" ","",ROUND(ABS(_xll.RtGet(SourceAlias,$O30,ASK)-Q30),4))</f>
        <v>0</v>
      </c>
      <c r="AE30" s="164">
        <f>IF($F30=" ","",ROUND(ABS(_xll.RtGet(SourceAlias,$R30,BID)-S30),4))</f>
        <v>0</v>
      </c>
      <c r="AF30" s="164">
        <f>IF($F30=" ","",ROUND(ABS(_xll.RtGet(SourceAlias,$R30,ASK)-T30),4))</f>
        <v>0</v>
      </c>
      <c r="AG30" s="164" t="str">
        <f>IF($G30=" ","",ROUND(ABS(_xll.RtGet(SourceAlias,$U30,BID)-V30),4))</f>
        <v/>
      </c>
      <c r="AH30" s="164" t="str">
        <f>IF($G30=" ","",ROUND(ABS(_xll.RtGet(SourceAlias,$U30,ASK)-W30),4))</f>
        <v/>
      </c>
    </row>
    <row r="31" spans="1:35" x14ac:dyDescent="0.2">
      <c r="A31" s="203"/>
      <c r="B31" s="56" t="s">
        <v>187</v>
      </c>
      <c r="C31" s="96" t="s">
        <v>48</v>
      </c>
      <c r="D31" s="96" t="str">
        <f>IF(Contribute="abcd",IF($E$2&lt;&gt;-1,_xll.RtContribute(SourceAlias,L31,Fields,M31:N31,"SCOPE:SERVER"),_xll.RtContribute(SourceAlias,"DDS_INSERT_S",$E$2:$G$2,L31:N31,"SCOPE:SERVER FTC:ALL")),"stopped")</f>
        <v>Success: Insert Ack on DTSIMI1 for EUR3MFUTM7 at 16:17:12</v>
      </c>
      <c r="E31" s="96" t="str">
        <f>IF(Contribute="abcd",IF($E$2&lt;&gt;-1,_xll.RtContribute(SourceAlias,O31,Fields,P31:Q31,"SCOPE:SERVER"),_xll.RtContribute(SourceAlias,"DDS_INSERT_S",$E$2:$G$2,O31:Q31,"SCOPE:SERVER FTC:ALL")),"stopped")</f>
        <v>Success: Insert Ack on DTSIMI1 for EUR6MFRA8X14F= at 16:16:49</v>
      </c>
      <c r="F31" s="96" t="str">
        <f>IF(Contribute="abcd",IF($E$2&lt;&gt;-1,_xll.RtContribute(SourceAlias,R31,Fields,S31:T31,"SCOPE:SERVER"),_xll.RtContribute(SourceAlias,"DDS_INSERT_S",$E$2:$G$2,S31:T31,"SCOPE:SERVER FTC:ALL")),"stopped")</f>
        <v>Success: Insert Ack on DTSIMI1 for EUR1YFRA8X20F= at 16:17:10</v>
      </c>
      <c r="G31" s="157" t="s">
        <v>48</v>
      </c>
      <c r="H31" s="21" t="s">
        <v>48</v>
      </c>
      <c r="I31" s="131" t="str">
        <v/>
      </c>
      <c r="J31" s="132" t="str">
        <f>IF(I31="","",'1M Pricing'!$I31*100)</f>
        <v/>
      </c>
      <c r="K31" s="132" t="str">
        <f t="shared" si="0"/>
        <v/>
      </c>
      <c r="L31" s="133" t="str">
        <v>EUR3MFUTM7</v>
      </c>
      <c r="M31" s="132">
        <f>IF(L31="","",'3M Pricing'!$I31)</f>
        <v>99.757499999958142</v>
      </c>
      <c r="N31" s="132">
        <f t="shared" si="1"/>
        <v>99.757499999958142</v>
      </c>
      <c r="O31" s="133" t="str">
        <v>EUR6MFRA8X14F=</v>
      </c>
      <c r="P31" s="132">
        <f>IF(O31="","",'6M Pricing'!$I31*100)</f>
        <v>0.10099999999998968</v>
      </c>
      <c r="Q31" s="132">
        <f t="shared" si="2"/>
        <v>0.10099999999998968</v>
      </c>
      <c r="R31" s="133" t="str">
        <v>EUR1YFRA8X20F=</v>
      </c>
      <c r="S31" s="132">
        <f>IF(R31="","",'1Y Pricing'!$I31*100)</f>
        <v>0.23000000016188121</v>
      </c>
      <c r="T31" s="132">
        <f t="shared" si="3"/>
        <v>0.23000000016188121</v>
      </c>
      <c r="U31" s="131" t="str">
        <v/>
      </c>
      <c r="V31" s="132" t="str">
        <f>IF(U31="","",'ON Pricing'!$I31*100)</f>
        <v/>
      </c>
      <c r="W31" s="132" t="str">
        <f t="shared" si="4"/>
        <v/>
      </c>
      <c r="Y31" s="164" t="str">
        <f>IF($C31=" ","",ROUND(ABS(_xll.RtGet(SourceAlias,$I31,BID)-J31),4))</f>
        <v/>
      </c>
      <c r="Z31" s="164" t="str">
        <f>IF($C31=" ","",ROUND(ABS(_xll.RtGet(SourceAlias,$I31,ASK)-K31),4))</f>
        <v/>
      </c>
      <c r="AA31" s="164">
        <f>IF($D31=" ","",ROUND(ABS(_xll.RtGet(SourceAlias,$L31,BID)-M31),4))</f>
        <v>0</v>
      </c>
      <c r="AB31" s="164">
        <f>IF($D31=" ","",ROUND(ABS(_xll.RtGet(SourceAlias,$L31,ASK)-N31),4))</f>
        <v>0</v>
      </c>
      <c r="AC31" s="164">
        <f>IF($E31=" ","",ROUND(ABS(_xll.RtGet(SourceAlias,$O31,BID)-P31),4))</f>
        <v>0</v>
      </c>
      <c r="AD31" s="164">
        <f>IF($E31=" ","",ROUND(ABS(_xll.RtGet(SourceAlias,$O31,ASK)-Q31),4))</f>
        <v>0</v>
      </c>
      <c r="AE31" s="164">
        <f>IF($F31=" ","",ROUND(ABS(_xll.RtGet(SourceAlias,$R31,BID)-S31),4))</f>
        <v>0</v>
      </c>
      <c r="AF31" s="164">
        <f>IF($F31=" ","",ROUND(ABS(_xll.RtGet(SourceAlias,$R31,ASK)-T31),4))</f>
        <v>0</v>
      </c>
      <c r="AG31" s="164" t="str">
        <f>IF($G31=" ","",ROUND(ABS(_xll.RtGet(SourceAlias,$U31,BID)-V31),4))</f>
        <v/>
      </c>
      <c r="AH31" s="164" t="str">
        <f>IF($G31=" ","",ROUND(ABS(_xll.RtGet(SourceAlias,$U31,ASK)-W31),4))</f>
        <v/>
      </c>
    </row>
    <row r="32" spans="1:35" x14ac:dyDescent="0.2">
      <c r="A32" s="203"/>
      <c r="B32" s="56" t="s">
        <v>188</v>
      </c>
      <c r="C32" s="96" t="s">
        <v>48</v>
      </c>
      <c r="D32" s="156" t="s">
        <v>48</v>
      </c>
      <c r="E32" s="96" t="str">
        <f>IF(Contribute="abcd",IF($E$2&lt;&gt;-1,_xll.RtContribute(SourceAlias,O32,Fields,P32:Q32,"SCOPE:SERVER"),_xll.RtContribute(SourceAlias,"DDS_INSERT_S",$E$2:$G$2,O32:Q32,"SCOPE:SERVER FTC:ALL")),"stopped")</f>
        <v>Success: Insert Ack on DTSIMI1 for EUR6MFRA9X15F= at 16:17:05</v>
      </c>
      <c r="F32" s="96" t="str">
        <f>IF(Contribute="abcd",IF($E$2&lt;&gt;-1,_xll.RtContribute(SourceAlias,R32,Fields,S32:T32,"SCOPE:SERVER"),_xll.RtContribute(SourceAlias,"DDS_INSERT_S",$E$2:$G$2,S32:T32,"SCOPE:SERVER FTC:ALL")),"stopped")</f>
        <v>Success: Insert Ack on DTSIMI1 for EUR1YFRA9X21F= at 16:14:50</v>
      </c>
      <c r="G32" s="157" t="s">
        <v>48</v>
      </c>
      <c r="H32" s="21" t="s">
        <v>48</v>
      </c>
      <c r="I32" s="131" t="str">
        <v/>
      </c>
      <c r="J32" s="132" t="str">
        <f>IF(I32="","",'1M Pricing'!$I32*100)</f>
        <v/>
      </c>
      <c r="K32" s="132" t="str">
        <f t="shared" si="0"/>
        <v/>
      </c>
      <c r="L32" s="133" t="str">
        <v/>
      </c>
      <c r="M32" s="132" t="str">
        <f>IF(L32="","",'3M Pricing'!$I32)</f>
        <v/>
      </c>
      <c r="N32" s="132" t="str">
        <f t="shared" si="1"/>
        <v/>
      </c>
      <c r="O32" s="133" t="str">
        <v>EUR6MFRA9X15F=</v>
      </c>
      <c r="P32" s="132">
        <f>IF(O32="","",'6M Pricing'!$I32*100)</f>
        <v>0.10899999999997917</v>
      </c>
      <c r="Q32" s="132">
        <f t="shared" si="2"/>
        <v>0.10899999999997917</v>
      </c>
      <c r="R32" s="133" t="str">
        <v>EUR1YFRA9X21F=</v>
      </c>
      <c r="S32" s="132">
        <f>IF(R32="","",'1Y Pricing'!$I32*100)</f>
        <v>0.24699999999413372</v>
      </c>
      <c r="T32" s="132">
        <f t="shared" si="3"/>
        <v>0.24699999999413372</v>
      </c>
      <c r="U32" s="131" t="str">
        <v/>
      </c>
      <c r="V32" s="132" t="str">
        <f>IF(U32="","",'ON Pricing'!$I32*100)</f>
        <v/>
      </c>
      <c r="W32" s="132" t="str">
        <f t="shared" si="4"/>
        <v/>
      </c>
      <c r="Y32" s="164" t="str">
        <f>IF($C32=" ","",ROUND(ABS(_xll.RtGet(SourceAlias,$I32,BID)-J32),4))</f>
        <v/>
      </c>
      <c r="Z32" s="164" t="str">
        <f>IF($C32=" ","",ROUND(ABS(_xll.RtGet(SourceAlias,$I32,ASK)-K32),4))</f>
        <v/>
      </c>
      <c r="AA32" s="164" t="str">
        <f>IF($D32=" ","",ROUND(ABS(_xll.RtGet(SourceAlias,$L32,BID)-M32),4))</f>
        <v/>
      </c>
      <c r="AB32" s="164" t="str">
        <f>IF($D32=" ","",ROUND(ABS(_xll.RtGet(SourceAlias,$L32,ASK)-N32),4))</f>
        <v/>
      </c>
      <c r="AC32" s="164">
        <f>IF($E32=" ","",ROUND(ABS(_xll.RtGet(SourceAlias,$O32,BID)-P32),4))</f>
        <v>0</v>
      </c>
      <c r="AD32" s="164">
        <f>IF($E32=" ","",ROUND(ABS(_xll.RtGet(SourceAlias,$O32,ASK)-Q32),4))</f>
        <v>0</v>
      </c>
      <c r="AE32" s="164">
        <f>IF($F32=" ","",ROUND(ABS(_xll.RtGet(SourceAlias,$R32,BID)-S32),4))</f>
        <v>0</v>
      </c>
      <c r="AF32" s="164">
        <f>IF($F32=" ","",ROUND(ABS(_xll.RtGet(SourceAlias,$R32,ASK)-T32),4))</f>
        <v>0</v>
      </c>
      <c r="AG32" s="164" t="str">
        <f>IF($G32=" ","",ROUND(ABS(_xll.RtGet(SourceAlias,$U32,BID)-V32),4))</f>
        <v/>
      </c>
      <c r="AH32" s="164" t="str">
        <f>IF($G32=" ","",ROUND(ABS(_xll.RtGet(SourceAlias,$U32,ASK)-W32),4))</f>
        <v/>
      </c>
    </row>
    <row r="33" spans="1:34" x14ac:dyDescent="0.2">
      <c r="A33" s="203"/>
      <c r="B33" s="56" t="s">
        <v>189</v>
      </c>
      <c r="C33" s="96" t="s">
        <v>48</v>
      </c>
      <c r="D33" s="156" t="s">
        <v>48</v>
      </c>
      <c r="E33" s="96" t="str">
        <f>IF(Contribute="abcd",IF($E$2&lt;&gt;-1,_xll.RtContribute(SourceAlias,O33,Fields,P33:Q33,"SCOPE:SERVER"),_xll.RtContribute(SourceAlias,"DDS_INSERT_S",$E$2:$G$2,O33:Q33,"SCOPE:SERVER FTC:ALL")),"stopped")</f>
        <v>Success: Insert Ack on DTSIMI1 for EUR6MFRA10X16F= at 16:17:05</v>
      </c>
      <c r="F33" s="96" t="str">
        <f>IF(Contribute="abcd",IF($E$2&lt;&gt;-1,_xll.RtContribute(SourceAlias,R33,Fields,S33:T33,"SCOPE:SERVER"),_xll.RtContribute(SourceAlias,"DDS_INSERT_S",$E$2:$G$2,S33:T33,"SCOPE:SERVER FTC:ALL")),"stopped")</f>
        <v>Success: Insert Ack on DTSIMI1 for EUR1YFRA10X22F= at 16:17:10</v>
      </c>
      <c r="G33" s="157" t="s">
        <v>48</v>
      </c>
      <c r="H33" s="21" t="s">
        <v>48</v>
      </c>
      <c r="I33" s="131" t="str">
        <v/>
      </c>
      <c r="J33" s="132" t="str">
        <f>IF(I33="","",'1M Pricing'!$I33*100)</f>
        <v/>
      </c>
      <c r="K33" s="132" t="str">
        <f t="shared" si="0"/>
        <v/>
      </c>
      <c r="L33" s="133" t="str">
        <v/>
      </c>
      <c r="M33" s="132" t="str">
        <f>IF(L33="","",'3M Pricing'!$I33)</f>
        <v/>
      </c>
      <c r="N33" s="132" t="str">
        <f t="shared" si="1"/>
        <v/>
      </c>
      <c r="O33" s="133" t="str">
        <v>EUR6MFRA10X16F=</v>
      </c>
      <c r="P33" s="132">
        <f>IF(O33="","",'6M Pricing'!$I33*100)</f>
        <v>0.11900000000016589</v>
      </c>
      <c r="Q33" s="132">
        <f t="shared" si="2"/>
        <v>0.11900000000016589</v>
      </c>
      <c r="R33" s="133" t="str">
        <v>EUR1YFRA10X22F=</v>
      </c>
      <c r="S33" s="132">
        <f>IF(R33="","",'1Y Pricing'!$I33*100)</f>
        <v>0.26799999999976282</v>
      </c>
      <c r="T33" s="132">
        <f t="shared" si="3"/>
        <v>0.26799999999976282</v>
      </c>
      <c r="U33" s="131" t="str">
        <v/>
      </c>
      <c r="V33" s="132" t="str">
        <f>IF(U33="","",'ON Pricing'!$I33*100)</f>
        <v/>
      </c>
      <c r="W33" s="132" t="str">
        <f t="shared" si="4"/>
        <v/>
      </c>
      <c r="Y33" s="164" t="str">
        <f>IF($C33=" ","",ROUND(ABS(_xll.RtGet(SourceAlias,$I33,BID)-J33),4))</f>
        <v/>
      </c>
      <c r="Z33" s="164" t="str">
        <f>IF($C33=" ","",ROUND(ABS(_xll.RtGet(SourceAlias,$I33,ASK)-K33),4))</f>
        <v/>
      </c>
      <c r="AA33" s="164" t="str">
        <f>IF($D33=" ","",ROUND(ABS(_xll.RtGet(SourceAlias,$L33,BID)-M33),4))</f>
        <v/>
      </c>
      <c r="AB33" s="164" t="str">
        <f>IF($D33=" ","",ROUND(ABS(_xll.RtGet(SourceAlias,$L33,ASK)-N33),4))</f>
        <v/>
      </c>
      <c r="AC33" s="164">
        <f>IF($E33=" ","",ROUND(ABS(_xll.RtGet(SourceAlias,$O33,BID)-P33),4))</f>
        <v>0</v>
      </c>
      <c r="AD33" s="164">
        <f>IF($E33=" ","",ROUND(ABS(_xll.RtGet(SourceAlias,$O33,ASK)-Q33),4))</f>
        <v>0</v>
      </c>
      <c r="AE33" s="164">
        <f>IF($F33=" ","",ROUND(ABS(_xll.RtGet(SourceAlias,$R33,BID)-S33),4))</f>
        <v>0</v>
      </c>
      <c r="AF33" s="164">
        <f>IF($F33=" ","",ROUND(ABS(_xll.RtGet(SourceAlias,$R33,ASK)-T33),4))</f>
        <v>0</v>
      </c>
      <c r="AG33" s="164" t="str">
        <f>IF($G33=" ","",ROUND(ABS(_xll.RtGet(SourceAlias,$U33,BID)-V33),4))</f>
        <v/>
      </c>
      <c r="AH33" s="164" t="str">
        <f>IF($G33=" ","",ROUND(ABS(_xll.RtGet(SourceAlias,$U33,ASK)-W33),4))</f>
        <v/>
      </c>
    </row>
    <row r="34" spans="1:34" x14ac:dyDescent="0.2">
      <c r="A34" s="203"/>
      <c r="B34" s="56" t="s">
        <v>190</v>
      </c>
      <c r="C34" s="96" t="s">
        <v>48</v>
      </c>
      <c r="D34" s="156" t="s">
        <v>48</v>
      </c>
      <c r="E34" s="96" t="str">
        <f>IF(Contribute="abcd",IF($E$2&lt;&gt;-1,_xll.RtContribute(SourceAlias,O34,Fields,P34:Q34,"SCOPE:SERVER"),_xll.RtContribute(SourceAlias,"DDS_INSERT_S",$E$2:$G$2,O34:Q34,"SCOPE:SERVER FTC:ALL")),"stopped")</f>
        <v>Success: Insert Ack on DTSIMI1 for EUR6MFRA11X17F= at 16:17:05</v>
      </c>
      <c r="F34" s="96" t="str">
        <f>IF(Contribute="abcd",IF($E$2&lt;&gt;-1,_xll.RtContribute(SourceAlias,R34,Fields,S34:T34,"SCOPE:SERVER"),_xll.RtContribute(SourceAlias,"DDS_INSERT_S",$E$2:$G$2,S34:T34,"SCOPE:SERVER FTC:ALL")),"stopped")</f>
        <v>Success: Insert Ack on DTSIMI1 for EUR1YFRA11X23F= at 16:17:10</v>
      </c>
      <c r="G34" s="157" t="s">
        <v>48</v>
      </c>
      <c r="H34" s="21" t="s">
        <v>48</v>
      </c>
      <c r="I34" s="131" t="str">
        <v/>
      </c>
      <c r="J34" s="132" t="str">
        <f>IF(I34="","",'1M Pricing'!$I34*100)</f>
        <v/>
      </c>
      <c r="K34" s="132" t="str">
        <f t="shared" si="0"/>
        <v/>
      </c>
      <c r="L34" s="133" t="str">
        <v/>
      </c>
      <c r="M34" s="132" t="str">
        <f>IF(L34="","",'3M Pricing'!$I34)</f>
        <v/>
      </c>
      <c r="N34" s="132" t="str">
        <f t="shared" si="1"/>
        <v/>
      </c>
      <c r="O34" s="133" t="str">
        <v>EUR6MFRA11X17F=</v>
      </c>
      <c r="P34" s="132">
        <f>IF(O34="","",'6M Pricing'!$I34*100)</f>
        <v>0.12899999999995887</v>
      </c>
      <c r="Q34" s="132">
        <f t="shared" si="2"/>
        <v>0.12899999999995887</v>
      </c>
      <c r="R34" s="133" t="str">
        <v>EUR1YFRA11X23F=</v>
      </c>
      <c r="S34" s="132">
        <f>IF(R34="","",'1Y Pricing'!$I34*100)</f>
        <v>0.28800000000033182</v>
      </c>
      <c r="T34" s="132">
        <f t="shared" si="3"/>
        <v>0.28800000000033182</v>
      </c>
      <c r="U34" s="131" t="str">
        <v/>
      </c>
      <c r="V34" s="132" t="str">
        <f>IF(U34="","",'ON Pricing'!$I34*100)</f>
        <v/>
      </c>
      <c r="W34" s="132" t="str">
        <f t="shared" si="4"/>
        <v/>
      </c>
      <c r="Y34" s="164" t="str">
        <f>IF($C34=" ","",ROUND(ABS(_xll.RtGet(SourceAlias,$I34,BID)-J34),4))</f>
        <v/>
      </c>
      <c r="Z34" s="164" t="str">
        <f>IF($C34=" ","",ROUND(ABS(_xll.RtGet(SourceAlias,$I34,ASK)-K34),4))</f>
        <v/>
      </c>
      <c r="AA34" s="164" t="str">
        <f>IF($D34=" ","",ROUND(ABS(_xll.RtGet(SourceAlias,$L34,BID)-M34),4))</f>
        <v/>
      </c>
      <c r="AB34" s="164" t="str">
        <f>IF($D34=" ","",ROUND(ABS(_xll.RtGet(SourceAlias,$L34,ASK)-N34),4))</f>
        <v/>
      </c>
      <c r="AC34" s="164">
        <f>IF($E34=" ","",ROUND(ABS(_xll.RtGet(SourceAlias,$O34,BID)-P34),4))</f>
        <v>0</v>
      </c>
      <c r="AD34" s="164">
        <f>IF($E34=" ","",ROUND(ABS(_xll.RtGet(SourceAlias,$O34,ASK)-Q34),4))</f>
        <v>0</v>
      </c>
      <c r="AE34" s="164">
        <f>IF($F34=" ","",ROUND(ABS(_xll.RtGet(SourceAlias,$R34,BID)-S34),4))</f>
        <v>0</v>
      </c>
      <c r="AF34" s="164">
        <f>IF($F34=" ","",ROUND(ABS(_xll.RtGet(SourceAlias,$R34,ASK)-T34),4))</f>
        <v>0</v>
      </c>
      <c r="AG34" s="164" t="str">
        <f>IF($G34=" ","",ROUND(ABS(_xll.RtGet(SourceAlias,$U34,BID)-V34),4))</f>
        <v/>
      </c>
      <c r="AH34" s="164" t="str">
        <f>IF($G34=" ","",ROUND(ABS(_xll.RtGet(SourceAlias,$U34,ASK)-W34),4))</f>
        <v/>
      </c>
    </row>
    <row r="35" spans="1:34" x14ac:dyDescent="0.2">
      <c r="A35" s="203"/>
      <c r="B35" s="56" t="s">
        <v>191</v>
      </c>
      <c r="C35" s="96" t="s">
        <v>48</v>
      </c>
      <c r="D35" s="156" t="s">
        <v>48</v>
      </c>
      <c r="E35" s="96" t="str">
        <f>IF(Contribute="abcd",IF($E$2&lt;&gt;-1,_xll.RtContribute(SourceAlias,O35,Fields,P35:Q35,"SCOPE:SERVER"),_xll.RtContribute(SourceAlias,"DDS_INSERT_S",$E$2:$G$2,O35:Q35,"SCOPE:SERVER FTC:ALL")),"stopped")</f>
        <v>Success: Insert Ack on DTSIMI1 for EUR6MFRA12X18F= at 16:17:05</v>
      </c>
      <c r="F35" s="96" t="str">
        <f>IF(Contribute="abcd",IF($E$2&lt;&gt;-1,_xll.RtContribute(SourceAlias,R35,Fields,S35:T35,"SCOPE:SERVER"),_xll.RtContribute(SourceAlias,"DDS_INSERT_S",$E$2:$G$2,S35:T35,"SCOPE:SERVER FTC:ALL")),"stopped")</f>
        <v>Success: Insert Ack on DTSIMI1 for EUR1YFRA12X24F= at 16:15:29</v>
      </c>
      <c r="G35" s="157" t="s">
        <v>48</v>
      </c>
      <c r="H35" s="21" t="s">
        <v>48</v>
      </c>
      <c r="I35" s="131" t="str">
        <v/>
      </c>
      <c r="J35" s="132" t="str">
        <f>IF(I35="","",'1M Pricing'!$I35*100)</f>
        <v/>
      </c>
      <c r="K35" s="132" t="str">
        <f t="shared" si="0"/>
        <v/>
      </c>
      <c r="L35" s="133" t="str">
        <v/>
      </c>
      <c r="M35" s="132" t="str">
        <f>IF(L35="","",'3M Pricing'!$I35)</f>
        <v/>
      </c>
      <c r="N35" s="132" t="str">
        <f t="shared" si="1"/>
        <v/>
      </c>
      <c r="O35" s="133" t="str">
        <v>EUR6MFRA12X18F=</v>
      </c>
      <c r="P35" s="132">
        <f>IF(O35="","",'6M Pricing'!$I35*100)</f>
        <v>0.14199999999999338</v>
      </c>
      <c r="Q35" s="132">
        <f t="shared" si="2"/>
        <v>0.14199999999999338</v>
      </c>
      <c r="R35" s="133" t="str">
        <v>EUR1YFRA12X24F=</v>
      </c>
      <c r="S35" s="132">
        <f>IF(R35="","",'1Y Pricing'!$I35*100)</f>
        <v>0.30899999999202798</v>
      </c>
      <c r="T35" s="132">
        <f t="shared" si="3"/>
        <v>0.30899999999202798</v>
      </c>
      <c r="U35" s="131" t="str">
        <v/>
      </c>
      <c r="V35" s="132" t="str">
        <f>IF(U35="","",'ON Pricing'!$I35*100)</f>
        <v/>
      </c>
      <c r="W35" s="132" t="str">
        <f t="shared" si="4"/>
        <v/>
      </c>
      <c r="Y35" s="164" t="str">
        <f>IF($C35=" ","",ROUND(ABS(_xll.RtGet(SourceAlias,$I35,BID)-J35),4))</f>
        <v/>
      </c>
      <c r="Z35" s="164" t="str">
        <f>IF($C35=" ","",ROUND(ABS(_xll.RtGet(SourceAlias,$I35,ASK)-K35),4))</f>
        <v/>
      </c>
      <c r="AA35" s="164" t="str">
        <f>IF($D35=" ","",ROUND(ABS(_xll.RtGet(SourceAlias,$L35,BID)-M35),4))</f>
        <v/>
      </c>
      <c r="AB35" s="164" t="str">
        <f>IF($D35=" ","",ROUND(ABS(_xll.RtGet(SourceAlias,$L35,ASK)-N35),4))</f>
        <v/>
      </c>
      <c r="AC35" s="164">
        <f>IF($E35=" ","",ROUND(ABS(_xll.RtGet(SourceAlias,$O35,BID)-P35),4))</f>
        <v>0</v>
      </c>
      <c r="AD35" s="164">
        <f>IF($E35=" ","",ROUND(ABS(_xll.RtGet(SourceAlias,$O35,ASK)-Q35),4))</f>
        <v>0</v>
      </c>
      <c r="AE35" s="164">
        <f>IF($F35=" ","",ROUND(ABS(_xll.RtGet(SourceAlias,$R35,BID)-S35),4))</f>
        <v>0</v>
      </c>
      <c r="AF35" s="164">
        <f>IF($F35=" ","",ROUND(ABS(_xll.RtGet(SourceAlias,$R35,ASK)-T35),4))</f>
        <v>0</v>
      </c>
      <c r="AG35" s="164" t="str">
        <f>IF($G35=" ","",ROUND(ABS(_xll.RtGet(SourceAlias,$U35,BID)-V35),4))</f>
        <v/>
      </c>
      <c r="AH35" s="164" t="str">
        <f>IF($G35=" ","",ROUND(ABS(_xll.RtGet(SourceAlias,$U35,ASK)-W35),4))</f>
        <v/>
      </c>
    </row>
    <row r="36" spans="1:34" x14ac:dyDescent="0.2">
      <c r="A36" s="203"/>
      <c r="B36" s="56" t="s">
        <v>192</v>
      </c>
      <c r="C36" s="96" t="s">
        <v>48</v>
      </c>
      <c r="D36" s="156" t="s">
        <v>48</v>
      </c>
      <c r="E36" s="96" t="str">
        <f>IF(Contribute="abcd",IF($E$2&lt;&gt;-1,_xll.RtContribute(SourceAlias,O36,Fields,P36:Q36,"SCOPE:SERVER"),_xll.RtContribute(SourceAlias,"DDS_INSERT_S",$E$2:$G$2,O36:Q36,"SCOPE:SERVER FTC:ALL")),"stopped")</f>
        <v>Success: Insert Ack on DTSIMI1 for EUR6MFRA13X19F= at 16:17:05</v>
      </c>
      <c r="F36" s="96" t="s">
        <v>48</v>
      </c>
      <c r="G36" s="157" t="s">
        <v>48</v>
      </c>
      <c r="H36" s="21" t="s">
        <v>48</v>
      </c>
      <c r="I36" s="131" t="str">
        <v/>
      </c>
      <c r="J36" s="132" t="str">
        <f>IF(I36="","",'1M Pricing'!$I36*100)</f>
        <v/>
      </c>
      <c r="K36" s="132" t="str">
        <f t="shared" si="0"/>
        <v/>
      </c>
      <c r="L36" s="133" t="str">
        <v/>
      </c>
      <c r="M36" s="132" t="str">
        <f>IF(L36="","",'3M Pricing'!$I36)</f>
        <v/>
      </c>
      <c r="N36" s="132" t="str">
        <f t="shared" si="1"/>
        <v/>
      </c>
      <c r="O36" s="133" t="str">
        <v>EUR6MFRA13X19F=</v>
      </c>
      <c r="P36" s="132">
        <f>IF(O36="","",'6M Pricing'!$I36*100)</f>
        <v>0.15700000000002068</v>
      </c>
      <c r="Q36" s="132">
        <f t="shared" si="2"/>
        <v>0.15700000000002068</v>
      </c>
      <c r="R36" s="133" t="str">
        <v/>
      </c>
      <c r="S36" s="132" t="str">
        <f>IF(R36="","",'1Y Pricing'!$I36*100)</f>
        <v/>
      </c>
      <c r="T36" s="132" t="str">
        <f t="shared" si="3"/>
        <v/>
      </c>
      <c r="U36" s="131" t="str">
        <v/>
      </c>
      <c r="V36" s="132" t="str">
        <f>IF(U36="","",'ON Pricing'!$I36*100)</f>
        <v/>
      </c>
      <c r="W36" s="132" t="str">
        <f t="shared" si="4"/>
        <v/>
      </c>
      <c r="Y36" s="164" t="str">
        <f>IF($C36=" ","",ROUND(ABS(_xll.RtGet(SourceAlias,$I36,BID)-J36),4))</f>
        <v/>
      </c>
      <c r="Z36" s="164" t="str">
        <f>IF($C36=" ","",ROUND(ABS(_xll.RtGet(SourceAlias,$I36,ASK)-K36),4))</f>
        <v/>
      </c>
      <c r="AA36" s="164" t="str">
        <f>IF($D36=" ","",ROUND(ABS(_xll.RtGet(SourceAlias,$L36,BID)-M36),4))</f>
        <v/>
      </c>
      <c r="AB36" s="164" t="str">
        <f>IF($D36=" ","",ROUND(ABS(_xll.RtGet(SourceAlias,$L36,ASK)-N36),4))</f>
        <v/>
      </c>
      <c r="AC36" s="164">
        <f>IF($E36=" ","",ROUND(ABS(_xll.RtGet(SourceAlias,$O36,BID)-P36),4))</f>
        <v>0</v>
      </c>
      <c r="AD36" s="164">
        <f>IF($E36=" ","",ROUND(ABS(_xll.RtGet(SourceAlias,$O36,ASK)-Q36),4))</f>
        <v>0</v>
      </c>
      <c r="AE36" s="164" t="str">
        <f>IF($F36=" ","",ROUND(ABS(_xll.RtGet(SourceAlias,$R36,BID)-S36),4))</f>
        <v/>
      </c>
      <c r="AF36" s="164" t="str">
        <f>IF($F36=" ","",ROUND(ABS(_xll.RtGet(SourceAlias,$R36,ASK)-T36),4))</f>
        <v/>
      </c>
      <c r="AG36" s="164" t="str">
        <f>IF($G36=" ","",ROUND(ABS(_xll.RtGet(SourceAlias,$U36,BID)-V36),4))</f>
        <v/>
      </c>
      <c r="AH36" s="164" t="str">
        <f>IF($G36=" ","",ROUND(ABS(_xll.RtGet(SourceAlias,$U36,ASK)-W36),4))</f>
        <v/>
      </c>
    </row>
    <row r="37" spans="1:34" x14ac:dyDescent="0.2">
      <c r="A37" s="203"/>
      <c r="B37" s="56" t="s">
        <v>193</v>
      </c>
      <c r="C37" s="96" t="s">
        <v>48</v>
      </c>
      <c r="D37" s="156" t="s">
        <v>48</v>
      </c>
      <c r="E37" s="96" t="str">
        <f>IF(Contribute="abcd",IF($E$2&lt;&gt;-1,_xll.RtContribute(SourceAlias,O37,Fields,P37:Q37,"SCOPE:SERVER"),_xll.RtContribute(SourceAlias,"DDS_INSERT_S",$E$2:$G$2,O37:Q37,"SCOPE:SERVER FTC:ALL")),"stopped")</f>
        <v>Success: Insert Ack on DTSIMI1 for EUR6MFRA14X20F= at 16:16:58</v>
      </c>
      <c r="F37" s="96" t="s">
        <v>48</v>
      </c>
      <c r="G37" s="157" t="s">
        <v>48</v>
      </c>
      <c r="H37" s="21" t="s">
        <v>48</v>
      </c>
      <c r="I37" s="131" t="str">
        <v/>
      </c>
      <c r="J37" s="132" t="str">
        <f>IF(I37="","",'1M Pricing'!$I37*100)</f>
        <v/>
      </c>
      <c r="K37" s="132" t="str">
        <f t="shared" si="0"/>
        <v/>
      </c>
      <c r="L37" s="133" t="str">
        <v/>
      </c>
      <c r="M37" s="132" t="str">
        <f>IF(L37="","",'3M Pricing'!$I37)</f>
        <v/>
      </c>
      <c r="N37" s="132" t="str">
        <f t="shared" si="1"/>
        <v/>
      </c>
      <c r="O37" s="133" t="str">
        <v>EUR6MFRA14X20F=</v>
      </c>
      <c r="P37" s="132">
        <f>IF(O37="","",'6M Pricing'!$I37*100)</f>
        <v>0.17199999999998858</v>
      </c>
      <c r="Q37" s="132">
        <f t="shared" si="2"/>
        <v>0.17199999999998858</v>
      </c>
      <c r="R37" s="133" t="str">
        <v/>
      </c>
      <c r="S37" s="132" t="str">
        <f>IF(R37="","",'1Y Pricing'!$I37*100)</f>
        <v/>
      </c>
      <c r="T37" s="132" t="str">
        <f t="shared" si="3"/>
        <v/>
      </c>
      <c r="U37" s="131" t="str">
        <v/>
      </c>
      <c r="V37" s="132" t="str">
        <f>IF(U37="","",'ON Pricing'!$I37*100)</f>
        <v/>
      </c>
      <c r="W37" s="132" t="str">
        <f t="shared" si="4"/>
        <v/>
      </c>
      <c r="Y37" s="164" t="str">
        <f>IF($C37=" ","",ROUND(ABS(_xll.RtGet(SourceAlias,$I37,BID)-J37),4))</f>
        <v/>
      </c>
      <c r="Z37" s="164" t="str">
        <f>IF($C37=" ","",ROUND(ABS(_xll.RtGet(SourceAlias,$I37,ASK)-K37),4))</f>
        <v/>
      </c>
      <c r="AA37" s="164" t="str">
        <f>IF($D37=" ","",ROUND(ABS(_xll.RtGet(SourceAlias,$L37,BID)-M37),4))</f>
        <v/>
      </c>
      <c r="AB37" s="164" t="str">
        <f>IF($D37=" ","",ROUND(ABS(_xll.RtGet(SourceAlias,$L37,ASK)-N37),4))</f>
        <v/>
      </c>
      <c r="AC37" s="164">
        <f>IF($E37=" ","",ROUND(ABS(_xll.RtGet(SourceAlias,$O37,BID)-P37),4))</f>
        <v>0</v>
      </c>
      <c r="AD37" s="164">
        <f>IF($E37=" ","",ROUND(ABS(_xll.RtGet(SourceAlias,$O37,ASK)-Q37),4))</f>
        <v>0</v>
      </c>
      <c r="AE37" s="164" t="str">
        <f>IF($F37=" ","",ROUND(ABS(_xll.RtGet(SourceAlias,$R37,BID)-S37),4))</f>
        <v/>
      </c>
      <c r="AF37" s="164" t="str">
        <f>IF($F37=" ","",ROUND(ABS(_xll.RtGet(SourceAlias,$R37,ASK)-T37),4))</f>
        <v/>
      </c>
      <c r="AG37" s="164" t="str">
        <f>IF($G37=" ","",ROUND(ABS(_xll.RtGet(SourceAlias,$U37,BID)-V37),4))</f>
        <v/>
      </c>
      <c r="AH37" s="164" t="str">
        <f>IF($G37=" ","",ROUND(ABS(_xll.RtGet(SourceAlias,$U37,ASK)-W37),4))</f>
        <v/>
      </c>
    </row>
    <row r="38" spans="1:34" x14ac:dyDescent="0.2">
      <c r="A38" s="203"/>
      <c r="B38" s="56" t="s">
        <v>194</v>
      </c>
      <c r="C38" s="96" t="s">
        <v>48</v>
      </c>
      <c r="D38" s="156" t="s">
        <v>48</v>
      </c>
      <c r="E38" s="96" t="str">
        <f>IF(Contribute="abcd",IF($E$2&lt;&gt;-1,_xll.RtContribute(SourceAlias,O38,Fields,P38:Q38,"SCOPE:SERVER"),_xll.RtContribute(SourceAlias,"DDS_INSERT_S",$E$2:$G$2,O38:Q38,"SCOPE:SERVER FTC:ALL")),"stopped")</f>
        <v>Success: Insert Ack on DTSIMI1 for EUR6MFRA15X21F= at 16:16:58</v>
      </c>
      <c r="F38" s="96" t="s">
        <v>48</v>
      </c>
      <c r="G38" s="157" t="s">
        <v>48</v>
      </c>
      <c r="H38" s="21" t="s">
        <v>48</v>
      </c>
      <c r="I38" s="131" t="str">
        <v/>
      </c>
      <c r="J38" s="132" t="str">
        <f>IF(I38="","",'1M Pricing'!$I38*100)</f>
        <v/>
      </c>
      <c r="K38" s="132" t="str">
        <f t="shared" si="0"/>
        <v/>
      </c>
      <c r="L38" s="133" t="str">
        <v/>
      </c>
      <c r="M38" s="132" t="str">
        <f>IF(L38="","",'3M Pricing'!$I38)</f>
        <v/>
      </c>
      <c r="N38" s="132" t="str">
        <f t="shared" si="1"/>
        <v/>
      </c>
      <c r="O38" s="133" t="str">
        <v>EUR6MFRA15X21F=</v>
      </c>
      <c r="P38" s="132">
        <f>IF(O38="","",'6M Pricing'!$I38*100)</f>
        <v>0.18999999999997103</v>
      </c>
      <c r="Q38" s="132">
        <f t="shared" si="2"/>
        <v>0.18999999999997103</v>
      </c>
      <c r="R38" s="133" t="str">
        <v/>
      </c>
      <c r="S38" s="132" t="str">
        <f>IF(R38="","",'1Y Pricing'!$I38*100)</f>
        <v/>
      </c>
      <c r="T38" s="132" t="str">
        <f t="shared" si="3"/>
        <v/>
      </c>
      <c r="U38" s="131" t="str">
        <v/>
      </c>
      <c r="V38" s="132" t="str">
        <f>IF(U38="","",'ON Pricing'!$I38*100)</f>
        <v/>
      </c>
      <c r="W38" s="132" t="str">
        <f t="shared" si="4"/>
        <v/>
      </c>
      <c r="Y38" s="164" t="str">
        <f>IF($C38=" ","",ROUND(ABS(_xll.RtGet(SourceAlias,$I38,BID)-J38),4))</f>
        <v/>
      </c>
      <c r="Z38" s="164" t="str">
        <f>IF($C38=" ","",ROUND(ABS(_xll.RtGet(SourceAlias,$I38,ASK)-K38),4))</f>
        <v/>
      </c>
      <c r="AA38" s="164" t="str">
        <f>IF($D38=" ","",ROUND(ABS(_xll.RtGet(SourceAlias,$L38,BID)-M38),4))</f>
        <v/>
      </c>
      <c r="AB38" s="164" t="str">
        <f>IF($D38=" ","",ROUND(ABS(_xll.RtGet(SourceAlias,$L38,ASK)-N38),4))</f>
        <v/>
      </c>
      <c r="AC38" s="164">
        <f>IF($E38=" ","",ROUND(ABS(_xll.RtGet(SourceAlias,$O38,BID)-P38),4))</f>
        <v>0</v>
      </c>
      <c r="AD38" s="164">
        <f>IF($E38=" ","",ROUND(ABS(_xll.RtGet(SourceAlias,$O38,ASK)-Q38),4))</f>
        <v>0</v>
      </c>
      <c r="AE38" s="164" t="str">
        <f>IF($F38=" ","",ROUND(ABS(_xll.RtGet(SourceAlias,$R38,BID)-S38),4))</f>
        <v/>
      </c>
      <c r="AF38" s="164" t="str">
        <f>IF($F38=" ","",ROUND(ABS(_xll.RtGet(SourceAlias,$R38,ASK)-T38),4))</f>
        <v/>
      </c>
      <c r="AG38" s="164" t="str">
        <f>IF($G38=" ","",ROUND(ABS(_xll.RtGet(SourceAlias,$U38,BID)-V38),4))</f>
        <v/>
      </c>
      <c r="AH38" s="164" t="str">
        <f>IF($G38=" ","",ROUND(ABS(_xll.RtGet(SourceAlias,$U38,ASK)-W38),4))</f>
        <v/>
      </c>
    </row>
    <row r="39" spans="1:34" x14ac:dyDescent="0.2">
      <c r="A39" s="203"/>
      <c r="B39" s="56" t="s">
        <v>195</v>
      </c>
      <c r="C39" s="96" t="s">
        <v>48</v>
      </c>
      <c r="D39" s="156" t="s">
        <v>48</v>
      </c>
      <c r="E39" s="96" t="str">
        <f>IF(Contribute="abcd",IF($E$2&lt;&gt;-1,_xll.RtContribute(SourceAlias,O39,Fields,P39:Q39,"SCOPE:SERVER"),_xll.RtContribute(SourceAlias,"DDS_INSERT_S",$E$2:$G$2,O39:Q39,"SCOPE:SERVER FTC:ALL")),"stopped")</f>
        <v>Success: Insert Ack on DTSIMI1 for EUR6MFRA16X22F= at 16:17:10</v>
      </c>
      <c r="F39" s="96" t="s">
        <v>48</v>
      </c>
      <c r="G39" s="157" t="s">
        <v>48</v>
      </c>
      <c r="H39" s="21" t="s">
        <v>48</v>
      </c>
      <c r="I39" s="131" t="str">
        <v/>
      </c>
      <c r="J39" s="132" t="str">
        <f>IF(I39="","",'1M Pricing'!$I39*100)</f>
        <v/>
      </c>
      <c r="K39" s="132" t="str">
        <f t="shared" si="0"/>
        <v/>
      </c>
      <c r="L39" s="133" t="str">
        <v/>
      </c>
      <c r="M39" s="132" t="str">
        <f>IF(L39="","",'3M Pricing'!$I39)</f>
        <v/>
      </c>
      <c r="N39" s="132" t="str">
        <f t="shared" si="1"/>
        <v/>
      </c>
      <c r="O39" s="133" t="str">
        <v>EUR6MFRA16X22F=</v>
      </c>
      <c r="P39" s="132">
        <f>IF(O39="","",'6M Pricing'!$I39*100)</f>
        <v>0.20900000000072358</v>
      </c>
      <c r="Q39" s="132">
        <f t="shared" si="2"/>
        <v>0.20900000000072358</v>
      </c>
      <c r="R39" s="133" t="str">
        <v/>
      </c>
      <c r="S39" s="132" t="str">
        <f>IF(R39="","",'1Y Pricing'!$I39*100)</f>
        <v/>
      </c>
      <c r="T39" s="132" t="str">
        <f t="shared" si="3"/>
        <v/>
      </c>
      <c r="U39" s="131" t="str">
        <v/>
      </c>
      <c r="V39" s="132" t="str">
        <f>IF(U39="","",'ON Pricing'!$I39*100)</f>
        <v/>
      </c>
      <c r="W39" s="132" t="str">
        <f t="shared" si="4"/>
        <v/>
      </c>
      <c r="Y39" s="164" t="str">
        <f>IF($C39=" ","",ROUND(ABS(_xll.RtGet(SourceAlias,$I39,BID)-J39),4))</f>
        <v/>
      </c>
      <c r="Z39" s="164" t="str">
        <f>IF($C39=" ","",ROUND(ABS(_xll.RtGet(SourceAlias,$I39,ASK)-K39),4))</f>
        <v/>
      </c>
      <c r="AA39" s="164" t="str">
        <f>IF($D39=" ","",ROUND(ABS(_xll.RtGet(SourceAlias,$L39,BID)-M39),4))</f>
        <v/>
      </c>
      <c r="AB39" s="164" t="str">
        <f>IF($D39=" ","",ROUND(ABS(_xll.RtGet(SourceAlias,$L39,ASK)-N39),4))</f>
        <v/>
      </c>
      <c r="AC39" s="164">
        <f>IF($E39=" ","",ROUND(ABS(_xll.RtGet(SourceAlias,$O39,BID)-P39),4))</f>
        <v>0</v>
      </c>
      <c r="AD39" s="164">
        <f>IF($E39=" ","",ROUND(ABS(_xll.RtGet(SourceAlias,$O39,ASK)-Q39),4))</f>
        <v>0</v>
      </c>
      <c r="AE39" s="164" t="str">
        <f>IF($F39=" ","",ROUND(ABS(_xll.RtGet(SourceAlias,$R39,BID)-S39),4))</f>
        <v/>
      </c>
      <c r="AF39" s="164" t="str">
        <f>IF($F39=" ","",ROUND(ABS(_xll.RtGet(SourceAlias,$R39,ASK)-T39),4))</f>
        <v/>
      </c>
      <c r="AG39" s="164" t="str">
        <f>IF($G39=" ","",ROUND(ABS(_xll.RtGet(SourceAlias,$U39,BID)-V39),4))</f>
        <v/>
      </c>
      <c r="AH39" s="164" t="str">
        <f>IF($G39=" ","",ROUND(ABS(_xll.RtGet(SourceAlias,$U39,ASK)-W39),4))</f>
        <v/>
      </c>
    </row>
    <row r="40" spans="1:34" x14ac:dyDescent="0.2">
      <c r="A40" s="203"/>
      <c r="B40" s="56" t="s">
        <v>196</v>
      </c>
      <c r="C40" s="96" t="s">
        <v>48</v>
      </c>
      <c r="D40" s="156" t="s">
        <v>48</v>
      </c>
      <c r="E40" s="96" t="str">
        <f>IF(Contribute="abcd",IF($E$2&lt;&gt;-1,_xll.RtContribute(SourceAlias,O40,Fields,P40:Q40,"SCOPE:SERVER"),_xll.RtContribute(SourceAlias,"DDS_INSERT_S",$E$2:$G$2,O40:Q40,"SCOPE:SERVER FTC:ALL")),"stopped")</f>
        <v>Success: Insert Ack on DTSIMI1 for EUR6MFRA17X23F= at 16:17:05</v>
      </c>
      <c r="F40" s="96" t="s">
        <v>48</v>
      </c>
      <c r="G40" s="157" t="s">
        <v>48</v>
      </c>
      <c r="H40" s="21" t="s">
        <v>48</v>
      </c>
      <c r="I40" s="131" t="str">
        <v/>
      </c>
      <c r="J40" s="132" t="str">
        <f>IF(I40="","",'1M Pricing'!$I40*100)</f>
        <v/>
      </c>
      <c r="K40" s="132" t="str">
        <f t="shared" si="0"/>
        <v/>
      </c>
      <c r="L40" s="133" t="str">
        <v/>
      </c>
      <c r="M40" s="132" t="str">
        <f>IF(L40="","",'3M Pricing'!$I40)</f>
        <v/>
      </c>
      <c r="N40" s="132" t="str">
        <f t="shared" si="1"/>
        <v/>
      </c>
      <c r="O40" s="133" t="str">
        <v>EUR6MFRA17X23F=</v>
      </c>
      <c r="P40" s="132">
        <f>IF(O40="","",'6M Pricing'!$I40*100)</f>
        <v>0.22899999999996112</v>
      </c>
      <c r="Q40" s="132">
        <f t="shared" si="2"/>
        <v>0.22899999999996112</v>
      </c>
      <c r="R40" s="133" t="str">
        <v/>
      </c>
      <c r="S40" s="132" t="str">
        <f>IF(R40="","",'1Y Pricing'!$I40*100)</f>
        <v/>
      </c>
      <c r="T40" s="132" t="str">
        <f t="shared" si="3"/>
        <v/>
      </c>
      <c r="U40" s="131" t="str">
        <v/>
      </c>
      <c r="V40" s="132" t="str">
        <f>IF(U40="","",'ON Pricing'!$I40*100)</f>
        <v/>
      </c>
      <c r="W40" s="132" t="str">
        <f t="shared" si="4"/>
        <v/>
      </c>
      <c r="Y40" s="164" t="str">
        <f>IF($C40=" ","",ROUND(ABS(_xll.RtGet(SourceAlias,$I40,BID)-J40),4))</f>
        <v/>
      </c>
      <c r="Z40" s="164" t="str">
        <f>IF($C40=" ","",ROUND(ABS(_xll.RtGet(SourceAlias,$I40,ASK)-K40),4))</f>
        <v/>
      </c>
      <c r="AA40" s="164" t="str">
        <f>IF($D40=" ","",ROUND(ABS(_xll.RtGet(SourceAlias,$L40,BID)-M40),4))</f>
        <v/>
      </c>
      <c r="AB40" s="164" t="str">
        <f>IF($D40=" ","",ROUND(ABS(_xll.RtGet(SourceAlias,$L40,ASK)-N40),4))</f>
        <v/>
      </c>
      <c r="AC40" s="164">
        <f>IF($E40=" ","",ROUND(ABS(_xll.RtGet(SourceAlias,$O40,BID)-P40),4))</f>
        <v>0</v>
      </c>
      <c r="AD40" s="164">
        <f>IF($E40=" ","",ROUND(ABS(_xll.RtGet(SourceAlias,$O40,ASK)-Q40),4))</f>
        <v>0</v>
      </c>
      <c r="AE40" s="164" t="str">
        <f>IF($F40=" ","",ROUND(ABS(_xll.RtGet(SourceAlias,$R40,BID)-S40),4))</f>
        <v/>
      </c>
      <c r="AF40" s="164" t="str">
        <f>IF($F40=" ","",ROUND(ABS(_xll.RtGet(SourceAlias,$R40,ASK)-T40),4))</f>
        <v/>
      </c>
      <c r="AG40" s="164" t="str">
        <f>IF($G40=" ","",ROUND(ABS(_xll.RtGet(SourceAlias,$U40,BID)-V40),4))</f>
        <v/>
      </c>
      <c r="AH40" s="164" t="str">
        <f>IF($G40=" ","",ROUND(ABS(_xll.RtGet(SourceAlias,$U40,ASK)-W40),4))</f>
        <v/>
      </c>
    </row>
    <row r="41" spans="1:34" x14ac:dyDescent="0.2">
      <c r="A41" s="203"/>
      <c r="B41" s="56" t="s">
        <v>197</v>
      </c>
      <c r="C41" s="96" t="s">
        <v>48</v>
      </c>
      <c r="D41" s="156" t="s">
        <v>48</v>
      </c>
      <c r="E41" s="96" t="str">
        <f>IF(Contribute="abcd",IF($E$2&lt;&gt;-1,_xll.RtContribute(SourceAlias,O41,Fields,P41:Q41,"SCOPE:SERVER"),_xll.RtContribute(SourceAlias,"DDS_INSERT_S",$E$2:$G$2,O41:Q41,"SCOPE:SERVER FTC:ALL")),"stopped")</f>
        <v>Success: Insert Ack on DTSIMI1 for EUR6MFRA18X24F= at 16:17:05</v>
      </c>
      <c r="F41" s="96" t="s">
        <v>48</v>
      </c>
      <c r="G41" s="157" t="s">
        <v>48</v>
      </c>
      <c r="H41" s="21" t="s">
        <v>48</v>
      </c>
      <c r="I41" s="131" t="str">
        <v/>
      </c>
      <c r="J41" s="132" t="str">
        <f>IF(I41="","",'1M Pricing'!$I41*100)</f>
        <v/>
      </c>
      <c r="K41" s="132" t="str">
        <f t="shared" si="0"/>
        <v/>
      </c>
      <c r="L41" s="133" t="str">
        <v/>
      </c>
      <c r="M41" s="132" t="str">
        <f>IF(L41="","",'3M Pricing'!$I41)</f>
        <v/>
      </c>
      <c r="N41" s="132" t="str">
        <f t="shared" si="1"/>
        <v/>
      </c>
      <c r="O41" s="133" t="str">
        <v>EUR6MFRA18X24F=</v>
      </c>
      <c r="P41" s="132">
        <f>IF(O41="","",'6M Pricing'!$I41*100)</f>
        <v>0.25199999999995554</v>
      </c>
      <c r="Q41" s="132">
        <f t="shared" si="2"/>
        <v>0.25199999999995554</v>
      </c>
      <c r="R41" s="133" t="str">
        <v/>
      </c>
      <c r="S41" s="132" t="str">
        <f>IF(R41="","",'1Y Pricing'!$I41*100)</f>
        <v/>
      </c>
      <c r="T41" s="132" t="str">
        <f t="shared" si="3"/>
        <v/>
      </c>
      <c r="U41" s="131" t="str">
        <v/>
      </c>
      <c r="V41" s="132" t="str">
        <f>IF(U41="","",'ON Pricing'!$I41*100)</f>
        <v/>
      </c>
      <c r="W41" s="132" t="str">
        <f t="shared" si="4"/>
        <v/>
      </c>
      <c r="Y41" s="164" t="str">
        <f>IF($C41=" ","",ROUND(ABS(_xll.RtGet(SourceAlias,$I41,BID)-J41),4))</f>
        <v/>
      </c>
      <c r="Z41" s="164" t="str">
        <f>IF($C41=" ","",ROUND(ABS(_xll.RtGet(SourceAlias,$I41,ASK)-K41),4))</f>
        <v/>
      </c>
      <c r="AA41" s="164" t="str">
        <f>IF($D41=" ","",ROUND(ABS(_xll.RtGet(SourceAlias,$L41,BID)-M41),4))</f>
        <v/>
      </c>
      <c r="AB41" s="164" t="str">
        <f>IF($D41=" ","",ROUND(ABS(_xll.RtGet(SourceAlias,$L41,ASK)-N41),4))</f>
        <v/>
      </c>
      <c r="AC41" s="164">
        <f>IF($E41=" ","",ROUND(ABS(_xll.RtGet(SourceAlias,$O41,BID)-P41),4))</f>
        <v>0</v>
      </c>
      <c r="AD41" s="164">
        <f>IF($E41=" ","",ROUND(ABS(_xll.RtGet(SourceAlias,$O41,ASK)-Q41),4))</f>
        <v>0</v>
      </c>
      <c r="AE41" s="164" t="str">
        <f>IF($F41=" ","",ROUND(ABS(_xll.RtGet(SourceAlias,$R41,BID)-S41),4))</f>
        <v/>
      </c>
      <c r="AF41" s="164" t="str">
        <f>IF($F41=" ","",ROUND(ABS(_xll.RtGet(SourceAlias,$R41,ASK)-T41),4))</f>
        <v/>
      </c>
      <c r="AG41" s="164" t="str">
        <f>IF($G41=" ","",ROUND(ABS(_xll.RtGet(SourceAlias,$U41,BID)-V41),4))</f>
        <v/>
      </c>
      <c r="AH41" s="164" t="str">
        <f>IF($G41=" ","",ROUND(ABS(_xll.RtGet(SourceAlias,$U41,ASK)-W41),4))</f>
        <v/>
      </c>
    </row>
    <row r="42" spans="1:34" x14ac:dyDescent="0.2">
      <c r="A42" s="203"/>
      <c r="B42" s="56"/>
      <c r="C42" s="96" t="s">
        <v>48</v>
      </c>
      <c r="D42" s="156" t="s">
        <v>48</v>
      </c>
      <c r="E42" s="96" t="s">
        <v>48</v>
      </c>
      <c r="F42" s="96" t="s">
        <v>48</v>
      </c>
      <c r="G42" s="157" t="s">
        <v>48</v>
      </c>
      <c r="H42" s="21" t="s">
        <v>48</v>
      </c>
      <c r="I42" s="131" t="str">
        <v/>
      </c>
      <c r="J42" s="132" t="str">
        <f>IF(I42="","",'1M Pricing'!$I42*100)</f>
        <v/>
      </c>
      <c r="K42" s="132" t="str">
        <f t="shared" si="0"/>
        <v/>
      </c>
      <c r="L42" s="133" t="str">
        <v/>
      </c>
      <c r="M42" s="132" t="str">
        <f>IF(L42="","",'3M Pricing'!$I42)</f>
        <v/>
      </c>
      <c r="N42" s="132" t="str">
        <f t="shared" si="1"/>
        <v/>
      </c>
      <c r="O42" s="133" t="str">
        <v/>
      </c>
      <c r="P42" s="132" t="str">
        <f>IF(O42="","",'6M Pricing'!$I42*100)</f>
        <v/>
      </c>
      <c r="Q42" s="132" t="str">
        <f t="shared" si="2"/>
        <v/>
      </c>
      <c r="R42" s="133" t="str">
        <v/>
      </c>
      <c r="S42" s="132" t="str">
        <f>IF(R42="","",'1Y Pricing'!$I42*100)</f>
        <v/>
      </c>
      <c r="T42" s="132" t="str">
        <f t="shared" si="3"/>
        <v/>
      </c>
      <c r="U42" s="131" t="str">
        <v/>
      </c>
      <c r="V42" s="132" t="str">
        <f>IF(U42="","",'ON Pricing'!$I42*100)</f>
        <v/>
      </c>
      <c r="W42" s="132" t="str">
        <f t="shared" si="4"/>
        <v/>
      </c>
      <c r="Y42" s="164" t="str">
        <f>IF($C42=" ","",ROUND(ABS(_xll.RtGet(SourceAlias,$I42,BID)-J42),4))</f>
        <v/>
      </c>
      <c r="Z42" s="164" t="str">
        <f>IF($C42=" ","",ROUND(ABS(_xll.RtGet(SourceAlias,$I42,ASK)-K42),4))</f>
        <v/>
      </c>
      <c r="AA42" s="164" t="str">
        <f>IF($D42=" ","",ROUND(ABS(_xll.RtGet(SourceAlias,$L42,BID)-M42),4))</f>
        <v/>
      </c>
      <c r="AB42" s="164" t="str">
        <f>IF($D42=" ","",ROUND(ABS(_xll.RtGet(SourceAlias,$L42,ASK)-N42),4))</f>
        <v/>
      </c>
      <c r="AC42" s="164" t="str">
        <f>IF($E42=" ","",ROUND(ABS(_xll.RtGet(SourceAlias,$O42,BID)-P42),4))</f>
        <v/>
      </c>
      <c r="AD42" s="164" t="str">
        <f>IF($E42=" ","",ROUND(ABS(_xll.RtGet(SourceAlias,$O42,ASK)-Q42),4))</f>
        <v/>
      </c>
      <c r="AE42" s="164" t="str">
        <f>IF($F42=" ","",ROUND(ABS(_xll.RtGet(SourceAlias,$R42,BID)-S42),4))</f>
        <v/>
      </c>
      <c r="AF42" s="164" t="str">
        <f>IF($F42=" ","",ROUND(ABS(_xll.RtGet(SourceAlias,$R42,ASK)-T42),4))</f>
        <v/>
      </c>
      <c r="AG42" s="164" t="str">
        <f>IF($G42=" ","",ROUND(ABS(_xll.RtGet(SourceAlias,$U42,BID)-V42),4))</f>
        <v/>
      </c>
      <c r="AH42" s="164" t="str">
        <f>IF($G42=" ","",ROUND(ABS(_xll.RtGet(SourceAlias,$U42,ASK)-W42),4))</f>
        <v/>
      </c>
    </row>
    <row r="43" spans="1:34" x14ac:dyDescent="0.2">
      <c r="A43" s="203"/>
      <c r="B43" s="56"/>
      <c r="C43" s="96" t="s">
        <v>48</v>
      </c>
      <c r="D43" s="156" t="s">
        <v>48</v>
      </c>
      <c r="E43" s="96" t="s">
        <v>48</v>
      </c>
      <c r="F43" s="96" t="s">
        <v>48</v>
      </c>
      <c r="G43" s="157" t="s">
        <v>48</v>
      </c>
      <c r="H43" s="21" t="s">
        <v>48</v>
      </c>
      <c r="I43" s="131" t="str">
        <v/>
      </c>
      <c r="J43" s="132" t="str">
        <f>IF(I43="","",'1M Pricing'!$I43*100)</f>
        <v/>
      </c>
      <c r="K43" s="132" t="str">
        <f t="shared" si="0"/>
        <v/>
      </c>
      <c r="L43" s="133" t="str">
        <v/>
      </c>
      <c r="M43" s="132" t="str">
        <f>IF(L43="","",'3M Pricing'!$I43)</f>
        <v/>
      </c>
      <c r="N43" s="132" t="str">
        <f t="shared" si="1"/>
        <v/>
      </c>
      <c r="O43" s="133" t="str">
        <v/>
      </c>
      <c r="P43" s="132" t="str">
        <f>IF(O43="","",'6M Pricing'!$I43*100)</f>
        <v/>
      </c>
      <c r="Q43" s="132" t="str">
        <f t="shared" si="2"/>
        <v/>
      </c>
      <c r="R43" s="133" t="str">
        <v/>
      </c>
      <c r="S43" s="132" t="str">
        <f>IF(R43="","",'1Y Pricing'!$I43*100)</f>
        <v/>
      </c>
      <c r="T43" s="132" t="str">
        <f t="shared" si="3"/>
        <v/>
      </c>
      <c r="U43" s="131" t="str">
        <v/>
      </c>
      <c r="V43" s="132" t="str">
        <f>IF(U43="","",'ON Pricing'!$I43*100)</f>
        <v/>
      </c>
      <c r="W43" s="132" t="str">
        <f t="shared" si="4"/>
        <v/>
      </c>
      <c r="Y43" s="164" t="str">
        <f>IF($C43=" ","",ROUND(ABS(_xll.RtGet(SourceAlias,$I43,BID)-J43),4))</f>
        <v/>
      </c>
      <c r="Z43" s="164" t="str">
        <f>IF($C43=" ","",ROUND(ABS(_xll.RtGet(SourceAlias,$I43,ASK)-K43),4))</f>
        <v/>
      </c>
      <c r="AA43" s="164" t="str">
        <f>IF($D43=" ","",ROUND(ABS(_xll.RtGet(SourceAlias,$L43,BID)-M43),4))</f>
        <v/>
      </c>
      <c r="AB43" s="164" t="str">
        <f>IF($D43=" ","",ROUND(ABS(_xll.RtGet(SourceAlias,$L43,ASK)-N43),4))</f>
        <v/>
      </c>
      <c r="AC43" s="164" t="str">
        <f>IF($E43=" ","",ROUND(ABS(_xll.RtGet(SourceAlias,$O43,BID)-P43),4))</f>
        <v/>
      </c>
      <c r="AD43" s="164" t="str">
        <f>IF($E43=" ","",ROUND(ABS(_xll.RtGet(SourceAlias,$O43,ASK)-Q43),4))</f>
        <v/>
      </c>
      <c r="AE43" s="164" t="str">
        <f>IF($F43=" ","",ROUND(ABS(_xll.RtGet(SourceAlias,$R43,BID)-S43),4))</f>
        <v/>
      </c>
      <c r="AF43" s="164" t="str">
        <f>IF($F43=" ","",ROUND(ABS(_xll.RtGet(SourceAlias,$R43,ASK)-T43),4))</f>
        <v/>
      </c>
      <c r="AG43" s="164" t="str">
        <f>IF($G43=" ","",ROUND(ABS(_xll.RtGet(SourceAlias,$U43,BID)-V43),4))</f>
        <v/>
      </c>
      <c r="AH43" s="164" t="str">
        <f>IF($G43=" ","",ROUND(ABS(_xll.RtGet(SourceAlias,$U43,ASK)-W43),4))</f>
        <v/>
      </c>
    </row>
    <row r="44" spans="1:34" x14ac:dyDescent="0.2">
      <c r="A44" s="203"/>
      <c r="B44" s="56"/>
      <c r="C44" s="96" t="s">
        <v>48</v>
      </c>
      <c r="D44" s="156" t="s">
        <v>48</v>
      </c>
      <c r="E44" s="96" t="s">
        <v>48</v>
      </c>
      <c r="F44" s="96" t="s">
        <v>48</v>
      </c>
      <c r="G44" s="157" t="s">
        <v>48</v>
      </c>
      <c r="H44" s="3" t="s">
        <v>48</v>
      </c>
      <c r="I44" s="131" t="str">
        <v/>
      </c>
      <c r="J44" s="132" t="str">
        <f>IF(I44="","",'1M Pricing'!$I44*100)</f>
        <v/>
      </c>
      <c r="K44" s="132" t="str">
        <f t="shared" si="0"/>
        <v/>
      </c>
      <c r="L44" s="133" t="str">
        <v/>
      </c>
      <c r="M44" s="132" t="str">
        <f>IF(L44="","",'3M Pricing'!$I44)</f>
        <v/>
      </c>
      <c r="N44" s="132" t="str">
        <f t="shared" si="1"/>
        <v/>
      </c>
      <c r="O44" s="133" t="str">
        <v/>
      </c>
      <c r="P44" s="132" t="str">
        <f>IF(O44="","",'6M Pricing'!$I44*100)</f>
        <v/>
      </c>
      <c r="Q44" s="132" t="str">
        <f t="shared" si="2"/>
        <v/>
      </c>
      <c r="R44" s="133" t="str">
        <v/>
      </c>
      <c r="S44" s="132" t="str">
        <f>IF(R44="","",'1Y Pricing'!$I44*100)</f>
        <v/>
      </c>
      <c r="T44" s="132" t="str">
        <f t="shared" si="3"/>
        <v/>
      </c>
      <c r="U44" s="131" t="str">
        <v/>
      </c>
      <c r="V44" s="132" t="str">
        <f>IF(U44="","",'ON Pricing'!$I44*100)</f>
        <v/>
      </c>
      <c r="W44" s="132" t="str">
        <f t="shared" si="4"/>
        <v/>
      </c>
      <c r="Y44" s="164" t="str">
        <f>IF($C44=" ","",ROUND(ABS(_xll.RtGet(SourceAlias,$I44,BID)-J44),4))</f>
        <v/>
      </c>
      <c r="Z44" s="164" t="str">
        <f>IF($C44=" ","",ROUND(ABS(_xll.RtGet(SourceAlias,$I44,ASK)-K44),4))</f>
        <v/>
      </c>
      <c r="AA44" s="164" t="str">
        <f>IF($D44=" ","",ROUND(ABS(_xll.RtGet(SourceAlias,$L44,BID)-M44),4))</f>
        <v/>
      </c>
      <c r="AB44" s="164" t="str">
        <f>IF($D44=" ","",ROUND(ABS(_xll.RtGet(SourceAlias,$L44,ASK)-N44),4))</f>
        <v/>
      </c>
      <c r="AC44" s="164" t="str">
        <f>IF($E44=" ","",ROUND(ABS(_xll.RtGet(SourceAlias,$O44,BID)-P44),4))</f>
        <v/>
      </c>
      <c r="AD44" s="164" t="str">
        <f>IF($E44=" ","",ROUND(ABS(_xll.RtGet(SourceAlias,$O44,ASK)-Q44),4))</f>
        <v/>
      </c>
      <c r="AE44" s="164" t="str">
        <f>IF($F44=" ","",ROUND(ABS(_xll.RtGet(SourceAlias,$R44,BID)-S44),4))</f>
        <v/>
      </c>
      <c r="AF44" s="164" t="str">
        <f>IF($F44=" ","",ROUND(ABS(_xll.RtGet(SourceAlias,$R44,ASK)-T44),4))</f>
        <v/>
      </c>
      <c r="AG44" s="164" t="str">
        <f>IF($G44=" ","",ROUND(ABS(_xll.RtGet(SourceAlias,$U44,BID)-V44),4))</f>
        <v/>
      </c>
      <c r="AH44" s="164" t="str">
        <f>IF($G44=" ","",ROUND(ABS(_xll.RtGet(SourceAlias,$U44,ASK)-W44),4))</f>
        <v/>
      </c>
    </row>
    <row r="45" spans="1:34" x14ac:dyDescent="0.2">
      <c r="A45" s="203"/>
      <c r="B45" s="56"/>
      <c r="C45" s="96" t="s">
        <v>48</v>
      </c>
      <c r="D45" s="156" t="s">
        <v>48</v>
      </c>
      <c r="E45" s="96" t="s">
        <v>48</v>
      </c>
      <c r="F45" s="96" t="s">
        <v>48</v>
      </c>
      <c r="G45" s="157" t="s">
        <v>48</v>
      </c>
      <c r="H45" s="3" t="s">
        <v>48</v>
      </c>
      <c r="I45" s="131" t="str">
        <v/>
      </c>
      <c r="J45" s="132" t="str">
        <f>IF(I45="","",'1M Pricing'!$I45*100)</f>
        <v/>
      </c>
      <c r="K45" s="132" t="str">
        <f t="shared" si="0"/>
        <v/>
      </c>
      <c r="L45" s="133" t="str">
        <v/>
      </c>
      <c r="M45" s="132" t="str">
        <f>IF(L45="","",'3M Pricing'!$I45)</f>
        <v/>
      </c>
      <c r="N45" s="132" t="str">
        <f t="shared" si="1"/>
        <v/>
      </c>
      <c r="O45" s="133" t="str">
        <v/>
      </c>
      <c r="P45" s="132" t="str">
        <f>IF(O45="","",'6M Pricing'!$I45*100)</f>
        <v/>
      </c>
      <c r="Q45" s="132" t="str">
        <f t="shared" si="2"/>
        <v/>
      </c>
      <c r="R45" s="133" t="str">
        <v/>
      </c>
      <c r="S45" s="132" t="str">
        <f>IF(R45="","",'1Y Pricing'!$I45*100)</f>
        <v/>
      </c>
      <c r="T45" s="132" t="str">
        <f t="shared" si="3"/>
        <v/>
      </c>
      <c r="U45" s="131" t="str">
        <v/>
      </c>
      <c r="V45" s="132" t="str">
        <f>IF(U45="","",'ON Pricing'!$I45*100)</f>
        <v/>
      </c>
      <c r="W45" s="132" t="str">
        <f t="shared" si="4"/>
        <v/>
      </c>
      <c r="Y45" s="164" t="str">
        <f>IF($C45=" ","",ROUND(ABS(_xll.RtGet(SourceAlias,$I45,BID)-J45),4))</f>
        <v/>
      </c>
      <c r="Z45" s="164" t="str">
        <f>IF($C45=" ","",ROUND(ABS(_xll.RtGet(SourceAlias,$I45,ASK)-K45),4))</f>
        <v/>
      </c>
      <c r="AA45" s="164" t="str">
        <f>IF($D45=" ","",ROUND(ABS(_xll.RtGet(SourceAlias,$L45,BID)-M45),4))</f>
        <v/>
      </c>
      <c r="AB45" s="164" t="str">
        <f>IF($D45=" ","",ROUND(ABS(_xll.RtGet(SourceAlias,$L45,ASK)-N45),4))</f>
        <v/>
      </c>
      <c r="AC45" s="164" t="str">
        <f>IF($E45=" ","",ROUND(ABS(_xll.RtGet(SourceAlias,$O45,BID)-P45),4))</f>
        <v/>
      </c>
      <c r="AD45" s="164" t="str">
        <f>IF($E45=" ","",ROUND(ABS(_xll.RtGet(SourceAlias,$O45,ASK)-Q45),4))</f>
        <v/>
      </c>
      <c r="AE45" s="164" t="str">
        <f>IF($F45=" ","",ROUND(ABS(_xll.RtGet(SourceAlias,$R45,BID)-S45),4))</f>
        <v/>
      </c>
      <c r="AF45" s="164" t="str">
        <f>IF($F45=" ","",ROUND(ABS(_xll.RtGet(SourceAlias,$R45,ASK)-T45),4))</f>
        <v/>
      </c>
      <c r="AG45" s="164" t="str">
        <f>IF($G45=" ","",ROUND(ABS(_xll.RtGet(SourceAlias,$U45,BID)-V45),4))</f>
        <v/>
      </c>
      <c r="AH45" s="164" t="str">
        <f>IF($G45=" ","",ROUND(ABS(_xll.RtGet(SourceAlias,$U45,ASK)-W45),4))</f>
        <v/>
      </c>
    </row>
    <row r="46" spans="1:34" x14ac:dyDescent="0.2">
      <c r="A46" s="203"/>
      <c r="B46" s="56"/>
      <c r="C46" s="96" t="s">
        <v>48</v>
      </c>
      <c r="D46" s="156" t="s">
        <v>48</v>
      </c>
      <c r="E46" s="96" t="s">
        <v>48</v>
      </c>
      <c r="F46" s="96" t="s">
        <v>48</v>
      </c>
      <c r="G46" s="157" t="s">
        <v>48</v>
      </c>
      <c r="H46" s="3" t="s">
        <v>48</v>
      </c>
      <c r="I46" s="131" t="str">
        <v/>
      </c>
      <c r="J46" s="132" t="str">
        <f>IF(I46="","",'1M Pricing'!$I46*100)</f>
        <v/>
      </c>
      <c r="K46" s="132" t="str">
        <f t="shared" si="0"/>
        <v/>
      </c>
      <c r="L46" s="133" t="str">
        <v/>
      </c>
      <c r="M46" s="132" t="str">
        <f>IF(L46="","",'3M Pricing'!$I46)</f>
        <v/>
      </c>
      <c r="N46" s="132" t="str">
        <f t="shared" si="1"/>
        <v/>
      </c>
      <c r="O46" s="133" t="str">
        <v/>
      </c>
      <c r="P46" s="132" t="str">
        <f>IF(O46="","",'6M Pricing'!$I46*100)</f>
        <v/>
      </c>
      <c r="Q46" s="132" t="str">
        <f t="shared" si="2"/>
        <v/>
      </c>
      <c r="R46" s="133" t="str">
        <v/>
      </c>
      <c r="S46" s="132" t="str">
        <f>IF(R46="","",'1Y Pricing'!$I46*100)</f>
        <v/>
      </c>
      <c r="T46" s="132" t="str">
        <f t="shared" si="3"/>
        <v/>
      </c>
      <c r="U46" s="131" t="str">
        <v/>
      </c>
      <c r="V46" s="132" t="str">
        <f>IF(U46="","",'ON Pricing'!$I46*100)</f>
        <v/>
      </c>
      <c r="W46" s="132" t="str">
        <f t="shared" si="4"/>
        <v/>
      </c>
      <c r="Y46" s="164" t="str">
        <f>IF($C46=" ","",ROUND(ABS(_xll.RtGet(SourceAlias,$I46,BID)-J46),4))</f>
        <v/>
      </c>
      <c r="Z46" s="164" t="str">
        <f>IF($C46=" ","",ROUND(ABS(_xll.RtGet(SourceAlias,$I46,ASK)-K46),4))</f>
        <v/>
      </c>
      <c r="AA46" s="164" t="str">
        <f>IF($D46=" ","",ROUND(ABS(_xll.RtGet(SourceAlias,$L46,BID)-M46),4))</f>
        <v/>
      </c>
      <c r="AB46" s="164" t="str">
        <f>IF($D46=" ","",ROUND(ABS(_xll.RtGet(SourceAlias,$L46,ASK)-N46),4))</f>
        <v/>
      </c>
      <c r="AC46" s="164" t="str">
        <f>IF($E46=" ","",ROUND(ABS(_xll.RtGet(SourceAlias,$O46,BID)-P46),4))</f>
        <v/>
      </c>
      <c r="AD46" s="164" t="str">
        <f>IF($E46=" ","",ROUND(ABS(_xll.RtGet(SourceAlias,$O46,ASK)-Q46),4))</f>
        <v/>
      </c>
      <c r="AE46" s="164" t="str">
        <f>IF($F46=" ","",ROUND(ABS(_xll.RtGet(SourceAlias,$R46,BID)-S46),4))</f>
        <v/>
      </c>
      <c r="AF46" s="164" t="str">
        <f>IF($F46=" ","",ROUND(ABS(_xll.RtGet(SourceAlias,$R46,ASK)-T46),4))</f>
        <v/>
      </c>
      <c r="AG46" s="164" t="str">
        <f>IF($G46=" ","",ROUND(ABS(_xll.RtGet(SourceAlias,$U46,BID)-V46),4))</f>
        <v/>
      </c>
      <c r="AH46" s="164" t="str">
        <f>IF($G46=" ","",ROUND(ABS(_xll.RtGet(SourceAlias,$U46,ASK)-W46),4))</f>
        <v/>
      </c>
    </row>
    <row r="47" spans="1:34" x14ac:dyDescent="0.2">
      <c r="A47" s="204"/>
      <c r="B47" s="57"/>
      <c r="C47" s="99" t="s">
        <v>48</v>
      </c>
      <c r="D47" s="159" t="s">
        <v>48</v>
      </c>
      <c r="E47" s="99" t="s">
        <v>48</v>
      </c>
      <c r="F47" s="99" t="s">
        <v>48</v>
      </c>
      <c r="G47" s="160" t="s">
        <v>48</v>
      </c>
      <c r="H47" s="3" t="s">
        <v>48</v>
      </c>
      <c r="I47" s="137" t="str">
        <v/>
      </c>
      <c r="J47" s="135" t="str">
        <f>IF(I47="","",'1M Pricing'!$I47*100)</f>
        <v/>
      </c>
      <c r="K47" s="135" t="str">
        <f t="shared" si="0"/>
        <v/>
      </c>
      <c r="L47" s="134" t="str">
        <v/>
      </c>
      <c r="M47" s="135" t="str">
        <f>IF(L47="","",'3M Pricing'!$I47)</f>
        <v/>
      </c>
      <c r="N47" s="135" t="str">
        <f t="shared" si="1"/>
        <v/>
      </c>
      <c r="O47" s="134" t="str">
        <v/>
      </c>
      <c r="P47" s="135" t="str">
        <f>IF(O47="","",'6M Pricing'!$I47*100)</f>
        <v/>
      </c>
      <c r="Q47" s="135" t="str">
        <f t="shared" si="2"/>
        <v/>
      </c>
      <c r="R47" s="134" t="str">
        <v/>
      </c>
      <c r="S47" s="135" t="str">
        <f>IF(R47="","",'1Y Pricing'!$I47*100)</f>
        <v/>
      </c>
      <c r="T47" s="135" t="str">
        <f t="shared" si="3"/>
        <v/>
      </c>
      <c r="U47" s="137" t="str">
        <v/>
      </c>
      <c r="V47" s="135" t="str">
        <f>IF(U47="","",'ON Pricing'!$I47*100)</f>
        <v/>
      </c>
      <c r="W47" s="135" t="str">
        <f t="shared" si="4"/>
        <v/>
      </c>
      <c r="Y47" s="166" t="str">
        <f>IF($C47=" ","",ROUND(ABS(_xll.RtGet(SourceAlias,$I47,BID)-J47),4))</f>
        <v/>
      </c>
      <c r="Z47" s="166" t="str">
        <f>IF($C47=" ","",ROUND(ABS(_xll.RtGet(SourceAlias,$I47,ASK)-K47),4))</f>
        <v/>
      </c>
      <c r="AA47" s="166" t="str">
        <f>IF($D47=" ","",ROUND(ABS(_xll.RtGet(SourceAlias,$L47,BID)-M47),4))</f>
        <v/>
      </c>
      <c r="AB47" s="166" t="str">
        <f>IF($D47=" ","",ROUND(ABS(_xll.RtGet(SourceAlias,$L47,ASK)-N47),4))</f>
        <v/>
      </c>
      <c r="AC47" s="166" t="str">
        <f>IF($E47=" ","",ROUND(ABS(_xll.RtGet(SourceAlias,$O47,BID)-P47),4))</f>
        <v/>
      </c>
      <c r="AD47" s="166" t="str">
        <f>IF($E47=" ","",ROUND(ABS(_xll.RtGet(SourceAlias,$O47,ASK)-Q47),4))</f>
        <v/>
      </c>
      <c r="AE47" s="166" t="str">
        <f>IF($F47=" ","",ROUND(ABS(_xll.RtGet(SourceAlias,$R47,BID)-S47),4))</f>
        <v/>
      </c>
      <c r="AF47" s="166" t="str">
        <f>IF($F47=" ","",ROUND(ABS(_xll.RtGet(SourceAlias,$R47,ASK)-T47),4))</f>
        <v/>
      </c>
      <c r="AG47" s="166" t="str">
        <f>IF($G47=" ","",ROUND(ABS(_xll.RtGet(SourceAlias,$U47,BID)-V47),4))</f>
        <v/>
      </c>
      <c r="AH47" s="166" t="str">
        <f>IF($G47=" ","",ROUND(ABS(_xll.RtGet(SourceAlias,$U47,ASK)-W47),4))</f>
        <v/>
      </c>
    </row>
    <row r="48" spans="1:34" ht="11.25" customHeight="1" x14ac:dyDescent="0.2">
      <c r="A48" s="205" t="s">
        <v>157</v>
      </c>
      <c r="B48" s="55" t="s">
        <v>115</v>
      </c>
      <c r="C48" s="93" t="s">
        <v>48</v>
      </c>
      <c r="D48" s="154" t="s">
        <v>48</v>
      </c>
      <c r="E48" s="93" t="s">
        <v>48</v>
      </c>
      <c r="F48" s="93" t="s">
        <v>48</v>
      </c>
      <c r="G48" s="155" t="str">
        <f>IF(Contribute="abcd",IF($E$2&lt;&gt;-1,_xll.RtContribute(SourceAlias,U48,Fields,V48:W48,"SCOPE:SERVER"),_xll.RtContribute(SourceAlias,"DDS_INSERT_S",$E$2:$G$2,U48:W48,"SCOPE:SERVER FTC:ALL")),"stopped")</f>
        <v>Success: Insert Ack on DTSIMI1 for EURONOISSW= at 09:46:34</v>
      </c>
      <c r="H48" s="3" t="s">
        <v>48</v>
      </c>
      <c r="I48" s="128" t="str">
        <v/>
      </c>
      <c r="J48" s="129" t="str">
        <f>IF(I48="","",'1M Pricing'!$I48*100)</f>
        <v/>
      </c>
      <c r="K48" s="129" t="str">
        <f t="shared" si="0"/>
        <v/>
      </c>
      <c r="L48" s="130" t="str">
        <v/>
      </c>
      <c r="M48" s="129" t="str">
        <f>IF(L48="","",'3M Pricing'!$I48*100)</f>
        <v/>
      </c>
      <c r="N48" s="129" t="str">
        <f t="shared" si="1"/>
        <v/>
      </c>
      <c r="O48" s="130" t="str">
        <v/>
      </c>
      <c r="P48" s="129" t="str">
        <f>IF(O48="","",'6M Pricing'!$I48*100)</f>
        <v/>
      </c>
      <c r="Q48" s="129" t="str">
        <f t="shared" si="2"/>
        <v/>
      </c>
      <c r="R48" s="130" t="str">
        <v/>
      </c>
      <c r="S48" s="129" t="str">
        <f>IF(R48="","",'1Y Pricing'!$I48*100)</f>
        <v/>
      </c>
      <c r="T48" s="129" t="str">
        <f t="shared" si="3"/>
        <v/>
      </c>
      <c r="U48" s="128" t="str">
        <v>EURONOISSW=</v>
      </c>
      <c r="V48" s="129">
        <f>IF(U48="","",'ON Pricing'!$I48*100)</f>
        <v>-0.10699999999973031</v>
      </c>
      <c r="W48" s="129">
        <f t="shared" si="4"/>
        <v>-0.10699999999973031</v>
      </c>
      <c r="Y48" s="163" t="str">
        <f>IF($C48=" ","",ROUND(ABS(_xll.RtGet(SourceAlias,$I48,BID)-J48),4))</f>
        <v/>
      </c>
      <c r="Z48" s="163" t="str">
        <f>IF($C48=" ","",ROUND(ABS(_xll.RtGet(SourceAlias,$I48,ASK)-K48),4))</f>
        <v/>
      </c>
      <c r="AA48" s="163" t="str">
        <f>IF($D48=" ","",ROUND(ABS(_xll.RtGet(SourceAlias,$L48,BID)-M48),4))</f>
        <v/>
      </c>
      <c r="AB48" s="163" t="str">
        <f>IF($D48=" ","",ROUND(ABS(_xll.RtGet(SourceAlias,$L48,ASK)-N48),4))</f>
        <v/>
      </c>
      <c r="AC48" s="163" t="str">
        <f>IF($E48=" ","",ROUND(ABS(_xll.RtGet(SourceAlias,$O48,BID)-P48),4))</f>
        <v/>
      </c>
      <c r="AD48" s="163" t="str">
        <f>IF($E48=" ","",ROUND(ABS(_xll.RtGet(SourceAlias,$O48,ASK)-Q48),4))</f>
        <v/>
      </c>
      <c r="AE48" s="163" t="str">
        <f>IF($F48=" ","",ROUND(ABS(_xll.RtGet(SourceAlias,$R48,BID)-S48),4))</f>
        <v/>
      </c>
      <c r="AF48" s="163" t="str">
        <f>IF($F48=" ","",ROUND(ABS(_xll.RtGet(SourceAlias,$R48,ASK)-T48),4))</f>
        <v/>
      </c>
      <c r="AG48" s="163">
        <f>IF($G48=" ","",ROUND(ABS(_xll.RtGet(SourceAlias,$U48,BID)-V48),4))</f>
        <v>0</v>
      </c>
      <c r="AH48" s="163">
        <f>IF($G48=" ","",ROUND(ABS(_xll.RtGet(SourceAlias,$U48,ASK)-W48),4))</f>
        <v>0</v>
      </c>
    </row>
    <row r="49" spans="1:34" x14ac:dyDescent="0.2">
      <c r="A49" s="206"/>
      <c r="B49" s="56" t="s">
        <v>16</v>
      </c>
      <c r="C49" s="96" t="s">
        <v>48</v>
      </c>
      <c r="D49" s="156" t="s">
        <v>48</v>
      </c>
      <c r="E49" s="96" t="s">
        <v>48</v>
      </c>
      <c r="F49" s="96" t="s">
        <v>48</v>
      </c>
      <c r="G49" s="157" t="str">
        <f>IF(Contribute="abcd",IF($E$2&lt;&gt;-1,_xll.RtContribute(SourceAlias,U49,Fields,V49:W49,"SCOPE:SERVER"),_xll.RtContribute(SourceAlias,"DDS_INSERT_S",$E$2:$G$2,U49:W49,"SCOPE:SERVER FTC:ALL")),"stopped")</f>
        <v>Success: Insert Ack on DTSIMI1 for EURONOIS2W= at 10:32:23</v>
      </c>
      <c r="H49" s="3" t="s">
        <v>48</v>
      </c>
      <c r="I49" s="131" t="str">
        <v/>
      </c>
      <c r="J49" s="132" t="str">
        <f>IF(I49="","",'1M Pricing'!$I49*100)</f>
        <v/>
      </c>
      <c r="K49" s="132" t="str">
        <f t="shared" si="0"/>
        <v/>
      </c>
      <c r="L49" s="133" t="str">
        <v/>
      </c>
      <c r="M49" s="132" t="str">
        <f>IF(L49="","",'3M Pricing'!$I49*100)</f>
        <v/>
      </c>
      <c r="N49" s="132" t="str">
        <f t="shared" si="1"/>
        <v/>
      </c>
      <c r="O49" s="133" t="str">
        <v/>
      </c>
      <c r="P49" s="132" t="str">
        <f>IF(O49="","",'6M Pricing'!$I49*100)</f>
        <v/>
      </c>
      <c r="Q49" s="132" t="str">
        <f t="shared" si="2"/>
        <v/>
      </c>
      <c r="R49" s="133" t="str">
        <v/>
      </c>
      <c r="S49" s="132" t="str">
        <f>IF(R49="","",'1Y Pricing'!$I49*100)</f>
        <v/>
      </c>
      <c r="T49" s="132" t="str">
        <f t="shared" si="3"/>
        <v/>
      </c>
      <c r="U49" s="131" t="str">
        <v>EURONOIS2W=</v>
      </c>
      <c r="V49" s="132">
        <f>IF(U49="","",'ON Pricing'!$I49*100)</f>
        <v>-0.11900000000968675</v>
      </c>
      <c r="W49" s="132">
        <f t="shared" si="4"/>
        <v>-0.11900000000968675</v>
      </c>
      <c r="Y49" s="164" t="str">
        <f>IF($C49=" ","",ROUND(ABS(_xll.RtGet(SourceAlias,$I49,BID)-J49),4))</f>
        <v/>
      </c>
      <c r="Z49" s="164" t="str">
        <f>IF($C49=" ","",ROUND(ABS(_xll.RtGet(SourceAlias,$I49,ASK)-K49),4))</f>
        <v/>
      </c>
      <c r="AA49" s="164" t="str">
        <f>IF($D49=" ","",ROUND(ABS(_xll.RtGet(SourceAlias,$L49,BID)-M49),4))</f>
        <v/>
      </c>
      <c r="AB49" s="164" t="str">
        <f>IF($D49=" ","",ROUND(ABS(_xll.RtGet(SourceAlias,$L49,ASK)-N49),4))</f>
        <v/>
      </c>
      <c r="AC49" s="164" t="str">
        <f>IF($E49=" ","",ROUND(ABS(_xll.RtGet(SourceAlias,$O49,BID)-P49),4))</f>
        <v/>
      </c>
      <c r="AD49" s="164" t="str">
        <f>IF($E49=" ","",ROUND(ABS(_xll.RtGet(SourceAlias,$O49,ASK)-Q49),4))</f>
        <v/>
      </c>
      <c r="AE49" s="164" t="str">
        <f>IF($F49=" ","",ROUND(ABS(_xll.RtGet(SourceAlias,$R49,BID)-S49),4))</f>
        <v/>
      </c>
      <c r="AF49" s="164" t="str">
        <f>IF($F49=" ","",ROUND(ABS(_xll.RtGet(SourceAlias,$R49,ASK)-T49),4))</f>
        <v/>
      </c>
      <c r="AG49" s="164">
        <f>IF($G49=" ","",ROUND(ABS(_xll.RtGet(SourceAlias,$U49,BID)-V49),4))</f>
        <v>0</v>
      </c>
      <c r="AH49" s="164">
        <f>IF($G49=" ","",ROUND(ABS(_xll.RtGet(SourceAlias,$U49,ASK)-W49),4))</f>
        <v>0</v>
      </c>
    </row>
    <row r="50" spans="1:34" x14ac:dyDescent="0.2">
      <c r="A50" s="206"/>
      <c r="B50" s="56" t="s">
        <v>74</v>
      </c>
      <c r="C50" s="96" t="s">
        <v>48</v>
      </c>
      <c r="D50" s="156" t="s">
        <v>48</v>
      </c>
      <c r="E50" s="96" t="s">
        <v>48</v>
      </c>
      <c r="F50" s="96" t="s">
        <v>48</v>
      </c>
      <c r="G50" s="157" t="str">
        <f>IF(Contribute="abcd",IF($E$2&lt;&gt;-1,_xll.RtContribute(SourceAlias,U50,Fields,V50:W50,"SCOPE:SERVER"),_xll.RtContribute(SourceAlias,"DDS_INSERT_S",$E$2:$G$2,U50:W50,"SCOPE:SERVER FTC:ALL")),"stopped")</f>
        <v>Success: Insert Ack on DTSIMI1 for EURONOIS3W= at 10:32:23</v>
      </c>
      <c r="H50" s="3" t="s">
        <v>48</v>
      </c>
      <c r="I50" s="131" t="str">
        <v/>
      </c>
      <c r="J50" s="132" t="str">
        <f>IF(I50="","",'1M Pricing'!$I50*100)</f>
        <v/>
      </c>
      <c r="K50" s="132" t="str">
        <f t="shared" si="0"/>
        <v/>
      </c>
      <c r="L50" s="133" t="str">
        <v/>
      </c>
      <c r="M50" s="132" t="str">
        <f>IF(L50="","",'3M Pricing'!$I50*100)</f>
        <v/>
      </c>
      <c r="N50" s="132" t="str">
        <f t="shared" si="1"/>
        <v/>
      </c>
      <c r="O50" s="133" t="str">
        <v/>
      </c>
      <c r="P50" s="132" t="str">
        <f>IF(O50="","",'6M Pricing'!$I50*100)</f>
        <v/>
      </c>
      <c r="Q50" s="132" t="str">
        <f t="shared" si="2"/>
        <v/>
      </c>
      <c r="R50" s="133" t="str">
        <v/>
      </c>
      <c r="S50" s="132" t="str">
        <f>IF(R50="","",'1Y Pricing'!$I50*100)</f>
        <v/>
      </c>
      <c r="T50" s="132" t="str">
        <f t="shared" si="3"/>
        <v/>
      </c>
      <c r="U50" s="131" t="str">
        <v>EURONOIS3W=</v>
      </c>
      <c r="V50" s="132">
        <f>IF(U50="","",'ON Pricing'!$I50*100)</f>
        <v>-0.12400000000020327</v>
      </c>
      <c r="W50" s="132">
        <f t="shared" si="4"/>
        <v>-0.12400000000020327</v>
      </c>
      <c r="Y50" s="164" t="str">
        <f>IF($C50=" ","",ROUND(ABS(_xll.RtGet(SourceAlias,$I50,BID)-J50),4))</f>
        <v/>
      </c>
      <c r="Z50" s="164" t="str">
        <f>IF($C50=" ","",ROUND(ABS(_xll.RtGet(SourceAlias,$I50,ASK)-K50),4))</f>
        <v/>
      </c>
      <c r="AA50" s="164" t="str">
        <f>IF($D50=" ","",ROUND(ABS(_xll.RtGet(SourceAlias,$L50,BID)-M50),4))</f>
        <v/>
      </c>
      <c r="AB50" s="164" t="str">
        <f>IF($D50=" ","",ROUND(ABS(_xll.RtGet(SourceAlias,$L50,ASK)-N50),4))</f>
        <v/>
      </c>
      <c r="AC50" s="164" t="str">
        <f>IF($E50=" ","",ROUND(ABS(_xll.RtGet(SourceAlias,$O50,BID)-P50),4))</f>
        <v/>
      </c>
      <c r="AD50" s="164" t="str">
        <f>IF($E50=" ","",ROUND(ABS(_xll.RtGet(SourceAlias,$O50,ASK)-Q50),4))</f>
        <v/>
      </c>
      <c r="AE50" s="164" t="str">
        <f>IF($F50=" ","",ROUND(ABS(_xll.RtGet(SourceAlias,$R50,BID)-S50),4))</f>
        <v/>
      </c>
      <c r="AF50" s="164" t="str">
        <f>IF($F50=" ","",ROUND(ABS(_xll.RtGet(SourceAlias,$R50,ASK)-T50),4))</f>
        <v/>
      </c>
      <c r="AG50" s="164">
        <f>IF($G50=" ","",ROUND(ABS(_xll.RtGet(SourceAlias,$U50,BID)-V50),4))</f>
        <v>0</v>
      </c>
      <c r="AH50" s="164">
        <f>IF($G50=" ","",ROUND(ABS(_xll.RtGet(SourceAlias,$U50,ASK)-W50),4))</f>
        <v>0</v>
      </c>
    </row>
    <row r="51" spans="1:34" x14ac:dyDescent="0.2">
      <c r="A51" s="206"/>
      <c r="B51" s="56" t="s">
        <v>17</v>
      </c>
      <c r="C51" s="96" t="str">
        <f>IF(Contribute="abcd",IF($E$2&lt;&gt;-1,_xll.RtContribute(SourceAlias,I51,Fields,J51:K51,"SCOPE:SERVER"),_xll.RtContribute(SourceAlias,"DDS_INSERT_S",$E$2:$G$2,I51:K51,"SCOPE:SERVER FTC:ALL")),"stopped")</f>
        <v>Success: Insert Ack on DTSIMI1 for EUR1MSW1M= at 11:01:42</v>
      </c>
      <c r="D51" s="156" t="s">
        <v>48</v>
      </c>
      <c r="E51" s="96" t="s">
        <v>48</v>
      </c>
      <c r="F51" s="96" t="s">
        <v>48</v>
      </c>
      <c r="G51" s="157" t="str">
        <f>IF(Contribute="abcd",IF($E$2&lt;&gt;-1,_xll.RtContribute(SourceAlias,U51,Fields,V51:W51,"SCOPE:SERVER"),_xll.RtContribute(SourceAlias,"DDS_INSERT_S",$E$2:$G$2,U51:W51,"SCOPE:SERVER FTC:ALL")),"stopped")</f>
        <v>Success: Insert Ack on DTSIMI1 for EURONOIS1M= at 11:09:19</v>
      </c>
      <c r="H51" s="3" t="s">
        <v>48</v>
      </c>
      <c r="I51" s="131" t="str">
        <v>EUR1MSW1M=</v>
      </c>
      <c r="J51" s="132">
        <f>IF(I51="","",'1M Pricing'!$I51*100)</f>
        <v>-6.5000000000000002E-2</v>
      </c>
      <c r="K51" s="132">
        <f t="shared" si="0"/>
        <v>-6.5000000000000002E-2</v>
      </c>
      <c r="L51" s="133" t="str">
        <v/>
      </c>
      <c r="M51" s="132" t="str">
        <f>IF(L51="","",'3M Pricing'!$I51*100)</f>
        <v/>
      </c>
      <c r="N51" s="132" t="str">
        <f t="shared" si="1"/>
        <v/>
      </c>
      <c r="O51" s="133" t="str">
        <v/>
      </c>
      <c r="P51" s="132" t="str">
        <f>IF(O51="","",'6M Pricing'!$I51*100)</f>
        <v/>
      </c>
      <c r="Q51" s="132" t="str">
        <f t="shared" si="2"/>
        <v/>
      </c>
      <c r="R51" s="133" t="str">
        <v/>
      </c>
      <c r="S51" s="132" t="str">
        <f>IF(R51="","",'1Y Pricing'!$I51*100)</f>
        <v/>
      </c>
      <c r="T51" s="132" t="str">
        <f t="shared" si="3"/>
        <v/>
      </c>
      <c r="U51" s="131" t="str">
        <v>EURONOIS1M=</v>
      </c>
      <c r="V51" s="132">
        <f>IF(U51="","",'ON Pricing'!$I51*100)</f>
        <v>-0.12599999999989289</v>
      </c>
      <c r="W51" s="132">
        <f t="shared" si="4"/>
        <v>-0.12599999999989289</v>
      </c>
      <c r="Y51" s="164">
        <f>IF($C51=" ","",ROUND(ABS(_xll.RtGet(SourceAlias,$I51,BID)-J51),4))</f>
        <v>0</v>
      </c>
      <c r="Z51" s="164">
        <f>IF($C51=" ","",ROUND(ABS(_xll.RtGet(SourceAlias,$I51,ASK)-K51),4))</f>
        <v>0</v>
      </c>
      <c r="AA51" s="164" t="str">
        <f>IF($D51=" ","",ROUND(ABS(_xll.RtGet(SourceAlias,$L51,BID)-M51),4))</f>
        <v/>
      </c>
      <c r="AB51" s="164" t="str">
        <f>IF($D51=" ","",ROUND(ABS(_xll.RtGet(SourceAlias,$L51,ASK)-N51),4))</f>
        <v/>
      </c>
      <c r="AC51" s="164" t="str">
        <f>IF($E51=" ","",ROUND(ABS(_xll.RtGet(SourceAlias,$O51,BID)-P51),4))</f>
        <v/>
      </c>
      <c r="AD51" s="164" t="str">
        <f>IF($E51=" ","",ROUND(ABS(_xll.RtGet(SourceAlias,$O51,ASK)-Q51),4))</f>
        <v/>
      </c>
      <c r="AE51" s="164" t="str">
        <f>IF($F51=" ","",ROUND(ABS(_xll.RtGet(SourceAlias,$R51,BID)-S51),4))</f>
        <v/>
      </c>
      <c r="AF51" s="164" t="str">
        <f>IF($F51=" ","",ROUND(ABS(_xll.RtGet(SourceAlias,$R51,ASK)-T51),4))</f>
        <v/>
      </c>
      <c r="AG51" s="164">
        <f>IF($G51=" ","",ROUND(ABS(_xll.RtGet(SourceAlias,$U51,BID)-V51),4))</f>
        <v>0</v>
      </c>
      <c r="AH51" s="164">
        <f>IF($G51=" ","",ROUND(ABS(_xll.RtGet(SourceAlias,$U51,ASK)-W51),4))</f>
        <v>0</v>
      </c>
    </row>
    <row r="52" spans="1:34" x14ac:dyDescent="0.2">
      <c r="A52" s="206"/>
      <c r="B52" s="56" t="s">
        <v>18</v>
      </c>
      <c r="C52" s="96" t="str">
        <f>IF(Contribute="abcd",IF($E$2&lt;&gt;-1,_xll.RtContribute(SourceAlias,I52,Fields,J52:K52,"SCOPE:SERVER"),_xll.RtContribute(SourceAlias,"DDS_INSERT_S",$E$2:$G$2,I52:K52,"SCOPE:SERVER FTC:ALL")),"stopped")</f>
        <v>Success: Insert Ack on DTSIMI1 for EUR1MSW2M= at 16:15:23</v>
      </c>
      <c r="D52" s="156" t="s">
        <v>48</v>
      </c>
      <c r="E52" s="96" t="s">
        <v>48</v>
      </c>
      <c r="F52" s="96" t="s">
        <v>48</v>
      </c>
      <c r="G52" s="157" t="str">
        <f>IF(Contribute="abcd",IF($E$2&lt;&gt;-1,_xll.RtContribute(SourceAlias,U52,Fields,V52:W52,"SCOPE:SERVER"),_xll.RtContribute(SourceAlias,"DDS_INSERT_S",$E$2:$G$2,U52:W52,"SCOPE:SERVER FTC:ALL")),"stopped")</f>
        <v>Success: Insert Ack on DTSIMI1 for EURONOIS2M= at 16:12:49</v>
      </c>
      <c r="H52" s="3" t="s">
        <v>48</v>
      </c>
      <c r="I52" s="131" t="str">
        <v>EUR1MSW2M=</v>
      </c>
      <c r="J52" s="132">
        <f>IF(I52="","",'1M Pricing'!$I52*100)</f>
        <v>-6.6000000000023387E-2</v>
      </c>
      <c r="K52" s="132">
        <f t="shared" si="0"/>
        <v>-6.6000000000023387E-2</v>
      </c>
      <c r="L52" s="133" t="str">
        <v/>
      </c>
      <c r="M52" s="132" t="str">
        <f>IF(L52="","",'3M Pricing'!$I52*100)</f>
        <v/>
      </c>
      <c r="N52" s="132" t="str">
        <f t="shared" si="1"/>
        <v/>
      </c>
      <c r="O52" s="133" t="str">
        <v/>
      </c>
      <c r="P52" s="132" t="str">
        <f>IF(O52="","",'6M Pricing'!$I52*100)</f>
        <v/>
      </c>
      <c r="Q52" s="132" t="str">
        <f t="shared" si="2"/>
        <v/>
      </c>
      <c r="R52" s="133" t="str">
        <v/>
      </c>
      <c r="S52" s="132" t="str">
        <f>IF(R52="","",'1Y Pricing'!$I52*100)</f>
        <v/>
      </c>
      <c r="T52" s="132" t="str">
        <f t="shared" si="3"/>
        <v/>
      </c>
      <c r="U52" s="131" t="str">
        <v>EURONOIS2M=</v>
      </c>
      <c r="V52" s="132">
        <f>IF(U52="","",'ON Pricing'!$I52*100)</f>
        <v>-0.1250000000001309</v>
      </c>
      <c r="W52" s="132">
        <f t="shared" si="4"/>
        <v>-0.1250000000001309</v>
      </c>
      <c r="Y52" s="164">
        <f>IF($C52=" ","",ROUND(ABS(_xll.RtGet(SourceAlias,$I52,BID)-J52),4))</f>
        <v>0</v>
      </c>
      <c r="Z52" s="164">
        <f>IF($C52=" ","",ROUND(ABS(_xll.RtGet(SourceAlias,$I52,ASK)-K52),4))</f>
        <v>0</v>
      </c>
      <c r="AA52" s="164" t="str">
        <f>IF($D52=" ","",ROUND(ABS(_xll.RtGet(SourceAlias,$L52,BID)-M52),4))</f>
        <v/>
      </c>
      <c r="AB52" s="164" t="str">
        <f>IF($D52=" ","",ROUND(ABS(_xll.RtGet(SourceAlias,$L52,ASK)-N52),4))</f>
        <v/>
      </c>
      <c r="AC52" s="164" t="str">
        <f>IF($E52=" ","",ROUND(ABS(_xll.RtGet(SourceAlias,$O52,BID)-P52),4))</f>
        <v/>
      </c>
      <c r="AD52" s="164" t="str">
        <f>IF($E52=" ","",ROUND(ABS(_xll.RtGet(SourceAlias,$O52,ASK)-Q52),4))</f>
        <v/>
      </c>
      <c r="AE52" s="164" t="str">
        <f>IF($F52=" ","",ROUND(ABS(_xll.RtGet(SourceAlias,$R52,BID)-S52),4))</f>
        <v/>
      </c>
      <c r="AF52" s="164" t="str">
        <f>IF($F52=" ","",ROUND(ABS(_xll.RtGet(SourceAlias,$R52,ASK)-T52),4))</f>
        <v/>
      </c>
      <c r="AG52" s="164">
        <f>IF($G52=" ","",ROUND(ABS(_xll.RtGet(SourceAlias,$U52,BID)-V52),4))</f>
        <v>0</v>
      </c>
      <c r="AH52" s="164">
        <f>IF($G52=" ","",ROUND(ABS(_xll.RtGet(SourceAlias,$U52,ASK)-W52),4))</f>
        <v>0</v>
      </c>
    </row>
    <row r="53" spans="1:34" x14ac:dyDescent="0.2">
      <c r="A53" s="206"/>
      <c r="B53" s="56" t="s">
        <v>19</v>
      </c>
      <c r="C53" s="96" t="str">
        <f>IF(Contribute="abcd",IF($E$2&lt;&gt;-1,_xll.RtContribute(SourceAlias,I53,Fields,J53:K53,"SCOPE:SERVER"),_xll.RtContribute(SourceAlias,"DDS_INSERT_S",$E$2:$G$2,I53:K53,"SCOPE:SERVER FTC:ALL")),"stopped")</f>
        <v>Success: Insert Ack on DTSIMI1 for EUR1MSW3M= at 16:16:57</v>
      </c>
      <c r="D53" s="156" t="s">
        <v>48</v>
      </c>
      <c r="E53" s="96" t="s">
        <v>48</v>
      </c>
      <c r="F53" s="96" t="s">
        <v>48</v>
      </c>
      <c r="G53" s="157" t="str">
        <f>IF(Contribute="abcd",IF($E$2&lt;&gt;-1,_xll.RtContribute(SourceAlias,U53,Fields,V53:W53,"SCOPE:SERVER"),_xll.RtContribute(SourceAlias,"DDS_INSERT_S",$E$2:$G$2,U53:W53,"SCOPE:SERVER FTC:ALL")),"stopped")</f>
        <v>Success: Insert Ack on DTSIMI1 for EURONOIS3M= at 16:16:57</v>
      </c>
      <c r="H53" s="3" t="s">
        <v>48</v>
      </c>
      <c r="I53" s="131" t="str">
        <v>EUR1MSW3M=</v>
      </c>
      <c r="J53" s="132">
        <f>IF(I53="","",'1M Pricing'!$I53*100)</f>
        <v>-6.7000000000528373E-2</v>
      </c>
      <c r="K53" s="132">
        <f t="shared" si="0"/>
        <v>-6.7000000000528373E-2</v>
      </c>
      <c r="L53" s="133" t="str">
        <v/>
      </c>
      <c r="M53" s="132" t="str">
        <f>IF(L53="","",'3M Pricing'!$I53*100)</f>
        <v/>
      </c>
      <c r="N53" s="132" t="str">
        <f t="shared" si="1"/>
        <v/>
      </c>
      <c r="O53" s="133" t="str">
        <v/>
      </c>
      <c r="P53" s="132" t="str">
        <f>IF(O53="","",'6M Pricing'!$I53*100)</f>
        <v/>
      </c>
      <c r="Q53" s="132" t="str">
        <f t="shared" si="2"/>
        <v/>
      </c>
      <c r="R53" s="133" t="str">
        <v/>
      </c>
      <c r="S53" s="132" t="str">
        <f>IF(R53="","",'1Y Pricing'!$I53*100)</f>
        <v/>
      </c>
      <c r="T53" s="132" t="str">
        <f t="shared" si="3"/>
        <v/>
      </c>
      <c r="U53" s="131" t="str">
        <v>EURONOIS3M=</v>
      </c>
      <c r="V53" s="132">
        <f>IF(U53="","",'ON Pricing'!$I53*100)</f>
        <v>-0.12518101652923769</v>
      </c>
      <c r="W53" s="132">
        <f t="shared" si="4"/>
        <v>-0.12518101652923769</v>
      </c>
      <c r="Y53" s="164">
        <f>IF($C53=" ","",ROUND(ABS(_xll.RtGet(SourceAlias,$I53,BID)-J53),4))</f>
        <v>0</v>
      </c>
      <c r="Z53" s="164">
        <f>IF($C53=" ","",ROUND(ABS(_xll.RtGet(SourceAlias,$I53,ASK)-K53),4))</f>
        <v>0</v>
      </c>
      <c r="AA53" s="164" t="str">
        <f>IF($D53=" ","",ROUND(ABS(_xll.RtGet(SourceAlias,$L53,BID)-M53),4))</f>
        <v/>
      </c>
      <c r="AB53" s="164" t="str">
        <f>IF($D53=" ","",ROUND(ABS(_xll.RtGet(SourceAlias,$L53,ASK)-N53),4))</f>
        <v/>
      </c>
      <c r="AC53" s="164" t="str">
        <f>IF($E53=" ","",ROUND(ABS(_xll.RtGet(SourceAlias,$O53,BID)-P53),4))</f>
        <v/>
      </c>
      <c r="AD53" s="164" t="str">
        <f>IF($E53=" ","",ROUND(ABS(_xll.RtGet(SourceAlias,$O53,ASK)-Q53),4))</f>
        <v/>
      </c>
      <c r="AE53" s="164" t="str">
        <f>IF($F53=" ","",ROUND(ABS(_xll.RtGet(SourceAlias,$R53,BID)-S53),4))</f>
        <v/>
      </c>
      <c r="AF53" s="164" t="str">
        <f>IF($F53=" ","",ROUND(ABS(_xll.RtGet(SourceAlias,$R53,ASK)-T53),4))</f>
        <v/>
      </c>
      <c r="AG53" s="164">
        <f>IF($G53=" ","",ROUND(ABS(_xll.RtGet(SourceAlias,$U53,BID)-V53),4))</f>
        <v>0</v>
      </c>
      <c r="AH53" s="164">
        <f>IF($G53=" ","",ROUND(ABS(_xll.RtGet(SourceAlias,$U53,ASK)-W53),4))</f>
        <v>0</v>
      </c>
    </row>
    <row r="54" spans="1:34" x14ac:dyDescent="0.2">
      <c r="A54" s="206"/>
      <c r="B54" s="56" t="s">
        <v>20</v>
      </c>
      <c r="C54" s="96" t="str">
        <f>IF(Contribute="abcd",IF($E$2&lt;&gt;-1,_xll.RtContribute(SourceAlias,I54,Fields,J54:K54,"SCOPE:SERVER"),_xll.RtContribute(SourceAlias,"DDS_INSERT_S",$E$2:$G$2,I54:K54,"SCOPE:SERVER FTC:ALL")),"stopped")</f>
        <v>Success: Insert Ack on DTSIMI1 for EUR1MSW4M= at 16:16:57</v>
      </c>
      <c r="D54" s="156" t="s">
        <v>48</v>
      </c>
      <c r="E54" s="96" t="s">
        <v>48</v>
      </c>
      <c r="F54" s="96" t="s">
        <v>48</v>
      </c>
      <c r="G54" s="157" t="str">
        <f>IF(Contribute="abcd",IF($E$2&lt;&gt;-1,_xll.RtContribute(SourceAlias,U54,Fields,V54:W54,"SCOPE:SERVER"),_xll.RtContribute(SourceAlias,"DDS_INSERT_S",$E$2:$G$2,U54:W54,"SCOPE:SERVER FTC:ALL")),"stopped")</f>
        <v>Success: Insert Ack on DTSIMI1 for EURONOIS4M= at 16:16:57</v>
      </c>
      <c r="H54" s="3" t="s">
        <v>48</v>
      </c>
      <c r="I54" s="131" t="str">
        <v>EUR1MSW4M=</v>
      </c>
      <c r="J54" s="132">
        <f>IF(I54="","",'1M Pricing'!$I54*100)</f>
        <v>-6.7999999999932892E-2</v>
      </c>
      <c r="K54" s="132">
        <f t="shared" si="0"/>
        <v>-6.7999999999932892E-2</v>
      </c>
      <c r="L54" s="133" t="str">
        <v/>
      </c>
      <c r="M54" s="132" t="str">
        <f>IF(L54="","",'3M Pricing'!$I54*100)</f>
        <v/>
      </c>
      <c r="N54" s="132" t="str">
        <f t="shared" si="1"/>
        <v/>
      </c>
      <c r="O54" s="133" t="str">
        <v/>
      </c>
      <c r="P54" s="132" t="str">
        <f>IF(O54="","",'6M Pricing'!$I54*100)</f>
        <v/>
      </c>
      <c r="Q54" s="132" t="str">
        <f t="shared" si="2"/>
        <v/>
      </c>
      <c r="R54" s="133" t="str">
        <v/>
      </c>
      <c r="S54" s="132" t="str">
        <f>IF(R54="","",'1Y Pricing'!$I54*100)</f>
        <v/>
      </c>
      <c r="T54" s="132" t="str">
        <f t="shared" si="3"/>
        <v/>
      </c>
      <c r="U54" s="131" t="str">
        <v>EURONOIS4M=</v>
      </c>
      <c r="V54" s="132">
        <f>IF(U54="","",'ON Pricing'!$I54*100)</f>
        <v>-0.12624267168779005</v>
      </c>
      <c r="W54" s="132">
        <f t="shared" si="4"/>
        <v>-0.12624267168779005</v>
      </c>
      <c r="Y54" s="164">
        <f>IF($C54=" ","",ROUND(ABS(_xll.RtGet(SourceAlias,$I54,BID)-J54),4))</f>
        <v>0</v>
      </c>
      <c r="Z54" s="164">
        <f>IF($C54=" ","",ROUND(ABS(_xll.RtGet(SourceAlias,$I54,ASK)-K54),4))</f>
        <v>0</v>
      </c>
      <c r="AA54" s="164" t="str">
        <f>IF($D54=" ","",ROUND(ABS(_xll.RtGet(SourceAlias,$L54,BID)-M54),4))</f>
        <v/>
      </c>
      <c r="AB54" s="164" t="str">
        <f>IF($D54=" ","",ROUND(ABS(_xll.RtGet(SourceAlias,$L54,ASK)-N54),4))</f>
        <v/>
      </c>
      <c r="AC54" s="164" t="str">
        <f>IF($E54=" ","",ROUND(ABS(_xll.RtGet(SourceAlias,$O54,BID)-P54),4))</f>
        <v/>
      </c>
      <c r="AD54" s="164" t="str">
        <f>IF($E54=" ","",ROUND(ABS(_xll.RtGet(SourceAlias,$O54,ASK)-Q54),4))</f>
        <v/>
      </c>
      <c r="AE54" s="164" t="str">
        <f>IF($F54=" ","",ROUND(ABS(_xll.RtGet(SourceAlias,$R54,BID)-S54),4))</f>
        <v/>
      </c>
      <c r="AF54" s="164" t="str">
        <f>IF($F54=" ","",ROUND(ABS(_xll.RtGet(SourceAlias,$R54,ASK)-T54),4))</f>
        <v/>
      </c>
      <c r="AG54" s="164">
        <f>IF($G54=" ","",ROUND(ABS(_xll.RtGet(SourceAlias,$U54,BID)-V54),4))</f>
        <v>0</v>
      </c>
      <c r="AH54" s="164">
        <f>IF($G54=" ","",ROUND(ABS(_xll.RtGet(SourceAlias,$U54,ASK)-W54),4))</f>
        <v>0</v>
      </c>
    </row>
    <row r="55" spans="1:34" x14ac:dyDescent="0.2">
      <c r="A55" s="206"/>
      <c r="B55" s="56" t="s">
        <v>21</v>
      </c>
      <c r="C55" s="96" t="str">
        <f>IF(Contribute="abcd",IF($E$2&lt;&gt;-1,_xll.RtContribute(SourceAlias,I55,Fields,J55:K55,"SCOPE:SERVER"),_xll.RtContribute(SourceAlias,"DDS_INSERT_S",$E$2:$G$2,I55:K55,"SCOPE:SERVER FTC:ALL")),"stopped")</f>
        <v>Success: Insert Ack on DTSIMI1 for EUR1MSW5M= at 16:17:04</v>
      </c>
      <c r="D55" s="156" t="s">
        <v>48</v>
      </c>
      <c r="E55" s="96" t="s">
        <v>48</v>
      </c>
      <c r="F55" s="96" t="s">
        <v>48</v>
      </c>
      <c r="G55" s="157" t="str">
        <f>IF(Contribute="abcd",IF($E$2&lt;&gt;-1,_xll.RtContribute(SourceAlias,U55,Fields,V55:W55,"SCOPE:SERVER"),_xll.RtContribute(SourceAlias,"DDS_INSERT_S",$E$2:$G$2,U55:W55,"SCOPE:SERVER FTC:ALL")),"stopped")</f>
        <v>Success: Insert Ack on DTSIMI1 for EURONOIS5M= at 16:17:04</v>
      </c>
      <c r="H55" s="3" t="s">
        <v>48</v>
      </c>
      <c r="I55" s="131" t="str">
        <v>EUR1MSW5M=</v>
      </c>
      <c r="J55" s="132">
        <f>IF(I55="","",'1M Pricing'!$I55*100)</f>
        <v>-6.9000000000781908E-2</v>
      </c>
      <c r="K55" s="132">
        <f t="shared" si="0"/>
        <v>-6.9000000000781908E-2</v>
      </c>
      <c r="L55" s="133" t="str">
        <v/>
      </c>
      <c r="M55" s="132" t="str">
        <f>IF(L55="","",'3M Pricing'!$I55*100)</f>
        <v/>
      </c>
      <c r="N55" s="132" t="str">
        <f t="shared" si="1"/>
        <v/>
      </c>
      <c r="O55" s="133" t="str">
        <v/>
      </c>
      <c r="P55" s="132" t="str">
        <f>IF(O55="","",'6M Pricing'!$I55*100)</f>
        <v/>
      </c>
      <c r="Q55" s="132" t="str">
        <f t="shared" si="2"/>
        <v/>
      </c>
      <c r="R55" s="133" t="str">
        <v/>
      </c>
      <c r="S55" s="132" t="str">
        <f>IF(R55="","",'1Y Pricing'!$I55*100)</f>
        <v/>
      </c>
      <c r="T55" s="132" t="str">
        <f t="shared" si="3"/>
        <v/>
      </c>
      <c r="U55" s="131" t="str">
        <v>EURONOIS5M=</v>
      </c>
      <c r="V55" s="132">
        <f>IF(U55="","",'ON Pricing'!$I55*100)</f>
        <v>-0.12733729275483857</v>
      </c>
      <c r="W55" s="132">
        <f t="shared" si="4"/>
        <v>-0.12733729275483857</v>
      </c>
      <c r="Y55" s="164">
        <f>IF($C55=" ","",ROUND(ABS(_xll.RtGet(SourceAlias,$I55,BID)-J55),4))</f>
        <v>0</v>
      </c>
      <c r="Z55" s="164">
        <f>IF($C55=" ","",ROUND(ABS(_xll.RtGet(SourceAlias,$I55,ASK)-K55),4))</f>
        <v>0</v>
      </c>
      <c r="AA55" s="164" t="str">
        <f>IF($D55=" ","",ROUND(ABS(_xll.RtGet(SourceAlias,$L55,BID)-M55),4))</f>
        <v/>
      </c>
      <c r="AB55" s="164" t="str">
        <f>IF($D55=" ","",ROUND(ABS(_xll.RtGet(SourceAlias,$L55,ASK)-N55),4))</f>
        <v/>
      </c>
      <c r="AC55" s="164" t="str">
        <f>IF($E55=" ","",ROUND(ABS(_xll.RtGet(SourceAlias,$O55,BID)-P55),4))</f>
        <v/>
      </c>
      <c r="AD55" s="164" t="str">
        <f>IF($E55=" ","",ROUND(ABS(_xll.RtGet(SourceAlias,$O55,ASK)-Q55),4))</f>
        <v/>
      </c>
      <c r="AE55" s="164" t="str">
        <f>IF($F55=" ","",ROUND(ABS(_xll.RtGet(SourceAlias,$R55,BID)-S55),4))</f>
        <v/>
      </c>
      <c r="AF55" s="164" t="str">
        <f>IF($F55=" ","",ROUND(ABS(_xll.RtGet(SourceAlias,$R55,ASK)-T55),4))</f>
        <v/>
      </c>
      <c r="AG55" s="164">
        <f>IF($G55=" ","",ROUND(ABS(_xll.RtGet(SourceAlias,$U55,BID)-V55),4))</f>
        <v>0</v>
      </c>
      <c r="AH55" s="164">
        <f>IF($G55=" ","",ROUND(ABS(_xll.RtGet(SourceAlias,$U55,ASK)-W55),4))</f>
        <v>0</v>
      </c>
    </row>
    <row r="56" spans="1:34" x14ac:dyDescent="0.2">
      <c r="A56" s="206"/>
      <c r="B56" s="56" t="s">
        <v>14</v>
      </c>
      <c r="C56" s="96" t="str">
        <f>IF(Contribute="abcd",IF($E$2&lt;&gt;-1,_xll.RtContribute(SourceAlias,I56,Fields,J56:K56,"SCOPE:SERVER"),_xll.RtContribute(SourceAlias,"DDS_INSERT_S",$E$2:$G$2,I56:K56,"SCOPE:SERVER FTC:ALL")),"stopped")</f>
        <v>Success: Insert Ack on DTSIMI1 for EUR1MSW6M= at 16:17:04</v>
      </c>
      <c r="D56" s="156" t="s">
        <v>48</v>
      </c>
      <c r="E56" s="96" t="s">
        <v>48</v>
      </c>
      <c r="F56" s="96" t="s">
        <v>48</v>
      </c>
      <c r="G56" s="157" t="str">
        <f>IF(Contribute="abcd",IF($E$2&lt;&gt;-1,_xll.RtContribute(SourceAlias,U56,Fields,V56:W56,"SCOPE:SERVER"),_xll.RtContribute(SourceAlias,"DDS_INSERT_S",$E$2:$G$2,U56:W56,"SCOPE:SERVER FTC:ALL")),"stopped")</f>
        <v>Success: Insert Ack on DTSIMI1 for EURONOIS6M= at 16:17:04</v>
      </c>
      <c r="H56" s="3" t="s">
        <v>48</v>
      </c>
      <c r="I56" s="131" t="str">
        <v>EUR1MSW6M=</v>
      </c>
      <c r="J56" s="132">
        <f>IF(I56="","",'1M Pricing'!$I56*100)</f>
        <v>-7.099999999695783E-2</v>
      </c>
      <c r="K56" s="132">
        <f t="shared" si="0"/>
        <v>-7.099999999695783E-2</v>
      </c>
      <c r="L56" s="133" t="str">
        <v/>
      </c>
      <c r="M56" s="132" t="str">
        <f>IF(L56="","",'3M Pricing'!$I56*100)</f>
        <v/>
      </c>
      <c r="N56" s="132" t="str">
        <f t="shared" si="1"/>
        <v/>
      </c>
      <c r="O56" s="133" t="str">
        <v/>
      </c>
      <c r="P56" s="132" t="str">
        <f>IF(O56="","",'6M Pricing'!$I56*100)</f>
        <v/>
      </c>
      <c r="Q56" s="132" t="str">
        <f t="shared" si="2"/>
        <v/>
      </c>
      <c r="R56" s="133" t="str">
        <v/>
      </c>
      <c r="S56" s="132" t="str">
        <f>IF(R56="","",'1Y Pricing'!$I56*100)</f>
        <v/>
      </c>
      <c r="T56" s="132" t="str">
        <f t="shared" si="3"/>
        <v/>
      </c>
      <c r="U56" s="131" t="str">
        <v>EURONOIS6M=</v>
      </c>
      <c r="V56" s="132">
        <f>IF(U56="","",'ON Pricing'!$I56*100)</f>
        <v>-0.12790606429973678</v>
      </c>
      <c r="W56" s="132">
        <f t="shared" si="4"/>
        <v>-0.12790606429973678</v>
      </c>
      <c r="Y56" s="164">
        <f>IF($C56=" ","",ROUND(ABS(_xll.RtGet(SourceAlias,$I56,BID)-J56),4))</f>
        <v>0</v>
      </c>
      <c r="Z56" s="164">
        <f>IF($C56=" ","",ROUND(ABS(_xll.RtGet(SourceAlias,$I56,ASK)-K56),4))</f>
        <v>0</v>
      </c>
      <c r="AA56" s="164" t="str">
        <f>IF($D56=" ","",ROUND(ABS(_xll.RtGet(SourceAlias,$L56,BID)-M56),4))</f>
        <v/>
      </c>
      <c r="AB56" s="164" t="str">
        <f>IF($D56=" ","",ROUND(ABS(_xll.RtGet(SourceAlias,$L56,ASK)-N56),4))</f>
        <v/>
      </c>
      <c r="AC56" s="164" t="str">
        <f>IF($E56=" ","",ROUND(ABS(_xll.RtGet(SourceAlias,$O56,BID)-P56),4))</f>
        <v/>
      </c>
      <c r="AD56" s="164" t="str">
        <f>IF($E56=" ","",ROUND(ABS(_xll.RtGet(SourceAlias,$O56,ASK)-Q56),4))</f>
        <v/>
      </c>
      <c r="AE56" s="164" t="str">
        <f>IF($F56=" ","",ROUND(ABS(_xll.RtGet(SourceAlias,$R56,BID)-S56),4))</f>
        <v/>
      </c>
      <c r="AF56" s="164" t="str">
        <f>IF($F56=" ","",ROUND(ABS(_xll.RtGet(SourceAlias,$R56,ASK)-T56),4))</f>
        <v/>
      </c>
      <c r="AG56" s="164">
        <f>IF($G56=" ","",ROUND(ABS(_xll.RtGet(SourceAlias,$U56,BID)-V56),4))</f>
        <v>0</v>
      </c>
      <c r="AH56" s="164">
        <f>IF($G56=" ","",ROUND(ABS(_xll.RtGet(SourceAlias,$U56,ASK)-W56),4))</f>
        <v>0</v>
      </c>
    </row>
    <row r="57" spans="1:34" x14ac:dyDescent="0.2">
      <c r="A57" s="206"/>
      <c r="B57" s="56" t="s">
        <v>68</v>
      </c>
      <c r="C57" s="96" t="str">
        <f>IF(Contribute="abcd",IF($E$2&lt;&gt;-1,_xll.RtContribute(SourceAlias,I57,Fields,J57:K57,"SCOPE:SERVER"),_xll.RtContribute(SourceAlias,"DDS_INSERT_S",$E$2:$G$2,I57:K57,"SCOPE:SERVER FTC:ALL")),"stopped")</f>
        <v>Success: Insert Ack on DTSIMI1 for EUR1MSW7M= at 16:17:04</v>
      </c>
      <c r="D57" s="156" t="s">
        <v>48</v>
      </c>
      <c r="E57" s="96" t="s">
        <v>48</v>
      </c>
      <c r="F57" s="96" t="s">
        <v>48</v>
      </c>
      <c r="G57" s="157" t="str">
        <f>IF(Contribute="abcd",IF($E$2&lt;&gt;-1,_xll.RtContribute(SourceAlias,U57,Fields,V57:W57,"SCOPE:SERVER"),_xll.RtContribute(SourceAlias,"DDS_INSERT_S",$E$2:$G$2,U57:W57,"SCOPE:SERVER FTC:ALL")),"stopped")</f>
        <v>Success: Insert Ack on DTSIMI1 for EURONOIS7M= at 16:17:04</v>
      </c>
      <c r="H57" s="3" t="s">
        <v>48</v>
      </c>
      <c r="I57" s="131" t="str">
        <v>EUR1MSW7M=</v>
      </c>
      <c r="J57" s="132">
        <f>IF(I57="","",'1M Pricing'!$I57*100)</f>
        <v>-6.9999999983323694E-2</v>
      </c>
      <c r="K57" s="132">
        <f t="shared" si="0"/>
        <v>-6.9999999983323694E-2</v>
      </c>
      <c r="L57" s="133" t="str">
        <v/>
      </c>
      <c r="M57" s="132" t="str">
        <f>IF(L57="","",'3M Pricing'!$I57*100)</f>
        <v/>
      </c>
      <c r="N57" s="132" t="str">
        <f t="shared" si="1"/>
        <v/>
      </c>
      <c r="O57" s="133" t="str">
        <v/>
      </c>
      <c r="P57" s="132" t="str">
        <f>IF(O57="","",'6M Pricing'!$I57*100)</f>
        <v/>
      </c>
      <c r="Q57" s="132" t="str">
        <f t="shared" si="2"/>
        <v/>
      </c>
      <c r="R57" s="133" t="str">
        <v/>
      </c>
      <c r="S57" s="132" t="str">
        <f>IF(R57="","",'1Y Pricing'!$I57*100)</f>
        <v/>
      </c>
      <c r="T57" s="132" t="str">
        <f t="shared" si="3"/>
        <v/>
      </c>
      <c r="U57" s="131" t="str">
        <v>EURONOIS7M=</v>
      </c>
      <c r="V57" s="132">
        <f>IF(U57="","",'ON Pricing'!$I57*100)</f>
        <v>-0.12819924875453931</v>
      </c>
      <c r="W57" s="132">
        <f t="shared" si="4"/>
        <v>-0.12819924875453931</v>
      </c>
      <c r="Y57" s="164">
        <f>IF($C57=" ","",ROUND(ABS(_xll.RtGet(SourceAlias,$I57,BID)-J57),4))</f>
        <v>0</v>
      </c>
      <c r="Z57" s="164">
        <f>IF($C57=" ","",ROUND(ABS(_xll.RtGet(SourceAlias,$I57,ASK)-K57),4))</f>
        <v>0</v>
      </c>
      <c r="AA57" s="164" t="str">
        <f>IF($D57=" ","",ROUND(ABS(_xll.RtGet(SourceAlias,$L57,BID)-M57),4))</f>
        <v/>
      </c>
      <c r="AB57" s="164" t="str">
        <f>IF($D57=" ","",ROUND(ABS(_xll.RtGet(SourceAlias,$L57,ASK)-N57),4))</f>
        <v/>
      </c>
      <c r="AC57" s="164" t="str">
        <f>IF($E57=" ","",ROUND(ABS(_xll.RtGet(SourceAlias,$O57,BID)-P57),4))</f>
        <v/>
      </c>
      <c r="AD57" s="164" t="str">
        <f>IF($E57=" ","",ROUND(ABS(_xll.RtGet(SourceAlias,$O57,ASK)-Q57),4))</f>
        <v/>
      </c>
      <c r="AE57" s="164" t="str">
        <f>IF($F57=" ","",ROUND(ABS(_xll.RtGet(SourceAlias,$R57,BID)-S57),4))</f>
        <v/>
      </c>
      <c r="AF57" s="164" t="str">
        <f>IF($F57=" ","",ROUND(ABS(_xll.RtGet(SourceAlias,$R57,ASK)-T57),4))</f>
        <v/>
      </c>
      <c r="AG57" s="164">
        <f>IF($G57=" ","",ROUND(ABS(_xll.RtGet(SourceAlias,$U57,BID)-V57),4))</f>
        <v>0</v>
      </c>
      <c r="AH57" s="164">
        <f>IF($G57=" ","",ROUND(ABS(_xll.RtGet(SourceAlias,$U57,ASK)-W57),4))</f>
        <v>0</v>
      </c>
    </row>
    <row r="58" spans="1:34" x14ac:dyDescent="0.2">
      <c r="A58" s="206"/>
      <c r="B58" s="56" t="s">
        <v>69</v>
      </c>
      <c r="C58" s="96" t="str">
        <f>IF(Contribute="abcd",IF($E$2&lt;&gt;-1,_xll.RtContribute(SourceAlias,I58,Fields,J58:K58,"SCOPE:SERVER"),_xll.RtContribute(SourceAlias,"DDS_INSERT_S",$E$2:$G$2,I58:K58,"SCOPE:SERVER FTC:ALL")),"stopped")</f>
        <v>Success: Insert Ack on DTSIMI1 for EUR1MSW8M= at 16:17:04</v>
      </c>
      <c r="D58" s="156" t="s">
        <v>48</v>
      </c>
      <c r="E58" s="96" t="s">
        <v>48</v>
      </c>
      <c r="F58" s="96" t="s">
        <v>48</v>
      </c>
      <c r="G58" s="157" t="str">
        <f>IF(Contribute="abcd",IF($E$2&lt;&gt;-1,_xll.RtContribute(SourceAlias,U58,Fields,V58:W58,"SCOPE:SERVER"),_xll.RtContribute(SourceAlias,"DDS_INSERT_S",$E$2:$G$2,U58:W58,"SCOPE:SERVER FTC:ALL")),"stopped")</f>
        <v>Success: Insert Ack on DTSIMI1 for EURONOIS8M= at 16:17:04</v>
      </c>
      <c r="H58" s="3" t="s">
        <v>48</v>
      </c>
      <c r="I58" s="131" t="str">
        <v>EUR1MSW8M=</v>
      </c>
      <c r="J58" s="132">
        <f>IF(I58="","",'1M Pricing'!$I58*100)</f>
        <v>-7.199999997767402E-2</v>
      </c>
      <c r="K58" s="132">
        <f t="shared" si="0"/>
        <v>-7.199999997767402E-2</v>
      </c>
      <c r="L58" s="133" t="str">
        <v/>
      </c>
      <c r="M58" s="132" t="str">
        <f>IF(L58="","",'3M Pricing'!$I58*100)</f>
        <v/>
      </c>
      <c r="N58" s="132" t="str">
        <f t="shared" si="1"/>
        <v/>
      </c>
      <c r="O58" s="133" t="str">
        <v/>
      </c>
      <c r="P58" s="132" t="str">
        <f>IF(O58="","",'6M Pricing'!$I58*100)</f>
        <v/>
      </c>
      <c r="Q58" s="132" t="str">
        <f t="shared" si="2"/>
        <v/>
      </c>
      <c r="R58" s="133" t="str">
        <v/>
      </c>
      <c r="S58" s="132" t="str">
        <f>IF(R58="","",'1Y Pricing'!$I58*100)</f>
        <v/>
      </c>
      <c r="T58" s="132" t="str">
        <f t="shared" si="3"/>
        <v/>
      </c>
      <c r="U58" s="131" t="str">
        <v>EURONOIS8M=</v>
      </c>
      <c r="V58" s="132">
        <f>IF(U58="","",'ON Pricing'!$I58*100)</f>
        <v>-0.12874951421130629</v>
      </c>
      <c r="W58" s="132">
        <f t="shared" si="4"/>
        <v>-0.12874951421130629</v>
      </c>
      <c r="Y58" s="164">
        <f>IF($C58=" ","",ROUND(ABS(_xll.RtGet(SourceAlias,$I58,BID)-J58),4))</f>
        <v>0</v>
      </c>
      <c r="Z58" s="164">
        <f>IF($C58=" ","",ROUND(ABS(_xll.RtGet(SourceAlias,$I58,ASK)-K58),4))</f>
        <v>0</v>
      </c>
      <c r="AA58" s="164" t="str">
        <f>IF($D58=" ","",ROUND(ABS(_xll.RtGet(SourceAlias,$L58,BID)-M58),4))</f>
        <v/>
      </c>
      <c r="AB58" s="164" t="str">
        <f>IF($D58=" ","",ROUND(ABS(_xll.RtGet(SourceAlias,$L58,ASK)-N58),4))</f>
        <v/>
      </c>
      <c r="AC58" s="164" t="str">
        <f>IF($E58=" ","",ROUND(ABS(_xll.RtGet(SourceAlias,$O58,BID)-P58),4))</f>
        <v/>
      </c>
      <c r="AD58" s="164" t="str">
        <f>IF($E58=" ","",ROUND(ABS(_xll.RtGet(SourceAlias,$O58,ASK)-Q58),4))</f>
        <v/>
      </c>
      <c r="AE58" s="164" t="str">
        <f>IF($F58=" ","",ROUND(ABS(_xll.RtGet(SourceAlias,$R58,BID)-S58),4))</f>
        <v/>
      </c>
      <c r="AF58" s="164" t="str">
        <f>IF($F58=" ","",ROUND(ABS(_xll.RtGet(SourceAlias,$R58,ASK)-T58),4))</f>
        <v/>
      </c>
      <c r="AG58" s="164">
        <f>IF($G58=" ","",ROUND(ABS(_xll.RtGet(SourceAlias,$U58,BID)-V58),4))</f>
        <v>0</v>
      </c>
      <c r="AH58" s="164">
        <f>IF($G58=" ","",ROUND(ABS(_xll.RtGet(SourceAlias,$U58,ASK)-W58),4))</f>
        <v>0</v>
      </c>
    </row>
    <row r="59" spans="1:34" x14ac:dyDescent="0.2">
      <c r="A59" s="206"/>
      <c r="B59" s="56" t="s">
        <v>22</v>
      </c>
      <c r="C59" s="96" t="str">
        <f>IF(Contribute="abcd",IF($E$2&lt;&gt;-1,_xll.RtContribute(SourceAlias,I59,Fields,J59:K59,"SCOPE:SERVER"),_xll.RtContribute(SourceAlias,"DDS_INSERT_S",$E$2:$G$2,I59:K59,"SCOPE:SERVER FTC:ALL")),"stopped")</f>
        <v>Success: Insert Ack on DTSIMI1 for EUR1MSW9M= at 16:17:08</v>
      </c>
      <c r="D59" s="156" t="s">
        <v>48</v>
      </c>
      <c r="E59" s="96" t="s">
        <v>48</v>
      </c>
      <c r="F59" s="96" t="s">
        <v>48</v>
      </c>
      <c r="G59" s="157" t="str">
        <f>IF(Contribute="abcd",IF($E$2&lt;&gt;-1,_xll.RtContribute(SourceAlias,U59,Fields,V59:W59,"SCOPE:SERVER"),_xll.RtContribute(SourceAlias,"DDS_INSERT_S",$E$2:$G$2,U59:W59,"SCOPE:SERVER FTC:ALL")),"stopped")</f>
        <v>Success: Insert Ack on DTSIMI1 for EURONOIS9M= at 16:17:08</v>
      </c>
      <c r="H59" s="3" t="s">
        <v>48</v>
      </c>
      <c r="I59" s="131" t="str">
        <v>EUR1MSW9M=</v>
      </c>
      <c r="J59" s="132">
        <f>IF(I59="","",'1M Pricing'!$I59*100)</f>
        <v>-7.199999998498266E-2</v>
      </c>
      <c r="K59" s="132">
        <f t="shared" si="0"/>
        <v>-7.199999998498266E-2</v>
      </c>
      <c r="L59" s="133" t="str">
        <v/>
      </c>
      <c r="M59" s="132" t="str">
        <f>IF(L59="","",'3M Pricing'!$I59*100)</f>
        <v/>
      </c>
      <c r="N59" s="132" t="str">
        <f t="shared" si="1"/>
        <v/>
      </c>
      <c r="O59" s="133" t="str">
        <v/>
      </c>
      <c r="P59" s="132" t="str">
        <f>IF(O59="","",'6M Pricing'!$I59*100)</f>
        <v/>
      </c>
      <c r="Q59" s="132" t="str">
        <f t="shared" si="2"/>
        <v/>
      </c>
      <c r="R59" s="133" t="str">
        <v/>
      </c>
      <c r="S59" s="132" t="str">
        <f>IF(R59="","",'1Y Pricing'!$I59*100)</f>
        <v/>
      </c>
      <c r="T59" s="132" t="str">
        <f t="shared" si="3"/>
        <v/>
      </c>
      <c r="U59" s="131" t="str">
        <v>EURONOIS9M=</v>
      </c>
      <c r="V59" s="132">
        <f>IF(U59="","",'ON Pricing'!$I59*100)</f>
        <v>-0.12913054477472938</v>
      </c>
      <c r="W59" s="132">
        <f t="shared" si="4"/>
        <v>-0.12913054477472938</v>
      </c>
      <c r="Y59" s="164">
        <f>IF($C59=" ","",ROUND(ABS(_xll.RtGet(SourceAlias,$I59,BID)-J59),4))</f>
        <v>0</v>
      </c>
      <c r="Z59" s="164">
        <f>IF($C59=" ","",ROUND(ABS(_xll.RtGet(SourceAlias,$I59,ASK)-K59),4))</f>
        <v>0</v>
      </c>
      <c r="AA59" s="164" t="str">
        <f>IF($D59=" ","",ROUND(ABS(_xll.RtGet(SourceAlias,$L59,BID)-M59),4))</f>
        <v/>
      </c>
      <c r="AB59" s="164" t="str">
        <f>IF($D59=" ","",ROUND(ABS(_xll.RtGet(SourceAlias,$L59,ASK)-N59),4))</f>
        <v/>
      </c>
      <c r="AC59" s="164" t="str">
        <f>IF($E59=" ","",ROUND(ABS(_xll.RtGet(SourceAlias,$O59,BID)-P59),4))</f>
        <v/>
      </c>
      <c r="AD59" s="164" t="str">
        <f>IF($E59=" ","",ROUND(ABS(_xll.RtGet(SourceAlias,$O59,ASK)-Q59),4))</f>
        <v/>
      </c>
      <c r="AE59" s="164" t="str">
        <f>IF($F59=" ","",ROUND(ABS(_xll.RtGet(SourceAlias,$R59,BID)-S59),4))</f>
        <v/>
      </c>
      <c r="AF59" s="164" t="str">
        <f>IF($F59=" ","",ROUND(ABS(_xll.RtGet(SourceAlias,$R59,ASK)-T59),4))</f>
        <v/>
      </c>
      <c r="AG59" s="164">
        <f>IF($G59=" ","",ROUND(ABS(_xll.RtGet(SourceAlias,$U59,BID)-V59),4))</f>
        <v>0</v>
      </c>
      <c r="AH59" s="164">
        <f>IF($G59=" ","",ROUND(ABS(_xll.RtGet(SourceAlias,$U59,ASK)-W59),4))</f>
        <v>0</v>
      </c>
    </row>
    <row r="60" spans="1:34" x14ac:dyDescent="0.2">
      <c r="A60" s="206"/>
      <c r="B60" s="56" t="s">
        <v>70</v>
      </c>
      <c r="C60" s="96" t="str">
        <f>IF(Contribute="abcd",IF($E$2&lt;&gt;-1,_xll.RtContribute(SourceAlias,I60,Fields,J60:K60,"SCOPE:SERVER"),_xll.RtContribute(SourceAlias,"DDS_INSERT_S",$E$2:$G$2,I60:K60,"SCOPE:SERVER FTC:ALL")),"stopped")</f>
        <v>Success: Insert Ack on DTSIMI1 for EUR1MSW10M= at 16:17:08</v>
      </c>
      <c r="D60" s="156" t="s">
        <v>48</v>
      </c>
      <c r="E60" s="96" t="s">
        <v>48</v>
      </c>
      <c r="F60" s="96" t="s">
        <v>48</v>
      </c>
      <c r="G60" s="157" t="str">
        <f>IF(Contribute="abcd",IF($E$2&lt;&gt;-1,_xll.RtContribute(SourceAlias,U60,Fields,V60:W60,"SCOPE:SERVER"),_xll.RtContribute(SourceAlias,"DDS_INSERT_S",$E$2:$G$2,U60:W60,"SCOPE:SERVER FTC:ALL")),"stopped")</f>
        <v>Success: Insert Ack on DTSIMI1 for EURONOIS10M= at 16:17:08</v>
      </c>
      <c r="H60" s="3" t="s">
        <v>48</v>
      </c>
      <c r="I60" s="133" t="str">
        <v>EUR1MSW10M=</v>
      </c>
      <c r="J60" s="132">
        <f>IF(I60="","",'1M Pricing'!$I60*100)</f>
        <v>-7.199999998397523E-2</v>
      </c>
      <c r="K60" s="132">
        <f t="shared" si="0"/>
        <v>-7.199999998397523E-2</v>
      </c>
      <c r="L60" s="133" t="str">
        <v/>
      </c>
      <c r="M60" s="132" t="str">
        <f>IF(L60="","",'3M Pricing'!$I60*100)</f>
        <v/>
      </c>
      <c r="N60" s="132" t="str">
        <f t="shared" si="1"/>
        <v/>
      </c>
      <c r="O60" s="133" t="str">
        <v/>
      </c>
      <c r="P60" s="132" t="str">
        <f>IF(O60="","",'6M Pricing'!$I60*100)</f>
        <v/>
      </c>
      <c r="Q60" s="132" t="str">
        <f t="shared" si="2"/>
        <v/>
      </c>
      <c r="R60" s="133" t="str">
        <v/>
      </c>
      <c r="S60" s="132" t="str">
        <f>IF(R60="","",'1Y Pricing'!$I60*100)</f>
        <v/>
      </c>
      <c r="T60" s="132" t="str">
        <f t="shared" si="3"/>
        <v/>
      </c>
      <c r="U60" s="131" t="str">
        <v>EURONOIS10M=</v>
      </c>
      <c r="V60" s="132">
        <f>IF(U60="","",'ON Pricing'!$I60*100)</f>
        <v>-0.12894682707300389</v>
      </c>
      <c r="W60" s="132">
        <f t="shared" si="4"/>
        <v>-0.12894682707300389</v>
      </c>
      <c r="Y60" s="164">
        <f>IF($C60=" ","",ROUND(ABS(_xll.RtGet(SourceAlias,$I60,BID)-J60),4))</f>
        <v>0</v>
      </c>
      <c r="Z60" s="164">
        <f>IF($C60=" ","",ROUND(ABS(_xll.RtGet(SourceAlias,$I60,ASK)-K60),4))</f>
        <v>0</v>
      </c>
      <c r="AA60" s="164" t="str">
        <f>IF($D60=" ","",ROUND(ABS(_xll.RtGet(SourceAlias,$L60,BID)-M60),4))</f>
        <v/>
      </c>
      <c r="AB60" s="164" t="str">
        <f>IF($D60=" ","",ROUND(ABS(_xll.RtGet(SourceAlias,$L60,ASK)-N60),4))</f>
        <v/>
      </c>
      <c r="AC60" s="164" t="str">
        <f>IF($E60=" ","",ROUND(ABS(_xll.RtGet(SourceAlias,$O60,BID)-P60),4))</f>
        <v/>
      </c>
      <c r="AD60" s="164" t="str">
        <f>IF($E60=" ","",ROUND(ABS(_xll.RtGet(SourceAlias,$O60,ASK)-Q60),4))</f>
        <v/>
      </c>
      <c r="AE60" s="164" t="str">
        <f>IF($F60=" ","",ROUND(ABS(_xll.RtGet(SourceAlias,$R60,BID)-S60),4))</f>
        <v/>
      </c>
      <c r="AF60" s="164" t="str">
        <f>IF($F60=" ","",ROUND(ABS(_xll.RtGet(SourceAlias,$R60,ASK)-T60),4))</f>
        <v/>
      </c>
      <c r="AG60" s="164">
        <f>IF($G60=" ","",ROUND(ABS(_xll.RtGet(SourceAlias,$U60,BID)-V60),4))</f>
        <v>0</v>
      </c>
      <c r="AH60" s="164">
        <f>IF($G60=" ","",ROUND(ABS(_xll.RtGet(SourceAlias,$U60,ASK)-W60),4))</f>
        <v>0</v>
      </c>
    </row>
    <row r="61" spans="1:34" x14ac:dyDescent="0.2">
      <c r="A61" s="206"/>
      <c r="B61" s="56" t="s">
        <v>71</v>
      </c>
      <c r="C61" s="96" t="str">
        <f>IF(Contribute="abcd",IF($E$2&lt;&gt;-1,_xll.RtContribute(SourceAlias,I61,Fields,J61:K61,"SCOPE:SERVER"),_xll.RtContribute(SourceAlias,"DDS_INSERT_S",$E$2:$G$2,I61:K61,"SCOPE:SERVER FTC:ALL")),"stopped")</f>
        <v>Success: Insert Ack on DTSIMI1 for EUR1MSW11M= at 16:17:08</v>
      </c>
      <c r="D61" s="156" t="s">
        <v>48</v>
      </c>
      <c r="E61" s="96" t="s">
        <v>48</v>
      </c>
      <c r="F61" s="96" t="s">
        <v>48</v>
      </c>
      <c r="G61" s="157" t="str">
        <f>IF(Contribute="abcd",IF($E$2&lt;&gt;-1,_xll.RtContribute(SourceAlias,U61,Fields,V61:W61,"SCOPE:SERVER"),_xll.RtContribute(SourceAlias,"DDS_INSERT_S",$E$2:$G$2,U61:W61,"SCOPE:SERVER FTC:ALL")),"stopped")</f>
        <v>Success: Insert Ack on DTSIMI1 for EURONOIS11M= at 16:17:07</v>
      </c>
      <c r="H61" s="3" t="s">
        <v>48</v>
      </c>
      <c r="I61" s="131" t="str">
        <v>EUR1MSW11M=</v>
      </c>
      <c r="J61" s="132">
        <f>IF(I61="","",'1M Pricing'!$I61*100)</f>
        <v>-7.0999999982713363E-2</v>
      </c>
      <c r="K61" s="132">
        <f t="shared" si="0"/>
        <v>-7.0999999982713363E-2</v>
      </c>
      <c r="L61" s="133" t="str">
        <v/>
      </c>
      <c r="M61" s="132" t="str">
        <f>IF(L61="","",'3M Pricing'!$I61*100)</f>
        <v/>
      </c>
      <c r="N61" s="132" t="str">
        <f t="shared" si="1"/>
        <v/>
      </c>
      <c r="O61" s="133" t="str">
        <v/>
      </c>
      <c r="P61" s="132" t="str">
        <f>IF(O61="","",'6M Pricing'!$I61*100)</f>
        <v/>
      </c>
      <c r="Q61" s="132" t="str">
        <f t="shared" si="2"/>
        <v/>
      </c>
      <c r="R61" s="133" t="str">
        <v/>
      </c>
      <c r="S61" s="132" t="str">
        <f>IF(R61="","",'1Y Pricing'!$I61*100)</f>
        <v/>
      </c>
      <c r="T61" s="132" t="str">
        <f t="shared" si="3"/>
        <v/>
      </c>
      <c r="U61" s="131" t="str">
        <v>EURONOIS11M=</v>
      </c>
      <c r="V61" s="132">
        <f>IF(U61="","",'ON Pricing'!$I61*100)</f>
        <v>-0.12858090643149839</v>
      </c>
      <c r="W61" s="132">
        <f t="shared" si="4"/>
        <v>-0.12858090643149839</v>
      </c>
      <c r="Y61" s="164">
        <f>IF($C61=" ","",ROUND(ABS(_xll.RtGet(SourceAlias,$I61,BID)-J61),4))</f>
        <v>0</v>
      </c>
      <c r="Z61" s="164">
        <f>IF($C61=" ","",ROUND(ABS(_xll.RtGet(SourceAlias,$I61,ASK)-K61),4))</f>
        <v>0</v>
      </c>
      <c r="AA61" s="164" t="str">
        <f>IF($D61=" ","",ROUND(ABS(_xll.RtGet(SourceAlias,$L61,BID)-M61),4))</f>
        <v/>
      </c>
      <c r="AB61" s="164" t="str">
        <f>IF($D61=" ","",ROUND(ABS(_xll.RtGet(SourceAlias,$L61,ASK)-N61),4))</f>
        <v/>
      </c>
      <c r="AC61" s="164" t="str">
        <f>IF($E61=" ","",ROUND(ABS(_xll.RtGet(SourceAlias,$O61,BID)-P61),4))</f>
        <v/>
      </c>
      <c r="AD61" s="164" t="str">
        <f>IF($E61=" ","",ROUND(ABS(_xll.RtGet(SourceAlias,$O61,ASK)-Q61),4))</f>
        <v/>
      </c>
      <c r="AE61" s="164" t="str">
        <f>IF($F61=" ","",ROUND(ABS(_xll.RtGet(SourceAlias,$R61,BID)-S61),4))</f>
        <v/>
      </c>
      <c r="AF61" s="164" t="str">
        <f>IF($F61=" ","",ROUND(ABS(_xll.RtGet(SourceAlias,$R61,ASK)-T61),4))</f>
        <v/>
      </c>
      <c r="AG61" s="164">
        <f>IF($G61=" ","",ROUND(ABS(_xll.RtGet(SourceAlias,$U61,BID)-V61),4))</f>
        <v>0</v>
      </c>
      <c r="AH61" s="164">
        <f>IF($G61=" ","",ROUND(ABS(_xll.RtGet(SourceAlias,$U61,ASK)-W61),4))</f>
        <v>0</v>
      </c>
    </row>
    <row r="62" spans="1:34" x14ac:dyDescent="0.2">
      <c r="A62" s="206"/>
      <c r="B62" s="57" t="s">
        <v>73</v>
      </c>
      <c r="C62" s="99" t="str">
        <f>IF(Contribute="abcd",IF($E$2&lt;&gt;-1,_xll.RtContribute(SourceAlias,I62,Fields,J62:K62,"SCOPE:SERVER"),_xll.RtContribute(SourceAlias,"DDS_INSERT_S",$E$2:$G$2,I62:K62,"SCOPE:SERVER FTC:ALL")),"stopped")</f>
        <v>Success: Insert Ack on DTSIMI1 for EUR1MSW12M= at 16:17:08</v>
      </c>
      <c r="D62" s="159" t="s">
        <v>48</v>
      </c>
      <c r="E62" s="99" t="s">
        <v>48</v>
      </c>
      <c r="F62" s="99" t="s">
        <v>48</v>
      </c>
      <c r="G62" s="160" t="s">
        <v>48</v>
      </c>
      <c r="H62" s="3" t="s">
        <v>48</v>
      </c>
      <c r="I62" s="137" t="str">
        <v>EUR1MSW12M=</v>
      </c>
      <c r="J62" s="135">
        <f>IF(I62="","",'1M Pricing'!$I62*100)</f>
        <v>-6.9999999986204056E-2</v>
      </c>
      <c r="K62" s="135">
        <f t="shared" si="0"/>
        <v>-6.9999999986204056E-2</v>
      </c>
      <c r="L62" s="134" t="str">
        <v/>
      </c>
      <c r="M62" s="135" t="str">
        <f>IF(L62="","",'3M Pricing'!$I62*100)</f>
        <v/>
      </c>
      <c r="N62" s="135" t="str">
        <f t="shared" si="1"/>
        <v/>
      </c>
      <c r="O62" s="134" t="str">
        <v/>
      </c>
      <c r="P62" s="135" t="str">
        <f>IF(O62="","",'6M Pricing'!$I62*100)</f>
        <v/>
      </c>
      <c r="Q62" s="135" t="str">
        <f t="shared" si="2"/>
        <v/>
      </c>
      <c r="R62" s="134" t="str">
        <v/>
      </c>
      <c r="S62" s="135" t="str">
        <f>IF(R62="","",'1Y Pricing'!$I62*100)</f>
        <v/>
      </c>
      <c r="T62" s="135" t="str">
        <f t="shared" si="3"/>
        <v/>
      </c>
      <c r="U62" s="137" t="str">
        <v/>
      </c>
      <c r="V62" s="135" t="str">
        <f>IF(U62="","",'ON Pricing'!$I62*100)</f>
        <v/>
      </c>
      <c r="W62" s="135" t="str">
        <f t="shared" si="4"/>
        <v/>
      </c>
      <c r="Y62" s="166">
        <f>IF($C62=" ","",ROUND(ABS(_xll.RtGet(SourceAlias,$I62,BID)-J62),4))</f>
        <v>0</v>
      </c>
      <c r="Z62" s="166">
        <f>IF($C62=" ","",ROUND(ABS(_xll.RtGet(SourceAlias,$I62,ASK)-K62),4))</f>
        <v>0</v>
      </c>
      <c r="AA62" s="166" t="str">
        <f>IF($D62=" ","",ROUND(ABS(_xll.RtGet(SourceAlias,$L62,BID)-M62),4))</f>
        <v/>
      </c>
      <c r="AB62" s="166" t="str">
        <f>IF($D62=" ","",ROUND(ABS(_xll.RtGet(SourceAlias,$L62,ASK)-N62),4))</f>
        <v/>
      </c>
      <c r="AC62" s="166" t="str">
        <f>IF($E62=" ","",ROUND(ABS(_xll.RtGet(SourceAlias,$O62,BID)-P62),4))</f>
        <v/>
      </c>
      <c r="AD62" s="166" t="str">
        <f>IF($E62=" ","",ROUND(ABS(_xll.RtGet(SourceAlias,$O62,ASK)-Q62),4))</f>
        <v/>
      </c>
      <c r="AE62" s="166" t="str">
        <f>IF($F62=" ","",ROUND(ABS(_xll.RtGet(SourceAlias,$R62,BID)-S62),4))</f>
        <v/>
      </c>
      <c r="AF62" s="166" t="str">
        <f>IF($F62=" ","",ROUND(ABS(_xll.RtGet(SourceAlias,$R62,ASK)-T62),4))</f>
        <v/>
      </c>
      <c r="AG62" s="166" t="str">
        <f>IF($G62=" ","",ROUND(ABS(_xll.RtGet(SourceAlias,$U62,BID)-V62),4))</f>
        <v/>
      </c>
      <c r="AH62" s="166" t="str">
        <f>IF($G62=" ","",ROUND(ABS(_xll.RtGet(SourceAlias,$U62,ASK)-W62),4))</f>
        <v/>
      </c>
    </row>
    <row r="63" spans="1:34" x14ac:dyDescent="0.2">
      <c r="A63" s="206"/>
      <c r="B63" s="56" t="s">
        <v>23</v>
      </c>
      <c r="C63" s="96" t="s">
        <v>48</v>
      </c>
      <c r="D63" s="156" t="s">
        <v>48</v>
      </c>
      <c r="E63" s="96" t="s">
        <v>48</v>
      </c>
      <c r="F63" s="96" t="s">
        <v>48</v>
      </c>
      <c r="G63" s="157" t="str">
        <f>IF(Contribute="abcd",IF($E$2&lt;&gt;-1,_xll.RtContribute(SourceAlias,U63,Fields,V63:W63,"SCOPE:SERVER"),_xll.RtContribute(SourceAlias,"DDS_INSERT_S",$E$2:$G$2,U63:W63,"SCOPE:SERVER FTC:ALL")),"stopped")</f>
        <v>Success: Insert Ack on DTSIMI1 for EURONOIS1Y= at 16:17:08</v>
      </c>
      <c r="H63" s="3" t="s">
        <v>48</v>
      </c>
      <c r="I63" s="128" t="str">
        <v/>
      </c>
      <c r="J63" s="129" t="str">
        <f>IF(I63="","",'1M Pricing'!$I63*100)</f>
        <v/>
      </c>
      <c r="K63" s="129" t="str">
        <f t="shared" si="0"/>
        <v/>
      </c>
      <c r="L63" s="130" t="str">
        <v/>
      </c>
      <c r="M63" s="129" t="str">
        <f>IF(L63="","",'3M Pricing'!$I63*100)</f>
        <v/>
      </c>
      <c r="N63" s="129" t="str">
        <f t="shared" si="1"/>
        <v/>
      </c>
      <c r="O63" s="130" t="str">
        <v/>
      </c>
      <c r="P63" s="129" t="str">
        <f>IF(O63="","",'6M Pricing'!$I63*100)</f>
        <v/>
      </c>
      <c r="Q63" s="129" t="str">
        <f t="shared" si="2"/>
        <v/>
      </c>
      <c r="R63" s="130" t="str">
        <v/>
      </c>
      <c r="S63" s="129" t="str">
        <f>IF(R63="","",'1Y Pricing'!$I63*100)</f>
        <v/>
      </c>
      <c r="T63" s="129" t="str">
        <f t="shared" si="3"/>
        <v/>
      </c>
      <c r="U63" s="128" t="str">
        <v>EURONOIS1Y=</v>
      </c>
      <c r="V63" s="129">
        <f>IF(U63="","",'ON Pricing'!$I63*100)</f>
        <v>-0.12795314845015143</v>
      </c>
      <c r="W63" s="129">
        <f t="shared" si="4"/>
        <v>-0.12795314845015143</v>
      </c>
      <c r="Y63" s="163" t="str">
        <f>IF($C63=" ","",ROUND(ABS(_xll.RtGet(SourceAlias,$I63,BID)-J63),4))</f>
        <v/>
      </c>
      <c r="Z63" s="163" t="str">
        <f>IF($C63=" ","",ROUND(ABS(_xll.RtGet(SourceAlias,$I63,ASK)-K63),4))</f>
        <v/>
      </c>
      <c r="AA63" s="163" t="str">
        <f>IF($D63=" ","",ROUND(ABS(_xll.RtGet(SourceAlias,$L63,BID)-M63),4))</f>
        <v/>
      </c>
      <c r="AB63" s="163" t="str">
        <f>IF($D63=" ","",ROUND(ABS(_xll.RtGet(SourceAlias,$L63,ASK)-N63),4))</f>
        <v/>
      </c>
      <c r="AC63" s="163" t="str">
        <f>IF($E63=" ","",ROUND(ABS(_xll.RtGet(SourceAlias,$O63,BID)-P63),4))</f>
        <v/>
      </c>
      <c r="AD63" s="163" t="str">
        <f>IF($E63=" ","",ROUND(ABS(_xll.RtGet(SourceAlias,$O63,ASK)-Q63),4))</f>
        <v/>
      </c>
      <c r="AE63" s="163" t="str">
        <f>IF($F63=" ","",ROUND(ABS(_xll.RtGet(SourceAlias,$R63,BID)-S63),4))</f>
        <v/>
      </c>
      <c r="AF63" s="163" t="str">
        <f>IF($F63=" ","",ROUND(ABS(_xll.RtGet(SourceAlias,$R63,ASK)-T63),4))</f>
        <v/>
      </c>
      <c r="AG63" s="163">
        <f>IF($G63=" ","",ROUND(ABS(_xll.RtGet(SourceAlias,$U63,BID)-V63),4))</f>
        <v>0</v>
      </c>
      <c r="AH63" s="163">
        <f>IF($G63=" ","",ROUND(ABS(_xll.RtGet(SourceAlias,$U63,ASK)-W63),4))</f>
        <v>0</v>
      </c>
    </row>
    <row r="64" spans="1:34" x14ac:dyDescent="0.2">
      <c r="A64" s="206"/>
      <c r="B64" s="56" t="s">
        <v>75</v>
      </c>
      <c r="C64" s="96" t="s">
        <v>48</v>
      </c>
      <c r="D64" s="156" t="s">
        <v>48</v>
      </c>
      <c r="E64" s="96" t="s">
        <v>48</v>
      </c>
      <c r="F64" s="96" t="s">
        <v>48</v>
      </c>
      <c r="G64" s="157" t="str">
        <f>IF(Contribute="abcd",IF($E$2&lt;&gt;-1,_xll.RtContribute(SourceAlias,U64,Fields,V64:W64,"SCOPE:SERVER"),_xll.RtContribute(SourceAlias,"DDS_INSERT_S",$E$2:$G$2,U64:W64,"SCOPE:SERVER FTC:ALL")),"stopped")</f>
        <v>Success: Insert Ack on DTSIMI1 for EURONOIS13M= at 16:17:08</v>
      </c>
      <c r="H64" s="3" t="s">
        <v>48</v>
      </c>
      <c r="I64" s="131" t="str">
        <v/>
      </c>
      <c r="J64" s="132" t="str">
        <f>IF(I64="","",'1M Pricing'!$I64*100)</f>
        <v/>
      </c>
      <c r="K64" s="132" t="str">
        <f t="shared" si="0"/>
        <v/>
      </c>
      <c r="L64" s="133" t="str">
        <v/>
      </c>
      <c r="M64" s="132" t="str">
        <f>IF(L64="","",'3M Pricing'!$I64*100)</f>
        <v/>
      </c>
      <c r="N64" s="132" t="str">
        <f t="shared" si="1"/>
        <v/>
      </c>
      <c r="O64" s="133" t="str">
        <v/>
      </c>
      <c r="P64" s="132" t="str">
        <f>IF(O64="","",'6M Pricing'!$I64*100)</f>
        <v/>
      </c>
      <c r="Q64" s="132" t="str">
        <f t="shared" si="2"/>
        <v/>
      </c>
      <c r="R64" s="133" t="str">
        <v/>
      </c>
      <c r="S64" s="132" t="str">
        <f>IF(R64="","",'1Y Pricing'!$I64*100)</f>
        <v/>
      </c>
      <c r="T64" s="132" t="str">
        <f t="shared" si="3"/>
        <v/>
      </c>
      <c r="U64" s="131" t="str">
        <v>EURONOIS13M=</v>
      </c>
      <c r="V64" s="132">
        <f>IF(U64="","",'ON Pricing'!$I64*100)</f>
        <v>-0.12700050216644335</v>
      </c>
      <c r="W64" s="132">
        <f t="shared" si="4"/>
        <v>-0.12700050216644335</v>
      </c>
      <c r="Y64" s="164" t="str">
        <f>IF($C64=" ","",ROUND(ABS(_xll.RtGet(SourceAlias,$I64,BID)-J64),4))</f>
        <v/>
      </c>
      <c r="Z64" s="164" t="str">
        <f>IF($C64=" ","",ROUND(ABS(_xll.RtGet(SourceAlias,$I64,ASK)-K64),4))</f>
        <v/>
      </c>
      <c r="AA64" s="164" t="str">
        <f>IF($D64=" ","",ROUND(ABS(_xll.RtGet(SourceAlias,$L64,BID)-M64),4))</f>
        <v/>
      </c>
      <c r="AB64" s="164" t="str">
        <f>IF($D64=" ","",ROUND(ABS(_xll.RtGet(SourceAlias,$L64,ASK)-N64),4))</f>
        <v/>
      </c>
      <c r="AC64" s="164" t="str">
        <f>IF($E64=" ","",ROUND(ABS(_xll.RtGet(SourceAlias,$O64,BID)-P64),4))</f>
        <v/>
      </c>
      <c r="AD64" s="164" t="str">
        <f>IF($E64=" ","",ROUND(ABS(_xll.RtGet(SourceAlias,$O64,ASK)-Q64),4))</f>
        <v/>
      </c>
      <c r="AE64" s="164" t="str">
        <f>IF($F64=" ","",ROUND(ABS(_xll.RtGet(SourceAlias,$R64,BID)-S64),4))</f>
        <v/>
      </c>
      <c r="AF64" s="164" t="str">
        <f>IF($F64=" ","",ROUND(ABS(_xll.RtGet(SourceAlias,$R64,ASK)-T64),4))</f>
        <v/>
      </c>
      <c r="AG64" s="164">
        <f>IF($G64=" ","",ROUND(ABS(_xll.RtGet(SourceAlias,$U64,BID)-V64),4))</f>
        <v>0</v>
      </c>
      <c r="AH64" s="164">
        <f>IF($G64=" ","",ROUND(ABS(_xll.RtGet(SourceAlias,$U64,ASK)-W64),4))</f>
        <v>0</v>
      </c>
    </row>
    <row r="65" spans="1:34" x14ac:dyDescent="0.2">
      <c r="A65" s="206"/>
      <c r="B65" s="56" t="s">
        <v>76</v>
      </c>
      <c r="C65" s="96" t="s">
        <v>48</v>
      </c>
      <c r="D65" s="156" t="s">
        <v>48</v>
      </c>
      <c r="E65" s="96" t="s">
        <v>48</v>
      </c>
      <c r="F65" s="96" t="s">
        <v>48</v>
      </c>
      <c r="G65" s="157" t="str">
        <f>IF(Contribute="abcd",IF($E$2&lt;&gt;-1,_xll.RtContribute(SourceAlias,U65,Fields,V65:W65,"SCOPE:SERVER"),_xll.RtContribute(SourceAlias,"DDS_INSERT_S",$E$2:$G$2,U65:W65,"SCOPE:SERVER FTC:ALL")),"stopped")</f>
        <v>Success: Insert Ack on DTSIMI1 for EURONOIS14M= at 16:17:08</v>
      </c>
      <c r="H65" s="3" t="s">
        <v>48</v>
      </c>
      <c r="I65" s="131" t="str">
        <v/>
      </c>
      <c r="J65" s="132" t="str">
        <f>IF(I65="","",'1M Pricing'!$I65*100)</f>
        <v/>
      </c>
      <c r="K65" s="132" t="str">
        <f t="shared" si="0"/>
        <v/>
      </c>
      <c r="L65" s="133" t="str">
        <v/>
      </c>
      <c r="M65" s="132" t="str">
        <f>IF(L65="","",'3M Pricing'!$I65*100)</f>
        <v/>
      </c>
      <c r="N65" s="132" t="str">
        <f t="shared" si="1"/>
        <v/>
      </c>
      <c r="O65" s="133" t="str">
        <v/>
      </c>
      <c r="P65" s="132" t="str">
        <f>IF(O65="","",'6M Pricing'!$I65*100)</f>
        <v/>
      </c>
      <c r="Q65" s="132" t="str">
        <f t="shared" si="2"/>
        <v/>
      </c>
      <c r="R65" s="133" t="str">
        <v/>
      </c>
      <c r="S65" s="132" t="str">
        <f>IF(R65="","",'1Y Pricing'!$I65*100)</f>
        <v/>
      </c>
      <c r="T65" s="132" t="str">
        <f t="shared" si="3"/>
        <v/>
      </c>
      <c r="U65" s="131" t="str">
        <v>EURONOIS14M=</v>
      </c>
      <c r="V65" s="132">
        <f>IF(U65="","",'ON Pricing'!$I65*100)</f>
        <v>-0.12575093481610769</v>
      </c>
      <c r="W65" s="132">
        <f t="shared" si="4"/>
        <v>-0.12575093481610769</v>
      </c>
      <c r="Y65" s="164" t="str">
        <f>IF($C65=" ","",ROUND(ABS(_xll.RtGet(SourceAlias,$I65,BID)-J65),4))</f>
        <v/>
      </c>
      <c r="Z65" s="164" t="str">
        <f>IF($C65=" ","",ROUND(ABS(_xll.RtGet(SourceAlias,$I65,ASK)-K65),4))</f>
        <v/>
      </c>
      <c r="AA65" s="164" t="str">
        <f>IF($D65=" ","",ROUND(ABS(_xll.RtGet(SourceAlias,$L65,BID)-M65),4))</f>
        <v/>
      </c>
      <c r="AB65" s="164" t="str">
        <f>IF($D65=" ","",ROUND(ABS(_xll.RtGet(SourceAlias,$L65,ASK)-N65),4))</f>
        <v/>
      </c>
      <c r="AC65" s="164" t="str">
        <f>IF($E65=" ","",ROUND(ABS(_xll.RtGet(SourceAlias,$O65,BID)-P65),4))</f>
        <v/>
      </c>
      <c r="AD65" s="164" t="str">
        <f>IF($E65=" ","",ROUND(ABS(_xll.RtGet(SourceAlias,$O65,ASK)-Q65),4))</f>
        <v/>
      </c>
      <c r="AE65" s="164" t="str">
        <f>IF($F65=" ","",ROUND(ABS(_xll.RtGet(SourceAlias,$R65,BID)-S65),4))</f>
        <v/>
      </c>
      <c r="AF65" s="164" t="str">
        <f>IF($F65=" ","",ROUND(ABS(_xll.RtGet(SourceAlias,$R65,ASK)-T65),4))</f>
        <v/>
      </c>
      <c r="AG65" s="164">
        <f>IF($G65=" ","",ROUND(ABS(_xll.RtGet(SourceAlias,$U65,BID)-V65),4))</f>
        <v>0</v>
      </c>
      <c r="AH65" s="164">
        <f>IF($G65=" ","",ROUND(ABS(_xll.RtGet(SourceAlias,$U65,ASK)-W65),4))</f>
        <v>0</v>
      </c>
    </row>
    <row r="66" spans="1:34" x14ac:dyDescent="0.2">
      <c r="A66" s="206"/>
      <c r="B66" s="56" t="s">
        <v>77</v>
      </c>
      <c r="C66" s="96" t="str">
        <f>IF(Contribute="abcd",IF($E$2&lt;&gt;-1,_xll.RtContribute(SourceAlias,I66,Fields,J66:K66,"SCOPE:SERVER"),_xll.RtContribute(SourceAlias,"DDS_INSERT_S",$E$2:$G$2,I66:K66,"SCOPE:SERVER FTC:ALL")),"stopped")</f>
        <v>Success: Insert Ack on DTSIMI1 for EUR1MSW15M= at 16:17:08</v>
      </c>
      <c r="D66" s="156" t="s">
        <v>48</v>
      </c>
      <c r="E66" s="96" t="s">
        <v>48</v>
      </c>
      <c r="F66" s="96" t="s">
        <v>48</v>
      </c>
      <c r="G66" s="157" t="str">
        <f>IF(Contribute="abcd",IF($E$2&lt;&gt;-1,_xll.RtContribute(SourceAlias,U66,Fields,V66:W66,"SCOPE:SERVER"),_xll.RtContribute(SourceAlias,"DDS_INSERT_S",$E$2:$G$2,U66:W66,"SCOPE:SERVER FTC:ALL")),"stopped")</f>
        <v>Success: Insert Ack on DTSIMI1 for EURONOIS15M= at 16:16:57</v>
      </c>
      <c r="H66" s="3" t="s">
        <v>48</v>
      </c>
      <c r="I66" s="131" t="str">
        <v>EUR1MSW15M=</v>
      </c>
      <c r="J66" s="132">
        <f>IF(I66="","",'1M Pricing'!$I66*100)</f>
        <v>-6.6049805589614818E-2</v>
      </c>
      <c r="K66" s="132">
        <f t="shared" si="0"/>
        <v>-6.6049805589614818E-2</v>
      </c>
      <c r="L66" s="133" t="str">
        <v/>
      </c>
      <c r="M66" s="132" t="str">
        <f>IF(L66="","",'3M Pricing'!$I66*100)</f>
        <v/>
      </c>
      <c r="N66" s="132" t="str">
        <f t="shared" si="1"/>
        <v/>
      </c>
      <c r="O66" s="133" t="str">
        <v/>
      </c>
      <c r="P66" s="132" t="str">
        <f>IF(O66="","",'6M Pricing'!$I66*100)</f>
        <v/>
      </c>
      <c r="Q66" s="132" t="str">
        <f t="shared" si="2"/>
        <v/>
      </c>
      <c r="R66" s="133" t="str">
        <v/>
      </c>
      <c r="S66" s="132" t="str">
        <f>IF(R66="","",'1Y Pricing'!$I66*100)</f>
        <v/>
      </c>
      <c r="T66" s="132" t="str">
        <f t="shared" si="3"/>
        <v/>
      </c>
      <c r="U66" s="131" t="str">
        <v>EURONOIS15M=</v>
      </c>
      <c r="V66" s="132">
        <f>IF(U66="","",'ON Pricing'!$I66*100)</f>
        <v>-0.12400000000168772</v>
      </c>
      <c r="W66" s="132">
        <f t="shared" si="4"/>
        <v>-0.12400000000168772</v>
      </c>
      <c r="Y66" s="164">
        <f>IF($C66=" ","",ROUND(ABS(_xll.RtGet(SourceAlias,$I66,BID)-J66),4))</f>
        <v>0</v>
      </c>
      <c r="Z66" s="164">
        <f>IF($C66=" ","",ROUND(ABS(_xll.RtGet(SourceAlias,$I66,ASK)-K66),4))</f>
        <v>0</v>
      </c>
      <c r="AA66" s="164" t="str">
        <f>IF($D66=" ","",ROUND(ABS(_xll.RtGet(SourceAlias,$L66,BID)-M66),4))</f>
        <v/>
      </c>
      <c r="AB66" s="164" t="str">
        <f>IF($D66=" ","",ROUND(ABS(_xll.RtGet(SourceAlias,$L66,ASK)-N66),4))</f>
        <v/>
      </c>
      <c r="AC66" s="164" t="str">
        <f>IF($E66=" ","",ROUND(ABS(_xll.RtGet(SourceAlias,$O66,BID)-P66),4))</f>
        <v/>
      </c>
      <c r="AD66" s="164" t="str">
        <f>IF($E66=" ","",ROUND(ABS(_xll.RtGet(SourceAlias,$O66,ASK)-Q66),4))</f>
        <v/>
      </c>
      <c r="AE66" s="164" t="str">
        <f>IF($F66=" ","",ROUND(ABS(_xll.RtGet(SourceAlias,$R66,BID)-S66),4))</f>
        <v/>
      </c>
      <c r="AF66" s="164" t="str">
        <f>IF($F66=" ","",ROUND(ABS(_xll.RtGet(SourceAlias,$R66,ASK)-T66),4))</f>
        <v/>
      </c>
      <c r="AG66" s="164">
        <f>IF($G66=" ","",ROUND(ABS(_xll.RtGet(SourceAlias,$U66,BID)-V66),4))</f>
        <v>0</v>
      </c>
      <c r="AH66" s="164">
        <f>IF($G66=" ","",ROUND(ABS(_xll.RtGet(SourceAlias,$U66,ASK)-W66),4))</f>
        <v>0</v>
      </c>
    </row>
    <row r="67" spans="1:34" x14ac:dyDescent="0.2">
      <c r="A67" s="206"/>
      <c r="B67" s="56" t="s">
        <v>78</v>
      </c>
      <c r="C67" s="96" t="s">
        <v>48</v>
      </c>
      <c r="D67" s="156" t="s">
        <v>48</v>
      </c>
      <c r="E67" s="96" t="s">
        <v>48</v>
      </c>
      <c r="F67" s="96" t="s">
        <v>48</v>
      </c>
      <c r="G67" s="157" t="str">
        <f>IF(Contribute="abcd",IF($E$2&lt;&gt;-1,_xll.RtContribute(SourceAlias,U67,Fields,V67:W67,"SCOPE:SERVER"),_xll.RtContribute(SourceAlias,"DDS_INSERT_S",$E$2:$G$2,U67:W67,"SCOPE:SERVER FTC:ALL")),"stopped")</f>
        <v>Success: Insert Ack on DTSIMI1 for EURONOIS16M= at 16:17:08</v>
      </c>
      <c r="H67" s="3" t="s">
        <v>48</v>
      </c>
      <c r="I67" s="131" t="str">
        <v/>
      </c>
      <c r="J67" s="132" t="str">
        <f>IF(I67="","",'1M Pricing'!$I67*100)</f>
        <v/>
      </c>
      <c r="K67" s="132" t="str">
        <f t="shared" si="0"/>
        <v/>
      </c>
      <c r="L67" s="133" t="str">
        <v/>
      </c>
      <c r="M67" s="132" t="str">
        <f>IF(L67="","",'3M Pricing'!$I67*100)</f>
        <v/>
      </c>
      <c r="N67" s="132" t="str">
        <f t="shared" si="1"/>
        <v/>
      </c>
      <c r="O67" s="133" t="str">
        <v/>
      </c>
      <c r="P67" s="132" t="str">
        <f>IF(O67="","",'6M Pricing'!$I67*100)</f>
        <v/>
      </c>
      <c r="Q67" s="132" t="str">
        <f t="shared" si="2"/>
        <v/>
      </c>
      <c r="R67" s="133" t="str">
        <v/>
      </c>
      <c r="S67" s="132" t="str">
        <f>IF(R67="","",'1Y Pricing'!$I67*100)</f>
        <v/>
      </c>
      <c r="T67" s="132" t="str">
        <f t="shared" si="3"/>
        <v/>
      </c>
      <c r="U67" s="131" t="str">
        <v>EURONOIS16M=</v>
      </c>
      <c r="V67" s="132">
        <f>IF(U67="","",'ON Pricing'!$I67*100)</f>
        <v>-0.12220432197078787</v>
      </c>
      <c r="W67" s="132">
        <f t="shared" si="4"/>
        <v>-0.12220432197078787</v>
      </c>
      <c r="Y67" s="164" t="str">
        <f>IF($C67=" ","",ROUND(ABS(_xll.RtGet(SourceAlias,$I67,BID)-J67),4))</f>
        <v/>
      </c>
      <c r="Z67" s="164" t="str">
        <f>IF($C67=" ","",ROUND(ABS(_xll.RtGet(SourceAlias,$I67,ASK)-K67),4))</f>
        <v/>
      </c>
      <c r="AA67" s="164" t="str">
        <f>IF($D67=" ","",ROUND(ABS(_xll.RtGet(SourceAlias,$L67,BID)-M67),4))</f>
        <v/>
      </c>
      <c r="AB67" s="164" t="str">
        <f>IF($D67=" ","",ROUND(ABS(_xll.RtGet(SourceAlias,$L67,ASK)-N67),4))</f>
        <v/>
      </c>
      <c r="AC67" s="164" t="str">
        <f>IF($E67=" ","",ROUND(ABS(_xll.RtGet(SourceAlias,$O67,BID)-P67),4))</f>
        <v/>
      </c>
      <c r="AD67" s="164" t="str">
        <f>IF($E67=" ","",ROUND(ABS(_xll.RtGet(SourceAlias,$O67,ASK)-Q67),4))</f>
        <v/>
      </c>
      <c r="AE67" s="164" t="str">
        <f>IF($F67=" ","",ROUND(ABS(_xll.RtGet(SourceAlias,$R67,BID)-S67),4))</f>
        <v/>
      </c>
      <c r="AF67" s="164" t="str">
        <f>IF($F67=" ","",ROUND(ABS(_xll.RtGet(SourceAlias,$R67,ASK)-T67),4))</f>
        <v/>
      </c>
      <c r="AG67" s="164">
        <f>IF($G67=" ","",ROUND(ABS(_xll.RtGet(SourceAlias,$U67,BID)-V67),4))</f>
        <v>0</v>
      </c>
      <c r="AH67" s="164">
        <f>IF($G67=" ","",ROUND(ABS(_xll.RtGet(SourceAlias,$U67,ASK)-W67),4))</f>
        <v>0</v>
      </c>
    </row>
    <row r="68" spans="1:34" x14ac:dyDescent="0.2">
      <c r="A68" s="206"/>
      <c r="B68" s="56" t="s">
        <v>79</v>
      </c>
      <c r="C68" s="96" t="s">
        <v>48</v>
      </c>
      <c r="D68" s="156" t="s">
        <v>48</v>
      </c>
      <c r="E68" s="96" t="s">
        <v>48</v>
      </c>
      <c r="F68" s="96" t="s">
        <v>48</v>
      </c>
      <c r="G68" s="157" t="str">
        <f>IF(Contribute="abcd",IF($E$2&lt;&gt;-1,_xll.RtContribute(SourceAlias,U68,Fields,V68:W68,"SCOPE:SERVER"),_xll.RtContribute(SourceAlias,"DDS_INSERT_S",$E$2:$G$2,U68:W68,"SCOPE:SERVER FTC:ALL")),"stopped")</f>
        <v>Success: Insert Ack on DTSIMI1 for EURONOIS17M= at 16:17:08</v>
      </c>
      <c r="H68" s="3" t="s">
        <v>48</v>
      </c>
      <c r="I68" s="131" t="str">
        <v/>
      </c>
      <c r="J68" s="132" t="str">
        <f>IF(I68="","",'1M Pricing'!$I68*100)</f>
        <v/>
      </c>
      <c r="K68" s="132" t="str">
        <f t="shared" si="0"/>
        <v/>
      </c>
      <c r="L68" s="133" t="str">
        <v/>
      </c>
      <c r="M68" s="132" t="str">
        <f>IF(L68="","",'3M Pricing'!$I68*100)</f>
        <v/>
      </c>
      <c r="N68" s="132" t="str">
        <f t="shared" si="1"/>
        <v/>
      </c>
      <c r="O68" s="133" t="str">
        <v/>
      </c>
      <c r="P68" s="132" t="str">
        <f>IF(O68="","",'6M Pricing'!$I68*100)</f>
        <v/>
      </c>
      <c r="Q68" s="132" t="str">
        <f t="shared" si="2"/>
        <v/>
      </c>
      <c r="R68" s="133" t="str">
        <v/>
      </c>
      <c r="S68" s="132" t="str">
        <f>IF(R68="","",'1Y Pricing'!$I68*100)</f>
        <v/>
      </c>
      <c r="T68" s="132" t="str">
        <f t="shared" si="3"/>
        <v/>
      </c>
      <c r="U68" s="131" t="str">
        <v>EURONOIS17M=</v>
      </c>
      <c r="V68" s="132">
        <f>IF(U68="","",'ON Pricing'!$I68*100)</f>
        <v>-0.11987619461882211</v>
      </c>
      <c r="W68" s="132">
        <f t="shared" si="4"/>
        <v>-0.11987619461882211</v>
      </c>
      <c r="Y68" s="164" t="str">
        <f>IF($C68=" ","",ROUND(ABS(_xll.RtGet(SourceAlias,$I68,BID)-J68),4))</f>
        <v/>
      </c>
      <c r="Z68" s="164" t="str">
        <f>IF($C68=" ","",ROUND(ABS(_xll.RtGet(SourceAlias,$I68,ASK)-K68),4))</f>
        <v/>
      </c>
      <c r="AA68" s="164" t="str">
        <f>IF($D68=" ","",ROUND(ABS(_xll.RtGet(SourceAlias,$L68,BID)-M68),4))</f>
        <v/>
      </c>
      <c r="AB68" s="164" t="str">
        <f>IF($D68=" ","",ROUND(ABS(_xll.RtGet(SourceAlias,$L68,ASK)-N68),4))</f>
        <v/>
      </c>
      <c r="AC68" s="164" t="str">
        <f>IF($E68=" ","",ROUND(ABS(_xll.RtGet(SourceAlias,$O68,BID)-P68),4))</f>
        <v/>
      </c>
      <c r="AD68" s="164" t="str">
        <f>IF($E68=" ","",ROUND(ABS(_xll.RtGet(SourceAlias,$O68,ASK)-Q68),4))</f>
        <v/>
      </c>
      <c r="AE68" s="164" t="str">
        <f>IF($F68=" ","",ROUND(ABS(_xll.RtGet(SourceAlias,$R68,BID)-S68),4))</f>
        <v/>
      </c>
      <c r="AF68" s="164" t="str">
        <f>IF($F68=" ","",ROUND(ABS(_xll.RtGet(SourceAlias,$R68,ASK)-T68),4))</f>
        <v/>
      </c>
      <c r="AG68" s="164">
        <f>IF($G68=" ","",ROUND(ABS(_xll.RtGet(SourceAlias,$U68,BID)-V68),4))</f>
        <v>0</v>
      </c>
      <c r="AH68" s="164">
        <f>IF($G68=" ","",ROUND(ABS(_xll.RtGet(SourceAlias,$U68,ASK)-W68),4))</f>
        <v>0</v>
      </c>
    </row>
    <row r="69" spans="1:34" x14ac:dyDescent="0.2">
      <c r="A69" s="206"/>
      <c r="B69" s="56" t="s">
        <v>45</v>
      </c>
      <c r="C69" s="96" t="str">
        <f>IF(Contribute="abcd",IF($E$2&lt;&gt;-1,_xll.RtContribute(SourceAlias,I69,Fields,J69:K69,"SCOPE:SERVER"),_xll.RtContribute(SourceAlias,"DDS_INSERT_S",$E$2:$G$2,I69:K69,"SCOPE:SERVER FTC:ALL")),"stopped")</f>
        <v>Success: Insert Ack on DTSIMI1 for EUR1MSW18M= at 16:17:08</v>
      </c>
      <c r="D69" s="156" t="s">
        <v>48</v>
      </c>
      <c r="E69" s="96" t="s">
        <v>48</v>
      </c>
      <c r="F69" s="96" t="s">
        <v>48</v>
      </c>
      <c r="G69" s="157" t="str">
        <f>IF(Contribute="abcd",IF($E$2&lt;&gt;-1,_xll.RtContribute(SourceAlias,U69,Fields,V69:W69,"SCOPE:SERVER"),_xll.RtContribute(SourceAlias,"DDS_INSERT_S",$E$2:$G$2,U69:W69,"SCOPE:SERVER FTC:ALL")),"stopped")</f>
        <v>Success: Insert Ack on DTSIMI1 for EURONOIS18M= at 16:17:04</v>
      </c>
      <c r="H69" s="3" t="s">
        <v>48</v>
      </c>
      <c r="I69" s="131" t="str">
        <v>EUR1MSW18M=</v>
      </c>
      <c r="J69" s="132">
        <f>IF(I69="","",'1M Pricing'!$I69*100)</f>
        <v>-5.7033941026633228E-2</v>
      </c>
      <c r="K69" s="132">
        <f t="shared" si="0"/>
        <v>-5.7033941026633228E-2</v>
      </c>
      <c r="L69" s="133" t="str">
        <v/>
      </c>
      <c r="M69" s="132" t="str">
        <f>IF(L69="","",'3M Pricing'!$I69*100)</f>
        <v/>
      </c>
      <c r="N69" s="132" t="str">
        <f t="shared" si="1"/>
        <v/>
      </c>
      <c r="O69" s="133" t="str">
        <v/>
      </c>
      <c r="P69" s="132" t="str">
        <f>IF(O69="","",'6M Pricing'!$I69*100)</f>
        <v/>
      </c>
      <c r="Q69" s="132" t="str">
        <f t="shared" si="2"/>
        <v/>
      </c>
      <c r="R69" s="133" t="str">
        <v/>
      </c>
      <c r="S69" s="132" t="str">
        <f>IF(R69="","",'1Y Pricing'!$I69*100)</f>
        <v/>
      </c>
      <c r="T69" s="132" t="str">
        <f t="shared" si="3"/>
        <v/>
      </c>
      <c r="U69" s="131" t="str">
        <v>EURONOIS18M=</v>
      </c>
      <c r="V69" s="132">
        <f>IF(U69="","",'ON Pricing'!$I69*100)</f>
        <v>-0.11699999999615954</v>
      </c>
      <c r="W69" s="132">
        <f t="shared" si="4"/>
        <v>-0.11699999999615954</v>
      </c>
      <c r="Y69" s="164">
        <f>IF($C69=" ","",ROUND(ABS(_xll.RtGet(SourceAlias,$I69,BID)-J69),4))</f>
        <v>0</v>
      </c>
      <c r="Z69" s="164">
        <f>IF($C69=" ","",ROUND(ABS(_xll.RtGet(SourceAlias,$I69,ASK)-K69),4))</f>
        <v>0</v>
      </c>
      <c r="AA69" s="164" t="str">
        <f>IF($D69=" ","",ROUND(ABS(_xll.RtGet(SourceAlias,$L69,BID)-M69),4))</f>
        <v/>
      </c>
      <c r="AB69" s="164" t="str">
        <f>IF($D69=" ","",ROUND(ABS(_xll.RtGet(SourceAlias,$L69,ASK)-N69),4))</f>
        <v/>
      </c>
      <c r="AC69" s="164" t="str">
        <f>IF($E69=" ","",ROUND(ABS(_xll.RtGet(SourceAlias,$O69,BID)-P69),4))</f>
        <v/>
      </c>
      <c r="AD69" s="164" t="str">
        <f>IF($E69=" ","",ROUND(ABS(_xll.RtGet(SourceAlias,$O69,ASK)-Q69),4))</f>
        <v/>
      </c>
      <c r="AE69" s="164" t="str">
        <f>IF($F69=" ","",ROUND(ABS(_xll.RtGet(SourceAlias,$R69,BID)-S69),4))</f>
        <v/>
      </c>
      <c r="AF69" s="164" t="str">
        <f>IF($F69=" ","",ROUND(ABS(_xll.RtGet(SourceAlias,$R69,ASK)-T69),4))</f>
        <v/>
      </c>
      <c r="AG69" s="164">
        <f>IF($G69=" ","",ROUND(ABS(_xll.RtGet(SourceAlias,$U69,BID)-V69),4))</f>
        <v>0</v>
      </c>
      <c r="AH69" s="164">
        <f>IF($G69=" ","",ROUND(ABS(_xll.RtGet(SourceAlias,$U69,ASK)-W69),4))</f>
        <v>0</v>
      </c>
    </row>
    <row r="70" spans="1:34" x14ac:dyDescent="0.2">
      <c r="A70" s="206"/>
      <c r="B70" s="56" t="s">
        <v>80</v>
      </c>
      <c r="C70" s="96" t="s">
        <v>48</v>
      </c>
      <c r="D70" s="156" t="s">
        <v>48</v>
      </c>
      <c r="E70" s="96" t="s">
        <v>48</v>
      </c>
      <c r="F70" s="96" t="s">
        <v>48</v>
      </c>
      <c r="G70" s="157" t="str">
        <f>IF(Contribute="abcd",IF($E$2&lt;&gt;-1,_xll.RtContribute(SourceAlias,U70,Fields,V70:W70,"SCOPE:SERVER"),_xll.RtContribute(SourceAlias,"DDS_INSERT_S",$E$2:$G$2,U70:W70,"SCOPE:SERVER FTC:ALL")),"stopped")</f>
        <v>Success: Insert Ack on DTSIMI1 for EURONOIS19M= at 16:17:08</v>
      </c>
      <c r="H70" s="3" t="s">
        <v>48</v>
      </c>
      <c r="I70" s="131" t="str">
        <v/>
      </c>
      <c r="J70" s="132" t="str">
        <f>IF(I70="","",'1M Pricing'!$I70*100)</f>
        <v/>
      </c>
      <c r="K70" s="132" t="str">
        <f t="shared" si="0"/>
        <v/>
      </c>
      <c r="L70" s="133" t="str">
        <v/>
      </c>
      <c r="M70" s="132" t="str">
        <f>IF(L70="","",'3M Pricing'!$I70*100)</f>
        <v/>
      </c>
      <c r="N70" s="132" t="str">
        <f t="shared" si="1"/>
        <v/>
      </c>
      <c r="O70" s="133" t="str">
        <v/>
      </c>
      <c r="P70" s="132" t="str">
        <f>IF(O70="","",'6M Pricing'!$I70*100)</f>
        <v/>
      </c>
      <c r="Q70" s="132" t="str">
        <f t="shared" si="2"/>
        <v/>
      </c>
      <c r="R70" s="133" t="str">
        <v/>
      </c>
      <c r="S70" s="132" t="str">
        <f>IF(R70="","",'1Y Pricing'!$I70*100)</f>
        <v/>
      </c>
      <c r="T70" s="132" t="str">
        <f t="shared" si="3"/>
        <v/>
      </c>
      <c r="U70" s="131" t="str">
        <v>EURONOIS19M=</v>
      </c>
      <c r="V70" s="132">
        <f>IF(U70="","",'ON Pricing'!$I70*100)</f>
        <v>-0.11421943697977051</v>
      </c>
      <c r="W70" s="132">
        <f t="shared" si="4"/>
        <v>-0.11421943697977051</v>
      </c>
      <c r="Y70" s="164" t="str">
        <f>IF($C70=" ","",ROUND(ABS(_xll.RtGet(SourceAlias,$I70,BID)-J70),4))</f>
        <v/>
      </c>
      <c r="Z70" s="164" t="str">
        <f>IF($C70=" ","",ROUND(ABS(_xll.RtGet(SourceAlias,$I70,ASK)-K70),4))</f>
        <v/>
      </c>
      <c r="AA70" s="164" t="str">
        <f>IF($D70=" ","",ROUND(ABS(_xll.RtGet(SourceAlias,$L70,BID)-M70),4))</f>
        <v/>
      </c>
      <c r="AB70" s="164" t="str">
        <f>IF($D70=" ","",ROUND(ABS(_xll.RtGet(SourceAlias,$L70,ASK)-N70),4))</f>
        <v/>
      </c>
      <c r="AC70" s="164" t="str">
        <f>IF($E70=" ","",ROUND(ABS(_xll.RtGet(SourceAlias,$O70,BID)-P70),4))</f>
        <v/>
      </c>
      <c r="AD70" s="164" t="str">
        <f>IF($E70=" ","",ROUND(ABS(_xll.RtGet(SourceAlias,$O70,ASK)-Q70),4))</f>
        <v/>
      </c>
      <c r="AE70" s="164" t="str">
        <f>IF($F70=" ","",ROUND(ABS(_xll.RtGet(SourceAlias,$R70,BID)-S70),4))</f>
        <v/>
      </c>
      <c r="AF70" s="164" t="str">
        <f>IF($F70=" ","",ROUND(ABS(_xll.RtGet(SourceAlias,$R70,ASK)-T70),4))</f>
        <v/>
      </c>
      <c r="AG70" s="164">
        <f>IF($G70=" ","",ROUND(ABS(_xll.RtGet(SourceAlias,$U70,BID)-V70),4))</f>
        <v>0</v>
      </c>
      <c r="AH70" s="164">
        <f>IF($G70=" ","",ROUND(ABS(_xll.RtGet(SourceAlias,$U70,ASK)-W70),4))</f>
        <v>0</v>
      </c>
    </row>
    <row r="71" spans="1:34" x14ac:dyDescent="0.2">
      <c r="A71" s="206"/>
      <c r="B71" s="56" t="s">
        <v>81</v>
      </c>
      <c r="C71" s="96" t="s">
        <v>48</v>
      </c>
      <c r="D71" s="156" t="s">
        <v>48</v>
      </c>
      <c r="E71" s="96" t="s">
        <v>48</v>
      </c>
      <c r="F71" s="96" t="s">
        <v>48</v>
      </c>
      <c r="G71" s="157" t="str">
        <f>IF(Contribute="abcd",IF($E$2&lt;&gt;-1,_xll.RtContribute(SourceAlias,U71,Fields,V71:W71,"SCOPE:SERVER"),_xll.RtContribute(SourceAlias,"DDS_INSERT_S",$E$2:$G$2,U71:W71,"SCOPE:SERVER FTC:ALL")),"stopped")</f>
        <v>Success: Insert Ack on DTSIMI1 for EURONOIS20M= at 16:17:08</v>
      </c>
      <c r="H71" s="3" t="s">
        <v>48</v>
      </c>
      <c r="I71" s="131" t="str">
        <v/>
      </c>
      <c r="J71" s="132" t="str">
        <f>IF(I71="","",'1M Pricing'!$I71*100)</f>
        <v/>
      </c>
      <c r="K71" s="132" t="str">
        <f t="shared" ref="K71:K117" si="5">J71</f>
        <v/>
      </c>
      <c r="L71" s="133" t="str">
        <v/>
      </c>
      <c r="M71" s="132" t="str">
        <f>IF(L71="","",'3M Pricing'!$I71*100)</f>
        <v/>
      </c>
      <c r="N71" s="132" t="str">
        <f t="shared" ref="N71:N117" si="6">M71</f>
        <v/>
      </c>
      <c r="O71" s="133" t="str">
        <v/>
      </c>
      <c r="P71" s="132" t="str">
        <f>IF(O71="","",'6M Pricing'!$I71*100)</f>
        <v/>
      </c>
      <c r="Q71" s="132" t="str">
        <f t="shared" ref="Q71:Q117" si="7">P71</f>
        <v/>
      </c>
      <c r="R71" s="133" t="str">
        <v/>
      </c>
      <c r="S71" s="132" t="str">
        <f>IF(R71="","",'1Y Pricing'!$I71*100)</f>
        <v/>
      </c>
      <c r="T71" s="132" t="str">
        <f t="shared" ref="T71:T117" si="8">S71</f>
        <v/>
      </c>
      <c r="U71" s="131" t="str">
        <v>EURONOIS20M=</v>
      </c>
      <c r="V71" s="132">
        <f>IF(U71="","",'ON Pricing'!$I71*100)</f>
        <v>-0.11068843468251843</v>
      </c>
      <c r="W71" s="132">
        <f t="shared" ref="W71:W117" si="9">V71</f>
        <v>-0.11068843468251843</v>
      </c>
      <c r="Y71" s="164" t="str">
        <f>IF($C71=" ","",ROUND(ABS(_xll.RtGet(SourceAlias,$I71,BID)-J71),4))</f>
        <v/>
      </c>
      <c r="Z71" s="164" t="str">
        <f>IF($C71=" ","",ROUND(ABS(_xll.RtGet(SourceAlias,$I71,ASK)-K71),4))</f>
        <v/>
      </c>
      <c r="AA71" s="164" t="str">
        <f>IF($D71=" ","",ROUND(ABS(_xll.RtGet(SourceAlias,$L71,BID)-M71),4))</f>
        <v/>
      </c>
      <c r="AB71" s="164" t="str">
        <f>IF($D71=" ","",ROUND(ABS(_xll.RtGet(SourceAlias,$L71,ASK)-N71),4))</f>
        <v/>
      </c>
      <c r="AC71" s="164" t="str">
        <f>IF($E71=" ","",ROUND(ABS(_xll.RtGet(SourceAlias,$O71,BID)-P71),4))</f>
        <v/>
      </c>
      <c r="AD71" s="164" t="str">
        <f>IF($E71=" ","",ROUND(ABS(_xll.RtGet(SourceAlias,$O71,ASK)-Q71),4))</f>
        <v/>
      </c>
      <c r="AE71" s="164" t="str">
        <f>IF($F71=" ","",ROUND(ABS(_xll.RtGet(SourceAlias,$R71,BID)-S71),4))</f>
        <v/>
      </c>
      <c r="AF71" s="164" t="str">
        <f>IF($F71=" ","",ROUND(ABS(_xll.RtGet(SourceAlias,$R71,ASK)-T71),4))</f>
        <v/>
      </c>
      <c r="AG71" s="164">
        <f>IF($G71=" ","",ROUND(ABS(_xll.RtGet(SourceAlias,$U71,BID)-V71),4))</f>
        <v>0</v>
      </c>
      <c r="AH71" s="164">
        <f>IF($G71=" ","",ROUND(ABS(_xll.RtGet(SourceAlias,$U71,ASK)-W71),4))</f>
        <v>0</v>
      </c>
    </row>
    <row r="72" spans="1:34" x14ac:dyDescent="0.2">
      <c r="A72" s="206"/>
      <c r="B72" s="56" t="s">
        <v>82</v>
      </c>
      <c r="C72" s="96" t="str">
        <f>IF(Contribute="abcd",IF($E$2&lt;&gt;-1,_xll.RtContribute(SourceAlias,I72,Fields,J72:K72,"SCOPE:SERVER"),_xll.RtContribute(SourceAlias,"DDS_INSERT_S",$E$2:$G$2,I72:K72,"SCOPE:SERVER FTC:ALL")),"stopped")</f>
        <v>Success: Insert Ack on DTSIMI1 for EUR1MSW21M= at 16:17:08</v>
      </c>
      <c r="D72" s="156" t="s">
        <v>48</v>
      </c>
      <c r="E72" s="96" t="s">
        <v>48</v>
      </c>
      <c r="F72" s="96" t="s">
        <v>48</v>
      </c>
      <c r="G72" s="157" t="str">
        <f>IF(Contribute="abcd",IF($E$2&lt;&gt;-1,_xll.RtContribute(SourceAlias,U72,Fields,V72:W72,"SCOPE:SERVER"),_xll.RtContribute(SourceAlias,"DDS_INSERT_S",$E$2:$G$2,U72:W72,"SCOPE:SERVER FTC:ALL")),"stopped")</f>
        <v>Success: Insert Ack on DTSIMI1 for EURONOIS21M= at 16:17:08</v>
      </c>
      <c r="H72" s="3" t="s">
        <v>48</v>
      </c>
      <c r="I72" s="131" t="str">
        <v>EUR1MSW21M=</v>
      </c>
      <c r="J72" s="132">
        <f>IF(I72="","",'1M Pricing'!$I72*100)</f>
        <v>-4.5134201121528092E-2</v>
      </c>
      <c r="K72" s="132">
        <f t="shared" si="5"/>
        <v>-4.5134201121528092E-2</v>
      </c>
      <c r="L72" s="133" t="str">
        <v/>
      </c>
      <c r="M72" s="132" t="str">
        <f>IF(L72="","",'3M Pricing'!$I72*100)</f>
        <v/>
      </c>
      <c r="N72" s="132" t="str">
        <f t="shared" si="6"/>
        <v/>
      </c>
      <c r="O72" s="133" t="str">
        <v/>
      </c>
      <c r="P72" s="132" t="str">
        <f>IF(O72="","",'6M Pricing'!$I72*100)</f>
        <v/>
      </c>
      <c r="Q72" s="132" t="str">
        <f t="shared" si="7"/>
        <v/>
      </c>
      <c r="R72" s="133" t="str">
        <v/>
      </c>
      <c r="S72" s="132" t="str">
        <f>IF(R72="","",'1Y Pricing'!$I72*100)</f>
        <v/>
      </c>
      <c r="T72" s="132" t="str">
        <f t="shared" si="8"/>
        <v/>
      </c>
      <c r="U72" s="131" t="str">
        <v>EURONOIS21M=</v>
      </c>
      <c r="V72" s="132">
        <f>IF(U72="","",'ON Pricing'!$I72*100)</f>
        <v>-0.10699999998855687</v>
      </c>
      <c r="W72" s="132">
        <f t="shared" si="9"/>
        <v>-0.10699999998855687</v>
      </c>
      <c r="Y72" s="164">
        <f>IF($C72=" ","",ROUND(ABS(_xll.RtGet(SourceAlias,$I72,BID)-J72),4))</f>
        <v>0</v>
      </c>
      <c r="Z72" s="164">
        <f>IF($C72=" ","",ROUND(ABS(_xll.RtGet(SourceAlias,$I72,ASK)-K72),4))</f>
        <v>0</v>
      </c>
      <c r="AA72" s="164" t="str">
        <f>IF($D72=" ","",ROUND(ABS(_xll.RtGet(SourceAlias,$L72,BID)-M72),4))</f>
        <v/>
      </c>
      <c r="AB72" s="164" t="str">
        <f>IF($D72=" ","",ROUND(ABS(_xll.RtGet(SourceAlias,$L72,ASK)-N72),4))</f>
        <v/>
      </c>
      <c r="AC72" s="164" t="str">
        <f>IF($E72=" ","",ROUND(ABS(_xll.RtGet(SourceAlias,$O72,BID)-P72),4))</f>
        <v/>
      </c>
      <c r="AD72" s="164" t="str">
        <f>IF($E72=" ","",ROUND(ABS(_xll.RtGet(SourceAlias,$O72,ASK)-Q72),4))</f>
        <v/>
      </c>
      <c r="AE72" s="164" t="str">
        <f>IF($F72=" ","",ROUND(ABS(_xll.RtGet(SourceAlias,$R72,BID)-S72),4))</f>
        <v/>
      </c>
      <c r="AF72" s="164" t="str">
        <f>IF($F72=" ","",ROUND(ABS(_xll.RtGet(SourceAlias,$R72,ASK)-T72),4))</f>
        <v/>
      </c>
      <c r="AG72" s="164">
        <f>IF($G72=" ","",ROUND(ABS(_xll.RtGet(SourceAlias,$U72,BID)-V72),4))</f>
        <v>0</v>
      </c>
      <c r="AH72" s="164">
        <f>IF($G72=" ","",ROUND(ABS(_xll.RtGet(SourceAlias,$U72,ASK)-W72),4))</f>
        <v>0</v>
      </c>
    </row>
    <row r="73" spans="1:34" x14ac:dyDescent="0.2">
      <c r="A73" s="206"/>
      <c r="B73" s="56" t="s">
        <v>83</v>
      </c>
      <c r="C73" s="96" t="s">
        <v>48</v>
      </c>
      <c r="D73" s="156" t="s">
        <v>48</v>
      </c>
      <c r="E73" s="96" t="s">
        <v>48</v>
      </c>
      <c r="F73" s="96" t="s">
        <v>48</v>
      </c>
      <c r="G73" s="157" t="str">
        <f>IF(Contribute="abcd",IF($E$2&lt;&gt;-1,_xll.RtContribute(SourceAlias,U73,Fields,V73:W73,"SCOPE:SERVER"),_xll.RtContribute(SourceAlias,"DDS_INSERT_S",$E$2:$G$2,U73:W73,"SCOPE:SERVER FTC:ALL")),"stopped")</f>
        <v>Success: Insert Ack on DTSIMI1 for EURONOIS22M= at 16:17:08</v>
      </c>
      <c r="H73" s="3" t="s">
        <v>48</v>
      </c>
      <c r="I73" s="131" t="str">
        <v/>
      </c>
      <c r="J73" s="132" t="str">
        <f>IF(I73="","",'1M Pricing'!$I73*100)</f>
        <v/>
      </c>
      <c r="K73" s="132" t="str">
        <f t="shared" si="5"/>
        <v/>
      </c>
      <c r="L73" s="133" t="str">
        <v/>
      </c>
      <c r="M73" s="132" t="str">
        <f>IF(L73="","",'3M Pricing'!$I73*100)</f>
        <v/>
      </c>
      <c r="N73" s="132" t="str">
        <f t="shared" si="6"/>
        <v/>
      </c>
      <c r="O73" s="133" t="str">
        <v/>
      </c>
      <c r="P73" s="132" t="str">
        <f>IF(O73="","",'6M Pricing'!$I73*100)</f>
        <v/>
      </c>
      <c r="Q73" s="132" t="str">
        <f t="shared" si="7"/>
        <v/>
      </c>
      <c r="R73" s="133" t="str">
        <v/>
      </c>
      <c r="S73" s="132" t="str">
        <f>IF(R73="","",'1Y Pricing'!$I73*100)</f>
        <v/>
      </c>
      <c r="T73" s="132" t="str">
        <f t="shared" si="8"/>
        <v/>
      </c>
      <c r="U73" s="131" t="str">
        <v>EURONOIS22M=</v>
      </c>
      <c r="V73" s="132">
        <f>IF(U73="","",'ON Pricing'!$I73*100)</f>
        <v>-0.10229398514842848</v>
      </c>
      <c r="W73" s="132">
        <f t="shared" si="9"/>
        <v>-0.10229398514842848</v>
      </c>
      <c r="Y73" s="164" t="str">
        <f>IF($C73=" ","",ROUND(ABS(_xll.RtGet(SourceAlias,$I73,BID)-J73),4))</f>
        <v/>
      </c>
      <c r="Z73" s="164" t="str">
        <f>IF($C73=" ","",ROUND(ABS(_xll.RtGet(SourceAlias,$I73,ASK)-K73),4))</f>
        <v/>
      </c>
      <c r="AA73" s="164" t="str">
        <f>IF($D73=" ","",ROUND(ABS(_xll.RtGet(SourceAlias,$L73,BID)-M73),4))</f>
        <v/>
      </c>
      <c r="AB73" s="164" t="str">
        <f>IF($D73=" ","",ROUND(ABS(_xll.RtGet(SourceAlias,$L73,ASK)-N73),4))</f>
        <v/>
      </c>
      <c r="AC73" s="164" t="str">
        <f>IF($E73=" ","",ROUND(ABS(_xll.RtGet(SourceAlias,$O73,BID)-P73),4))</f>
        <v/>
      </c>
      <c r="AD73" s="164" t="str">
        <f>IF($E73=" ","",ROUND(ABS(_xll.RtGet(SourceAlias,$O73,ASK)-Q73),4))</f>
        <v/>
      </c>
      <c r="AE73" s="164" t="str">
        <f>IF($F73=" ","",ROUND(ABS(_xll.RtGet(SourceAlias,$R73,BID)-S73),4))</f>
        <v/>
      </c>
      <c r="AF73" s="164" t="str">
        <f>IF($F73=" ","",ROUND(ABS(_xll.RtGet(SourceAlias,$R73,ASK)-T73),4))</f>
        <v/>
      </c>
      <c r="AG73" s="164">
        <f>IF($G73=" ","",ROUND(ABS(_xll.RtGet(SourceAlias,$U73,BID)-V73),4))</f>
        <v>0</v>
      </c>
      <c r="AH73" s="164">
        <f>IF($G73=" ","",ROUND(ABS(_xll.RtGet(SourceAlias,$U73,ASK)-W73),4))</f>
        <v>0</v>
      </c>
    </row>
    <row r="74" spans="1:34" x14ac:dyDescent="0.2">
      <c r="A74" s="206"/>
      <c r="B74" s="56" t="s">
        <v>84</v>
      </c>
      <c r="C74" s="96" t="s">
        <v>48</v>
      </c>
      <c r="D74" s="156" t="s">
        <v>48</v>
      </c>
      <c r="E74" s="96" t="s">
        <v>48</v>
      </c>
      <c r="F74" s="96" t="s">
        <v>48</v>
      </c>
      <c r="G74" s="157" t="str">
        <f>IF(Contribute="abcd",IF($E$2&lt;&gt;-1,_xll.RtContribute(SourceAlias,U74,Fields,V74:W74,"SCOPE:SERVER"),_xll.RtContribute(SourceAlias,"DDS_INSERT_S",$E$2:$G$2,U74:W74,"SCOPE:SERVER FTC:ALL")),"stopped")</f>
        <v>Success: Insert Ack on DTSIMI1 for EURONOIS23M= at 16:17:07</v>
      </c>
      <c r="H74" s="3" t="s">
        <v>48</v>
      </c>
      <c r="I74" s="131" t="str">
        <v/>
      </c>
      <c r="J74" s="132" t="str">
        <f>IF(I74="","",'1M Pricing'!$I74*100)</f>
        <v/>
      </c>
      <c r="K74" s="132" t="str">
        <f t="shared" si="5"/>
        <v/>
      </c>
      <c r="L74" s="133" t="str">
        <v/>
      </c>
      <c r="M74" s="132" t="str">
        <f>IF(L74="","",'3M Pricing'!$I74*100)</f>
        <v/>
      </c>
      <c r="N74" s="132" t="str">
        <f t="shared" si="6"/>
        <v/>
      </c>
      <c r="O74" s="133" t="str">
        <v/>
      </c>
      <c r="P74" s="132" t="str">
        <f>IF(O74="","",'6M Pricing'!$I74*100)</f>
        <v/>
      </c>
      <c r="Q74" s="132" t="str">
        <f t="shared" si="7"/>
        <v/>
      </c>
      <c r="R74" s="133" t="str">
        <v/>
      </c>
      <c r="S74" s="132" t="str">
        <f>IF(R74="","",'1Y Pricing'!$I74*100)</f>
        <v/>
      </c>
      <c r="T74" s="132" t="str">
        <f t="shared" si="8"/>
        <v/>
      </c>
      <c r="U74" s="131" t="str">
        <v>EURONOIS23M=</v>
      </c>
      <c r="V74" s="132">
        <f>IF(U74="","",'ON Pricing'!$I74*100)</f>
        <v>-9.7173737854676437E-2</v>
      </c>
      <c r="W74" s="132">
        <f t="shared" si="9"/>
        <v>-9.7173737854676437E-2</v>
      </c>
      <c r="Y74" s="164" t="str">
        <f>IF($C74=" ","",ROUND(ABS(_xll.RtGet(SourceAlias,$I74,BID)-J74),4))</f>
        <v/>
      </c>
      <c r="Z74" s="164" t="str">
        <f>IF($C74=" ","",ROUND(ABS(_xll.RtGet(SourceAlias,$I74,ASK)-K74),4))</f>
        <v/>
      </c>
      <c r="AA74" s="164" t="str">
        <f>IF($D74=" ","",ROUND(ABS(_xll.RtGet(SourceAlias,$L74,BID)-M74),4))</f>
        <v/>
      </c>
      <c r="AB74" s="164" t="str">
        <f>IF($D74=" ","",ROUND(ABS(_xll.RtGet(SourceAlias,$L74,ASK)-N74),4))</f>
        <v/>
      </c>
      <c r="AC74" s="164" t="str">
        <f>IF($E74=" ","",ROUND(ABS(_xll.RtGet(SourceAlias,$O74,BID)-P74),4))</f>
        <v/>
      </c>
      <c r="AD74" s="164" t="str">
        <f>IF($E74=" ","",ROUND(ABS(_xll.RtGet(SourceAlias,$O74,ASK)-Q74),4))</f>
        <v/>
      </c>
      <c r="AE74" s="164" t="str">
        <f>IF($F74=" ","",ROUND(ABS(_xll.RtGet(SourceAlias,$R74,BID)-S74),4))</f>
        <v/>
      </c>
      <c r="AF74" s="164" t="str">
        <f>IF($F74=" ","",ROUND(ABS(_xll.RtGet(SourceAlias,$R74,ASK)-T74),4))</f>
        <v/>
      </c>
      <c r="AG74" s="164">
        <f>IF($G74=" ","",ROUND(ABS(_xll.RtGet(SourceAlias,$U74,BID)-V74),4))</f>
        <v>0</v>
      </c>
      <c r="AH74" s="164">
        <f>IF($G74=" ","",ROUND(ABS(_xll.RtGet(SourceAlias,$U74,ASK)-W74),4))</f>
        <v>0</v>
      </c>
    </row>
    <row r="75" spans="1:34" x14ac:dyDescent="0.2">
      <c r="A75" s="206"/>
      <c r="B75" s="56" t="s">
        <v>24</v>
      </c>
      <c r="C75" s="96" t="str">
        <f>IF(Contribute="abcd",IF($E$2&lt;&gt;-1,_xll.RtContribute(SourceAlias,I75,Fields,J75:K75,"SCOPE:SERVER"),_xll.RtContribute(SourceAlias,"DDS_INSERT_S",$E$2:$G$2,I75:K75,"SCOPE:SERVER FTC:ALL")),"stopped")</f>
        <v>Success: Insert Ack on DTSIMI1 for EUR1MSW2Y= at 16:17:08</v>
      </c>
      <c r="D75" s="156" t="s">
        <v>48</v>
      </c>
      <c r="E75" s="96" t="s">
        <v>48</v>
      </c>
      <c r="F75" s="96" t="s">
        <v>48</v>
      </c>
      <c r="G75" s="157" t="str">
        <f>IF(Contribute="abcd",IF($E$2&lt;&gt;-1,_xll.RtContribute(SourceAlias,U75,Fields,V75:W75,"SCOPE:SERVER"),_xll.RtContribute(SourceAlias,"DDS_INSERT_S",$E$2:$G$2,U75:W75,"SCOPE:SERVER FTC:ALL")),"stopped")</f>
        <v>Success: Insert Ack on DTSIMI1 for EURONOIS2Y= at 16:17:08</v>
      </c>
      <c r="H75" s="3" t="s">
        <v>48</v>
      </c>
      <c r="I75" s="131" t="str">
        <v>EUR1MSW2Y=</v>
      </c>
      <c r="J75" s="132">
        <f>IF(I75="","",'1M Pricing'!$I75*100)</f>
        <v>-2.9000000000106409E-2</v>
      </c>
      <c r="K75" s="132">
        <f t="shared" si="5"/>
        <v>-2.9000000000106409E-2</v>
      </c>
      <c r="L75" s="133" t="str">
        <v/>
      </c>
      <c r="M75" s="132" t="str">
        <f>IF(L75="","",'3M Pricing'!$I75*100)</f>
        <v/>
      </c>
      <c r="N75" s="132" t="str">
        <f t="shared" si="6"/>
        <v/>
      </c>
      <c r="O75" s="133" t="str">
        <v/>
      </c>
      <c r="P75" s="132" t="str">
        <f>IF(O75="","",'6M Pricing'!$I75*100)</f>
        <v/>
      </c>
      <c r="Q75" s="132" t="str">
        <f t="shared" si="7"/>
        <v/>
      </c>
      <c r="R75" s="133" t="str">
        <v/>
      </c>
      <c r="S75" s="132" t="str">
        <f>IF(R75="","",'1Y Pricing'!$I75*100)</f>
        <v/>
      </c>
      <c r="T75" s="132" t="str">
        <f t="shared" si="8"/>
        <v/>
      </c>
      <c r="U75" s="131" t="str">
        <v>EURONOIS2Y=</v>
      </c>
      <c r="V75" s="132">
        <f>IF(U75="","",'ON Pricing'!$I75*100)</f>
        <v>-9.1000000000001982E-2</v>
      </c>
      <c r="W75" s="132">
        <f t="shared" si="9"/>
        <v>-9.1000000000001982E-2</v>
      </c>
      <c r="Y75" s="164">
        <f>IF($C75=" ","",ROUND(ABS(_xll.RtGet(SourceAlias,$I75,BID)-J75),4))</f>
        <v>0</v>
      </c>
      <c r="Z75" s="164">
        <f>IF($C75=" ","",ROUND(ABS(_xll.RtGet(SourceAlias,$I75,ASK)-K75),4))</f>
        <v>0</v>
      </c>
      <c r="AA75" s="164" t="str">
        <f>IF($D75=" ","",ROUND(ABS(_xll.RtGet(SourceAlias,$L75,BID)-M75),4))</f>
        <v/>
      </c>
      <c r="AB75" s="164" t="str">
        <f>IF($D75=" ","",ROUND(ABS(_xll.RtGet(SourceAlias,$L75,ASK)-N75),4))</f>
        <v/>
      </c>
      <c r="AC75" s="164" t="str">
        <f>IF($E75=" ","",ROUND(ABS(_xll.RtGet(SourceAlias,$O75,BID)-P75),4))</f>
        <v/>
      </c>
      <c r="AD75" s="164" t="str">
        <f>IF($E75=" ","",ROUND(ABS(_xll.RtGet(SourceAlias,$O75,ASK)-Q75),4))</f>
        <v/>
      </c>
      <c r="AE75" s="164" t="str">
        <f>IF($F75=" ","",ROUND(ABS(_xll.RtGet(SourceAlias,$R75,BID)-S75),4))</f>
        <v/>
      </c>
      <c r="AF75" s="164" t="str">
        <f>IF($F75=" ","",ROUND(ABS(_xll.RtGet(SourceAlias,$R75,ASK)-T75),4))</f>
        <v/>
      </c>
      <c r="AG75" s="164">
        <f>IF($G75=" ","",ROUND(ABS(_xll.RtGet(SourceAlias,$U75,BID)-V75),4))</f>
        <v>0</v>
      </c>
      <c r="AH75" s="164">
        <f>IF($G75=" ","",ROUND(ABS(_xll.RtGet(SourceAlias,$U75,ASK)-W75),4))</f>
        <v>0</v>
      </c>
    </row>
    <row r="76" spans="1:34" x14ac:dyDescent="0.2">
      <c r="A76" s="206"/>
      <c r="B76" s="56" t="s">
        <v>158</v>
      </c>
      <c r="C76" s="96" t="str">
        <f>IF(Contribute="abcd",IF($E$2&lt;&gt;-1,_xll.RtContribute(SourceAlias,I76,Fields,J76:K76,"SCOPE:SERVER"),_xll.RtContribute(SourceAlias,"DDS_INSERT_S",$E$2:$G$2,I76:K76,"SCOPE:SERVER FTC:ALL")),"stopped")</f>
        <v>Success: Insert Ack on DTSIMI1 for EUR1MSW2Y3M= at 16:17:08</v>
      </c>
      <c r="D76" s="156" t="s">
        <v>48</v>
      </c>
      <c r="E76" s="96" t="s">
        <v>48</v>
      </c>
      <c r="F76" s="96" t="s">
        <v>48</v>
      </c>
      <c r="G76" s="157" t="s">
        <v>48</v>
      </c>
      <c r="H76" s="3" t="s">
        <v>48</v>
      </c>
      <c r="I76" s="131" t="str">
        <v>EUR1MSW2Y3M=</v>
      </c>
      <c r="J76" s="132">
        <f>IF(I76="","",'1M Pricing'!$I76*100)</f>
        <v>-1.0096246865685544E-2</v>
      </c>
      <c r="K76" s="132">
        <f t="shared" si="5"/>
        <v>-1.0096246865685544E-2</v>
      </c>
      <c r="L76" s="133" t="str">
        <v/>
      </c>
      <c r="M76" s="132" t="str">
        <f>IF(L76="","",'3M Pricing'!$I76*100)</f>
        <v/>
      </c>
      <c r="N76" s="132" t="str">
        <f t="shared" si="6"/>
        <v/>
      </c>
      <c r="O76" s="133" t="str">
        <v/>
      </c>
      <c r="P76" s="132" t="str">
        <f>IF(O76="","",'6M Pricing'!$I76*100)</f>
        <v/>
      </c>
      <c r="Q76" s="132" t="str">
        <f t="shared" si="7"/>
        <v/>
      </c>
      <c r="R76" s="133" t="str">
        <v/>
      </c>
      <c r="S76" s="132" t="str">
        <f>IF(R76="","",'1Y Pricing'!$I76*100)</f>
        <v/>
      </c>
      <c r="T76" s="132" t="str">
        <f t="shared" si="8"/>
        <v/>
      </c>
      <c r="U76" s="131" t="str">
        <v/>
      </c>
      <c r="V76" s="132" t="str">
        <f>IF(U76="","",'ON Pricing'!$I76*100)</f>
        <v/>
      </c>
      <c r="W76" s="132" t="str">
        <f t="shared" si="9"/>
        <v/>
      </c>
      <c r="Y76" s="164">
        <f>IF($C76=" ","",ROUND(ABS(_xll.RtGet(SourceAlias,$I76,BID)-J76),4))</f>
        <v>0</v>
      </c>
      <c r="Z76" s="164">
        <f>IF($C76=" ","",ROUND(ABS(_xll.RtGet(SourceAlias,$I76,ASK)-K76),4))</f>
        <v>0</v>
      </c>
      <c r="AA76" s="164" t="str">
        <f>IF($D76=" ","",ROUND(ABS(_xll.RtGet(SourceAlias,$L76,BID)-M76),4))</f>
        <v/>
      </c>
      <c r="AB76" s="164" t="str">
        <f>IF($D76=" ","",ROUND(ABS(_xll.RtGet(SourceAlias,$L76,ASK)-N76),4))</f>
        <v/>
      </c>
      <c r="AC76" s="164" t="str">
        <f>IF($E76=" ","",ROUND(ABS(_xll.RtGet(SourceAlias,$O76,BID)-P76),4))</f>
        <v/>
      </c>
      <c r="AD76" s="164" t="str">
        <f>IF($E76=" ","",ROUND(ABS(_xll.RtGet(SourceAlias,$O76,ASK)-Q76),4))</f>
        <v/>
      </c>
      <c r="AE76" s="164" t="str">
        <f>IF($F76=" ","",ROUND(ABS(_xll.RtGet(SourceAlias,$R76,BID)-S76),4))</f>
        <v/>
      </c>
      <c r="AF76" s="164" t="str">
        <f>IF($F76=" ","",ROUND(ABS(_xll.RtGet(SourceAlias,$R76,ASK)-T76),4))</f>
        <v/>
      </c>
      <c r="AG76" s="164" t="str">
        <f>IF($G76=" ","",ROUND(ABS(_xll.RtGet(SourceAlias,$U76,BID)-V76),4))</f>
        <v/>
      </c>
      <c r="AH76" s="164" t="str">
        <f>IF($G76=" ","",ROUND(ABS(_xll.RtGet(SourceAlias,$U76,ASK)-W76),4))</f>
        <v/>
      </c>
    </row>
    <row r="77" spans="1:34" x14ac:dyDescent="0.2">
      <c r="A77" s="206"/>
      <c r="B77" s="56" t="s">
        <v>159</v>
      </c>
      <c r="C77" s="96" t="str">
        <f>IF(Contribute="abcd",IF($E$2&lt;&gt;-1,_xll.RtContribute(SourceAlias,I77,Fields,J77:K77,"SCOPE:SERVER"),_xll.RtContribute(SourceAlias,"DDS_INSERT_S",$E$2:$G$2,I77:K77,"SCOPE:SERVER FTC:ALL")),"stopped")</f>
        <v>Success: Insert Ack on DTSIMI1 for EUR1MSW2Y6M= at 16:17:08</v>
      </c>
      <c r="D77" s="156" t="s">
        <v>48</v>
      </c>
      <c r="E77" s="96" t="s">
        <v>48</v>
      </c>
      <c r="F77" s="96" t="s">
        <v>48</v>
      </c>
      <c r="G77" s="157" t="s">
        <v>48</v>
      </c>
      <c r="H77" s="3" t="s">
        <v>48</v>
      </c>
      <c r="I77" s="131" t="str">
        <v>EUR1MSW2Y6M=</v>
      </c>
      <c r="J77" s="132">
        <f>IF(I77="","",'1M Pricing'!$I77*100)</f>
        <v>1.2554235070120986E-2</v>
      </c>
      <c r="K77" s="132">
        <f t="shared" si="5"/>
        <v>1.2554235070120986E-2</v>
      </c>
      <c r="L77" s="133" t="str">
        <v/>
      </c>
      <c r="M77" s="132" t="str">
        <f>IF(L77="","",'3M Pricing'!$I77*100)</f>
        <v/>
      </c>
      <c r="N77" s="132" t="str">
        <f t="shared" si="6"/>
        <v/>
      </c>
      <c r="O77" s="133" t="str">
        <v/>
      </c>
      <c r="P77" s="132" t="str">
        <f>IF(O77="","",'6M Pricing'!$I77*100)</f>
        <v/>
      </c>
      <c r="Q77" s="132" t="str">
        <f t="shared" si="7"/>
        <v/>
      </c>
      <c r="R77" s="133" t="str">
        <v/>
      </c>
      <c r="S77" s="132" t="str">
        <f>IF(R77="","",'1Y Pricing'!$I77*100)</f>
        <v/>
      </c>
      <c r="T77" s="132" t="str">
        <f t="shared" si="8"/>
        <v/>
      </c>
      <c r="U77" s="131" t="str">
        <v/>
      </c>
      <c r="V77" s="132" t="str">
        <f>IF(U77="","",'ON Pricing'!$I77*100)</f>
        <v/>
      </c>
      <c r="W77" s="132" t="str">
        <f t="shared" si="9"/>
        <v/>
      </c>
      <c r="Y77" s="164">
        <f>IF($C77=" ","",ROUND(ABS(_xll.RtGet(SourceAlias,$I77,BID)-J77),4))</f>
        <v>1E-4</v>
      </c>
      <c r="Z77" s="164">
        <f>IF($C77=" ","",ROUND(ABS(_xll.RtGet(SourceAlias,$I77,ASK)-K77),4))</f>
        <v>1E-4</v>
      </c>
      <c r="AA77" s="164" t="str">
        <f>IF($D77=" ","",ROUND(ABS(_xll.RtGet(SourceAlias,$L77,BID)-M77),4))</f>
        <v/>
      </c>
      <c r="AB77" s="164" t="str">
        <f>IF($D77=" ","",ROUND(ABS(_xll.RtGet(SourceAlias,$L77,ASK)-N77),4))</f>
        <v/>
      </c>
      <c r="AC77" s="164" t="str">
        <f>IF($E77=" ","",ROUND(ABS(_xll.RtGet(SourceAlias,$O77,BID)-P77),4))</f>
        <v/>
      </c>
      <c r="AD77" s="164" t="str">
        <f>IF($E77=" ","",ROUND(ABS(_xll.RtGet(SourceAlias,$O77,ASK)-Q77),4))</f>
        <v/>
      </c>
      <c r="AE77" s="164" t="str">
        <f>IF($F77=" ","",ROUND(ABS(_xll.RtGet(SourceAlias,$R77,BID)-S77),4))</f>
        <v/>
      </c>
      <c r="AF77" s="164" t="str">
        <f>IF($F77=" ","",ROUND(ABS(_xll.RtGet(SourceAlias,$R77,ASK)-T77),4))</f>
        <v/>
      </c>
      <c r="AG77" s="164" t="str">
        <f>IF($G77=" ","",ROUND(ABS(_xll.RtGet(SourceAlias,$U77,BID)-V77),4))</f>
        <v/>
      </c>
      <c r="AH77" s="164" t="str">
        <f>IF($G77=" ","",ROUND(ABS(_xll.RtGet(SourceAlias,$U77,ASK)-W77),4))</f>
        <v/>
      </c>
    </row>
    <row r="78" spans="1:34" x14ac:dyDescent="0.2">
      <c r="A78" s="206"/>
      <c r="B78" s="56" t="s">
        <v>160</v>
      </c>
      <c r="C78" s="96" t="str">
        <f>IF(Contribute="abcd",IF($E$2&lt;&gt;-1,_xll.RtContribute(SourceAlias,I78,Fields,J78:K78,"SCOPE:SERVER"),_xll.RtContribute(SourceAlias,"DDS_INSERT_S",$E$2:$G$2,I78:K78,"SCOPE:SERVER FTC:ALL")),"stopped")</f>
        <v>Success: Insert Ack on DTSIMI1 for EUR1MSW2Y9M= at 16:17:08</v>
      </c>
      <c r="D78" s="156" t="s">
        <v>48</v>
      </c>
      <c r="E78" s="96" t="s">
        <v>48</v>
      </c>
      <c r="F78" s="96" t="s">
        <v>48</v>
      </c>
      <c r="G78" s="157" t="s">
        <v>48</v>
      </c>
      <c r="H78" s="3" t="s">
        <v>48</v>
      </c>
      <c r="I78" s="131" t="str">
        <v>EUR1MSW2Y9M=</v>
      </c>
      <c r="J78" s="132">
        <f>IF(I78="","",'1M Pricing'!$I78*100)</f>
        <v>3.7347157546999833E-2</v>
      </c>
      <c r="K78" s="132">
        <f t="shared" si="5"/>
        <v>3.7347157546999833E-2</v>
      </c>
      <c r="L78" s="133" t="str">
        <v/>
      </c>
      <c r="M78" s="132" t="str">
        <f>IF(L78="","",'3M Pricing'!$I78*100)</f>
        <v/>
      </c>
      <c r="N78" s="132" t="str">
        <f t="shared" si="6"/>
        <v/>
      </c>
      <c r="O78" s="133" t="str">
        <v/>
      </c>
      <c r="P78" s="132" t="str">
        <f>IF(O78="","",'6M Pricing'!$I78*100)</f>
        <v/>
      </c>
      <c r="Q78" s="132" t="str">
        <f t="shared" si="7"/>
        <v/>
      </c>
      <c r="R78" s="133" t="str">
        <v/>
      </c>
      <c r="S78" s="132" t="str">
        <f>IF(R78="","",'1Y Pricing'!$I78*100)</f>
        <v/>
      </c>
      <c r="T78" s="132" t="str">
        <f t="shared" si="8"/>
        <v/>
      </c>
      <c r="U78" s="131" t="str">
        <v/>
      </c>
      <c r="V78" s="132" t="str">
        <f>IF(U78="","",'ON Pricing'!$I78*100)</f>
        <v/>
      </c>
      <c r="W78" s="132" t="str">
        <f t="shared" si="9"/>
        <v/>
      </c>
      <c r="Y78" s="164">
        <f>IF($C78=" ","",ROUND(ABS(_xll.RtGet(SourceAlias,$I78,BID)-J78),4))</f>
        <v>1E-4</v>
      </c>
      <c r="Z78" s="164">
        <f>IF($C78=" ","",ROUND(ABS(_xll.RtGet(SourceAlias,$I78,ASK)-K78),4))</f>
        <v>1E-4</v>
      </c>
      <c r="AA78" s="164" t="str">
        <f>IF($D78=" ","",ROUND(ABS(_xll.RtGet(SourceAlias,$L78,BID)-M78),4))</f>
        <v/>
      </c>
      <c r="AB78" s="164" t="str">
        <f>IF($D78=" ","",ROUND(ABS(_xll.RtGet(SourceAlias,$L78,ASK)-N78),4))</f>
        <v/>
      </c>
      <c r="AC78" s="164" t="str">
        <f>IF($E78=" ","",ROUND(ABS(_xll.RtGet(SourceAlias,$O78,BID)-P78),4))</f>
        <v/>
      </c>
      <c r="AD78" s="164" t="str">
        <f>IF($E78=" ","",ROUND(ABS(_xll.RtGet(SourceAlias,$O78,ASK)-Q78),4))</f>
        <v/>
      </c>
      <c r="AE78" s="164" t="str">
        <f>IF($F78=" ","",ROUND(ABS(_xll.RtGet(SourceAlias,$R78,BID)-S78),4))</f>
        <v/>
      </c>
      <c r="AF78" s="164" t="str">
        <f>IF($F78=" ","",ROUND(ABS(_xll.RtGet(SourceAlias,$R78,ASK)-T78),4))</f>
        <v/>
      </c>
      <c r="AG78" s="164" t="str">
        <f>IF($G78=" ","",ROUND(ABS(_xll.RtGet(SourceAlias,$U78,BID)-V78),4))</f>
        <v/>
      </c>
      <c r="AH78" s="164" t="str">
        <f>IF($G78=" ","",ROUND(ABS(_xll.RtGet(SourceAlias,$U78,ASK)-W78),4))</f>
        <v/>
      </c>
    </row>
    <row r="79" spans="1:34" x14ac:dyDescent="0.2">
      <c r="A79" s="206"/>
      <c r="B79" s="56" t="s">
        <v>25</v>
      </c>
      <c r="C79" s="96" t="str">
        <f>IF(Contribute="abcd",IF($E$2&lt;&gt;-1,_xll.RtContribute(SourceAlias,I79,Fields,J79:K79,"SCOPE:SERVER"),_xll.RtContribute(SourceAlias,"DDS_INSERT_S",$E$2:$G$2,I79:K79,"SCOPE:SERVER FTC:ALL")),"stopped")</f>
        <v>Success: Insert Ack on DTSIMI1 for EUR1MSW3Y= at 16:17:08</v>
      </c>
      <c r="D79" s="96" t="str">
        <f>IF(Contribute="abcd",IF($E$2&lt;&gt;-1,_xll.RtContribute(SourceAlias,L79,Fields,M79:N79,"SCOPE:SERVER"),_xll.RtContribute(SourceAlias,"DDS_INSERT_S",$E$2:$G$2,L79:N79,"SCOPE:SERVER FTC:ALL")),"stopped")</f>
        <v>Success: Insert Ack on DTSIMI1 for EUR3MSW3Y= at 16:17:12</v>
      </c>
      <c r="E79" s="96" t="str">
        <f>IF(Contribute="abcd",IF($E$2&lt;&gt;-1,_xll.RtContribute(SourceAlias,O79,Fields,P79:Q79,"SCOPE:SERVER"),_xll.RtContribute(SourceAlias,"DDS_INSERT_S",$E$2:$G$2,O79:Q79,"SCOPE:SERVER FTC:ALL")),"stopped")</f>
        <v>Success: Insert Ack on DTSIMI1 for EUR6MSW3Y= at 16:17:12</v>
      </c>
      <c r="F79" s="96" t="str">
        <f>IF(Contribute="abcd",IF($E$2&lt;&gt;-1,_xll.RtContribute(SourceAlias,R79,Fields,S79:T79,"SCOPE:SERVER"),_xll.RtContribute(SourceAlias,"DDS_INSERT_S",$E$2:$G$2,S79:T79,"SCOPE:SERVER FTC:ALL")),"stopped")</f>
        <v>Success: Insert Ack on DTSIMI1 for EUR1YSW3Y= at 16:17:08</v>
      </c>
      <c r="G79" s="157" t="str">
        <f>IF(Contribute="abcd",IF($E$2&lt;&gt;-1,_xll.RtContribute(SourceAlias,U79,Fields,V79:W79,"SCOPE:SERVER"),_xll.RtContribute(SourceAlias,"DDS_INSERT_S",$E$2:$G$2,U79:W79,"SCOPE:SERVER FTC:ALL")),"stopped")</f>
        <v>Success: Insert Ack on DTSIMI1 for EURONOIS3Y= at 16:17:08</v>
      </c>
      <c r="H79" s="3" t="s">
        <v>48</v>
      </c>
      <c r="I79" s="131" t="str">
        <v>EUR1MSW3Y=</v>
      </c>
      <c r="J79" s="136">
        <f>IF(I79="","",'1M Pricing'!$I79*100)</f>
        <v>6.5999999963290493E-2</v>
      </c>
      <c r="K79" s="136">
        <f t="shared" si="5"/>
        <v>6.5999999963290493E-2</v>
      </c>
      <c r="L79" s="131" t="str">
        <v>EUR3MSW3Y=</v>
      </c>
      <c r="M79" s="136">
        <f>IF(L79="","",'3M Pricing'!$I79*100)</f>
        <v>0.15999999998163469</v>
      </c>
      <c r="N79" s="132">
        <f t="shared" si="6"/>
        <v>0.15999999998163469</v>
      </c>
      <c r="O79" s="131" t="str">
        <v>EUR6MSW3Y=</v>
      </c>
      <c r="P79" s="132">
        <f>IF(O79="","",'6M Pricing'!$I79*100)</f>
        <v>0.24399999995517963</v>
      </c>
      <c r="Q79" s="132">
        <f t="shared" si="7"/>
        <v>0.24399999995517963</v>
      </c>
      <c r="R79" s="131" t="str">
        <v>EUR1YSW3Y=</v>
      </c>
      <c r="S79" s="132">
        <f>IF(R79="","",'1Y Pricing'!$I79*100)</f>
        <v>0.35600000000019383</v>
      </c>
      <c r="T79" s="132">
        <f t="shared" si="8"/>
        <v>0.35600000000019383</v>
      </c>
      <c r="U79" s="131" t="str">
        <v>EURONOIS3Y=</v>
      </c>
      <c r="V79" s="136">
        <f>IF(U79="","",'ON Pricing'!$I79*100)</f>
        <v>5.0000000027996504E-3</v>
      </c>
      <c r="W79" s="136">
        <f t="shared" si="9"/>
        <v>5.0000000027996504E-3</v>
      </c>
      <c r="Y79" s="165">
        <f>IF($C79=" ","",ROUND(ABS(_xll.RtGet(SourceAlias,$I79,BID)-J79),4))</f>
        <v>0</v>
      </c>
      <c r="Z79" s="165">
        <f>IF($C79=" ","",ROUND(ABS(_xll.RtGet(SourceAlias,$I79,ASK)-K79),4))</f>
        <v>0</v>
      </c>
      <c r="AA79" s="165">
        <f>IF($D79=" ","",ROUND(ABS(_xll.RtGet(SourceAlias,$L79,BID)-M79),4))</f>
        <v>0</v>
      </c>
      <c r="AB79" s="165">
        <f>IF($D79=" ","",ROUND(ABS(_xll.RtGet(SourceAlias,$L79,ASK)-N79),4))</f>
        <v>0</v>
      </c>
      <c r="AC79" s="165">
        <f>IF($E79=" ","",ROUND(ABS(_xll.RtGet(SourceAlias,$O79,BID)-P79),4))</f>
        <v>0</v>
      </c>
      <c r="AD79" s="165">
        <f>IF($E79=" ","",ROUND(ABS(_xll.RtGet(SourceAlias,$O79,ASK)-Q79),4))</f>
        <v>0</v>
      </c>
      <c r="AE79" s="165">
        <f>IF($F79=" ","",ROUND(ABS(_xll.RtGet(SourceAlias,$R79,BID)-S79),4))</f>
        <v>0</v>
      </c>
      <c r="AF79" s="165">
        <f>IF($F79=" ","",ROUND(ABS(_xll.RtGet(SourceAlias,$R79,ASK)-T79),4))</f>
        <v>0</v>
      </c>
      <c r="AG79" s="165">
        <f>IF($G79=" ","",ROUND(ABS(_xll.RtGet(SourceAlias,$U79,BID)-V79),4))</f>
        <v>0</v>
      </c>
      <c r="AH79" s="165">
        <f>IF($G79=" ","",ROUND(ABS(_xll.RtGet(SourceAlias,$U79,ASK)-W79),4))</f>
        <v>0</v>
      </c>
    </row>
    <row r="80" spans="1:34" x14ac:dyDescent="0.2">
      <c r="A80" s="206"/>
      <c r="B80" s="56" t="s">
        <v>26</v>
      </c>
      <c r="C80" s="152" t="str">
        <f>IF(Contribute="abcd",IF($E$2&lt;&gt;-1,_xll.RtContribute(SourceAlias,I80,Fields,J80:K80,"SCOPE:SERVER"),_xll.RtContribute(SourceAlias,"DDS_INSERT_S",$E$2:$G$2,I80:K80,"SCOPE:SERVER FTC:ALL")),"stopped")</f>
        <v>Success: Insert Ack on DTSIMI1 for EUR1MSW4Y= at 16:17:08</v>
      </c>
      <c r="D80" s="161" t="str">
        <f>IF(Contribute="abcd",IF($E$2&lt;&gt;-1,_xll.RtContribute(SourceAlias,L80,Fields,M80:N80,"SCOPE:SERVER"),_xll.RtContribute(SourceAlias,"DDS_INSERT_S",$E$2:$G$2,L80:N80,"SCOPE:SERVER FTC:ALL")),"stopped")</f>
        <v>Success: Insert Ack on DTSIMI1 for EUR3MSW4Y= at 16:17:12</v>
      </c>
      <c r="E80" s="161" t="str">
        <f>IF(Contribute="abcd",IF($E$2&lt;&gt;-1,_xll.RtContribute(SourceAlias,O80,Fields,P80:Q80,"SCOPE:SERVER"),_xll.RtContribute(SourceAlias,"DDS_INSERT_S",$E$2:$G$2,O80:Q80,"SCOPE:SERVER FTC:ALL")),"stopped")</f>
        <v>Success: Insert Ack on DTSIMI1 for EUR6MSW4Y= at 16:17:12</v>
      </c>
      <c r="F80" s="152" t="str">
        <f>IF(Contribute="abcd",IF($E$2&lt;&gt;-1,_xll.RtContribute(SourceAlias,R80,Fields,S80:T80,"SCOPE:SERVER"),_xll.RtContribute(SourceAlias,"DDS_INSERT_S",$E$2:$G$2,S80:T80,"SCOPE:SERVER FTC:ALL")),"stopped")</f>
        <v>Success: Insert Ack on DTSIMI1 for EUR1YSW4Y= at 16:17:10</v>
      </c>
      <c r="G80" s="152" t="str">
        <f>IF(Contribute="abcd",IF($E$2&lt;&gt;-1,_xll.RtContribute(SourceAlias,U80,Fields,V80:W80,"SCOPE:SERVER"),_xll.RtContribute(SourceAlias,"DDS_INSERT_S",$E$2:$G$2,U80:W80,"SCOPE:SERVER FTC:ALL")),"stopped")</f>
        <v>Success: Insert Ack on DTSIMI1 for EURONOIS4Y= at 16:17:08</v>
      </c>
      <c r="H80" s="3" t="s">
        <v>48</v>
      </c>
      <c r="I80" s="131" t="str">
        <v>EUR1MSW4Y=</v>
      </c>
      <c r="J80" s="136">
        <f>IF(I80="","",'1M Pricing'!$I80*100)</f>
        <v>0.20800000000002883</v>
      </c>
      <c r="K80" s="136">
        <f t="shared" si="5"/>
        <v>0.20800000000002883</v>
      </c>
      <c r="L80" s="131" t="str">
        <v>EUR3MSW4Y=</v>
      </c>
      <c r="M80" s="136">
        <f>IF(L80="","",'3M Pricing'!$I80*100)</f>
        <v>0.30599999998492072</v>
      </c>
      <c r="N80" s="132">
        <f t="shared" si="6"/>
        <v>0.30599999998492072</v>
      </c>
      <c r="O80" s="131" t="str">
        <v>EUR6MSW4Y=</v>
      </c>
      <c r="P80" s="132">
        <f>IF(O80="","",'6M Pricing'!$I80*100)</f>
        <v>0.39299999999948493</v>
      </c>
      <c r="Q80" s="132">
        <f t="shared" si="7"/>
        <v>0.39299999999948493</v>
      </c>
      <c r="R80" s="131" t="str">
        <v>EUR1YSW4Y=</v>
      </c>
      <c r="S80" s="132">
        <f>IF(R80="","",'1Y Pricing'!$I80*100)</f>
        <v>0.50600000000000145</v>
      </c>
      <c r="T80" s="132">
        <f t="shared" si="8"/>
        <v>0.50600000000000145</v>
      </c>
      <c r="U80" s="131" t="str">
        <v>EURONOIS4Y=</v>
      </c>
      <c r="V80" s="136">
        <f>IF(U80="","",'ON Pricing'!$I80*100)</f>
        <v>0.14200000000010687</v>
      </c>
      <c r="W80" s="136">
        <f t="shared" si="9"/>
        <v>0.14200000000010687</v>
      </c>
      <c r="Y80" s="165">
        <f>IF($C80=" ","",ROUND(ABS(_xll.RtGet(SourceAlias,$I80,BID)-J80),4))</f>
        <v>1E-3</v>
      </c>
      <c r="Z80" s="165">
        <f>IF($C80=" ","",ROUND(ABS(_xll.RtGet(SourceAlias,$I80,ASK)-K80),4))</f>
        <v>1E-3</v>
      </c>
      <c r="AA80" s="165">
        <f>IF($D80=" ","",ROUND(ABS(_xll.RtGet(SourceAlias,$L80,BID)-M80),4))</f>
        <v>0</v>
      </c>
      <c r="AB80" s="165">
        <f>IF($D80=" ","",ROUND(ABS(_xll.RtGet(SourceAlias,$L80,ASK)-N80),4))</f>
        <v>0</v>
      </c>
      <c r="AC80" s="165">
        <f>IF($E80=" ","",ROUND(ABS(_xll.RtGet(SourceAlias,$O80,BID)-P80),4))</f>
        <v>1E-3</v>
      </c>
      <c r="AD80" s="165">
        <f>IF($E80=" ","",ROUND(ABS(_xll.RtGet(SourceAlias,$O80,ASK)-Q80),4))</f>
        <v>1E-3</v>
      </c>
      <c r="AE80" s="165">
        <f>IF($F80=" ","",ROUND(ABS(_xll.RtGet(SourceAlias,$R80,BID)-S80),4))</f>
        <v>1E-3</v>
      </c>
      <c r="AF80" s="165">
        <f>IF($F80=" ","",ROUND(ABS(_xll.RtGet(SourceAlias,$R80,ASK)-T80),4))</f>
        <v>1E-3</v>
      </c>
      <c r="AG80" s="165">
        <f>IF($G80=" ","",ROUND(ABS(_xll.RtGet(SourceAlias,$U80,BID)-V80),4))</f>
        <v>0</v>
      </c>
      <c r="AH80" s="165">
        <f>IF($G80=" ","",ROUND(ABS(_xll.RtGet(SourceAlias,$U80,ASK)-W80),4))</f>
        <v>0</v>
      </c>
    </row>
    <row r="81" spans="1:34" x14ac:dyDescent="0.2">
      <c r="A81" s="206"/>
      <c r="B81" s="56" t="s">
        <v>27</v>
      </c>
      <c r="C81" s="152" t="str">
        <f>IF(Contribute="abcd",IF($E$2&lt;&gt;-1,_xll.RtContribute(SourceAlias,I81,Fields,J81:K81,"SCOPE:SERVER"),_xll.RtContribute(SourceAlias,"DDS_INSERT_S",$E$2:$G$2,I81:K81,"SCOPE:SERVER FTC:ALL")),"stopped")</f>
        <v>Success: Insert Ack on DTSIMI1 for EUR1MSW5Y= at 16:17:08</v>
      </c>
      <c r="D81" s="161" t="str">
        <f>IF(Contribute="abcd",IF($E$2&lt;&gt;-1,_xll.RtContribute(SourceAlias,L81,Fields,M81:N81,"SCOPE:SERVER"),_xll.RtContribute(SourceAlias,"DDS_INSERT_S",$E$2:$G$2,L81:N81,"SCOPE:SERVER FTC:ALL")),"stopped")</f>
        <v>Success: Insert Ack on DTSIMI1 for EUR3MSW5Y= at 16:17:12</v>
      </c>
      <c r="E81" s="161" t="str">
        <f>IF(Contribute="abcd",IF($E$2&lt;&gt;-1,_xll.RtContribute(SourceAlias,O81,Fields,P81:Q81,"SCOPE:SERVER"),_xll.RtContribute(SourceAlias,"DDS_INSERT_S",$E$2:$G$2,O81:Q81,"SCOPE:SERVER FTC:ALL")),"stopped")</f>
        <v>Success: Insert Ack on DTSIMI1 for EUR6MSW5Y= at 16:17:12</v>
      </c>
      <c r="F81" s="152" t="str">
        <f>IF(Contribute="abcd",IF($E$2&lt;&gt;-1,_xll.RtContribute(SourceAlias,R81,Fields,S81:T81,"SCOPE:SERVER"),_xll.RtContribute(SourceAlias,"DDS_INSERT_S",$E$2:$G$2,S81:T81,"SCOPE:SERVER FTC:ALL")),"stopped")</f>
        <v>Success: Insert Ack on DTSIMI1 for EUR1YSW5Y= at 16:17:10</v>
      </c>
      <c r="G81" s="152" t="str">
        <f>IF(Contribute="abcd",IF($E$2&lt;&gt;-1,_xll.RtContribute(SourceAlias,U81,Fields,V81:W81,"SCOPE:SERVER"),_xll.RtContribute(SourceAlias,"DDS_INSERT_S",$E$2:$G$2,U81:W81,"SCOPE:SERVER FTC:ALL")),"stopped")</f>
        <v>Success: Insert Ack on DTSIMI1 for EURONOIS5Y= at 16:17:08</v>
      </c>
      <c r="H81" s="3" t="s">
        <v>48</v>
      </c>
      <c r="I81" s="131" t="str">
        <v>EUR1MSW5Y=</v>
      </c>
      <c r="J81" s="136">
        <f>IF(I81="","",'1M Pricing'!$I81*100)</f>
        <v>0.37100000000028865</v>
      </c>
      <c r="K81" s="136">
        <f t="shared" si="5"/>
        <v>0.37100000000028865</v>
      </c>
      <c r="L81" s="131" t="str">
        <v>EUR3MSW5Y=</v>
      </c>
      <c r="M81" s="136">
        <f>IF(L81="","",'3M Pricing'!$I81*100)</f>
        <v>0.47200000009655213</v>
      </c>
      <c r="N81" s="132">
        <f t="shared" si="6"/>
        <v>0.47200000009655213</v>
      </c>
      <c r="O81" s="131" t="str">
        <v>EUR6MSW5Y=</v>
      </c>
      <c r="P81" s="132">
        <f>IF(O81="","",'6M Pricing'!$I81*100)</f>
        <v>0.56099999999837968</v>
      </c>
      <c r="Q81" s="132">
        <f t="shared" si="7"/>
        <v>0.56099999999837968</v>
      </c>
      <c r="R81" s="131" t="str">
        <v>EUR1YSW5Y=</v>
      </c>
      <c r="S81" s="132">
        <f>IF(R81="","",'1Y Pricing'!$I81*100)</f>
        <v>0.67400000000000337</v>
      </c>
      <c r="T81" s="132">
        <f t="shared" si="8"/>
        <v>0.67400000000000337</v>
      </c>
      <c r="U81" s="131" t="str">
        <v>EURONOIS5Y=</v>
      </c>
      <c r="V81" s="136">
        <f>IF(U81="","",'ON Pricing'!$I81*100)</f>
        <v>0.30500000000019528</v>
      </c>
      <c r="W81" s="136">
        <f t="shared" si="9"/>
        <v>0.30500000000019528</v>
      </c>
      <c r="Y81" s="165">
        <f>IF($C81=" ","",ROUND(ABS(_xll.RtGet(SourceAlias,$I81,BID)-J81),4))</f>
        <v>2E-3</v>
      </c>
      <c r="Z81" s="165">
        <f>IF($C81=" ","",ROUND(ABS(_xll.RtGet(SourceAlias,$I81,ASK)-K81),4))</f>
        <v>2E-3</v>
      </c>
      <c r="AA81" s="165">
        <f>IF($D81=" ","",ROUND(ABS(_xll.RtGet(SourceAlias,$L81,BID)-M81),4))</f>
        <v>0</v>
      </c>
      <c r="AB81" s="165">
        <f>IF($D81=" ","",ROUND(ABS(_xll.RtGet(SourceAlias,$L81,ASK)-N81),4))</f>
        <v>0</v>
      </c>
      <c r="AC81" s="165">
        <f>IF($E81=" ","",ROUND(ABS(_xll.RtGet(SourceAlias,$O81,BID)-P81),4))</f>
        <v>2E-3</v>
      </c>
      <c r="AD81" s="165">
        <f>IF($E81=" ","",ROUND(ABS(_xll.RtGet(SourceAlias,$O81,ASK)-Q81),4))</f>
        <v>2E-3</v>
      </c>
      <c r="AE81" s="165">
        <f>IF($F81=" ","",ROUND(ABS(_xll.RtGet(SourceAlias,$R81,BID)-S81),4))</f>
        <v>2E-3</v>
      </c>
      <c r="AF81" s="165">
        <f>IF($F81=" ","",ROUND(ABS(_xll.RtGet(SourceAlias,$R81,ASK)-T81),4))</f>
        <v>2E-3</v>
      </c>
      <c r="AG81" s="165">
        <f>IF($G81=" ","",ROUND(ABS(_xll.RtGet(SourceAlias,$U81,BID)-V81),4))</f>
        <v>0</v>
      </c>
      <c r="AH81" s="165">
        <f>IF($G81=" ","",ROUND(ABS(_xll.RtGet(SourceAlias,$U81,ASK)-W81),4))</f>
        <v>0</v>
      </c>
    </row>
    <row r="82" spans="1:34" x14ac:dyDescent="0.2">
      <c r="A82" s="206"/>
      <c r="B82" s="56" t="s">
        <v>85</v>
      </c>
      <c r="C82" s="152" t="str">
        <f>IF(Contribute="abcd",IF($E$2&lt;&gt;-1,_xll.RtContribute(SourceAlias,I82,Fields,J82:K82,"SCOPE:SERVER"),_xll.RtContribute(SourceAlias,"DDS_INSERT_S",$E$2:$G$2,I82:K82,"SCOPE:SERVER FTC:ALL")),"stopped")</f>
        <v>Success: Insert Ack on DTSIMI1 for EUR1MSW6Y= at 16:17:08</v>
      </c>
      <c r="D82" s="161" t="str">
        <f>IF(Contribute="abcd",IF($E$2&lt;&gt;-1,_xll.RtContribute(SourceAlias,L82,Fields,M82:N82,"SCOPE:SERVER"),_xll.RtContribute(SourceAlias,"DDS_INSERT_S",$E$2:$G$2,L82:N82,"SCOPE:SERVER FTC:ALL")),"stopped")</f>
        <v>Success: Insert Ack on DTSIMI1 for EUR3MSW6Y= at 16:17:12</v>
      </c>
      <c r="E82" s="161" t="str">
        <f>IF(Contribute="abcd",IF($E$2&lt;&gt;-1,_xll.RtContribute(SourceAlias,O82,Fields,P82:Q82,"SCOPE:SERVER"),_xll.RtContribute(SourceAlias,"DDS_INSERT_S",$E$2:$G$2,O82:Q82,"SCOPE:SERVER FTC:ALL")),"stopped")</f>
        <v>Success: Insert Ack on DTSIMI1 for EUR6MSW6Y= at 16:17:12</v>
      </c>
      <c r="F82" s="152" t="str">
        <f>IF(Contribute="abcd",IF($E$2&lt;&gt;-1,_xll.RtContribute(SourceAlias,R82,Fields,S82:T82,"SCOPE:SERVER"),_xll.RtContribute(SourceAlias,"DDS_INSERT_S",$E$2:$G$2,S82:T82,"SCOPE:SERVER FTC:ALL")),"stopped")</f>
        <v>Success: Insert Ack on DTSIMI1 for EUR1YSW6Y= at 16:17:10</v>
      </c>
      <c r="G82" s="152" t="str">
        <f>IF(Contribute="abcd",IF($E$2&lt;&gt;-1,_xll.RtContribute(SourceAlias,U82,Fields,V82:W82,"SCOPE:SERVER"),_xll.RtContribute(SourceAlias,"DDS_INSERT_S",$E$2:$G$2,U82:W82,"SCOPE:SERVER FTC:ALL")),"stopped")</f>
        <v>Success: Insert Ack on DTSIMI1 for EURONOIS6Y= at 16:17:08</v>
      </c>
      <c r="H82" s="3" t="s">
        <v>48</v>
      </c>
      <c r="I82" s="131" t="str">
        <v>EUR1MSW6Y=</v>
      </c>
      <c r="J82" s="136">
        <f>IF(I82="","",'1M Pricing'!$I82*100)</f>
        <v>0.52900000000122382</v>
      </c>
      <c r="K82" s="136">
        <f t="shared" si="5"/>
        <v>0.52900000000122382</v>
      </c>
      <c r="L82" s="131" t="str">
        <v>EUR3MSW6Y=</v>
      </c>
      <c r="M82" s="136">
        <f>IF(L82="","",'3M Pricing'!$I82*100)</f>
        <v>0.63100000000286049</v>
      </c>
      <c r="N82" s="132">
        <f t="shared" si="6"/>
        <v>0.63100000000286049</v>
      </c>
      <c r="O82" s="131" t="str">
        <v>EUR6MSW6Y=</v>
      </c>
      <c r="P82" s="132">
        <f>IF(O82="","",'6M Pricing'!$I82*100)</f>
        <v>0.71999999999218345</v>
      </c>
      <c r="Q82" s="132">
        <f t="shared" si="7"/>
        <v>0.71999999999218345</v>
      </c>
      <c r="R82" s="131" t="str">
        <v>EUR1YSW6Y=</v>
      </c>
      <c r="S82" s="132">
        <f>IF(R82="","",'1Y Pricing'!$I82*100)</f>
        <v>0.83300000000000096</v>
      </c>
      <c r="T82" s="132">
        <f t="shared" si="8"/>
        <v>0.83300000000000096</v>
      </c>
      <c r="U82" s="131" t="str">
        <v>EURONOIS6Y=</v>
      </c>
      <c r="V82" s="136">
        <f>IF(U82="","",'ON Pricing'!$I82*100)</f>
        <v>0.46100000000024421</v>
      </c>
      <c r="W82" s="136">
        <f t="shared" si="9"/>
        <v>0.46100000000024421</v>
      </c>
      <c r="Y82" s="165">
        <f>IF($C82=" ","",ROUND(ABS(_xll.RtGet(SourceAlias,$I82,BID)-J82),4))</f>
        <v>2E-3</v>
      </c>
      <c r="Z82" s="165">
        <f>IF($C82=" ","",ROUND(ABS(_xll.RtGet(SourceAlias,$I82,ASK)-K82),4))</f>
        <v>2E-3</v>
      </c>
      <c r="AA82" s="165">
        <f>IF($D82=" ","",ROUND(ABS(_xll.RtGet(SourceAlias,$L82,BID)-M82),4))</f>
        <v>0</v>
      </c>
      <c r="AB82" s="165">
        <f>IF($D82=" ","",ROUND(ABS(_xll.RtGet(SourceAlias,$L82,ASK)-N82),4))</f>
        <v>0</v>
      </c>
      <c r="AC82" s="165">
        <f>IF($E82=" ","",ROUND(ABS(_xll.RtGet(SourceAlias,$O82,BID)-P82),4))</f>
        <v>2E-3</v>
      </c>
      <c r="AD82" s="165">
        <f>IF($E82=" ","",ROUND(ABS(_xll.RtGet(SourceAlias,$O82,ASK)-Q82),4))</f>
        <v>2E-3</v>
      </c>
      <c r="AE82" s="165">
        <f>IF($F82=" ","",ROUND(ABS(_xll.RtGet(SourceAlias,$R82,BID)-S82),4))</f>
        <v>2E-3</v>
      </c>
      <c r="AF82" s="165">
        <f>IF($F82=" ","",ROUND(ABS(_xll.RtGet(SourceAlias,$R82,ASK)-T82),4))</f>
        <v>2E-3</v>
      </c>
      <c r="AG82" s="165">
        <f>IF($G82=" ","",ROUND(ABS(_xll.RtGet(SourceAlias,$U82,BID)-V82),4))</f>
        <v>0</v>
      </c>
      <c r="AH82" s="165">
        <f>IF($G82=" ","",ROUND(ABS(_xll.RtGet(SourceAlias,$U82,ASK)-W82),4))</f>
        <v>0</v>
      </c>
    </row>
    <row r="83" spans="1:34" x14ac:dyDescent="0.2">
      <c r="A83" s="206"/>
      <c r="B83" s="56" t="s">
        <v>28</v>
      </c>
      <c r="C83" s="152" t="str">
        <f>IF(Contribute="abcd",IF($E$2&lt;&gt;-1,_xll.RtContribute(SourceAlias,I83,Fields,J83:K83,"SCOPE:SERVER"),_xll.RtContribute(SourceAlias,"DDS_INSERT_S",$E$2:$G$2,I83:K83,"SCOPE:SERVER FTC:ALL")),"stopped")</f>
        <v>Success: Insert Ack on DTSIMI1 for EUR1MSW7Y= at 16:17:08</v>
      </c>
      <c r="D83" s="161" t="str">
        <f>IF(Contribute="abcd",IF($E$2&lt;&gt;-1,_xll.RtContribute(SourceAlias,L83,Fields,M83:N83,"SCOPE:SERVER"),_xll.RtContribute(SourceAlias,"DDS_INSERT_S",$E$2:$G$2,L83:N83,"SCOPE:SERVER FTC:ALL")),"stopped")</f>
        <v>Success: Insert Ack on DTSIMI1 for EUR3MSW7Y= at 16:17:12</v>
      </c>
      <c r="E83" s="161" t="str">
        <f>IF(Contribute="abcd",IF($E$2&lt;&gt;-1,_xll.RtContribute(SourceAlias,O83,Fields,P83:Q83,"SCOPE:SERVER"),_xll.RtContribute(SourceAlias,"DDS_INSERT_S",$E$2:$G$2,O83:Q83,"SCOPE:SERVER FTC:ALL")),"stopped")</f>
        <v>Success: Insert Ack on DTSIMI1 for EUR6MSW7Y= at 16:17:12</v>
      </c>
      <c r="F83" s="152" t="str">
        <f>IF(Contribute="abcd",IF($E$2&lt;&gt;-1,_xll.RtContribute(SourceAlias,R83,Fields,S83:T83,"SCOPE:SERVER"),_xll.RtContribute(SourceAlias,"DDS_INSERT_S",$E$2:$G$2,S83:T83,"SCOPE:SERVER FTC:ALL")),"stopped")</f>
        <v>Success: Insert Ack on DTSIMI1 for EUR1YSW7Y= at 16:17:10</v>
      </c>
      <c r="G83" s="152" t="str">
        <f>IF(Contribute="abcd",IF($E$2&lt;&gt;-1,_xll.RtContribute(SourceAlias,U83,Fields,V83:W83,"SCOPE:SERVER"),_xll.RtContribute(SourceAlias,"DDS_INSERT_S",$E$2:$G$2,U83:W83,"SCOPE:SERVER FTC:ALL")),"stopped")</f>
        <v>Success: Insert Ack on DTSIMI1 for EURONOIS7Y= at 16:17:08</v>
      </c>
      <c r="H83" s="3" t="s">
        <v>48</v>
      </c>
      <c r="I83" s="131" t="str">
        <v>EUR1MSW7Y=</v>
      </c>
      <c r="J83" s="136">
        <f>IF(I83="","",'1M Pricing'!$I83*100)</f>
        <v>0.68000000000200334</v>
      </c>
      <c r="K83" s="136">
        <f t="shared" si="5"/>
        <v>0.68000000000200334</v>
      </c>
      <c r="L83" s="131" t="str">
        <v>EUR3MSW7Y=</v>
      </c>
      <c r="M83" s="136">
        <f>IF(L83="","",'3M Pricing'!$I83*100)</f>
        <v>0.78199999999016523</v>
      </c>
      <c r="N83" s="132">
        <f t="shared" si="6"/>
        <v>0.78199999999016523</v>
      </c>
      <c r="O83" s="131" t="str">
        <v>EUR6MSW7Y=</v>
      </c>
      <c r="P83" s="132">
        <f>IF(O83="","",'6M Pricing'!$I83*100)</f>
        <v>0.8709999999949708</v>
      </c>
      <c r="Q83" s="132">
        <f t="shared" si="7"/>
        <v>0.8709999999949708</v>
      </c>
      <c r="R83" s="131" t="str">
        <v>EUR1YSW7Y=</v>
      </c>
      <c r="S83" s="132">
        <f>IF(R83="","",'1Y Pricing'!$I83*100)</f>
        <v>0.98100000000001153</v>
      </c>
      <c r="T83" s="132">
        <f t="shared" si="8"/>
        <v>0.98100000000001153</v>
      </c>
      <c r="U83" s="131" t="str">
        <v>EURONOIS7Y=</v>
      </c>
      <c r="V83" s="136">
        <f>IF(U83="","",'ON Pricing'!$I83*100)</f>
        <v>0.61099999999994958</v>
      </c>
      <c r="W83" s="136">
        <f t="shared" si="9"/>
        <v>0.61099999999994958</v>
      </c>
      <c r="Y83" s="165">
        <f>IF($C83=" ","",ROUND(ABS(_xll.RtGet(SourceAlias,$I83,BID)-J83),4))</f>
        <v>2E-3</v>
      </c>
      <c r="Z83" s="165">
        <f>IF($C83=" ","",ROUND(ABS(_xll.RtGet(SourceAlias,$I83,ASK)-K83),4))</f>
        <v>2E-3</v>
      </c>
      <c r="AA83" s="165">
        <f>IF($D83=" ","",ROUND(ABS(_xll.RtGet(SourceAlias,$L83,BID)-M83),4))</f>
        <v>0</v>
      </c>
      <c r="AB83" s="165">
        <f>IF($D83=" ","",ROUND(ABS(_xll.RtGet(SourceAlias,$L83,ASK)-N83),4))</f>
        <v>0</v>
      </c>
      <c r="AC83" s="165">
        <f>IF($E83=" ","",ROUND(ABS(_xll.RtGet(SourceAlias,$O83,BID)-P83),4))</f>
        <v>2E-3</v>
      </c>
      <c r="AD83" s="165">
        <f>IF($E83=" ","",ROUND(ABS(_xll.RtGet(SourceAlias,$O83,ASK)-Q83),4))</f>
        <v>2E-3</v>
      </c>
      <c r="AE83" s="165">
        <f>IF($F83=" ","",ROUND(ABS(_xll.RtGet(SourceAlias,$R83,BID)-S83),4))</f>
        <v>2E-3</v>
      </c>
      <c r="AF83" s="165">
        <f>IF($F83=" ","",ROUND(ABS(_xll.RtGet(SourceAlias,$R83,ASK)-T83),4))</f>
        <v>2E-3</v>
      </c>
      <c r="AG83" s="165">
        <f>IF($G83=" ","",ROUND(ABS(_xll.RtGet(SourceAlias,$U83,BID)-V83),4))</f>
        <v>0</v>
      </c>
      <c r="AH83" s="165">
        <f>IF($G83=" ","",ROUND(ABS(_xll.RtGet(SourceAlias,$U83,ASK)-W83),4))</f>
        <v>0</v>
      </c>
    </row>
    <row r="84" spans="1:34" x14ac:dyDescent="0.2">
      <c r="A84" s="206"/>
      <c r="B84" s="56" t="s">
        <v>86</v>
      </c>
      <c r="C84" s="152" t="str">
        <f>IF(Contribute="abcd",IF($E$2&lt;&gt;-1,_xll.RtContribute(SourceAlias,I84,Fields,J84:K84,"SCOPE:SERVER"),_xll.RtContribute(SourceAlias,"DDS_INSERT_S",$E$2:$G$2,I84:K84,"SCOPE:SERVER FTC:ALL")),"stopped")</f>
        <v>Success: Insert Ack on DTSIMI1 for EUR1MSW8Y= at 16:17:08</v>
      </c>
      <c r="D84" s="161" t="str">
        <f>IF(Contribute="abcd",IF($E$2&lt;&gt;-1,_xll.RtContribute(SourceAlias,L84,Fields,M84:N84,"SCOPE:SERVER"),_xll.RtContribute(SourceAlias,"DDS_INSERT_S",$E$2:$G$2,L84:N84,"SCOPE:SERVER FTC:ALL")),"stopped")</f>
        <v>Success: Insert Ack on DTSIMI1 for EUR3MSW8Y= at 16:17:12</v>
      </c>
      <c r="E84" s="161" t="str">
        <f>IF(Contribute="abcd",IF($E$2&lt;&gt;-1,_xll.RtContribute(SourceAlias,O84,Fields,P84:Q84,"SCOPE:SERVER"),_xll.RtContribute(SourceAlias,"DDS_INSERT_S",$E$2:$G$2,O84:Q84,"SCOPE:SERVER FTC:ALL")),"stopped")</f>
        <v>Success: Insert Ack on DTSIMI1 for EUR6MSW8Y= at 16:17:12</v>
      </c>
      <c r="F84" s="152" t="str">
        <f>IF(Contribute="abcd",IF($E$2&lt;&gt;-1,_xll.RtContribute(SourceAlias,R84,Fields,S84:T84,"SCOPE:SERVER"),_xll.RtContribute(SourceAlias,"DDS_INSERT_S",$E$2:$G$2,S84:T84,"SCOPE:SERVER FTC:ALL")),"stopped")</f>
        <v>Success: Insert Ack on DTSIMI1 for EUR1YSW8Y= at 16:17:10</v>
      </c>
      <c r="G84" s="152" t="str">
        <f>IF(Contribute="abcd",IF($E$2&lt;&gt;-1,_xll.RtContribute(SourceAlias,U84,Fields,V84:W84,"SCOPE:SERVER"),_xll.RtContribute(SourceAlias,"DDS_INSERT_S",$E$2:$G$2,U84:W84,"SCOPE:SERVER FTC:ALL")),"stopped")</f>
        <v>Success: Insert Ack on DTSIMI1 for EURONOIS8Y= at 16:17:08</v>
      </c>
      <c r="H84" s="3" t="s">
        <v>48</v>
      </c>
      <c r="I84" s="131" t="str">
        <v>EUR1MSW8Y=</v>
      </c>
      <c r="J84" s="136">
        <f>IF(I84="","",'1M Pricing'!$I84*100)</f>
        <v>0.81700000000650508</v>
      </c>
      <c r="K84" s="136">
        <f t="shared" si="5"/>
        <v>0.81700000000650508</v>
      </c>
      <c r="L84" s="131" t="str">
        <v>EUR3MSW8Y=</v>
      </c>
      <c r="M84" s="136">
        <f>IF(L84="","",'3M Pricing'!$I84*100)</f>
        <v>0.91900000002234705</v>
      </c>
      <c r="N84" s="132">
        <f t="shared" si="6"/>
        <v>0.91900000002234705</v>
      </c>
      <c r="O84" s="131" t="str">
        <v>EUR6MSW8Y=</v>
      </c>
      <c r="P84" s="132">
        <f>IF(O84="","",'6M Pricing'!$I84*100)</f>
        <v>1.0069999999899042</v>
      </c>
      <c r="Q84" s="132">
        <f t="shared" si="7"/>
        <v>1.0069999999899042</v>
      </c>
      <c r="R84" s="131" t="str">
        <v>EUR1YSW8Y=</v>
      </c>
      <c r="S84" s="132">
        <f>IF(R84="","",'1Y Pricing'!$I84*100)</f>
        <v>1.1160000000000214</v>
      </c>
      <c r="T84" s="132">
        <f t="shared" si="8"/>
        <v>1.1160000000000214</v>
      </c>
      <c r="U84" s="131" t="str">
        <v>EURONOIS8Y=</v>
      </c>
      <c r="V84" s="136">
        <f>IF(U84="","",'ON Pricing'!$I84*100)</f>
        <v>0.74900000000003431</v>
      </c>
      <c r="W84" s="136">
        <f t="shared" si="9"/>
        <v>0.74900000000003431</v>
      </c>
      <c r="Y84" s="165">
        <f>IF($C84=" ","",ROUND(ABS(_xll.RtGet(SourceAlias,$I84,BID)-J84),4))</f>
        <v>2E-3</v>
      </c>
      <c r="Z84" s="165">
        <f>IF($C84=" ","",ROUND(ABS(_xll.RtGet(SourceAlias,$I84,ASK)-K84),4))</f>
        <v>2E-3</v>
      </c>
      <c r="AA84" s="165">
        <f>IF($D84=" ","",ROUND(ABS(_xll.RtGet(SourceAlias,$L84,BID)-M84),4))</f>
        <v>0</v>
      </c>
      <c r="AB84" s="165">
        <f>IF($D84=" ","",ROUND(ABS(_xll.RtGet(SourceAlias,$L84,ASK)-N84),4))</f>
        <v>0</v>
      </c>
      <c r="AC84" s="165">
        <f>IF($E84=" ","",ROUND(ABS(_xll.RtGet(SourceAlias,$O84,BID)-P84),4))</f>
        <v>2E-3</v>
      </c>
      <c r="AD84" s="165">
        <f>IF($E84=" ","",ROUND(ABS(_xll.RtGet(SourceAlias,$O84,ASK)-Q84),4))</f>
        <v>2E-3</v>
      </c>
      <c r="AE84" s="165">
        <f>IF($F84=" ","",ROUND(ABS(_xll.RtGet(SourceAlias,$R84,BID)-S84),4))</f>
        <v>2E-3</v>
      </c>
      <c r="AF84" s="165">
        <f>IF($F84=" ","",ROUND(ABS(_xll.RtGet(SourceAlias,$R84,ASK)-T84),4))</f>
        <v>2E-3</v>
      </c>
      <c r="AG84" s="165">
        <f>IF($G84=" ","",ROUND(ABS(_xll.RtGet(SourceAlias,$U84,BID)-V84),4))</f>
        <v>0</v>
      </c>
      <c r="AH84" s="165">
        <f>IF($G84=" ","",ROUND(ABS(_xll.RtGet(SourceAlias,$U84,ASK)-W84),4))</f>
        <v>0</v>
      </c>
    </row>
    <row r="85" spans="1:34" x14ac:dyDescent="0.2">
      <c r="A85" s="206"/>
      <c r="B85" s="56" t="s">
        <v>87</v>
      </c>
      <c r="C85" s="152" t="str">
        <f>IF(Contribute="abcd",IF($E$2&lt;&gt;-1,_xll.RtContribute(SourceAlias,I85,Fields,J85:K85,"SCOPE:SERVER"),_xll.RtContribute(SourceAlias,"DDS_INSERT_S",$E$2:$G$2,I85:K85,"SCOPE:SERVER FTC:ALL")),"stopped")</f>
        <v>Success: Insert Ack on DTSIMI1 for EUR1MSW9Y= at 16:17:08</v>
      </c>
      <c r="D85" s="161" t="str">
        <f>IF(Contribute="abcd",IF($E$2&lt;&gt;-1,_xll.RtContribute(SourceAlias,L85,Fields,M85:N85,"SCOPE:SERVER"),_xll.RtContribute(SourceAlias,"DDS_INSERT_S",$E$2:$G$2,L85:N85,"SCOPE:SERVER FTC:ALL")),"stopped")</f>
        <v>Success: Insert Ack on DTSIMI1 for EUR3MSW9Y= at 16:17:12</v>
      </c>
      <c r="E85" s="161" t="str">
        <f>IF(Contribute="abcd",IF($E$2&lt;&gt;-1,_xll.RtContribute(SourceAlias,O85,Fields,P85:Q85,"SCOPE:SERVER"),_xll.RtContribute(SourceAlias,"DDS_INSERT_S",$E$2:$G$2,O85:Q85,"SCOPE:SERVER FTC:ALL")),"stopped")</f>
        <v>Success: Insert Ack on DTSIMI1 for EUR6MSW9Y= at 16:17:12</v>
      </c>
      <c r="F85" s="152" t="str">
        <f>IF(Contribute="abcd",IF($E$2&lt;&gt;-1,_xll.RtContribute(SourceAlias,R85,Fields,S85:T85,"SCOPE:SERVER"),_xll.RtContribute(SourceAlias,"DDS_INSERT_S",$E$2:$G$2,S85:T85,"SCOPE:SERVER FTC:ALL")),"stopped")</f>
        <v>Success: Insert Ack on DTSIMI1 for EUR1YSW9Y= at 16:17:12</v>
      </c>
      <c r="G85" s="152" t="str">
        <f>IF(Contribute="abcd",IF($E$2&lt;&gt;-1,_xll.RtContribute(SourceAlias,U85,Fields,V85:W85,"SCOPE:SERVER"),_xll.RtContribute(SourceAlias,"DDS_INSERT_S",$E$2:$G$2,U85:W85,"SCOPE:SERVER FTC:ALL")),"stopped")</f>
        <v>Success: Insert Ack on DTSIMI1 for EURONOIS9Y= at 16:17:08</v>
      </c>
      <c r="H85" s="3" t="s">
        <v>48</v>
      </c>
      <c r="I85" s="131" t="str">
        <v>EUR1MSW9Y=</v>
      </c>
      <c r="J85" s="136">
        <f>IF(I85="","",'1M Pricing'!$I85*100)</f>
        <v>0.94000000000075112</v>
      </c>
      <c r="K85" s="136">
        <f t="shared" si="5"/>
        <v>0.94000000000075112</v>
      </c>
      <c r="L85" s="131" t="str">
        <v>EUR3MSW9Y=</v>
      </c>
      <c r="M85" s="136">
        <f>IF(L85="","",'3M Pricing'!$I85*100)</f>
        <v>1.0420000000102112</v>
      </c>
      <c r="N85" s="132">
        <f t="shared" si="6"/>
        <v>1.0420000000102112</v>
      </c>
      <c r="O85" s="131" t="str">
        <v>EUR6MSW9Y=</v>
      </c>
      <c r="P85" s="132">
        <f>IF(O85="","",'6M Pricing'!$I85*100)</f>
        <v>1.1280000000490895</v>
      </c>
      <c r="Q85" s="132">
        <f t="shared" si="7"/>
        <v>1.1280000000490895</v>
      </c>
      <c r="R85" s="131" t="str">
        <v>EUR1YSW9Y=</v>
      </c>
      <c r="S85" s="132">
        <f>IF(R85="","",'1Y Pricing'!$I85*100)</f>
        <v>1.2360000000000058</v>
      </c>
      <c r="T85" s="132">
        <f t="shared" si="8"/>
        <v>1.2360000000000058</v>
      </c>
      <c r="U85" s="131" t="str">
        <v>EURONOIS9Y=</v>
      </c>
      <c r="V85" s="136">
        <f>IF(U85="","",'ON Pricing'!$I85*100)</f>
        <v>0.87099999999997457</v>
      </c>
      <c r="W85" s="136">
        <f t="shared" si="9"/>
        <v>0.87099999999997457</v>
      </c>
      <c r="Y85" s="165">
        <f>IF($C85=" ","",ROUND(ABS(_xll.RtGet(SourceAlias,$I85,BID)-J85),4))</f>
        <v>2E-3</v>
      </c>
      <c r="Z85" s="165">
        <f>IF($C85=" ","",ROUND(ABS(_xll.RtGet(SourceAlias,$I85,ASK)-K85),4))</f>
        <v>2E-3</v>
      </c>
      <c r="AA85" s="165">
        <f>IF($D85=" ","",ROUND(ABS(_xll.RtGet(SourceAlias,$L85,BID)-M85),4))</f>
        <v>0</v>
      </c>
      <c r="AB85" s="165">
        <f>IF($D85=" ","",ROUND(ABS(_xll.RtGet(SourceAlias,$L85,ASK)-N85),4))</f>
        <v>0</v>
      </c>
      <c r="AC85" s="165">
        <f>IF($E85=" ","",ROUND(ABS(_xll.RtGet(SourceAlias,$O85,BID)-P85),4))</f>
        <v>2E-3</v>
      </c>
      <c r="AD85" s="165">
        <f>IF($E85=" ","",ROUND(ABS(_xll.RtGet(SourceAlias,$O85,ASK)-Q85),4))</f>
        <v>2E-3</v>
      </c>
      <c r="AE85" s="165">
        <f>IF($F85=" ","",ROUND(ABS(_xll.RtGet(SourceAlias,$R85,BID)-S85),4))</f>
        <v>2E-3</v>
      </c>
      <c r="AF85" s="165">
        <f>IF($F85=" ","",ROUND(ABS(_xll.RtGet(SourceAlias,$R85,ASK)-T85),4))</f>
        <v>2E-3</v>
      </c>
      <c r="AG85" s="165">
        <f>IF($G85=" ","",ROUND(ABS(_xll.RtGet(SourceAlias,$U85,BID)-V85),4))</f>
        <v>0</v>
      </c>
      <c r="AH85" s="165">
        <f>IF($G85=" ","",ROUND(ABS(_xll.RtGet(SourceAlias,$U85,ASK)-W85),4))</f>
        <v>0</v>
      </c>
    </row>
    <row r="86" spans="1:34" x14ac:dyDescent="0.2">
      <c r="A86" s="206"/>
      <c r="B86" s="56" t="s">
        <v>29</v>
      </c>
      <c r="C86" s="152" t="str">
        <f>IF(Contribute="abcd",IF($E$2&lt;&gt;-1,_xll.RtContribute(SourceAlias,I86,Fields,J86:K86,"SCOPE:SERVER"),_xll.RtContribute(SourceAlias,"DDS_INSERT_S",$E$2:$G$2,I86:K86,"SCOPE:SERVER FTC:ALL")),"stopped")</f>
        <v>Success: Insert Ack on DTSIMI1 for EUR1MSW10Y= at 16:17:08</v>
      </c>
      <c r="D86" s="161" t="str">
        <f>IF(Contribute="abcd",IF($E$2&lt;&gt;-1,_xll.RtContribute(SourceAlias,L86,Fields,M86:N86,"SCOPE:SERVER"),_xll.RtContribute(SourceAlias,"DDS_INSERT_S",$E$2:$G$2,L86:N86,"SCOPE:SERVER FTC:ALL")),"stopped")</f>
        <v>Success: Insert Ack on DTSIMI1 for EUR3MSW10Y= at 16:17:12</v>
      </c>
      <c r="E86" s="161" t="str">
        <f>IF(Contribute="abcd",IF($E$2&lt;&gt;-1,_xll.RtContribute(SourceAlias,O86,Fields,P86:Q86,"SCOPE:SERVER"),_xll.RtContribute(SourceAlias,"DDS_INSERT_S",$E$2:$G$2,O86:Q86,"SCOPE:SERVER FTC:ALL")),"stopped")</f>
        <v>Success: Insert Ack on DTSIMI1 for EUR6MSW10Y= at 16:17:12</v>
      </c>
      <c r="F86" s="152" t="str">
        <f>IF(Contribute="abcd",IF($E$2&lt;&gt;-1,_xll.RtContribute(SourceAlias,R86,Fields,S86:T86,"SCOPE:SERVER"),_xll.RtContribute(SourceAlias,"DDS_INSERT_S",$E$2:$G$2,S86:T86,"SCOPE:SERVER FTC:ALL")),"stopped")</f>
        <v>Success: Insert Ack on DTSIMI1 for EUR1YSW10Y= at 16:17:12</v>
      </c>
      <c r="G86" s="152" t="str">
        <f>IF(Contribute="abcd",IF($E$2&lt;&gt;-1,_xll.RtContribute(SourceAlias,U86,Fields,V86:W86,"SCOPE:SERVER"),_xll.RtContribute(SourceAlias,"DDS_INSERT_S",$E$2:$G$2,U86:W86,"SCOPE:SERVER FTC:ALL")),"stopped")</f>
        <v>Success: Insert Ack on DTSIMI1 for EURONOIS10Y= at 16:17:08</v>
      </c>
      <c r="H86" s="3" t="s">
        <v>48</v>
      </c>
      <c r="I86" s="131" t="str">
        <v>EUR1MSW10Y=</v>
      </c>
      <c r="J86" s="136">
        <f>IF(I86="","",'1M Pricing'!$I86*100)</f>
        <v>1.0470000000032362</v>
      </c>
      <c r="K86" s="136">
        <f t="shared" si="5"/>
        <v>1.0470000000032362</v>
      </c>
      <c r="L86" s="131" t="str">
        <v>EUR3MSW10Y=</v>
      </c>
      <c r="M86" s="136">
        <f>IF(L86="","",'3M Pricing'!$I86*100)</f>
        <v>1.1469999999958069</v>
      </c>
      <c r="N86" s="132">
        <f t="shared" si="6"/>
        <v>1.1469999999958069</v>
      </c>
      <c r="O86" s="131" t="str">
        <v>EUR6MSW10Y=</v>
      </c>
      <c r="P86" s="132">
        <f>IF(O86="","",'6M Pricing'!$I86*100)</f>
        <v>1.2309999999931942</v>
      </c>
      <c r="Q86" s="132">
        <f t="shared" si="7"/>
        <v>1.2309999999931942</v>
      </c>
      <c r="R86" s="131" t="str">
        <v>EUR1YSW10Y=</v>
      </c>
      <c r="S86" s="132">
        <f>IF(R86="","",'1Y Pricing'!$I86*100)</f>
        <v>1.3370000000000073</v>
      </c>
      <c r="T86" s="132">
        <f t="shared" si="8"/>
        <v>1.3370000000000073</v>
      </c>
      <c r="U86" s="131" t="str">
        <v>EURONOIS10Y=</v>
      </c>
      <c r="V86" s="136">
        <f>IF(U86="","",'ON Pricing'!$I86*100)</f>
        <v>0.97799999999996379</v>
      </c>
      <c r="W86" s="136">
        <f t="shared" si="9"/>
        <v>0.97799999999996379</v>
      </c>
      <c r="Y86" s="165">
        <f>IF($C86=" ","",ROUND(ABS(_xll.RtGet(SourceAlias,$I86,BID)-J86),4))</f>
        <v>2E-3</v>
      </c>
      <c r="Z86" s="165">
        <f>IF($C86=" ","",ROUND(ABS(_xll.RtGet(SourceAlias,$I86,ASK)-K86),4))</f>
        <v>2E-3</v>
      </c>
      <c r="AA86" s="165">
        <f>IF($D86=" ","",ROUND(ABS(_xll.RtGet(SourceAlias,$L86,BID)-M86),4))</f>
        <v>2E-3</v>
      </c>
      <c r="AB86" s="165">
        <f>IF($D86=" ","",ROUND(ABS(_xll.RtGet(SourceAlias,$L86,ASK)-N86),4))</f>
        <v>2E-3</v>
      </c>
      <c r="AC86" s="165">
        <f>IF($E86=" ","",ROUND(ABS(_xll.RtGet(SourceAlias,$O86,BID)-P86),4))</f>
        <v>2E-3</v>
      </c>
      <c r="AD86" s="165">
        <f>IF($E86=" ","",ROUND(ABS(_xll.RtGet(SourceAlias,$O86,ASK)-Q86),4))</f>
        <v>2E-3</v>
      </c>
      <c r="AE86" s="165">
        <f>IF($F86=" ","",ROUND(ABS(_xll.RtGet(SourceAlias,$R86,BID)-S86),4))</f>
        <v>2E-3</v>
      </c>
      <c r="AF86" s="165">
        <f>IF($F86=" ","",ROUND(ABS(_xll.RtGet(SourceAlias,$R86,ASK)-T86),4))</f>
        <v>2E-3</v>
      </c>
      <c r="AG86" s="165">
        <f>IF($G86=" ","",ROUND(ABS(_xll.RtGet(SourceAlias,$U86,BID)-V86),4))</f>
        <v>0</v>
      </c>
      <c r="AH86" s="165">
        <f>IF($G86=" ","",ROUND(ABS(_xll.RtGet(SourceAlias,$U86,ASK)-W86),4))</f>
        <v>0</v>
      </c>
    </row>
    <row r="87" spans="1:34" x14ac:dyDescent="0.2">
      <c r="A87" s="206"/>
      <c r="B87" s="56" t="s">
        <v>88</v>
      </c>
      <c r="C87" s="152" t="str">
        <f>IF(Contribute="abcd",IF($E$2&lt;&gt;-1,_xll.RtContribute(SourceAlias,I87,Fields,J87:K87,"SCOPE:SERVER"),_xll.RtContribute(SourceAlias,"DDS_INSERT_S",$E$2:$G$2,I87:K87,"SCOPE:SERVER FTC:ALL")),"stopped")</f>
        <v>Success: Insert Ack on DTSIMI1 for EUR1MSW11Y= at 16:17:08</v>
      </c>
      <c r="D87" s="161" t="str">
        <f>IF(Contribute="abcd",IF($E$2&lt;&gt;-1,_xll.RtContribute(SourceAlias,L87,Fields,M87:N87,"SCOPE:SERVER"),_xll.RtContribute(SourceAlias,"DDS_INSERT_S",$E$2:$G$2,L87:N87,"SCOPE:SERVER FTC:ALL")),"stopped")</f>
        <v>Success: Insert Ack on DTSIMI1 for EUR3MSW11Y= at 16:17:12</v>
      </c>
      <c r="E87" s="161" t="str">
        <f>IF(Contribute="abcd",IF($E$2&lt;&gt;-1,_xll.RtContribute(SourceAlias,O87,Fields,P87:Q87,"SCOPE:SERVER"),_xll.RtContribute(SourceAlias,"DDS_INSERT_S",$E$2:$G$2,O87:Q87,"SCOPE:SERVER FTC:ALL")),"stopped")</f>
        <v>Success: Insert Ack on DTSIMI1 for EUR6MSW11Y= at 16:17:12</v>
      </c>
      <c r="F87" s="152" t="str">
        <f>IF(Contribute="abcd",IF($E$2&lt;&gt;-1,_xll.RtContribute(SourceAlias,R87,Fields,S87:T87,"SCOPE:SERVER"),_xll.RtContribute(SourceAlias,"DDS_INSERT_S",$E$2:$G$2,S87:T87,"SCOPE:SERVER FTC:ALL")),"stopped")</f>
        <v>Success: Insert Ack on DTSIMI1 for EUR1YSW11Y= at 16:17:12</v>
      </c>
      <c r="G87" s="152" t="str">
        <f>IF(Contribute="abcd",IF($E$2&lt;&gt;-1,_xll.RtContribute(SourceAlias,U87,Fields,V87:W87,"SCOPE:SERVER"),_xll.RtContribute(SourceAlias,"DDS_INSERT_S",$E$2:$G$2,U87:W87,"SCOPE:SERVER FTC:ALL")),"stopped")</f>
        <v>Success: Insert Ack on DTSIMI1 for EURONOIS11Y= at 16:17:08</v>
      </c>
      <c r="H87" s="3" t="s">
        <v>48</v>
      </c>
      <c r="I87" s="131" t="str">
        <v>EUR1MSW11Y=</v>
      </c>
      <c r="J87" s="136">
        <f>IF(I87="","",'1M Pricing'!$I87*100)</f>
        <v>1.138657824795575</v>
      </c>
      <c r="K87" s="136">
        <f t="shared" si="5"/>
        <v>1.138657824795575</v>
      </c>
      <c r="L87" s="131" t="str">
        <v>EUR3MSW11Y=</v>
      </c>
      <c r="M87" s="136">
        <f>IF(L87="","",'3M Pricing'!$I87*100)</f>
        <v>1.2378051922255811</v>
      </c>
      <c r="N87" s="132">
        <f t="shared" si="6"/>
        <v>1.2378051922255811</v>
      </c>
      <c r="O87" s="131" t="str">
        <v>EUR6MSW11Y=</v>
      </c>
      <c r="P87" s="132">
        <f>IF(O87="","",'6M Pricing'!$I87*100)</f>
        <v>1.3190464955147965</v>
      </c>
      <c r="Q87" s="132">
        <f t="shared" si="7"/>
        <v>1.3190464955147965</v>
      </c>
      <c r="R87" s="131" t="str">
        <v>EUR1YSW11Y=</v>
      </c>
      <c r="S87" s="132">
        <f>IF(R87="","",'1Y Pricing'!$I87*100)</f>
        <v>1.4218507836852285</v>
      </c>
      <c r="T87" s="132">
        <f t="shared" si="8"/>
        <v>1.4218507836852285</v>
      </c>
      <c r="U87" s="131" t="str">
        <v>EURONOIS11Y=</v>
      </c>
      <c r="V87" s="136">
        <f>IF(U87="","",'ON Pricing'!$I87*100)</f>
        <v>1.0679999999999352</v>
      </c>
      <c r="W87" s="136">
        <f t="shared" si="9"/>
        <v>1.0679999999999352</v>
      </c>
      <c r="Y87" s="165">
        <f>IF($C87=" ","",ROUND(ABS(_xll.RtGet(SourceAlias,$I87,BID)-J87),4))</f>
        <v>2E-3</v>
      </c>
      <c r="Z87" s="165">
        <f>IF($C87=" ","",ROUND(ABS(_xll.RtGet(SourceAlias,$I87,ASK)-K87),4))</f>
        <v>2E-3</v>
      </c>
      <c r="AA87" s="165">
        <f>IF($D87=" ","",ROUND(ABS(_xll.RtGet(SourceAlias,$L87,BID)-M87),4))</f>
        <v>1.6999999999999999E-3</v>
      </c>
      <c r="AB87" s="165">
        <f>IF($D87=" ","",ROUND(ABS(_xll.RtGet(SourceAlias,$L87,ASK)-N87),4))</f>
        <v>1.6999999999999999E-3</v>
      </c>
      <c r="AC87" s="165">
        <f>IF($E87=" ","",ROUND(ABS(_xll.RtGet(SourceAlias,$O87,BID)-P87),4))</f>
        <v>2E-3</v>
      </c>
      <c r="AD87" s="165">
        <f>IF($E87=" ","",ROUND(ABS(_xll.RtGet(SourceAlias,$O87,ASK)-Q87),4))</f>
        <v>2E-3</v>
      </c>
      <c r="AE87" s="165">
        <f>IF($F87=" ","",ROUND(ABS(_xll.RtGet(SourceAlias,$R87,BID)-S87),4))</f>
        <v>2E-3</v>
      </c>
      <c r="AF87" s="165">
        <f>IF($F87=" ","",ROUND(ABS(_xll.RtGet(SourceAlias,$R87,ASK)-T87),4))</f>
        <v>2E-3</v>
      </c>
      <c r="AG87" s="165">
        <f>IF($G87=" ","",ROUND(ABS(_xll.RtGet(SourceAlias,$U87,BID)-V87),4))</f>
        <v>0</v>
      </c>
      <c r="AH87" s="165">
        <f>IF($G87=" ","",ROUND(ABS(_xll.RtGet(SourceAlias,$U87,ASK)-W87),4))</f>
        <v>0</v>
      </c>
    </row>
    <row r="88" spans="1:34" x14ac:dyDescent="0.2">
      <c r="A88" s="206"/>
      <c r="B88" s="56" t="s">
        <v>30</v>
      </c>
      <c r="C88" s="152" t="str">
        <f>IF(Contribute="abcd",IF($E$2&lt;&gt;-1,_xll.RtContribute(SourceAlias,I88,Fields,J88:K88,"SCOPE:SERVER"),_xll.RtContribute(SourceAlias,"DDS_INSERT_S",$E$2:$G$2,I88:K88,"SCOPE:SERVER FTC:ALL")),"stopped")</f>
        <v>Success: Insert Ack on DTSIMI1 for EUR1MSW12Y= at 16:17:08</v>
      </c>
      <c r="D88" s="161" t="str">
        <f>IF(Contribute="abcd",IF($E$2&lt;&gt;-1,_xll.RtContribute(SourceAlias,L88,Fields,M88:N88,"SCOPE:SERVER"),_xll.RtContribute(SourceAlias,"DDS_INSERT_S",$E$2:$G$2,L88:N88,"SCOPE:SERVER FTC:ALL")),"stopped")</f>
        <v>Success: Insert Ack on DTSIMI1 for EUR3MSW12Y= at 16:17:12</v>
      </c>
      <c r="E88" s="161" t="str">
        <f>IF(Contribute="abcd",IF($E$2&lt;&gt;-1,_xll.RtContribute(SourceAlias,O88,Fields,P88:Q88,"SCOPE:SERVER"),_xll.RtContribute(SourceAlias,"DDS_INSERT_S",$E$2:$G$2,O88:Q88,"SCOPE:SERVER FTC:ALL")),"stopped")</f>
        <v>Success: Insert Ack on DTSIMI1 for EUR6MSW12Y= at 16:17:12</v>
      </c>
      <c r="F88" s="152" t="str">
        <f>IF(Contribute="abcd",IF($E$2&lt;&gt;-1,_xll.RtContribute(SourceAlias,R88,Fields,S88:T88,"SCOPE:SERVER"),_xll.RtContribute(SourceAlias,"DDS_INSERT_S",$E$2:$G$2,S88:T88,"SCOPE:SERVER FTC:ALL")),"stopped")</f>
        <v>Success: Insert Ack on DTSIMI1 for EUR1YSW12Y= at 16:17:12</v>
      </c>
      <c r="G88" s="152" t="str">
        <f>IF(Contribute="abcd",IF($E$2&lt;&gt;-1,_xll.RtContribute(SourceAlias,U88,Fields,V88:W88,"SCOPE:SERVER"),_xll.RtContribute(SourceAlias,"DDS_INSERT_S",$E$2:$G$2,U88:W88,"SCOPE:SERVER FTC:ALL")),"stopped")</f>
        <v>Success: Insert Ack on DTSIMI1 for EURONOIS12Y= at 16:17:08</v>
      </c>
      <c r="H88" s="3" t="s">
        <v>48</v>
      </c>
      <c r="I88" s="131" t="str">
        <v>EUR1MSW12Y=</v>
      </c>
      <c r="J88" s="136">
        <f>IF(I88="","",'1M Pricing'!$I88*100)</f>
        <v>1.216999999993875</v>
      </c>
      <c r="K88" s="136">
        <f t="shared" si="5"/>
        <v>1.216999999993875</v>
      </c>
      <c r="L88" s="131" t="str">
        <v>EUR3MSW12Y=</v>
      </c>
      <c r="M88" s="136">
        <f>IF(L88="","",'3M Pricing'!$I88*100)</f>
        <v>1.3160000000123775</v>
      </c>
      <c r="N88" s="132">
        <f t="shared" si="6"/>
        <v>1.3160000000123775</v>
      </c>
      <c r="O88" s="131" t="str">
        <v>EUR6MSW12Y=</v>
      </c>
      <c r="P88" s="132">
        <f>IF(O88="","",'6M Pricing'!$I88*100)</f>
        <v>1.3939999999867287</v>
      </c>
      <c r="Q88" s="132">
        <f t="shared" si="7"/>
        <v>1.3939999999867287</v>
      </c>
      <c r="R88" s="131" t="str">
        <v>EUR1YSW12Y=</v>
      </c>
      <c r="S88" s="132">
        <f>IF(R88="","",'1Y Pricing'!$I88*100)</f>
        <v>1.4929999999948773</v>
      </c>
      <c r="T88" s="132">
        <f t="shared" si="8"/>
        <v>1.4929999999948773</v>
      </c>
      <c r="U88" s="131" t="str">
        <v>EURONOIS12Y=</v>
      </c>
      <c r="V88" s="136">
        <f>IF(U88="","",'ON Pricing'!$I88*100)</f>
        <v>1.1479999999998833</v>
      </c>
      <c r="W88" s="136">
        <f t="shared" si="9"/>
        <v>1.1479999999998833</v>
      </c>
      <c r="Y88" s="165">
        <f>IF($C88=" ","",ROUND(ABS(_xll.RtGet(SourceAlias,$I88,BID)-J88),4))</f>
        <v>2E-3</v>
      </c>
      <c r="Z88" s="165">
        <f>IF($C88=" ","",ROUND(ABS(_xll.RtGet(SourceAlias,$I88,ASK)-K88),4))</f>
        <v>2E-3</v>
      </c>
      <c r="AA88" s="165">
        <f>IF($D88=" ","",ROUND(ABS(_xll.RtGet(SourceAlias,$L88,BID)-M88),4))</f>
        <v>0</v>
      </c>
      <c r="AB88" s="165">
        <f>IF($D88=" ","",ROUND(ABS(_xll.RtGet(SourceAlias,$L88,ASK)-N88),4))</f>
        <v>0</v>
      </c>
      <c r="AC88" s="165">
        <f>IF($E88=" ","",ROUND(ABS(_xll.RtGet(SourceAlias,$O88,BID)-P88),4))</f>
        <v>2E-3</v>
      </c>
      <c r="AD88" s="165">
        <f>IF($E88=" ","",ROUND(ABS(_xll.RtGet(SourceAlias,$O88,ASK)-Q88),4))</f>
        <v>2E-3</v>
      </c>
      <c r="AE88" s="165">
        <f>IF($F88=" ","",ROUND(ABS(_xll.RtGet(SourceAlias,$R88,BID)-S88),4))</f>
        <v>2E-3</v>
      </c>
      <c r="AF88" s="165">
        <f>IF($F88=" ","",ROUND(ABS(_xll.RtGet(SourceAlias,$R88,ASK)-T88),4))</f>
        <v>2E-3</v>
      </c>
      <c r="AG88" s="165">
        <f>IF($G88=" ","",ROUND(ABS(_xll.RtGet(SourceAlias,$U88,BID)-V88),4))</f>
        <v>0</v>
      </c>
      <c r="AH88" s="165">
        <f>IF($G88=" ","",ROUND(ABS(_xll.RtGet(SourceAlias,$U88,ASK)-W88),4))</f>
        <v>0</v>
      </c>
    </row>
    <row r="89" spans="1:34" x14ac:dyDescent="0.2">
      <c r="A89" s="206"/>
      <c r="B89" s="56" t="s">
        <v>89</v>
      </c>
      <c r="C89" s="152" t="str">
        <f>IF(Contribute="abcd",IF($E$2&lt;&gt;-1,_xll.RtContribute(SourceAlias,I89,Fields,J89:K89,"SCOPE:SERVER"),_xll.RtContribute(SourceAlias,"DDS_INSERT_S",$E$2:$G$2,I89:K89,"SCOPE:SERVER FTC:ALL")),"stopped")</f>
        <v>Success: Insert Ack on DTSIMI1 for EUR1MSW13Y= at 16:17:08</v>
      </c>
      <c r="D89" s="161" t="str">
        <f>IF(Contribute="abcd",IF($E$2&lt;&gt;-1,_xll.RtContribute(SourceAlias,L89,Fields,M89:N89,"SCOPE:SERVER"),_xll.RtContribute(SourceAlias,"DDS_INSERT_S",$E$2:$G$2,L89:N89,"SCOPE:SERVER FTC:ALL")),"stopped")</f>
        <v>Success: Insert Ack on DTSIMI1 for EUR3MSW13Y= at 16:17:12</v>
      </c>
      <c r="E89" s="161" t="str">
        <f>IF(Contribute="abcd",IF($E$2&lt;&gt;-1,_xll.RtContribute(SourceAlias,O89,Fields,P89:Q89,"SCOPE:SERVER"),_xll.RtContribute(SourceAlias,"DDS_INSERT_S",$E$2:$G$2,O89:Q89,"SCOPE:SERVER FTC:ALL")),"stopped")</f>
        <v>Success: Insert Ack on DTSIMI1 for EUR6MSW13Y= at 16:17:12</v>
      </c>
      <c r="F89" s="152" t="str">
        <f>IF(Contribute="abcd",IF($E$2&lt;&gt;-1,_xll.RtContribute(SourceAlias,R89,Fields,S89:T89,"SCOPE:SERVER"),_xll.RtContribute(SourceAlias,"DDS_INSERT_S",$E$2:$G$2,S89:T89,"SCOPE:SERVER FTC:ALL")),"stopped")</f>
        <v>Success: Insert Ack on DTSIMI1 for EUR1YSW13Y= at 16:17:12</v>
      </c>
      <c r="G89" s="152" t="str">
        <f>IF(Contribute="abcd",IF($E$2&lt;&gt;-1,_xll.RtContribute(SourceAlias,U89,Fields,V89:W89,"SCOPE:SERVER"),_xll.RtContribute(SourceAlias,"DDS_INSERT_S",$E$2:$G$2,U89:W89,"SCOPE:SERVER FTC:ALL")),"stopped")</f>
        <v>Success: Insert Ack on DTSIMI1 for EURONOIS13Y= at 16:17:08</v>
      </c>
      <c r="H89" s="3" t="s">
        <v>48</v>
      </c>
      <c r="I89" s="131" t="str">
        <v>EUR1MSW13Y=</v>
      </c>
      <c r="J89" s="136">
        <f>IF(I89="","",'1M Pricing'!$I89*100)</f>
        <v>1.2845642731893323</v>
      </c>
      <c r="K89" s="136">
        <f t="shared" si="5"/>
        <v>1.2845642731893323</v>
      </c>
      <c r="L89" s="131" t="str">
        <v>EUR3MSW13Y=</v>
      </c>
      <c r="M89" s="136">
        <f>IF(L89="","",'3M Pricing'!$I89*100)</f>
        <v>1.3827561251332563</v>
      </c>
      <c r="N89" s="132">
        <f t="shared" si="6"/>
        <v>1.3827561251332563</v>
      </c>
      <c r="O89" s="131" t="str">
        <v>EUR6MSW13Y=</v>
      </c>
      <c r="P89" s="132">
        <f>IF(O89="","",'6M Pricing'!$I89*100)</f>
        <v>1.4576097463799187</v>
      </c>
      <c r="Q89" s="132">
        <f t="shared" si="7"/>
        <v>1.4576097463799187</v>
      </c>
      <c r="R89" s="131" t="str">
        <v>EUR1YSW13Y=</v>
      </c>
      <c r="S89" s="132">
        <f>IF(R89="","",'1Y Pricing'!$I89*100)</f>
        <v>1.5529308675327469</v>
      </c>
      <c r="T89" s="132">
        <f t="shared" si="8"/>
        <v>1.5529308675327469</v>
      </c>
      <c r="U89" s="131" t="str">
        <v>EURONOIS13Y=</v>
      </c>
      <c r="V89" s="136">
        <f>IF(U89="","",'ON Pricing'!$I89*100)</f>
        <v>1.2170441447994371</v>
      </c>
      <c r="W89" s="136">
        <f t="shared" si="9"/>
        <v>1.2170441447994371</v>
      </c>
      <c r="Y89" s="165">
        <f>IF($C89=" ","",ROUND(ABS(_xll.RtGet(SourceAlias,$I89,BID)-J89),4))</f>
        <v>2E-3</v>
      </c>
      <c r="Z89" s="165">
        <f>IF($C89=" ","",ROUND(ABS(_xll.RtGet(SourceAlias,$I89,ASK)-K89),4))</f>
        <v>2E-3</v>
      </c>
      <c r="AA89" s="165">
        <f>IF($D89=" ","",ROUND(ABS(_xll.RtGet(SourceAlias,$L89,BID)-M89),4))</f>
        <v>8.0000000000000004E-4</v>
      </c>
      <c r="AB89" s="165">
        <f>IF($D89=" ","",ROUND(ABS(_xll.RtGet(SourceAlias,$L89,ASK)-N89),4))</f>
        <v>8.0000000000000004E-4</v>
      </c>
      <c r="AC89" s="165">
        <f>IF($E89=" ","",ROUND(ABS(_xll.RtGet(SourceAlias,$O89,BID)-P89),4))</f>
        <v>2E-3</v>
      </c>
      <c r="AD89" s="165">
        <f>IF($E89=" ","",ROUND(ABS(_xll.RtGet(SourceAlias,$O89,ASK)-Q89),4))</f>
        <v>2E-3</v>
      </c>
      <c r="AE89" s="165">
        <f>IF($F89=" ","",ROUND(ABS(_xll.RtGet(SourceAlias,$R89,BID)-S89),4))</f>
        <v>2E-3</v>
      </c>
      <c r="AF89" s="165">
        <f>IF($F89=" ","",ROUND(ABS(_xll.RtGet(SourceAlias,$R89,ASK)-T89),4))</f>
        <v>2E-3</v>
      </c>
      <c r="AG89" s="165">
        <f>IF($G89=" ","",ROUND(ABS(_xll.RtGet(SourceAlias,$U89,BID)-V89),4))</f>
        <v>0</v>
      </c>
      <c r="AH89" s="165">
        <f>IF($G89=" ","",ROUND(ABS(_xll.RtGet(SourceAlias,$U89,ASK)-W89),4))</f>
        <v>0</v>
      </c>
    </row>
    <row r="90" spans="1:34" x14ac:dyDescent="0.2">
      <c r="A90" s="206"/>
      <c r="B90" s="56" t="s">
        <v>90</v>
      </c>
      <c r="C90" s="152" t="str">
        <f>IF(Contribute="abcd",IF($E$2&lt;&gt;-1,_xll.RtContribute(SourceAlias,I90,Fields,J90:K90,"SCOPE:SERVER"),_xll.RtContribute(SourceAlias,"DDS_INSERT_S",$E$2:$G$2,I90:K90,"SCOPE:SERVER FTC:ALL")),"stopped")</f>
        <v>Success: Insert Ack on DTSIMI1 for EUR1MSW14Y= at 16:17:08</v>
      </c>
      <c r="D90" s="161" t="str">
        <f>IF(Contribute="abcd",IF($E$2&lt;&gt;-1,_xll.RtContribute(SourceAlias,L90,Fields,M90:N90,"SCOPE:SERVER"),_xll.RtContribute(SourceAlias,"DDS_INSERT_S",$E$2:$G$2,L90:N90,"SCOPE:SERVER FTC:ALL")),"stopped")</f>
        <v>Success: Insert Ack on DTSIMI1 for EUR3MSW14Y= at 16:17:12</v>
      </c>
      <c r="E90" s="161" t="str">
        <f>IF(Contribute="abcd",IF($E$2&lt;&gt;-1,_xll.RtContribute(SourceAlias,O90,Fields,P90:Q90,"SCOPE:SERVER"),_xll.RtContribute(SourceAlias,"DDS_INSERT_S",$E$2:$G$2,O90:Q90,"SCOPE:SERVER FTC:ALL")),"stopped")</f>
        <v>Success: Insert Ack on DTSIMI1 for EUR6MSW14Y= at 16:17:12</v>
      </c>
      <c r="F90" s="152" t="str">
        <f>IF(Contribute="abcd",IF($E$2&lt;&gt;-1,_xll.RtContribute(SourceAlias,R90,Fields,S90:T90,"SCOPE:SERVER"),_xll.RtContribute(SourceAlias,"DDS_INSERT_S",$E$2:$G$2,S90:T90,"SCOPE:SERVER FTC:ALL")),"stopped")</f>
        <v>Success: Insert Ack on DTSIMI1 for EUR1YSW14Y= at 16:17:12</v>
      </c>
      <c r="G90" s="152" t="str">
        <f>IF(Contribute="abcd",IF($E$2&lt;&gt;-1,_xll.RtContribute(SourceAlias,U90,Fields,V90:W90,"SCOPE:SERVER"),_xll.RtContribute(SourceAlias,"DDS_INSERT_S",$E$2:$G$2,U90:W90,"SCOPE:SERVER FTC:ALL")),"stopped")</f>
        <v>Success: Insert Ack on DTSIMI1 for EURONOIS14Y= at 16:17:08</v>
      </c>
      <c r="H90" s="3" t="s">
        <v>48</v>
      </c>
      <c r="I90" s="131" t="str">
        <v>EUR1MSW14Y=</v>
      </c>
      <c r="J90" s="136">
        <f>IF(I90="","",'1M Pricing'!$I90*100)</f>
        <v>1.3411029629937239</v>
      </c>
      <c r="K90" s="136">
        <f t="shared" si="5"/>
        <v>1.3411029629937239</v>
      </c>
      <c r="L90" s="131" t="str">
        <v>EUR3MSW14Y=</v>
      </c>
      <c r="M90" s="136">
        <f>IF(L90="","",'3M Pricing'!$I90*100)</f>
        <v>1.4378356840795619</v>
      </c>
      <c r="N90" s="132">
        <f t="shared" si="6"/>
        <v>1.4378356840795619</v>
      </c>
      <c r="O90" s="131" t="str">
        <v>EUR6MSW14Y=</v>
      </c>
      <c r="P90" s="132">
        <f>IF(O90="","",'6M Pricing'!$I90*100)</f>
        <v>1.5097207315459678</v>
      </c>
      <c r="Q90" s="132">
        <f t="shared" si="7"/>
        <v>1.5097207315459678</v>
      </c>
      <c r="R90" s="131" t="str">
        <v>EUR1YSW14Y=</v>
      </c>
      <c r="S90" s="132">
        <f>IF(R90="","",'1Y Pricing'!$I90*100)</f>
        <v>1.6016998996663523</v>
      </c>
      <c r="T90" s="132">
        <f t="shared" si="8"/>
        <v>1.6016998996663523</v>
      </c>
      <c r="U90" s="131" t="str">
        <v>EURONOIS14Y=</v>
      </c>
      <c r="V90" s="136">
        <f>IF(U90="","",'ON Pricing'!$I90*100)</f>
        <v>1.2744791507697533</v>
      </c>
      <c r="W90" s="136">
        <f t="shared" si="9"/>
        <v>1.2744791507697533</v>
      </c>
      <c r="Y90" s="165">
        <f>IF($C90=" ","",ROUND(ABS(_xll.RtGet(SourceAlias,$I90,BID)-J90),4))</f>
        <v>2E-3</v>
      </c>
      <c r="Z90" s="165">
        <f>IF($C90=" ","",ROUND(ABS(_xll.RtGet(SourceAlias,$I90,ASK)-K90),4))</f>
        <v>2E-3</v>
      </c>
      <c r="AA90" s="165">
        <f>IF($D90=" ","",ROUND(ABS(_xll.RtGet(SourceAlias,$L90,BID)-M90),4))</f>
        <v>5.9999999999999995E-4</v>
      </c>
      <c r="AB90" s="165">
        <f>IF($D90=" ","",ROUND(ABS(_xll.RtGet(SourceAlias,$L90,ASK)-N90),4))</f>
        <v>5.9999999999999995E-4</v>
      </c>
      <c r="AC90" s="165">
        <f>IF($E90=" ","",ROUND(ABS(_xll.RtGet(SourceAlias,$O90,BID)-P90),4))</f>
        <v>2E-3</v>
      </c>
      <c r="AD90" s="165">
        <f>IF($E90=" ","",ROUND(ABS(_xll.RtGet(SourceAlias,$O90,ASK)-Q90),4))</f>
        <v>2E-3</v>
      </c>
      <c r="AE90" s="165">
        <f>IF($F90=" ","",ROUND(ABS(_xll.RtGet(SourceAlias,$R90,BID)-S90),4))</f>
        <v>2E-3</v>
      </c>
      <c r="AF90" s="165">
        <f>IF($F90=" ","",ROUND(ABS(_xll.RtGet(SourceAlias,$R90,ASK)-T90),4))</f>
        <v>2E-3</v>
      </c>
      <c r="AG90" s="165">
        <f>IF($G90=" ","",ROUND(ABS(_xll.RtGet(SourceAlias,$U90,BID)-V90),4))</f>
        <v>0</v>
      </c>
      <c r="AH90" s="165">
        <f>IF($G90=" ","",ROUND(ABS(_xll.RtGet(SourceAlias,$U90,ASK)-W90),4))</f>
        <v>0</v>
      </c>
    </row>
    <row r="91" spans="1:34" x14ac:dyDescent="0.2">
      <c r="A91" s="206"/>
      <c r="B91" s="56" t="s">
        <v>31</v>
      </c>
      <c r="C91" s="152" t="str">
        <f>IF(Contribute="abcd",IF($E$2&lt;&gt;-1,_xll.RtContribute(SourceAlias,I91,Fields,J91:K91,"SCOPE:SERVER"),_xll.RtContribute(SourceAlias,"DDS_INSERT_S",$E$2:$G$2,I91:K91,"SCOPE:SERVER FTC:ALL")),"stopped")</f>
        <v>Success: Insert Ack on DTSIMI1 for EUR1MSW15Y= at 16:17:07</v>
      </c>
      <c r="D91" s="161" t="str">
        <f>IF(Contribute="abcd",IF($E$2&lt;&gt;-1,_xll.RtContribute(SourceAlias,L91,Fields,M91:N91,"SCOPE:SERVER"),_xll.RtContribute(SourceAlias,"DDS_INSERT_S",$E$2:$G$2,L91:N91,"SCOPE:SERVER FTC:ALL")),"stopped")</f>
        <v>Success: Insert Ack on DTSIMI1 for EUR3MSW15Y= at 16:17:12</v>
      </c>
      <c r="E91" s="161" t="str">
        <f>IF(Contribute="abcd",IF($E$2&lt;&gt;-1,_xll.RtContribute(SourceAlias,O91,Fields,P91:Q91,"SCOPE:SERVER"),_xll.RtContribute(SourceAlias,"DDS_INSERT_S",$E$2:$G$2,O91:Q91,"SCOPE:SERVER FTC:ALL")),"stopped")</f>
        <v>Success: Insert Ack on DTSIMI1 for EUR6MSW15Y= at 16:17:12</v>
      </c>
      <c r="F91" s="152" t="str">
        <f>IF(Contribute="abcd",IF($E$2&lt;&gt;-1,_xll.RtContribute(SourceAlias,R91,Fields,S91:T91,"SCOPE:SERVER"),_xll.RtContribute(SourceAlias,"DDS_INSERT_S",$E$2:$G$2,S91:T91,"SCOPE:SERVER FTC:ALL")),"stopped")</f>
        <v>Success: Insert Ack on DTSIMI1 for EUR1YSW15Y= at 16:17:12</v>
      </c>
      <c r="G91" s="152" t="str">
        <f>IF(Contribute="abcd",IF($E$2&lt;&gt;-1,_xll.RtContribute(SourceAlias,U91,Fields,V91:W91,"SCOPE:SERVER"),_xll.RtContribute(SourceAlias,"DDS_INSERT_S",$E$2:$G$2,U91:W91,"SCOPE:SERVER FTC:ALL")),"stopped")</f>
        <v>Success: Insert Ack on DTSIMI1 for EURONOIS15Y= at 16:17:08</v>
      </c>
      <c r="H91" s="3" t="s">
        <v>48</v>
      </c>
      <c r="I91" s="131" t="str">
        <v>EUR1MSW15Y=</v>
      </c>
      <c r="J91" s="136">
        <f>IF(I91="","",'1M Pricing'!$I91*100)</f>
        <v>1.3889999999907627</v>
      </c>
      <c r="K91" s="136">
        <f t="shared" si="5"/>
        <v>1.3889999999907627</v>
      </c>
      <c r="L91" s="131" t="str">
        <v>EUR3MSW15Y=</v>
      </c>
      <c r="M91" s="136">
        <f>IF(L91="","",'3M Pricing'!$I91*100)</f>
        <v>1.4839999999346132</v>
      </c>
      <c r="N91" s="132">
        <f t="shared" si="6"/>
        <v>1.4839999999346132</v>
      </c>
      <c r="O91" s="131" t="str">
        <v>EUR6MSW15Y=</v>
      </c>
      <c r="P91" s="132">
        <f>IF(O91="","",'6M Pricing'!$I91*100)</f>
        <v>1.5530000000334181</v>
      </c>
      <c r="Q91" s="132">
        <f t="shared" si="7"/>
        <v>1.5530000000334181</v>
      </c>
      <c r="R91" s="131" t="str">
        <v>EUR1YSW15Y=</v>
      </c>
      <c r="S91" s="132">
        <f>IF(R91="","",'1Y Pricing'!$I91*100)</f>
        <v>1.6419999999212664</v>
      </c>
      <c r="T91" s="132">
        <f t="shared" si="8"/>
        <v>1.6419999999212664</v>
      </c>
      <c r="U91" s="131" t="str">
        <v>EURONOIS15Y=</v>
      </c>
      <c r="V91" s="136">
        <f>IF(U91="","",'ON Pricing'!$I91*100)</f>
        <v>1.3229999999809661</v>
      </c>
      <c r="W91" s="136">
        <f t="shared" si="9"/>
        <v>1.3229999999809661</v>
      </c>
      <c r="Y91" s="165">
        <f>IF($C91=" ","",ROUND(ABS(_xll.RtGet(SourceAlias,$I91,BID)-J91),4))</f>
        <v>2E-3</v>
      </c>
      <c r="Z91" s="165">
        <f>IF($C91=" ","",ROUND(ABS(_xll.RtGet(SourceAlias,$I91,ASK)-K91),4))</f>
        <v>2E-3</v>
      </c>
      <c r="AA91" s="165">
        <f>IF($D91=" ","",ROUND(ABS(_xll.RtGet(SourceAlias,$L91,BID)-M91),4))</f>
        <v>0</v>
      </c>
      <c r="AB91" s="165">
        <f>IF($D91=" ","",ROUND(ABS(_xll.RtGet(SourceAlias,$L91,ASK)-N91),4))</f>
        <v>0</v>
      </c>
      <c r="AC91" s="165">
        <f>IF($E91=" ","",ROUND(ABS(_xll.RtGet(SourceAlias,$O91,BID)-P91),4))</f>
        <v>2E-3</v>
      </c>
      <c r="AD91" s="165">
        <f>IF($E91=" ","",ROUND(ABS(_xll.RtGet(SourceAlias,$O91,ASK)-Q91),4))</f>
        <v>2E-3</v>
      </c>
      <c r="AE91" s="165">
        <f>IF($F91=" ","",ROUND(ABS(_xll.RtGet(SourceAlias,$R91,BID)-S91),4))</f>
        <v>2E-3</v>
      </c>
      <c r="AF91" s="165">
        <f>IF($F91=" ","",ROUND(ABS(_xll.RtGet(SourceAlias,$R91,ASK)-T91),4))</f>
        <v>2E-3</v>
      </c>
      <c r="AG91" s="165">
        <f>IF($G91=" ","",ROUND(ABS(_xll.RtGet(SourceAlias,$U91,BID)-V91),4))</f>
        <v>0</v>
      </c>
      <c r="AH91" s="165">
        <f>IF($G91=" ","",ROUND(ABS(_xll.RtGet(SourceAlias,$U91,ASK)-W91),4))</f>
        <v>0</v>
      </c>
    </row>
    <row r="92" spans="1:34" x14ac:dyDescent="0.2">
      <c r="A92" s="206"/>
      <c r="B92" s="56" t="s">
        <v>91</v>
      </c>
      <c r="C92" s="152" t="str">
        <f>IF(Contribute="abcd",IF($E$2&lt;&gt;-1,_xll.RtContribute(SourceAlias,I92,Fields,J92:K92,"SCOPE:SERVER"),_xll.RtContribute(SourceAlias,"DDS_INSERT_S",$E$2:$G$2,I92:K92,"SCOPE:SERVER FTC:ALL")),"stopped")</f>
        <v>Success: Insert Ack on DTSIMI1 for EUR1MSW16Y= at 16:17:08</v>
      </c>
      <c r="D92" s="161" t="str">
        <f>IF(Contribute="abcd",IF($E$2&lt;&gt;-1,_xll.RtContribute(SourceAlias,L92,Fields,M92:N92,"SCOPE:SERVER"),_xll.RtContribute(SourceAlias,"DDS_INSERT_S",$E$2:$G$2,L92:N92,"SCOPE:SERVER FTC:ALL")),"stopped")</f>
        <v>Success: Insert Ack on DTSIMI1 for EUR3MSW16Y= at 16:17:12</v>
      </c>
      <c r="E92" s="161" t="str">
        <f>IF(Contribute="abcd",IF($E$2&lt;&gt;-1,_xll.RtContribute(SourceAlias,O92,Fields,P92:Q92,"SCOPE:SERVER"),_xll.RtContribute(SourceAlias,"DDS_INSERT_S",$E$2:$G$2,O92:Q92,"SCOPE:SERVER FTC:ALL")),"stopped")</f>
        <v>Success: Insert Ack on DTSIMI1 for EUR6MSW16Y= at 16:17:12</v>
      </c>
      <c r="F92" s="152" t="str">
        <f>IF(Contribute="abcd",IF($E$2&lt;&gt;-1,_xll.RtContribute(SourceAlias,R92,Fields,S92:T92,"SCOPE:SERVER"),_xll.RtContribute(SourceAlias,"DDS_INSERT_S",$E$2:$G$2,S92:T92,"SCOPE:SERVER FTC:ALL")),"stopped")</f>
        <v>Success: Insert Ack on DTSIMI1 for EUR1YSW16Y= at 16:17:12</v>
      </c>
      <c r="G92" s="152" t="str">
        <f>IF(Contribute="abcd",IF($E$2&lt;&gt;-1,_xll.RtContribute(SourceAlias,U92,Fields,V92:W92,"SCOPE:SERVER"),_xll.RtContribute(SourceAlias,"DDS_INSERT_S",$E$2:$G$2,U92:W92,"SCOPE:SERVER FTC:ALL")),"stopped")</f>
        <v>Success: Insert Ack on DTSIMI1 for EURONOIS16Y= at 16:17:08</v>
      </c>
      <c r="H92" s="3" t="s">
        <v>48</v>
      </c>
      <c r="I92" s="131" t="str">
        <v>EUR1MSW16Y=</v>
      </c>
      <c r="J92" s="136">
        <f>IF(I92="","",'1M Pricing'!$I92*100)</f>
        <v>1.4295517918963796</v>
      </c>
      <c r="K92" s="136">
        <f t="shared" si="5"/>
        <v>1.4295517918963796</v>
      </c>
      <c r="L92" s="131" t="str">
        <v>EUR3MSW16Y=</v>
      </c>
      <c r="M92" s="136">
        <f>IF(L92="","",'3M Pricing'!$I92*100)</f>
        <v>1.5228327939338755</v>
      </c>
      <c r="N92" s="132">
        <f t="shared" si="6"/>
        <v>1.5228327939338755</v>
      </c>
      <c r="O92" s="131" t="str">
        <v>EUR6MSW16Y=</v>
      </c>
      <c r="P92" s="132">
        <f>IF(O92="","",'6M Pricing'!$I92*100)</f>
        <v>1.5889728678792716</v>
      </c>
      <c r="Q92" s="132">
        <f t="shared" si="7"/>
        <v>1.5889728678792716</v>
      </c>
      <c r="R92" s="131" t="str">
        <v>EUR1YSW16Y=</v>
      </c>
      <c r="S92" s="132">
        <f>IF(R92="","",'1Y Pricing'!$I92*100)</f>
        <v>1.6756583118307478</v>
      </c>
      <c r="T92" s="132">
        <f t="shared" si="8"/>
        <v>1.6756583118307478</v>
      </c>
      <c r="U92" s="131" t="str">
        <v>EURONOIS16Y=</v>
      </c>
      <c r="V92" s="136">
        <f>IF(U92="","",'ON Pricing'!$I92*100)</f>
        <v>1.3643170240636819</v>
      </c>
      <c r="W92" s="136">
        <f t="shared" si="9"/>
        <v>1.3643170240636819</v>
      </c>
      <c r="Y92" s="165">
        <f>IF($C92=" ","",ROUND(ABS(_xll.RtGet(SourceAlias,$I92,BID)-J92),4))</f>
        <v>2E-3</v>
      </c>
      <c r="Z92" s="165">
        <f>IF($C92=" ","",ROUND(ABS(_xll.RtGet(SourceAlias,$I92,ASK)-K92),4))</f>
        <v>2E-3</v>
      </c>
      <c r="AA92" s="165">
        <f>IF($D92=" ","",ROUND(ABS(_xll.RtGet(SourceAlias,$L92,BID)-M92),4))</f>
        <v>5.9999999999999995E-4</v>
      </c>
      <c r="AB92" s="165">
        <f>IF($D92=" ","",ROUND(ABS(_xll.RtGet(SourceAlias,$L92,ASK)-N92),4))</f>
        <v>5.9999999999999995E-4</v>
      </c>
      <c r="AC92" s="165">
        <f>IF($E92=" ","",ROUND(ABS(_xll.RtGet(SourceAlias,$O92,BID)-P92),4))</f>
        <v>2E-3</v>
      </c>
      <c r="AD92" s="165">
        <f>IF($E92=" ","",ROUND(ABS(_xll.RtGet(SourceAlias,$O92,ASK)-Q92),4))</f>
        <v>2E-3</v>
      </c>
      <c r="AE92" s="165">
        <f>IF($F92=" ","",ROUND(ABS(_xll.RtGet(SourceAlias,$R92,BID)-S92),4))</f>
        <v>2E-3</v>
      </c>
      <c r="AF92" s="165">
        <f>IF($F92=" ","",ROUND(ABS(_xll.RtGet(SourceAlias,$R92,ASK)-T92),4))</f>
        <v>2E-3</v>
      </c>
      <c r="AG92" s="165">
        <f>IF($G92=" ","",ROUND(ABS(_xll.RtGet(SourceAlias,$U92,BID)-V92),4))</f>
        <v>0</v>
      </c>
      <c r="AH92" s="165">
        <f>IF($G92=" ","",ROUND(ABS(_xll.RtGet(SourceAlias,$U92,ASK)-W92),4))</f>
        <v>0</v>
      </c>
    </row>
    <row r="93" spans="1:34" x14ac:dyDescent="0.2">
      <c r="A93" s="206"/>
      <c r="B93" s="56" t="s">
        <v>92</v>
      </c>
      <c r="C93" s="152" t="str">
        <f>IF(Contribute="abcd",IF($E$2&lt;&gt;-1,_xll.RtContribute(SourceAlias,I93,Fields,J93:K93,"SCOPE:SERVER"),_xll.RtContribute(SourceAlias,"DDS_INSERT_S",$E$2:$G$2,I93:K93,"SCOPE:SERVER FTC:ALL")),"stopped")</f>
        <v>Success: Insert Ack on DTSIMI1 for EUR1MSW17Y= at 16:17:08</v>
      </c>
      <c r="D93" s="161" t="str">
        <f>IF(Contribute="abcd",IF($E$2&lt;&gt;-1,_xll.RtContribute(SourceAlias,L93,Fields,M93:N93,"SCOPE:SERVER"),_xll.RtContribute(SourceAlias,"DDS_INSERT_S",$E$2:$G$2,L93:N93,"SCOPE:SERVER FTC:ALL")),"stopped")</f>
        <v>Success: Insert Ack on DTSIMI1 for EUR3MSW17Y= at 16:17:12</v>
      </c>
      <c r="E93" s="161" t="str">
        <f>IF(Contribute="abcd",IF($E$2&lt;&gt;-1,_xll.RtContribute(SourceAlias,O93,Fields,P93:Q93,"SCOPE:SERVER"),_xll.RtContribute(SourceAlias,"DDS_INSERT_S",$E$2:$G$2,O93:Q93,"SCOPE:SERVER FTC:ALL")),"stopped")</f>
        <v>Success: Insert Ack on DTSIMI1 for EUR6MSW17Y= at 16:17:12</v>
      </c>
      <c r="F93" s="152" t="str">
        <f>IF(Contribute="abcd",IF($E$2&lt;&gt;-1,_xll.RtContribute(SourceAlias,R93,Fields,S93:T93,"SCOPE:SERVER"),_xll.RtContribute(SourceAlias,"DDS_INSERT_S",$E$2:$G$2,S93:T93,"SCOPE:SERVER FTC:ALL")),"stopped")</f>
        <v>Success: Insert Ack on DTSIMI1 for EUR1YSW17Y= at 16:17:12</v>
      </c>
      <c r="G93" s="152" t="str">
        <f>IF(Contribute="abcd",IF($E$2&lt;&gt;-1,_xll.RtContribute(SourceAlias,U93,Fields,V93:W93,"SCOPE:SERVER"),_xll.RtContribute(SourceAlias,"DDS_INSERT_S",$E$2:$G$2,U93:W93,"SCOPE:SERVER FTC:ALL")),"stopped")</f>
        <v>Success: Insert Ack on DTSIMI1 for EURONOIS17Y= at 16:17:08</v>
      </c>
      <c r="H93" s="3" t="s">
        <v>48</v>
      </c>
      <c r="I93" s="131" t="str">
        <v>EUR1MSW17Y=</v>
      </c>
      <c r="J93" s="136">
        <f>IF(I93="","",'1M Pricing'!$I93*100)</f>
        <v>1.463663592049155</v>
      </c>
      <c r="K93" s="136">
        <f t="shared" si="5"/>
        <v>1.463663592049155</v>
      </c>
      <c r="L93" s="131" t="str">
        <v>EUR3MSW17Y=</v>
      </c>
      <c r="M93" s="136">
        <f>IF(L93="","",'3M Pricing'!$I93*100)</f>
        <v>1.5553027438076561</v>
      </c>
      <c r="N93" s="132">
        <f t="shared" si="6"/>
        <v>1.5553027438076561</v>
      </c>
      <c r="O93" s="131" t="str">
        <v>EUR6MSW17Y=</v>
      </c>
      <c r="P93" s="132">
        <f>IF(O93="","",'6M Pricing'!$I93*100)</f>
        <v>1.6186561216422601</v>
      </c>
      <c r="Q93" s="132">
        <f t="shared" si="7"/>
        <v>1.6186561216422601</v>
      </c>
      <c r="R93" s="131" t="str">
        <v>EUR1YSW17Y=</v>
      </c>
      <c r="S93" s="132">
        <f>IF(R93="","",'1Y Pricing'!$I93*100)</f>
        <v>1.7036612114090739</v>
      </c>
      <c r="T93" s="132">
        <f t="shared" si="8"/>
        <v>1.7036612114090739</v>
      </c>
      <c r="U93" s="131" t="str">
        <v>EURONOIS17Y=</v>
      </c>
      <c r="V93" s="136">
        <f>IF(U93="","",'ON Pricing'!$I93*100)</f>
        <v>1.3991298630006583</v>
      </c>
      <c r="W93" s="136">
        <f t="shared" si="9"/>
        <v>1.3991298630006583</v>
      </c>
      <c r="Y93" s="165">
        <f>IF($C93=" ","",ROUND(ABS(_xll.RtGet(SourceAlias,$I93,BID)-J93),4))</f>
        <v>2E-3</v>
      </c>
      <c r="Z93" s="165">
        <f>IF($C93=" ","",ROUND(ABS(_xll.RtGet(SourceAlias,$I93,ASK)-K93),4))</f>
        <v>2E-3</v>
      </c>
      <c r="AA93" s="165">
        <f>IF($D93=" ","",ROUND(ABS(_xll.RtGet(SourceAlias,$L93,BID)-M93),4))</f>
        <v>1.1000000000000001E-3</v>
      </c>
      <c r="AB93" s="165">
        <f>IF($D93=" ","",ROUND(ABS(_xll.RtGet(SourceAlias,$L93,ASK)-N93),4))</f>
        <v>1.1000000000000001E-3</v>
      </c>
      <c r="AC93" s="165">
        <f>IF($E93=" ","",ROUND(ABS(_xll.RtGet(SourceAlias,$O93,BID)-P93),4))</f>
        <v>2E-3</v>
      </c>
      <c r="AD93" s="165">
        <f>IF($E93=" ","",ROUND(ABS(_xll.RtGet(SourceAlias,$O93,ASK)-Q93),4))</f>
        <v>2E-3</v>
      </c>
      <c r="AE93" s="165">
        <f>IF($F93=" ","",ROUND(ABS(_xll.RtGet(SourceAlias,$R93,BID)-S93),4))</f>
        <v>2E-3</v>
      </c>
      <c r="AF93" s="165">
        <f>IF($F93=" ","",ROUND(ABS(_xll.RtGet(SourceAlias,$R93,ASK)-T93),4))</f>
        <v>2E-3</v>
      </c>
      <c r="AG93" s="165">
        <f>IF($G93=" ","",ROUND(ABS(_xll.RtGet(SourceAlias,$U93,BID)-V93),4))</f>
        <v>0</v>
      </c>
      <c r="AH93" s="165">
        <f>IF($G93=" ","",ROUND(ABS(_xll.RtGet(SourceAlias,$U93,ASK)-W93),4))</f>
        <v>0</v>
      </c>
    </row>
    <row r="94" spans="1:34" x14ac:dyDescent="0.2">
      <c r="A94" s="206"/>
      <c r="B94" s="56" t="s">
        <v>93</v>
      </c>
      <c r="C94" s="152" t="str">
        <f>IF(Contribute="abcd",IF($E$2&lt;&gt;-1,_xll.RtContribute(SourceAlias,I94,Fields,J94:K94,"SCOPE:SERVER"),_xll.RtContribute(SourceAlias,"DDS_INSERT_S",$E$2:$G$2,I94:K94,"SCOPE:SERVER FTC:ALL")),"stopped")</f>
        <v>Success: Insert Ack on DTSIMI1 for EUR1MSW18Y= at 16:17:08</v>
      </c>
      <c r="D94" s="161" t="str">
        <f>IF(Contribute="abcd",IF($E$2&lt;&gt;-1,_xll.RtContribute(SourceAlias,L94,Fields,M94:N94,"SCOPE:SERVER"),_xll.RtContribute(SourceAlias,"DDS_INSERT_S",$E$2:$G$2,L94:N94,"SCOPE:SERVER FTC:ALL")),"stopped")</f>
        <v>Success: Insert Ack on DTSIMI1 for EUR3MSW18Y= at 16:17:12</v>
      </c>
      <c r="E94" s="161" t="str">
        <f>IF(Contribute="abcd",IF($E$2&lt;&gt;-1,_xll.RtContribute(SourceAlias,O94,Fields,P94:Q94,"SCOPE:SERVER"),_xll.RtContribute(SourceAlias,"DDS_INSERT_S",$E$2:$G$2,O94:Q94,"SCOPE:SERVER FTC:ALL")),"stopped")</f>
        <v>Success: Insert Ack on DTSIMI1 for EUR6MSW18Y= at 16:17:12</v>
      </c>
      <c r="F94" s="152" t="str">
        <f>IF(Contribute="abcd",IF($E$2&lt;&gt;-1,_xll.RtContribute(SourceAlias,R94,Fields,S94:T94,"SCOPE:SERVER"),_xll.RtContribute(SourceAlias,"DDS_INSERT_S",$E$2:$G$2,S94:T94,"SCOPE:SERVER FTC:ALL")),"stopped")</f>
        <v>Success: Insert Ack on DTSIMI1 for EUR1YSW18Y= at 16:17:12</v>
      </c>
      <c r="G94" s="152" t="str">
        <f>IF(Contribute="abcd",IF($E$2&lt;&gt;-1,_xll.RtContribute(SourceAlias,U94,Fields,V94:W94,"SCOPE:SERVER"),_xll.RtContribute(SourceAlias,"DDS_INSERT_S",$E$2:$G$2,U94:W94,"SCOPE:SERVER FTC:ALL")),"stopped")</f>
        <v>Success: Insert Ack on DTSIMI1 for EURONOIS18Y= at 16:17:08</v>
      </c>
      <c r="H94" s="3" t="s">
        <v>48</v>
      </c>
      <c r="I94" s="131" t="str">
        <v>EUR1MSW18Y=</v>
      </c>
      <c r="J94" s="136">
        <f>IF(I94="","",'1M Pricing'!$I94*100)</f>
        <v>1.4913734768155009</v>
      </c>
      <c r="K94" s="136">
        <f t="shared" si="5"/>
        <v>1.4913734768155009</v>
      </c>
      <c r="L94" s="131" t="str">
        <v>EUR3MSW18Y=</v>
      </c>
      <c r="M94" s="136">
        <f>IF(L94="","",'3M Pricing'!$I94*100)</f>
        <v>1.581420986855834</v>
      </c>
      <c r="N94" s="132">
        <f t="shared" si="6"/>
        <v>1.581420986855834</v>
      </c>
      <c r="O94" s="131" t="str">
        <v>EUR6MSW18Y=</v>
      </c>
      <c r="P94" s="132">
        <f>IF(O94="","",'6M Pricing'!$I94*100)</f>
        <v>1.6421172201352334</v>
      </c>
      <c r="Q94" s="132">
        <f t="shared" si="7"/>
        <v>1.6421172201352334</v>
      </c>
      <c r="R94" s="131" t="str">
        <v>EUR1YSW18Y=</v>
      </c>
      <c r="S94" s="132">
        <f>IF(R94="","",'1Y Pricing'!$I94*100)</f>
        <v>1.7255852207735056</v>
      </c>
      <c r="T94" s="132">
        <f t="shared" si="8"/>
        <v>1.7255852207735056</v>
      </c>
      <c r="U94" s="131" t="str">
        <v>EURONOIS18Y=</v>
      </c>
      <c r="V94" s="136">
        <f>IF(U94="","",'ON Pricing'!$I94*100)</f>
        <v>1.4277798326794957</v>
      </c>
      <c r="W94" s="136">
        <f t="shared" si="9"/>
        <v>1.4277798326794957</v>
      </c>
      <c r="Y94" s="165">
        <f>IF($C94=" ","",ROUND(ABS(_xll.RtGet(SourceAlias,$I94,BID)-J94),4))</f>
        <v>2E-3</v>
      </c>
      <c r="Z94" s="165">
        <f>IF($C94=" ","",ROUND(ABS(_xll.RtGet(SourceAlias,$I94,ASK)-K94),4))</f>
        <v>2E-3</v>
      </c>
      <c r="AA94" s="165">
        <f>IF($D94=" ","",ROUND(ABS(_xll.RtGet(SourceAlias,$L94,BID)-M94),4))</f>
        <v>1.5E-3</v>
      </c>
      <c r="AB94" s="165">
        <f>IF($D94=" ","",ROUND(ABS(_xll.RtGet(SourceAlias,$L94,ASK)-N94),4))</f>
        <v>1.5E-3</v>
      </c>
      <c r="AC94" s="165">
        <f>IF($E94=" ","",ROUND(ABS(_xll.RtGet(SourceAlias,$O94,BID)-P94),4))</f>
        <v>2E-3</v>
      </c>
      <c r="AD94" s="165">
        <f>IF($E94=" ","",ROUND(ABS(_xll.RtGet(SourceAlias,$O94,ASK)-Q94),4))</f>
        <v>2E-3</v>
      </c>
      <c r="AE94" s="165">
        <f>IF($F94=" ","",ROUND(ABS(_xll.RtGet(SourceAlias,$R94,BID)-S94),4))</f>
        <v>2E-3</v>
      </c>
      <c r="AF94" s="165">
        <f>IF($F94=" ","",ROUND(ABS(_xll.RtGet(SourceAlias,$R94,ASK)-T94),4))</f>
        <v>2E-3</v>
      </c>
      <c r="AG94" s="165">
        <f>IF($G94=" ","",ROUND(ABS(_xll.RtGet(SourceAlias,$U94,BID)-V94),4))</f>
        <v>0</v>
      </c>
      <c r="AH94" s="165">
        <f>IF($G94=" ","",ROUND(ABS(_xll.RtGet(SourceAlias,$U94,ASK)-W94),4))</f>
        <v>0</v>
      </c>
    </row>
    <row r="95" spans="1:34" x14ac:dyDescent="0.2">
      <c r="A95" s="206"/>
      <c r="B95" s="56" t="s">
        <v>94</v>
      </c>
      <c r="C95" s="152" t="str">
        <f>IF(Contribute="abcd",IF($E$2&lt;&gt;-1,_xll.RtContribute(SourceAlias,I95,Fields,J95:K95,"SCOPE:SERVER"),_xll.RtContribute(SourceAlias,"DDS_INSERT_S",$E$2:$G$2,I95:K95,"SCOPE:SERVER FTC:ALL")),"stopped")</f>
        <v>Success: Insert Ack on DTSIMI1 for EUR1MSW19Y= at 16:17:08</v>
      </c>
      <c r="D95" s="161" t="str">
        <f>IF(Contribute="abcd",IF($E$2&lt;&gt;-1,_xll.RtContribute(SourceAlias,L95,Fields,M95:N95,"SCOPE:SERVER"),_xll.RtContribute(SourceAlias,"DDS_INSERT_S",$E$2:$G$2,L95:N95,"SCOPE:SERVER FTC:ALL")),"stopped")</f>
        <v>Success: Insert Ack on DTSIMI1 for EUR3MSW19Y= at 16:17:12</v>
      </c>
      <c r="E95" s="161" t="str">
        <f>IF(Contribute="abcd",IF($E$2&lt;&gt;-1,_xll.RtContribute(SourceAlias,O95,Fields,P95:Q95,"SCOPE:SERVER"),_xll.RtContribute(SourceAlias,"DDS_INSERT_S",$E$2:$G$2,O95:Q95,"SCOPE:SERVER FTC:ALL")),"stopped")</f>
        <v>Success: Insert Ack on DTSIMI1 for EUR6MSW19Y= at 16:17:12</v>
      </c>
      <c r="F95" s="152" t="str">
        <f>IF(Contribute="abcd",IF($E$2&lt;&gt;-1,_xll.RtContribute(SourceAlias,R95,Fields,S95:T95,"SCOPE:SERVER"),_xll.RtContribute(SourceAlias,"DDS_INSERT_S",$E$2:$G$2,S95:T95,"SCOPE:SERVER FTC:ALL")),"stopped")</f>
        <v>Success: Insert Ack on DTSIMI1 for EUR1YSW19Y= at 16:17:12</v>
      </c>
      <c r="G95" s="152" t="str">
        <f>IF(Contribute="abcd",IF($E$2&lt;&gt;-1,_xll.RtContribute(SourceAlias,U95,Fields,V95:W95,"SCOPE:SERVER"),_xll.RtContribute(SourceAlias,"DDS_INSERT_S",$E$2:$G$2,U95:W95,"SCOPE:SERVER FTC:ALL")),"stopped")</f>
        <v>Success: Insert Ack on DTSIMI1 for EURONOIS19Y= at 16:17:08</v>
      </c>
      <c r="H95" s="3" t="s">
        <v>48</v>
      </c>
      <c r="I95" s="131" t="str">
        <v>EUR1MSW19Y=</v>
      </c>
      <c r="J95" s="136">
        <f>IF(I95="","",'1M Pricing'!$I95*100)</f>
        <v>1.5137137544919679</v>
      </c>
      <c r="K95" s="136">
        <f t="shared" si="5"/>
        <v>1.5137137544919679</v>
      </c>
      <c r="L95" s="131" t="str">
        <v>EUR3MSW19Y=</v>
      </c>
      <c r="M95" s="136">
        <f>IF(L95="","",'3M Pricing'!$I95*100)</f>
        <v>1.6022110209650737</v>
      </c>
      <c r="N95" s="132">
        <f t="shared" si="6"/>
        <v>1.6022110209650737</v>
      </c>
      <c r="O95" s="131" t="str">
        <v>EUR6MSW19Y=</v>
      </c>
      <c r="P95" s="132">
        <f>IF(O95="","",'6M Pricing'!$I95*100)</f>
        <v>1.6604263907665291</v>
      </c>
      <c r="Q95" s="132">
        <f t="shared" si="7"/>
        <v>1.6604263907665291</v>
      </c>
      <c r="R95" s="131" t="str">
        <v>EUR1YSW19Y=</v>
      </c>
      <c r="S95" s="132">
        <f>IF(R95="","",'1Y Pricing'!$I95*100)</f>
        <v>1.742034200108018</v>
      </c>
      <c r="T95" s="132">
        <f t="shared" si="8"/>
        <v>1.742034200108018</v>
      </c>
      <c r="U95" s="131" t="str">
        <v>EURONOIS19Y=</v>
      </c>
      <c r="V95" s="136">
        <f>IF(U95="","",'ON Pricing'!$I95*100)</f>
        <v>1.4510047249473075</v>
      </c>
      <c r="W95" s="136">
        <f t="shared" si="9"/>
        <v>1.4510047249473075</v>
      </c>
      <c r="Y95" s="165">
        <f>IF($C95=" ","",ROUND(ABS(_xll.RtGet(SourceAlias,$I95,BID)-J95),4))</f>
        <v>2E-3</v>
      </c>
      <c r="Z95" s="165">
        <f>IF($C95=" ","",ROUND(ABS(_xll.RtGet(SourceAlias,$I95,ASK)-K95),4))</f>
        <v>2E-3</v>
      </c>
      <c r="AA95" s="165">
        <f>IF($D95=" ","",ROUND(ABS(_xll.RtGet(SourceAlias,$L95,BID)-M95),4))</f>
        <v>1.8E-3</v>
      </c>
      <c r="AB95" s="165">
        <f>IF($D95=" ","",ROUND(ABS(_xll.RtGet(SourceAlias,$L95,ASK)-N95),4))</f>
        <v>1.8E-3</v>
      </c>
      <c r="AC95" s="165">
        <f>IF($E95=" ","",ROUND(ABS(_xll.RtGet(SourceAlias,$O95,BID)-P95),4))</f>
        <v>2E-3</v>
      </c>
      <c r="AD95" s="165">
        <f>IF($E95=" ","",ROUND(ABS(_xll.RtGet(SourceAlias,$O95,ASK)-Q95),4))</f>
        <v>2E-3</v>
      </c>
      <c r="AE95" s="165">
        <f>IF($F95=" ","",ROUND(ABS(_xll.RtGet(SourceAlias,$R95,BID)-S95),4))</f>
        <v>2E-3</v>
      </c>
      <c r="AF95" s="165">
        <f>IF($F95=" ","",ROUND(ABS(_xll.RtGet(SourceAlias,$R95,ASK)-T95),4))</f>
        <v>2E-3</v>
      </c>
      <c r="AG95" s="165">
        <f>IF($G95=" ","",ROUND(ABS(_xll.RtGet(SourceAlias,$U95,BID)-V95),4))</f>
        <v>0</v>
      </c>
      <c r="AH95" s="165">
        <f>IF($G95=" ","",ROUND(ABS(_xll.RtGet(SourceAlias,$U95,ASK)-W95),4))</f>
        <v>0</v>
      </c>
    </row>
    <row r="96" spans="1:34" x14ac:dyDescent="0.2">
      <c r="A96" s="206"/>
      <c r="B96" s="56" t="s">
        <v>95</v>
      </c>
      <c r="C96" s="152" t="str">
        <f>IF(Contribute="abcd",IF($E$2&lt;&gt;-1,_xll.RtContribute(SourceAlias,I96,Fields,J96:K96,"SCOPE:SERVER"),_xll.RtContribute(SourceAlias,"DDS_INSERT_S",$E$2:$G$2,I96:K96,"SCOPE:SERVER FTC:ALL")),"stopped")</f>
        <v>Success: Insert Ack on DTSIMI1 for EUR1MSW20Y= at 16:17:08</v>
      </c>
      <c r="D96" s="161" t="str">
        <f>IF(Contribute="abcd",IF($E$2&lt;&gt;-1,_xll.RtContribute(SourceAlias,L96,Fields,M96:N96,"SCOPE:SERVER"),_xll.RtContribute(SourceAlias,"DDS_INSERT_S",$E$2:$G$2,L96:N96,"SCOPE:SERVER FTC:ALL")),"stopped")</f>
        <v>Success: Insert Ack on DTSIMI1 for EUR3MSW20Y= at 16:17:12</v>
      </c>
      <c r="E96" s="152" t="str">
        <f>IF(Contribute="abcd",IF($E$2&lt;&gt;-1,_xll.RtContribute(SourceAlias,O96,Fields,P96:Q96,"SCOPE:SERVER"),_xll.RtContribute(SourceAlias,"DDS_INSERT_S",$E$2:$G$2,O96:Q96,"SCOPE:SERVER FTC:ALL")),"stopped")</f>
        <v>Success: Insert Ack on DTSIMI1 for EUR6MSW20Y= at 16:17:12</v>
      </c>
      <c r="F96" s="152" t="str">
        <f>IF(Contribute="abcd",IF($E$2&lt;&gt;-1,_xll.RtContribute(SourceAlias,R96,Fields,S96:T96,"SCOPE:SERVER"),_xll.RtContribute(SourceAlias,"DDS_INSERT_S",$E$2:$G$2,S96:T96,"SCOPE:SERVER FTC:ALL")),"stopped")</f>
        <v>Success: Insert Ack on DTSIMI1 for EUR1YSW20Y= at 16:17:12</v>
      </c>
      <c r="G96" s="152" t="str">
        <f>IF(Contribute="abcd",IF($E$2&lt;&gt;-1,_xll.RtContribute(SourceAlias,U96,Fields,V96:W96,"SCOPE:SERVER"),_xll.RtContribute(SourceAlias,"DDS_INSERT_S",$E$2:$G$2,U96:W96,"SCOPE:SERVER FTC:ALL")),"stopped")</f>
        <v>Success: Insert Ack on DTSIMI1 for EURONOIS20Y= at 16:17:08</v>
      </c>
      <c r="H96" s="3" t="s">
        <v>48</v>
      </c>
      <c r="I96" s="131" t="str">
        <v>EUR1MSW20Y=</v>
      </c>
      <c r="J96" s="136">
        <f>IF(I96="","",'1M Pricing'!$I96*100)</f>
        <v>1.5309999999540373</v>
      </c>
      <c r="K96" s="136">
        <f t="shared" si="5"/>
        <v>1.5309999999540373</v>
      </c>
      <c r="L96" s="131" t="str">
        <v>EUR3MSW20Y=</v>
      </c>
      <c r="M96" s="136">
        <f>IF(L96="","",'3M Pricing'!$I96*100)</f>
        <v>1.6179999999797707</v>
      </c>
      <c r="N96" s="132">
        <f t="shared" si="6"/>
        <v>1.6179999999797707</v>
      </c>
      <c r="O96" s="131" t="str">
        <v>EUR6MSW20Y=</v>
      </c>
      <c r="P96" s="132">
        <f>IF(O96="","",'6M Pricing'!$I96*100)</f>
        <v>1.6739999999785169</v>
      </c>
      <c r="Q96" s="132">
        <f t="shared" si="7"/>
        <v>1.6739999999785169</v>
      </c>
      <c r="R96" s="131" t="str">
        <v>EUR1YSW20Y=</v>
      </c>
      <c r="S96" s="132">
        <f>IF(R96="","",'1Y Pricing'!$I96*100)</f>
        <v>1.7530000000269435</v>
      </c>
      <c r="T96" s="132">
        <f t="shared" si="8"/>
        <v>1.7530000000269435</v>
      </c>
      <c r="U96" s="131" t="str">
        <v>EURONOIS20Y=</v>
      </c>
      <c r="V96" s="136">
        <f>IF(U96="","",'ON Pricing'!$I96*100)</f>
        <v>1.4690000000160977</v>
      </c>
      <c r="W96" s="136">
        <f t="shared" si="9"/>
        <v>1.4690000000160977</v>
      </c>
      <c r="Y96" s="165">
        <f>IF($C96=" ","",ROUND(ABS(_xll.RtGet(SourceAlias,$I96,BID)-J96),4))</f>
        <v>2E-3</v>
      </c>
      <c r="Z96" s="165">
        <f>IF($C96=" ","",ROUND(ABS(_xll.RtGet(SourceAlias,$I96,ASK)-K96),4))</f>
        <v>2E-3</v>
      </c>
      <c r="AA96" s="165">
        <f>IF($D96=" ","",ROUND(ABS(_xll.RtGet(SourceAlias,$L96,BID)-M96),4))</f>
        <v>2E-3</v>
      </c>
      <c r="AB96" s="165">
        <f>IF($D96=" ","",ROUND(ABS(_xll.RtGet(SourceAlias,$L96,ASK)-N96),4))</f>
        <v>2E-3</v>
      </c>
      <c r="AC96" s="165">
        <f>IF($E96=" ","",ROUND(ABS(_xll.RtGet(SourceAlias,$O96,BID)-P96),4))</f>
        <v>2E-3</v>
      </c>
      <c r="AD96" s="165">
        <f>IF($E96=" ","",ROUND(ABS(_xll.RtGet(SourceAlias,$O96,ASK)-Q96),4))</f>
        <v>2E-3</v>
      </c>
      <c r="AE96" s="165">
        <f>IF($F96=" ","",ROUND(ABS(_xll.RtGet(SourceAlias,$R96,BID)-S96),4))</f>
        <v>2E-3</v>
      </c>
      <c r="AF96" s="165">
        <f>IF($F96=" ","",ROUND(ABS(_xll.RtGet(SourceAlias,$R96,ASK)-T96),4))</f>
        <v>2E-3</v>
      </c>
      <c r="AG96" s="165">
        <f>IF($G96=" ","",ROUND(ABS(_xll.RtGet(SourceAlias,$U96,BID)-V96),4))</f>
        <v>0</v>
      </c>
      <c r="AH96" s="165">
        <f>IF($G96=" ","",ROUND(ABS(_xll.RtGet(SourceAlias,$U96,ASK)-W96),4))</f>
        <v>0</v>
      </c>
    </row>
    <row r="97" spans="1:34" x14ac:dyDescent="0.2">
      <c r="A97" s="206"/>
      <c r="B97" s="56" t="s">
        <v>96</v>
      </c>
      <c r="C97" s="152" t="str">
        <f>IF(Contribute="abcd",IF($E$2&lt;&gt;-1,_xll.RtContribute(SourceAlias,I97,Fields,J97:K97,"SCOPE:SERVER"),_xll.RtContribute(SourceAlias,"DDS_INSERT_S",$E$2:$G$2,I97:K97,"SCOPE:SERVER FTC:ALL")),"stopped")</f>
        <v>Success: Insert Ack on DTSIMI1 for EUR1MSW21Y= at 16:17:08</v>
      </c>
      <c r="D97" s="161" t="str">
        <f>IF(Contribute="abcd",IF($E$2&lt;&gt;-1,_xll.RtContribute(SourceAlias,L97,Fields,M97:N97,"SCOPE:SERVER"),_xll.RtContribute(SourceAlias,"DDS_INSERT_S",$E$2:$G$2,L97:N97,"SCOPE:SERVER FTC:ALL")),"stopped")</f>
        <v>Success: Insert Ack on DTSIMI1 for EUR3MSW21Y= at 16:17:12</v>
      </c>
      <c r="E97" s="152" t="str">
        <f>IF(Contribute="abcd",IF($E$2&lt;&gt;-1,_xll.RtContribute(SourceAlias,O97,Fields,P97:Q97,"SCOPE:SERVER"),_xll.RtContribute(SourceAlias,"DDS_INSERT_S",$E$2:$G$2,O97:Q97,"SCOPE:SERVER FTC:ALL")),"stopped")</f>
        <v>Success: Insert Ack on DTSIMI1 for EUR6MSW21Y= at 16:17:12</v>
      </c>
      <c r="F97" s="152" t="str">
        <f>IF(Contribute="abcd",IF($E$2&lt;&gt;-1,_xll.RtContribute(SourceAlias,R97,Fields,S97:T97,"SCOPE:SERVER"),_xll.RtContribute(SourceAlias,"DDS_INSERT_S",$E$2:$G$2,S97:T97,"SCOPE:SERVER FTC:ALL")),"stopped")</f>
        <v>Success: Insert Ack on DTSIMI1 for EUR1YSW21Y= at 16:17:12</v>
      </c>
      <c r="G97" s="152" t="str">
        <f>IF(Contribute="abcd",IF($E$2&lt;&gt;-1,_xll.RtContribute(SourceAlias,U97,Fields,V97:W97,"SCOPE:SERVER"),_xll.RtContribute(SourceAlias,"DDS_INSERT_S",$E$2:$G$2,U97:W97,"SCOPE:SERVER FTC:ALL")),"stopped")</f>
        <v>Success: Insert Ack on DTSIMI1 for EURONOIS21Y= at 16:17:08</v>
      </c>
      <c r="H97" s="3" t="s">
        <v>48</v>
      </c>
      <c r="I97" s="131" t="str">
        <v>EUR1MSW21Y=</v>
      </c>
      <c r="J97" s="136">
        <f>IF(I97="","",'1M Pricing'!$I97*100)</f>
        <v>1.5442555900035244</v>
      </c>
      <c r="K97" s="136">
        <f t="shared" si="5"/>
        <v>1.5442555900035244</v>
      </c>
      <c r="L97" s="131" t="str">
        <v>EUR3MSW21Y=</v>
      </c>
      <c r="M97" s="136">
        <f>IF(L97="","",'3M Pricing'!$I97*100)</f>
        <v>1.6297961186853698</v>
      </c>
      <c r="N97" s="132">
        <f t="shared" si="6"/>
        <v>1.6297961186853698</v>
      </c>
      <c r="O97" s="131" t="str">
        <v>EUR6MSW21Y=</v>
      </c>
      <c r="P97" s="132">
        <f>IF(O97="","",'6M Pricing'!$I97*100)</f>
        <v>1.6838604978615974</v>
      </c>
      <c r="Q97" s="132">
        <f t="shared" si="7"/>
        <v>1.6838604978615974</v>
      </c>
      <c r="R97" s="131" t="str">
        <v>EUR1YSW21Y=</v>
      </c>
      <c r="S97" s="132">
        <f>IF(R97="","",'1Y Pricing'!$I97*100)</f>
        <v>1.7602833367838779</v>
      </c>
      <c r="T97" s="132">
        <f t="shared" si="8"/>
        <v>1.7602833367838779</v>
      </c>
      <c r="U97" s="131" t="str">
        <v>EURONOIS21Y=</v>
      </c>
      <c r="V97" s="136">
        <f>IF(U97="","",'ON Pricing'!$I97*100)</f>
        <v>1.4825737281217473</v>
      </c>
      <c r="W97" s="136">
        <f t="shared" si="9"/>
        <v>1.4825737281217473</v>
      </c>
      <c r="Y97" s="165">
        <f>IF($C97=" ","",ROUND(ABS(_xll.RtGet(SourceAlias,$I97,BID)-J97),4))</f>
        <v>2E-3</v>
      </c>
      <c r="Z97" s="165">
        <f>IF($C97=" ","",ROUND(ABS(_xll.RtGet(SourceAlias,$I97,ASK)-K97),4))</f>
        <v>2E-3</v>
      </c>
      <c r="AA97" s="165">
        <f>IF($D97=" ","",ROUND(ABS(_xll.RtGet(SourceAlias,$L97,BID)-M97),4))</f>
        <v>2.0999999999999999E-3</v>
      </c>
      <c r="AB97" s="165">
        <f>IF($D97=" ","",ROUND(ABS(_xll.RtGet(SourceAlias,$L97,ASK)-N97),4))</f>
        <v>2.0999999999999999E-3</v>
      </c>
      <c r="AC97" s="165">
        <f>IF($E97=" ","",ROUND(ABS(_xll.RtGet(SourceAlias,$O97,BID)-P97),4))</f>
        <v>2E-3</v>
      </c>
      <c r="AD97" s="165">
        <f>IF($E97=" ","",ROUND(ABS(_xll.RtGet(SourceAlias,$O97,ASK)-Q97),4))</f>
        <v>2E-3</v>
      </c>
      <c r="AE97" s="165">
        <f>IF($F97=" ","",ROUND(ABS(_xll.RtGet(SourceAlias,$R97,BID)-S97),4))</f>
        <v>2E-3</v>
      </c>
      <c r="AF97" s="165">
        <f>IF($F97=" ","",ROUND(ABS(_xll.RtGet(SourceAlias,$R97,ASK)-T97),4))</f>
        <v>2E-3</v>
      </c>
      <c r="AG97" s="165">
        <f>IF($G97=" ","",ROUND(ABS(_xll.RtGet(SourceAlias,$U97,BID)-V97),4))</f>
        <v>0</v>
      </c>
      <c r="AH97" s="165">
        <f>IF($G97=" ","",ROUND(ABS(_xll.RtGet(SourceAlias,$U97,ASK)-W97),4))</f>
        <v>0</v>
      </c>
    </row>
    <row r="98" spans="1:34" x14ac:dyDescent="0.2">
      <c r="A98" s="206"/>
      <c r="B98" s="56" t="s">
        <v>97</v>
      </c>
      <c r="C98" s="152" t="str">
        <f>IF(Contribute="abcd",IF($E$2&lt;&gt;-1,_xll.RtContribute(SourceAlias,I98,Fields,J98:K98,"SCOPE:SERVER"),_xll.RtContribute(SourceAlias,"DDS_INSERT_S",$E$2:$G$2,I98:K98,"SCOPE:SERVER FTC:ALL")),"stopped")</f>
        <v>Success: Insert Ack on DTSIMI1 for EUR1MSW22Y= at 16:17:08</v>
      </c>
      <c r="D98" s="161" t="str">
        <f>IF(Contribute="abcd",IF($E$2&lt;&gt;-1,_xll.RtContribute(SourceAlias,L98,Fields,M98:N98,"SCOPE:SERVER"),_xll.RtContribute(SourceAlias,"DDS_INSERT_S",$E$2:$G$2,L98:N98,"SCOPE:SERVER FTC:ALL")),"stopped")</f>
        <v>Success: Insert Ack on DTSIMI1 for EUR3MSW22Y= at 16:17:12</v>
      </c>
      <c r="E98" s="152" t="str">
        <f>IF(Contribute="abcd",IF($E$2&lt;&gt;-1,_xll.RtContribute(SourceAlias,O98,Fields,P98:Q98,"SCOPE:SERVER"),_xll.RtContribute(SourceAlias,"DDS_INSERT_S",$E$2:$G$2,O98:Q98,"SCOPE:SERVER FTC:ALL")),"stopped")</f>
        <v>Success: Insert Ack on DTSIMI1 for EUR6MSW22Y= at 16:17:12</v>
      </c>
      <c r="F98" s="152" t="str">
        <f>IF(Contribute="abcd",IF($E$2&lt;&gt;-1,_xll.RtContribute(SourceAlias,R98,Fields,S98:T98,"SCOPE:SERVER"),_xll.RtContribute(SourceAlias,"DDS_INSERT_S",$E$2:$G$2,S98:T98,"SCOPE:SERVER FTC:ALL")),"stopped")</f>
        <v>Success: Insert Ack on DTSIMI1 for EUR1YSW22Y= at 16:17:12</v>
      </c>
      <c r="G98" s="152" t="str">
        <f>IF(Contribute="abcd",IF($E$2&lt;&gt;-1,_xll.RtContribute(SourceAlias,U98,Fields,V98:W98,"SCOPE:SERVER"),_xll.RtContribute(SourceAlias,"DDS_INSERT_S",$E$2:$G$2,U98:W98,"SCOPE:SERVER FTC:ALL")),"stopped")</f>
        <v>Success: Insert Ack on DTSIMI1 for EURONOIS22Y= at 16:17:08</v>
      </c>
      <c r="H98" s="3" t="s">
        <v>48</v>
      </c>
      <c r="I98" s="131" t="str">
        <v>EUR1MSW22Y=</v>
      </c>
      <c r="J98" s="136">
        <f>IF(I98="","",'1M Pricing'!$I98*100)</f>
        <v>1.553913929965177</v>
      </c>
      <c r="K98" s="136">
        <f t="shared" si="5"/>
        <v>1.553913929965177</v>
      </c>
      <c r="L98" s="131" t="str">
        <v>EUR3MSW22Y=</v>
      </c>
      <c r="M98" s="136">
        <f>IF(L98="","",'3M Pricing'!$I98*100)</f>
        <v>1.6380173945996324</v>
      </c>
      <c r="N98" s="132">
        <f t="shared" si="6"/>
        <v>1.6380173945996324</v>
      </c>
      <c r="O98" s="131" t="str">
        <v>EUR6MSW22Y=</v>
      </c>
      <c r="P98" s="132">
        <f>IF(O98="","",'6M Pricing'!$I98*100)</f>
        <v>1.6903743420808617</v>
      </c>
      <c r="Q98" s="132">
        <f t="shared" si="7"/>
        <v>1.6903743420808617</v>
      </c>
      <c r="R98" s="131" t="str">
        <v>EUR1YSW22Y=</v>
      </c>
      <c r="S98" s="132">
        <f>IF(R98="","",'1Y Pricing'!$I98*100)</f>
        <v>1.7651502993756645</v>
      </c>
      <c r="T98" s="132">
        <f t="shared" si="8"/>
        <v>1.7651502993756645</v>
      </c>
      <c r="U98" s="131" t="str">
        <v>EURONOIS22Y=</v>
      </c>
      <c r="V98" s="136">
        <f>IF(U98="","",'ON Pricing'!$I98*100)</f>
        <v>1.4925390162485053</v>
      </c>
      <c r="W98" s="136">
        <f t="shared" si="9"/>
        <v>1.4925390162485053</v>
      </c>
      <c r="Y98" s="165">
        <f>IF($C98=" ","",ROUND(ABS(_xll.RtGet(SourceAlias,$I98,BID)-J98),4))</f>
        <v>2E-3</v>
      </c>
      <c r="Z98" s="165">
        <f>IF($C98=" ","",ROUND(ABS(_xll.RtGet(SourceAlias,$I98,ASK)-K98),4))</f>
        <v>2E-3</v>
      </c>
      <c r="AA98" s="165">
        <f>IF($D98=" ","",ROUND(ABS(_xll.RtGet(SourceAlias,$L98,BID)-M98),4))</f>
        <v>2.0999999999999999E-3</v>
      </c>
      <c r="AB98" s="165">
        <f>IF($D98=" ","",ROUND(ABS(_xll.RtGet(SourceAlias,$L98,ASK)-N98),4))</f>
        <v>2.0999999999999999E-3</v>
      </c>
      <c r="AC98" s="165">
        <f>IF($E98=" ","",ROUND(ABS(_xll.RtGet(SourceAlias,$O98,BID)-P98),4))</f>
        <v>2E-3</v>
      </c>
      <c r="AD98" s="165">
        <f>IF($E98=" ","",ROUND(ABS(_xll.RtGet(SourceAlias,$O98,ASK)-Q98),4))</f>
        <v>2E-3</v>
      </c>
      <c r="AE98" s="165">
        <f>IF($F98=" ","",ROUND(ABS(_xll.RtGet(SourceAlias,$R98,BID)-S98),4))</f>
        <v>2E-3</v>
      </c>
      <c r="AF98" s="165">
        <f>IF($F98=" ","",ROUND(ABS(_xll.RtGet(SourceAlias,$R98,ASK)-T98),4))</f>
        <v>2E-3</v>
      </c>
      <c r="AG98" s="165">
        <f>IF($G98=" ","",ROUND(ABS(_xll.RtGet(SourceAlias,$U98,BID)-V98),4))</f>
        <v>0</v>
      </c>
      <c r="AH98" s="165">
        <f>IF($G98=" ","",ROUND(ABS(_xll.RtGet(SourceAlias,$U98,ASK)-W98),4))</f>
        <v>0</v>
      </c>
    </row>
    <row r="99" spans="1:34" x14ac:dyDescent="0.2">
      <c r="A99" s="206"/>
      <c r="B99" s="56" t="s">
        <v>98</v>
      </c>
      <c r="C99" s="152" t="str">
        <f>IF(Contribute="abcd",IF($E$2&lt;&gt;-1,_xll.RtContribute(SourceAlias,I99,Fields,J99:K99,"SCOPE:SERVER"),_xll.RtContribute(SourceAlias,"DDS_INSERT_S",$E$2:$G$2,I99:K99,"SCOPE:SERVER FTC:ALL")),"stopped")</f>
        <v>Success: Insert Ack on DTSIMI1 for EUR1MSW23Y= at 16:17:08</v>
      </c>
      <c r="D99" s="161" t="str">
        <f>IF(Contribute="abcd",IF($E$2&lt;&gt;-1,_xll.RtContribute(SourceAlias,L99,Fields,M99:N99,"SCOPE:SERVER"),_xll.RtContribute(SourceAlias,"DDS_INSERT_S",$E$2:$G$2,L99:N99,"SCOPE:SERVER FTC:ALL")),"stopped")</f>
        <v>Success: Insert Ack on DTSIMI1 for EUR3MSW23Y= at 16:17:12</v>
      </c>
      <c r="E99" s="152" t="str">
        <f>IF(Contribute="abcd",IF($E$2&lt;&gt;-1,_xll.RtContribute(SourceAlias,O99,Fields,P99:Q99,"SCOPE:SERVER"),_xll.RtContribute(SourceAlias,"DDS_INSERT_S",$E$2:$G$2,O99:Q99,"SCOPE:SERVER FTC:ALL")),"stopped")</f>
        <v>Success: Insert Ack on DTSIMI1 for EUR6MSW23Y= at 16:17:12</v>
      </c>
      <c r="F99" s="152" t="str">
        <f>IF(Contribute="abcd",IF($E$2&lt;&gt;-1,_xll.RtContribute(SourceAlias,R99,Fields,S99:T99,"SCOPE:SERVER"),_xll.RtContribute(SourceAlias,"DDS_INSERT_S",$E$2:$G$2,S99:T99,"SCOPE:SERVER FTC:ALL")),"stopped")</f>
        <v>Success: Insert Ack on DTSIMI1 for EUR1YSW23Y= at 16:17:12</v>
      </c>
      <c r="G99" s="152" t="str">
        <f>IF(Contribute="abcd",IF($E$2&lt;&gt;-1,_xll.RtContribute(SourceAlias,U99,Fields,V99:W99,"SCOPE:SERVER"),_xll.RtContribute(SourceAlias,"DDS_INSERT_S",$E$2:$G$2,U99:W99,"SCOPE:SERVER FTC:ALL")),"stopped")</f>
        <v>Success: Insert Ack on DTSIMI1 for EURONOIS23Y= at 16:17:08</v>
      </c>
      <c r="H99" s="3" t="s">
        <v>48</v>
      </c>
      <c r="I99" s="131" t="str">
        <v>EUR1MSW23Y=</v>
      </c>
      <c r="J99" s="136">
        <f>IF(I99="","",'1M Pricing'!$I99*100)</f>
        <v>1.5610072206209598</v>
      </c>
      <c r="K99" s="136">
        <f t="shared" si="5"/>
        <v>1.5610072206209598</v>
      </c>
      <c r="L99" s="131" t="str">
        <v>EUR3MSW23Y=</v>
      </c>
      <c r="M99" s="136">
        <f>IF(L99="","",'3M Pricing'!$I99*100)</f>
        <v>1.6437072156427213</v>
      </c>
      <c r="N99" s="132">
        <f t="shared" si="6"/>
        <v>1.6437072156427213</v>
      </c>
      <c r="O99" s="131" t="str">
        <v>EUR6MSW23Y=</v>
      </c>
      <c r="P99" s="132">
        <f>IF(O99="","",'6M Pricing'!$I99*100)</f>
        <v>1.694526681307102</v>
      </c>
      <c r="Q99" s="132">
        <f t="shared" si="7"/>
        <v>1.694526681307102</v>
      </c>
      <c r="R99" s="131" t="str">
        <v>EUR1YSW23Y=</v>
      </c>
      <c r="S99" s="132">
        <f>IF(R99="","",'1Y Pricing'!$I99*100)</f>
        <v>1.7683450388192647</v>
      </c>
      <c r="T99" s="132">
        <f t="shared" si="8"/>
        <v>1.7683450388192647</v>
      </c>
      <c r="U99" s="131" t="str">
        <v>EURONOIS23Y=</v>
      </c>
      <c r="V99" s="136">
        <f>IF(U99="","",'ON Pricing'!$I99*100)</f>
        <v>1.4998249677240922</v>
      </c>
      <c r="W99" s="136">
        <f t="shared" si="9"/>
        <v>1.4998249677240922</v>
      </c>
      <c r="Y99" s="165">
        <f>IF($C99=" ","",ROUND(ABS(_xll.RtGet(SourceAlias,$I99,BID)-J99),4))</f>
        <v>2E-3</v>
      </c>
      <c r="Z99" s="165">
        <f>IF($C99=" ","",ROUND(ABS(_xll.RtGet(SourceAlias,$I99,ASK)-K99),4))</f>
        <v>2E-3</v>
      </c>
      <c r="AA99" s="165">
        <f>IF($D99=" ","",ROUND(ABS(_xll.RtGet(SourceAlias,$L99,BID)-M99),4))</f>
        <v>2.0999999999999999E-3</v>
      </c>
      <c r="AB99" s="165">
        <f>IF($D99=" ","",ROUND(ABS(_xll.RtGet(SourceAlias,$L99,ASK)-N99),4))</f>
        <v>2.0999999999999999E-3</v>
      </c>
      <c r="AC99" s="165">
        <f>IF($E99=" ","",ROUND(ABS(_xll.RtGet(SourceAlias,$O99,BID)-P99),4))</f>
        <v>2E-3</v>
      </c>
      <c r="AD99" s="165">
        <f>IF($E99=" ","",ROUND(ABS(_xll.RtGet(SourceAlias,$O99,ASK)-Q99),4))</f>
        <v>2E-3</v>
      </c>
      <c r="AE99" s="165">
        <f>IF($F99=" ","",ROUND(ABS(_xll.RtGet(SourceAlias,$R99,BID)-S99),4))</f>
        <v>2E-3</v>
      </c>
      <c r="AF99" s="165">
        <f>IF($F99=" ","",ROUND(ABS(_xll.RtGet(SourceAlias,$R99,ASK)-T99),4))</f>
        <v>2E-3</v>
      </c>
      <c r="AG99" s="165">
        <f>IF($G99=" ","",ROUND(ABS(_xll.RtGet(SourceAlias,$U99,BID)-V99),4))</f>
        <v>0</v>
      </c>
      <c r="AH99" s="165">
        <f>IF($G99=" ","",ROUND(ABS(_xll.RtGet(SourceAlias,$U99,ASK)-W99),4))</f>
        <v>0</v>
      </c>
    </row>
    <row r="100" spans="1:34" x14ac:dyDescent="0.2">
      <c r="A100" s="206"/>
      <c r="B100" s="56" t="s">
        <v>99</v>
      </c>
      <c r="C100" s="152" t="str">
        <f>IF(Contribute="abcd",IF($E$2&lt;&gt;-1,_xll.RtContribute(SourceAlias,I100,Fields,J100:K100,"SCOPE:SERVER"),_xll.RtContribute(SourceAlias,"DDS_INSERT_S",$E$2:$G$2,I100:K100,"SCOPE:SERVER FTC:ALL")),"stopped")</f>
        <v>Success: Insert Ack on DTSIMI1 for EUR1MSW24Y= at 16:17:08</v>
      </c>
      <c r="D100" s="161" t="str">
        <f>IF(Contribute="abcd",IF($E$2&lt;&gt;-1,_xll.RtContribute(SourceAlias,L100,Fields,M100:N100,"SCOPE:SERVER"),_xll.RtContribute(SourceAlias,"DDS_INSERT_S",$E$2:$G$2,L100:N100,"SCOPE:SERVER FTC:ALL")),"stopped")</f>
        <v>Success: Insert Ack on DTSIMI1 for EUR3MSW24Y= at 16:17:12</v>
      </c>
      <c r="E100" s="152" t="str">
        <f>IF(Contribute="abcd",IF($E$2&lt;&gt;-1,_xll.RtContribute(SourceAlias,O100,Fields,P100:Q100,"SCOPE:SERVER"),_xll.RtContribute(SourceAlias,"DDS_INSERT_S",$E$2:$G$2,O100:Q100,"SCOPE:SERVER FTC:ALL")),"stopped")</f>
        <v>Success: Insert Ack on DTSIMI1 for EUR6MSW24Y= at 16:17:12</v>
      </c>
      <c r="F100" s="152" t="str">
        <f>IF(Contribute="abcd",IF($E$2&lt;&gt;-1,_xll.RtContribute(SourceAlias,R100,Fields,S100:T100,"SCOPE:SERVER"),_xll.RtContribute(SourceAlias,"DDS_INSERT_S",$E$2:$G$2,S100:T100,"SCOPE:SERVER FTC:ALL")),"stopped")</f>
        <v>Success: Insert Ack on DTSIMI1 for EUR1YSW24Y= at 16:17:12</v>
      </c>
      <c r="G100" s="152" t="str">
        <f>IF(Contribute="abcd",IF($E$2&lt;&gt;-1,_xll.RtContribute(SourceAlias,U100,Fields,V100:W100,"SCOPE:SERVER"),_xll.RtContribute(SourceAlias,"DDS_INSERT_S",$E$2:$G$2,U100:W100,"SCOPE:SERVER FTC:ALL")),"stopped")</f>
        <v>Success: Insert Ack on DTSIMI1 for EURONOIS24Y= at 16:17:08</v>
      </c>
      <c r="H100" s="3" t="s">
        <v>48</v>
      </c>
      <c r="I100" s="131" t="str">
        <v>EUR1MSW24Y=</v>
      </c>
      <c r="J100" s="136">
        <f>IF(I100="","",'1M Pricing'!$I100*100)</f>
        <v>1.566374936744062</v>
      </c>
      <c r="K100" s="136">
        <f t="shared" si="5"/>
        <v>1.566374936744062</v>
      </c>
      <c r="L100" s="131" t="str">
        <v>EUR3MSW24Y=</v>
      </c>
      <c r="M100" s="136">
        <f>IF(L100="","",'3M Pricing'!$I100*100)</f>
        <v>1.6477065943221132</v>
      </c>
      <c r="N100" s="132">
        <f t="shared" si="6"/>
        <v>1.6477065943221132</v>
      </c>
      <c r="O100" s="131" t="str">
        <v>EUR6MSW24Y=</v>
      </c>
      <c r="P100" s="132">
        <f>IF(O100="","",'6M Pricing'!$I100*100)</f>
        <v>1.6970954413263732</v>
      </c>
      <c r="Q100" s="132">
        <f t="shared" si="7"/>
        <v>1.6970954413263732</v>
      </c>
      <c r="R100" s="131" t="str">
        <v>EUR1YSW24Y=</v>
      </c>
      <c r="S100" s="132">
        <f>IF(R100="","",'1Y Pricing'!$I100*100)</f>
        <v>1.7704004249962928</v>
      </c>
      <c r="T100" s="132">
        <f t="shared" si="8"/>
        <v>1.7704004249962928</v>
      </c>
      <c r="U100" s="131" t="str">
        <v>EURONOIS24Y=</v>
      </c>
      <c r="V100" s="136">
        <f>IF(U100="","",'ON Pricing'!$I100*100)</f>
        <v>1.5053397384850427</v>
      </c>
      <c r="W100" s="136">
        <f t="shared" si="9"/>
        <v>1.5053397384850427</v>
      </c>
      <c r="Y100" s="165">
        <f>IF($C100=" ","",ROUND(ABS(_xll.RtGet(SourceAlias,$I100,BID)-J100),4))</f>
        <v>2E-3</v>
      </c>
      <c r="Z100" s="165">
        <f>IF($C100=" ","",ROUND(ABS(_xll.RtGet(SourceAlias,$I100,ASK)-K100),4))</f>
        <v>2E-3</v>
      </c>
      <c r="AA100" s="165">
        <f>IF($D100=" ","",ROUND(ABS(_xll.RtGet(SourceAlias,$L100,BID)-M100),4))</f>
        <v>2.0999999999999999E-3</v>
      </c>
      <c r="AB100" s="165">
        <f>IF($D100=" ","",ROUND(ABS(_xll.RtGet(SourceAlias,$L100,ASK)-N100),4))</f>
        <v>2.0999999999999999E-3</v>
      </c>
      <c r="AC100" s="165">
        <f>IF($E100=" ","",ROUND(ABS(_xll.RtGet(SourceAlias,$O100,BID)-P100),4))</f>
        <v>2E-3</v>
      </c>
      <c r="AD100" s="165">
        <f>IF($E100=" ","",ROUND(ABS(_xll.RtGet(SourceAlias,$O100,ASK)-Q100),4))</f>
        <v>2E-3</v>
      </c>
      <c r="AE100" s="165">
        <f>IF($F100=" ","",ROUND(ABS(_xll.RtGet(SourceAlias,$R100,BID)-S100),4))</f>
        <v>2E-3</v>
      </c>
      <c r="AF100" s="165">
        <f>IF($F100=" ","",ROUND(ABS(_xll.RtGet(SourceAlias,$R100,ASK)-T100),4))</f>
        <v>2E-3</v>
      </c>
      <c r="AG100" s="165">
        <f>IF($G100=" ","",ROUND(ABS(_xll.RtGet(SourceAlias,$U100,BID)-V100),4))</f>
        <v>0</v>
      </c>
      <c r="AH100" s="165">
        <f>IF($G100=" ","",ROUND(ABS(_xll.RtGet(SourceAlias,$U100,ASK)-W100),4))</f>
        <v>0</v>
      </c>
    </row>
    <row r="101" spans="1:34" x14ac:dyDescent="0.2">
      <c r="A101" s="206"/>
      <c r="B101" s="56" t="s">
        <v>100</v>
      </c>
      <c r="C101" s="152" t="str">
        <f>IF(Contribute="abcd",IF($E$2&lt;&gt;-1,_xll.RtContribute(SourceAlias,I101,Fields,J101:K101,"SCOPE:SERVER"),_xll.RtContribute(SourceAlias,"DDS_INSERT_S",$E$2:$G$2,I101:K101,"SCOPE:SERVER FTC:ALL")),"stopped")</f>
        <v>Success: Insert Ack on DTSIMI1 for EUR1MSW25Y= at 16:17:08</v>
      </c>
      <c r="D101" s="161" t="str">
        <f>IF(Contribute="abcd",IF($E$2&lt;&gt;-1,_xll.RtContribute(SourceAlias,L101,Fields,M101:N101,"SCOPE:SERVER"),_xll.RtContribute(SourceAlias,"DDS_INSERT_S",$E$2:$G$2,L101:N101,"SCOPE:SERVER FTC:ALL")),"stopped")</f>
        <v>Success: Insert Ack on DTSIMI1 for EUR3MSW25Y= at 16:17:12</v>
      </c>
      <c r="E101" s="152" t="str">
        <f>IF(Contribute="abcd",IF($E$2&lt;&gt;-1,_xll.RtContribute(SourceAlias,O101,Fields,P101:Q101,"SCOPE:SERVER"),_xll.RtContribute(SourceAlias,"DDS_INSERT_S",$E$2:$G$2,O101:Q101,"SCOPE:SERVER FTC:ALL")),"stopped")</f>
        <v>Success: Insert Ack on DTSIMI1 for EUR6MSW25Y= at 16:17:12</v>
      </c>
      <c r="F101" s="152" t="str">
        <f>IF(Contribute="abcd",IF($E$2&lt;&gt;-1,_xll.RtContribute(SourceAlias,R101,Fields,S101:T101,"SCOPE:SERVER"),_xll.RtContribute(SourceAlias,"DDS_INSERT_S",$E$2:$G$2,S101:T101,"SCOPE:SERVER FTC:ALL")),"stopped")</f>
        <v>Success: Insert Ack on DTSIMI1 for EUR1YSW25Y= at 16:17:12</v>
      </c>
      <c r="G101" s="152" t="str">
        <f>IF(Contribute="abcd",IF($E$2&lt;&gt;-1,_xll.RtContribute(SourceAlias,U101,Fields,V101:W101,"SCOPE:SERVER"),_xll.RtContribute(SourceAlias,"DDS_INSERT_S",$E$2:$G$2,U101:W101,"SCOPE:SERVER FTC:ALL")),"stopped")</f>
        <v>Success: Insert Ack on DTSIMI1 for EURONOIS25Y= at 16:17:08</v>
      </c>
      <c r="H101" s="3" t="s">
        <v>48</v>
      </c>
      <c r="I101" s="131" t="str">
        <v>EUR1MSW25Y=</v>
      </c>
      <c r="J101" s="136">
        <f>IF(I101="","",'1M Pricing'!$I101*100)</f>
        <v>1.570999999996654</v>
      </c>
      <c r="K101" s="136">
        <f t="shared" si="5"/>
        <v>1.570999999996654</v>
      </c>
      <c r="L101" s="131" t="str">
        <v>EUR3MSW25Y=</v>
      </c>
      <c r="M101" s="136">
        <f>IF(L101="","",'3M Pricing'!$I101*100)</f>
        <v>1.6510000000023248</v>
      </c>
      <c r="N101" s="132">
        <f t="shared" si="6"/>
        <v>1.6510000000023248</v>
      </c>
      <c r="O101" s="131" t="str">
        <v>EUR6MSW25Y=</v>
      </c>
      <c r="P101" s="132">
        <f>IF(O101="","",'6M Pricing'!$I101*100)</f>
        <v>1.6989999999951484</v>
      </c>
      <c r="Q101" s="132">
        <f t="shared" si="7"/>
        <v>1.6989999999951484</v>
      </c>
      <c r="R101" s="131" t="str">
        <v>EUR1YSW25Y=</v>
      </c>
      <c r="S101" s="132">
        <f>IF(R101="","",'1Y Pricing'!$I101*100)</f>
        <v>1.7719999999385505</v>
      </c>
      <c r="T101" s="132">
        <f t="shared" si="8"/>
        <v>1.7719999999385505</v>
      </c>
      <c r="U101" s="131" t="str">
        <v>EURONOIS25Y=</v>
      </c>
      <c r="V101" s="136">
        <f>IF(U101="","",'ON Pricing'!$I101*100)</f>
        <v>1.5099999999454143</v>
      </c>
      <c r="W101" s="136">
        <f t="shared" si="9"/>
        <v>1.5099999999454143</v>
      </c>
      <c r="Y101" s="165">
        <f>IF($C101=" ","",ROUND(ABS(_xll.RtGet(SourceAlias,$I101,BID)-J101),4))</f>
        <v>2E-3</v>
      </c>
      <c r="Z101" s="165">
        <f>IF($C101=" ","",ROUND(ABS(_xll.RtGet(SourceAlias,$I101,ASK)-K101),4))</f>
        <v>2E-3</v>
      </c>
      <c r="AA101" s="165">
        <f>IF($D101=" ","",ROUND(ABS(_xll.RtGet(SourceAlias,$L101,BID)-M101),4))</f>
        <v>2E-3</v>
      </c>
      <c r="AB101" s="165">
        <f>IF($D101=" ","",ROUND(ABS(_xll.RtGet(SourceAlias,$L101,ASK)-N101),4))</f>
        <v>2E-3</v>
      </c>
      <c r="AC101" s="165">
        <f>IF($E101=" ","",ROUND(ABS(_xll.RtGet(SourceAlias,$O101,BID)-P101),4))</f>
        <v>2E-3</v>
      </c>
      <c r="AD101" s="165">
        <f>IF($E101=" ","",ROUND(ABS(_xll.RtGet(SourceAlias,$O101,ASK)-Q101),4))</f>
        <v>2E-3</v>
      </c>
      <c r="AE101" s="165">
        <f>IF($F101=" ","",ROUND(ABS(_xll.RtGet(SourceAlias,$R101,BID)-S101),4))</f>
        <v>2E-3</v>
      </c>
      <c r="AF101" s="165">
        <f>IF($F101=" ","",ROUND(ABS(_xll.RtGet(SourceAlias,$R101,ASK)-T101),4))</f>
        <v>2E-3</v>
      </c>
      <c r="AG101" s="165">
        <f>IF($G101=" ","",ROUND(ABS(_xll.RtGet(SourceAlias,$U101,BID)-V101),4))</f>
        <v>0</v>
      </c>
      <c r="AH101" s="165">
        <f>IF($G101=" ","",ROUND(ABS(_xll.RtGet(SourceAlias,$U101,ASK)-W101),4))</f>
        <v>0</v>
      </c>
    </row>
    <row r="102" spans="1:34" x14ac:dyDescent="0.2">
      <c r="A102" s="206"/>
      <c r="B102" s="56" t="s">
        <v>101</v>
      </c>
      <c r="C102" s="152" t="str">
        <f>IF(Contribute="abcd",IF($E$2&lt;&gt;-1,_xll.RtContribute(SourceAlias,I102,Fields,J102:K102,"SCOPE:SERVER"),_xll.RtContribute(SourceAlias,"DDS_INSERT_S",$E$2:$G$2,I102:K102,"SCOPE:SERVER FTC:ALL")),"stopped")</f>
        <v>Success: Insert Ack on DTSIMI1 for EUR1MSW26Y= at 16:17:08</v>
      </c>
      <c r="D102" s="161" t="str">
        <f>IF(Contribute="abcd",IF($E$2&lt;&gt;-1,_xll.RtContribute(SourceAlias,L102,Fields,M102:N102,"SCOPE:SERVER"),_xll.RtContribute(SourceAlias,"DDS_INSERT_S",$E$2:$G$2,L102:N102,"SCOPE:SERVER FTC:ALL")),"stopped")</f>
        <v>Success: Insert Ack on DTSIMI1 for EUR3MSW26Y= at 16:17:12</v>
      </c>
      <c r="E102" s="152" t="str">
        <f>IF(Contribute="abcd",IF($E$2&lt;&gt;-1,_xll.RtContribute(SourceAlias,O102,Fields,P102:Q102,"SCOPE:SERVER"),_xll.RtContribute(SourceAlias,"DDS_INSERT_S",$E$2:$G$2,O102:Q102,"SCOPE:SERVER FTC:ALL")),"stopped")</f>
        <v>Success: Insert Ack on DTSIMI1 for EUR6MSW26Y= at 16:17:12</v>
      </c>
      <c r="F102" s="152" t="str">
        <f>IF(Contribute="abcd",IF($E$2&lt;&gt;-1,_xll.RtContribute(SourceAlias,R102,Fields,S102:T102,"SCOPE:SERVER"),_xll.RtContribute(SourceAlias,"DDS_INSERT_S",$E$2:$G$2,S102:T102,"SCOPE:SERVER FTC:ALL")),"stopped")</f>
        <v>Success: Insert Ack on DTSIMI1 for EUR1YSW26Y= at 16:17:12</v>
      </c>
      <c r="G102" s="152" t="str">
        <f>IF(Contribute="abcd",IF($E$2&lt;&gt;-1,_xll.RtContribute(SourceAlias,U102,Fields,V102:W102,"SCOPE:SERVER"),_xll.RtContribute(SourceAlias,"DDS_INSERT_S",$E$2:$G$2,U102:W102,"SCOPE:SERVER FTC:ALL")),"stopped")</f>
        <v>Success: Insert Ack on DTSIMI1 for EURONOIS26Y= at 16:17:08</v>
      </c>
      <c r="H102" s="3" t="s">
        <v>48</v>
      </c>
      <c r="I102" s="131" t="str">
        <v>EUR1MSW26Y=</v>
      </c>
      <c r="J102" s="136">
        <f>IF(I102="","",'1M Pricing'!$I102*100)</f>
        <v>1.5752272553930895</v>
      </c>
      <c r="K102" s="136">
        <f t="shared" si="5"/>
        <v>1.5752272553930895</v>
      </c>
      <c r="L102" s="131" t="str">
        <v>EUR3MSW26Y=</v>
      </c>
      <c r="M102" s="136">
        <f>IF(L102="","",'3M Pricing'!$I102*100)</f>
        <v>1.6539382763347807</v>
      </c>
      <c r="N102" s="132">
        <f t="shared" si="6"/>
        <v>1.6539382763347807</v>
      </c>
      <c r="O102" s="131" t="str">
        <v>EUR6MSW26Y=</v>
      </c>
      <c r="P102" s="132">
        <f>IF(O102="","",'6M Pricing'!$I102*100)</f>
        <v>1.7005597535090926</v>
      </c>
      <c r="Q102" s="132">
        <f t="shared" si="7"/>
        <v>1.7005597535090926</v>
      </c>
      <c r="R102" s="131" t="str">
        <v>EUR1YSW26Y=</v>
      </c>
      <c r="S102" s="132">
        <f>IF(R102="","",'1Y Pricing'!$I102*100)</f>
        <v>1.7731881985907409</v>
      </c>
      <c r="T102" s="132">
        <f t="shared" si="8"/>
        <v>1.7731881985907409</v>
      </c>
      <c r="U102" s="131" t="str">
        <v>EURONOIS26Y=</v>
      </c>
      <c r="V102" s="136">
        <f>IF(U102="","",'ON Pricing'!$I102*100)</f>
        <v>1.5144752334540401</v>
      </c>
      <c r="W102" s="136">
        <f t="shared" si="9"/>
        <v>1.5144752334540401</v>
      </c>
      <c r="Y102" s="165">
        <f>IF($C102=" ","",ROUND(ABS(_xll.RtGet(SourceAlias,$I102,BID)-J102),4))</f>
        <v>2E-3</v>
      </c>
      <c r="Z102" s="165">
        <f>IF($C102=" ","",ROUND(ABS(_xll.RtGet(SourceAlias,$I102,ASK)-K102),4))</f>
        <v>2E-3</v>
      </c>
      <c r="AA102" s="165">
        <f>IF($D102=" ","",ROUND(ABS(_xll.RtGet(SourceAlias,$L102,BID)-M102),4))</f>
        <v>2E-3</v>
      </c>
      <c r="AB102" s="165">
        <f>IF($D102=" ","",ROUND(ABS(_xll.RtGet(SourceAlias,$L102,ASK)-N102),4))</f>
        <v>2E-3</v>
      </c>
      <c r="AC102" s="165">
        <f>IF($E102=" ","",ROUND(ABS(_xll.RtGet(SourceAlias,$O102,BID)-P102),4))</f>
        <v>2E-3</v>
      </c>
      <c r="AD102" s="165">
        <f>IF($E102=" ","",ROUND(ABS(_xll.RtGet(SourceAlias,$O102,ASK)-Q102),4))</f>
        <v>2E-3</v>
      </c>
      <c r="AE102" s="165">
        <f>IF($F102=" ","",ROUND(ABS(_xll.RtGet(SourceAlias,$R102,BID)-S102),4))</f>
        <v>2E-3</v>
      </c>
      <c r="AF102" s="165">
        <f>IF($F102=" ","",ROUND(ABS(_xll.RtGet(SourceAlias,$R102,ASK)-T102),4))</f>
        <v>2E-3</v>
      </c>
      <c r="AG102" s="165">
        <f>IF($G102=" ","",ROUND(ABS(_xll.RtGet(SourceAlias,$U102,BID)-V102),4))</f>
        <v>0</v>
      </c>
      <c r="AH102" s="165">
        <f>IF($G102=" ","",ROUND(ABS(_xll.RtGet(SourceAlias,$U102,ASK)-W102),4))</f>
        <v>0</v>
      </c>
    </row>
    <row r="103" spans="1:34" x14ac:dyDescent="0.2">
      <c r="A103" s="206"/>
      <c r="B103" s="56" t="s">
        <v>102</v>
      </c>
      <c r="C103" s="152" t="str">
        <f>IF(Contribute="abcd",IF($E$2&lt;&gt;-1,_xll.RtContribute(SourceAlias,I103,Fields,J103:K103,"SCOPE:SERVER"),_xll.RtContribute(SourceAlias,"DDS_INSERT_S",$E$2:$G$2,I103:K103,"SCOPE:SERVER FTC:ALL")),"stopped")</f>
        <v>Success: Insert Ack on DTSIMI1 for EUR1MSW27Y= at 16:17:08</v>
      </c>
      <c r="D103" s="161" t="str">
        <f>IF(Contribute="abcd",IF($E$2&lt;&gt;-1,_xll.RtContribute(SourceAlias,L103,Fields,M103:N103,"SCOPE:SERVER"),_xll.RtContribute(SourceAlias,"DDS_INSERT_S",$E$2:$G$2,L103:N103,"SCOPE:SERVER FTC:ALL")),"stopped")</f>
        <v>Success: Insert Ack on DTSIMI1 for EUR3MSW27Y= at 16:17:12</v>
      </c>
      <c r="E103" s="152" t="str">
        <f>IF(Contribute="abcd",IF($E$2&lt;&gt;-1,_xll.RtContribute(SourceAlias,O103,Fields,P103:Q103,"SCOPE:SERVER"),_xll.RtContribute(SourceAlias,"DDS_INSERT_S",$E$2:$G$2,O103:Q103,"SCOPE:SERVER FTC:ALL")),"stopped")</f>
        <v>Success: Insert Ack on DTSIMI1 for EUR6MSW27Y= at 16:17:12</v>
      </c>
      <c r="F103" s="152" t="str">
        <f>IF(Contribute="abcd",IF($E$2&lt;&gt;-1,_xll.RtContribute(SourceAlias,R103,Fields,S103:T103,"SCOPE:SERVER"),_xll.RtContribute(SourceAlias,"DDS_INSERT_S",$E$2:$G$2,S103:T103,"SCOPE:SERVER FTC:ALL")),"stopped")</f>
        <v>Success: Insert Ack on DTSIMI1 for EUR1YSW27Y= at 16:17:12</v>
      </c>
      <c r="G103" s="152" t="str">
        <f>IF(Contribute="abcd",IF($E$2&lt;&gt;-1,_xll.RtContribute(SourceAlias,U103,Fields,V103:W103,"SCOPE:SERVER"),_xll.RtContribute(SourceAlias,"DDS_INSERT_S",$E$2:$G$2,U103:W103,"SCOPE:SERVER FTC:ALL")),"stopped")</f>
        <v>Success: Insert Ack on DTSIMI1 for EURONOIS27Y= at 16:17:08</v>
      </c>
      <c r="H103" s="3" t="s">
        <v>48</v>
      </c>
      <c r="I103" s="131" t="str">
        <v>EUR1MSW27Y=</v>
      </c>
      <c r="J103" s="136">
        <f>IF(I103="","",'1M Pricing'!$I103*100)</f>
        <v>1.5794046434354252</v>
      </c>
      <c r="K103" s="136">
        <f t="shared" si="5"/>
        <v>1.5794046434354252</v>
      </c>
      <c r="L103" s="131" t="str">
        <v>EUR3MSW27Y=</v>
      </c>
      <c r="M103" s="136">
        <f>IF(L103="","",'3M Pricing'!$I103*100)</f>
        <v>1.6568656838313358</v>
      </c>
      <c r="N103" s="132">
        <f t="shared" si="6"/>
        <v>1.6568656838313358</v>
      </c>
      <c r="O103" s="131" t="str">
        <v>EUR6MSW27Y=</v>
      </c>
      <c r="P103" s="132">
        <f>IF(O103="","",'6M Pricing'!$I103*100)</f>
        <v>1.7021431547892503</v>
      </c>
      <c r="Q103" s="132">
        <f t="shared" si="7"/>
        <v>1.7021431547892503</v>
      </c>
      <c r="R103" s="131" t="str">
        <v>EUR1YSW27Y=</v>
      </c>
      <c r="S103" s="132">
        <f>IF(R103="","",'1Y Pricing'!$I103*100)</f>
        <v>1.7742119858745273</v>
      </c>
      <c r="T103" s="132">
        <f t="shared" si="8"/>
        <v>1.7742119858745273</v>
      </c>
      <c r="U103" s="131" t="str">
        <v>EURONOIS27Y=</v>
      </c>
      <c r="V103" s="136">
        <f>IF(U103="","",'ON Pricing'!$I103*100)</f>
        <v>1.5189900759682988</v>
      </c>
      <c r="W103" s="136">
        <f t="shared" si="9"/>
        <v>1.5189900759682988</v>
      </c>
      <c r="Y103" s="165">
        <f>IF($C103=" ","",ROUND(ABS(_xll.RtGet(SourceAlias,$I103,BID)-J103),4))</f>
        <v>2E-3</v>
      </c>
      <c r="Z103" s="165">
        <f>IF($C103=" ","",ROUND(ABS(_xll.RtGet(SourceAlias,$I103,ASK)-K103),4))</f>
        <v>2E-3</v>
      </c>
      <c r="AA103" s="165">
        <f>IF($D103=" ","",ROUND(ABS(_xll.RtGet(SourceAlias,$L103,BID)-M103),4))</f>
        <v>2E-3</v>
      </c>
      <c r="AB103" s="165">
        <f>IF($D103=" ","",ROUND(ABS(_xll.RtGet(SourceAlias,$L103,ASK)-N103),4))</f>
        <v>2E-3</v>
      </c>
      <c r="AC103" s="165">
        <f>IF($E103=" ","",ROUND(ABS(_xll.RtGet(SourceAlias,$O103,BID)-P103),4))</f>
        <v>2E-3</v>
      </c>
      <c r="AD103" s="165">
        <f>IF($E103=" ","",ROUND(ABS(_xll.RtGet(SourceAlias,$O103,ASK)-Q103),4))</f>
        <v>2E-3</v>
      </c>
      <c r="AE103" s="165">
        <f>IF($F103=" ","",ROUND(ABS(_xll.RtGet(SourceAlias,$R103,BID)-S103),4))</f>
        <v>2E-3</v>
      </c>
      <c r="AF103" s="165">
        <f>IF($F103=" ","",ROUND(ABS(_xll.RtGet(SourceAlias,$R103,ASK)-T103),4))</f>
        <v>2E-3</v>
      </c>
      <c r="AG103" s="165">
        <f>IF($G103=" ","",ROUND(ABS(_xll.RtGet(SourceAlias,$U103,BID)-V103),4))</f>
        <v>0</v>
      </c>
      <c r="AH103" s="165">
        <f>IF($G103=" ","",ROUND(ABS(_xll.RtGet(SourceAlias,$U103,ASK)-W103),4))</f>
        <v>0</v>
      </c>
    </row>
    <row r="104" spans="1:34" x14ac:dyDescent="0.2">
      <c r="A104" s="206"/>
      <c r="B104" s="56" t="s">
        <v>103</v>
      </c>
      <c r="C104" s="152" t="str">
        <f>IF(Contribute="abcd",IF($E$2&lt;&gt;-1,_xll.RtContribute(SourceAlias,I104,Fields,J104:K104,"SCOPE:SERVER"),_xll.RtContribute(SourceAlias,"DDS_INSERT_S",$E$2:$G$2,I104:K104,"SCOPE:SERVER FTC:ALL")),"stopped")</f>
        <v>Success: Insert Ack on DTSIMI1 for EUR1MSW28Y= at 16:17:08</v>
      </c>
      <c r="D104" s="161" t="str">
        <f>IF(Contribute="abcd",IF($E$2&lt;&gt;-1,_xll.RtContribute(SourceAlias,L104,Fields,M104:N104,"SCOPE:SERVER"),_xll.RtContribute(SourceAlias,"DDS_INSERT_S",$E$2:$G$2,L104:N104,"SCOPE:SERVER FTC:ALL")),"stopped")</f>
        <v>Success: Insert Ack on DTSIMI1 for EUR3MSW28Y= at 16:17:12</v>
      </c>
      <c r="E104" s="152" t="str">
        <f>IF(Contribute="abcd",IF($E$2&lt;&gt;-1,_xll.RtContribute(SourceAlias,O104,Fields,P104:Q104,"SCOPE:SERVER"),_xll.RtContribute(SourceAlias,"DDS_INSERT_S",$E$2:$G$2,O104:Q104,"SCOPE:SERVER FTC:ALL")),"stopped")</f>
        <v>Success: Insert Ack on DTSIMI1 for EUR6MSW28Y= at 16:17:12</v>
      </c>
      <c r="F104" s="152" t="str">
        <f>IF(Contribute="abcd",IF($E$2&lt;&gt;-1,_xll.RtContribute(SourceAlias,R104,Fields,S104:T104,"SCOPE:SERVER"),_xll.RtContribute(SourceAlias,"DDS_INSERT_S",$E$2:$G$2,S104:T104,"SCOPE:SERVER FTC:ALL")),"stopped")</f>
        <v>Success: Insert Ack on DTSIMI1 for EUR1YSW28Y= at 16:17:12</v>
      </c>
      <c r="G104" s="152" t="str">
        <f>IF(Contribute="abcd",IF($E$2&lt;&gt;-1,_xll.RtContribute(SourceAlias,U104,Fields,V104:W104,"SCOPE:SERVER"),_xll.RtContribute(SourceAlias,"DDS_INSERT_S",$E$2:$G$2,U104:W104,"SCOPE:SERVER FTC:ALL")),"stopped")</f>
        <v>Success: Insert Ack on DTSIMI1 for EURONOIS28Y= at 16:17:08</v>
      </c>
      <c r="H104" s="3" t="s">
        <v>48</v>
      </c>
      <c r="I104" s="131" t="str">
        <v>EUR1MSW28Y=</v>
      </c>
      <c r="J104" s="136">
        <f>IF(I104="","",'1M Pricing'!$I104*100)</f>
        <v>1.5835502398089354</v>
      </c>
      <c r="K104" s="136">
        <f t="shared" si="5"/>
        <v>1.5835502398089354</v>
      </c>
      <c r="L104" s="131" t="str">
        <v>EUR3MSW28Y=</v>
      </c>
      <c r="M104" s="136">
        <f>IF(L104="","",'3M Pricing'!$I104*100)</f>
        <v>1.6598076547125715</v>
      </c>
      <c r="N104" s="132">
        <f t="shared" si="6"/>
        <v>1.6598076547125715</v>
      </c>
      <c r="O104" s="131" t="str">
        <v>EUR6MSW28Y=</v>
      </c>
      <c r="P104" s="132">
        <f>IF(O104="","",'6M Pricing'!$I104*100)</f>
        <v>1.7038327599785101</v>
      </c>
      <c r="Q104" s="132">
        <f t="shared" si="7"/>
        <v>1.7038327599785101</v>
      </c>
      <c r="R104" s="131" t="str">
        <v>EUR1YSW28Y=</v>
      </c>
      <c r="S104" s="132">
        <f>IF(R104="","",'1Y Pricing'!$I104*100)</f>
        <v>1.7751283279142118</v>
      </c>
      <c r="T104" s="132">
        <f t="shared" si="8"/>
        <v>1.7751283279142118</v>
      </c>
      <c r="U104" s="131" t="str">
        <v>EURONOIS28Y=</v>
      </c>
      <c r="V104" s="136">
        <f>IF(U104="","",'ON Pricing'!$I104*100)</f>
        <v>1.5235586745150236</v>
      </c>
      <c r="W104" s="136">
        <f t="shared" si="9"/>
        <v>1.5235586745150236</v>
      </c>
      <c r="Y104" s="165">
        <f>IF($C104=" ","",ROUND(ABS(_xll.RtGet(SourceAlias,$I104,BID)-J104),4))</f>
        <v>2E-3</v>
      </c>
      <c r="Z104" s="165">
        <f>IF($C104=" ","",ROUND(ABS(_xll.RtGet(SourceAlias,$I104,ASK)-K104),4))</f>
        <v>2E-3</v>
      </c>
      <c r="AA104" s="165">
        <f>IF($D104=" ","",ROUND(ABS(_xll.RtGet(SourceAlias,$L104,BID)-M104),4))</f>
        <v>2E-3</v>
      </c>
      <c r="AB104" s="165">
        <f>IF($D104=" ","",ROUND(ABS(_xll.RtGet(SourceAlias,$L104,ASK)-N104),4))</f>
        <v>2E-3</v>
      </c>
      <c r="AC104" s="165">
        <f>IF($E104=" ","",ROUND(ABS(_xll.RtGet(SourceAlias,$O104,BID)-P104),4))</f>
        <v>2E-3</v>
      </c>
      <c r="AD104" s="165">
        <f>IF($E104=" ","",ROUND(ABS(_xll.RtGet(SourceAlias,$O104,ASK)-Q104),4))</f>
        <v>2E-3</v>
      </c>
      <c r="AE104" s="165">
        <f>IF($F104=" ","",ROUND(ABS(_xll.RtGet(SourceAlias,$R104,BID)-S104),4))</f>
        <v>2E-3</v>
      </c>
      <c r="AF104" s="165">
        <f>IF($F104=" ","",ROUND(ABS(_xll.RtGet(SourceAlias,$R104,ASK)-T104),4))</f>
        <v>2E-3</v>
      </c>
      <c r="AG104" s="165">
        <f>IF($G104=" ","",ROUND(ABS(_xll.RtGet(SourceAlias,$U104,BID)-V104),4))</f>
        <v>0</v>
      </c>
      <c r="AH104" s="165">
        <f>IF($G104=" ","",ROUND(ABS(_xll.RtGet(SourceAlias,$U104,ASK)-W104),4))</f>
        <v>0</v>
      </c>
    </row>
    <row r="105" spans="1:34" x14ac:dyDescent="0.2">
      <c r="A105" s="206"/>
      <c r="B105" s="56" t="s">
        <v>104</v>
      </c>
      <c r="C105" s="152" t="str">
        <f>IF(Contribute="abcd",IF($E$2&lt;&gt;-1,_xll.RtContribute(SourceAlias,I105,Fields,J105:K105,"SCOPE:SERVER"),_xll.RtContribute(SourceAlias,"DDS_INSERT_S",$E$2:$G$2,I105:K105,"SCOPE:SERVER FTC:ALL")),"stopped")</f>
        <v>Success: Insert Ack on DTSIMI1 for EUR1MSW29Y= at 16:17:08</v>
      </c>
      <c r="D105" s="161" t="str">
        <f>IF(Contribute="abcd",IF($E$2&lt;&gt;-1,_xll.RtContribute(SourceAlias,L105,Fields,M105:N105,"SCOPE:SERVER"),_xll.RtContribute(SourceAlias,"DDS_INSERT_S",$E$2:$G$2,L105:N105,"SCOPE:SERVER FTC:ALL")),"stopped")</f>
        <v>Success: Insert Ack on DTSIMI1 for EUR3MSW29Y= at 16:17:12</v>
      </c>
      <c r="E105" s="152" t="str">
        <f>IF(Contribute="abcd",IF($E$2&lt;&gt;-1,_xll.RtContribute(SourceAlias,O105,Fields,P105:Q105,"SCOPE:SERVER"),_xll.RtContribute(SourceAlias,"DDS_INSERT_S",$E$2:$G$2,O105:Q105,"SCOPE:SERVER FTC:ALL")),"stopped")</f>
        <v>Success: Insert Ack on DTSIMI1 for EUR6MSW29Y= at 16:17:12</v>
      </c>
      <c r="F105" s="152" t="str">
        <f>IF(Contribute="abcd",IF($E$2&lt;&gt;-1,_xll.RtContribute(SourceAlias,R105,Fields,S105:T105,"SCOPE:SERVER"),_xll.RtContribute(SourceAlias,"DDS_INSERT_S",$E$2:$G$2,S105:T105,"SCOPE:SERVER FTC:ALL")),"stopped")</f>
        <v>Success: Insert Ack on DTSIMI1 for EUR1YSW29Y= at 16:17:12</v>
      </c>
      <c r="G105" s="152" t="str">
        <f>IF(Contribute="abcd",IF($E$2&lt;&gt;-1,_xll.RtContribute(SourceAlias,U105,Fields,V105:W105,"SCOPE:SERVER"),_xll.RtContribute(SourceAlias,"DDS_INSERT_S",$E$2:$G$2,U105:W105,"SCOPE:SERVER FTC:ALL")),"stopped")</f>
        <v>Success: Insert Ack on DTSIMI1 for EURONOIS29Y= at 16:17:08</v>
      </c>
      <c r="H105" s="3" t="s">
        <v>48</v>
      </c>
      <c r="I105" s="131" t="str">
        <v>EUR1MSW29Y=</v>
      </c>
      <c r="J105" s="136">
        <f>IF(I105="","",'1M Pricing'!$I105*100)</f>
        <v>1.5878187460315267</v>
      </c>
      <c r="K105" s="136">
        <f t="shared" si="5"/>
        <v>1.5878187460315267</v>
      </c>
      <c r="L105" s="131" t="str">
        <v>EUR3MSW29Y=</v>
      </c>
      <c r="M105" s="136">
        <f>IF(L105="","",'3M Pricing'!$I105*100)</f>
        <v>1.6629249152335428</v>
      </c>
      <c r="N105" s="132">
        <f t="shared" si="6"/>
        <v>1.6629249152335428</v>
      </c>
      <c r="O105" s="131" t="str">
        <v>EUR6MSW29Y=</v>
      </c>
      <c r="P105" s="132">
        <f>IF(O105="","",'6M Pricing'!$I105*100)</f>
        <v>1.7058419861848977</v>
      </c>
      <c r="Q105" s="132">
        <f t="shared" si="7"/>
        <v>1.7058419861848977</v>
      </c>
      <c r="R105" s="131" t="str">
        <v>EUR1YSW29Y=</v>
      </c>
      <c r="S105" s="132">
        <f>IF(R105="","",'1Y Pricing'!$I105*100)</f>
        <v>1.7761271428331238</v>
      </c>
      <c r="T105" s="132">
        <f t="shared" si="8"/>
        <v>1.7761271428331238</v>
      </c>
      <c r="U105" s="131" t="str">
        <v>EURONOIS29Y=</v>
      </c>
      <c r="V105" s="136">
        <f>IF(U105="","",'ON Pricing'!$I105*100)</f>
        <v>1.5282204142177891</v>
      </c>
      <c r="W105" s="136">
        <f t="shared" si="9"/>
        <v>1.5282204142177891</v>
      </c>
      <c r="Y105" s="165">
        <f>IF($C105=" ","",ROUND(ABS(_xll.RtGet(SourceAlias,$I105,BID)-J105),4))</f>
        <v>2E-3</v>
      </c>
      <c r="Z105" s="165">
        <f>IF($C105=" ","",ROUND(ABS(_xll.RtGet(SourceAlias,$I105,ASK)-K105),4))</f>
        <v>2E-3</v>
      </c>
      <c r="AA105" s="165">
        <f>IF($D105=" ","",ROUND(ABS(_xll.RtGet(SourceAlias,$L105,BID)-M105),4))</f>
        <v>2E-3</v>
      </c>
      <c r="AB105" s="165">
        <f>IF($D105=" ","",ROUND(ABS(_xll.RtGet(SourceAlias,$L105,ASK)-N105),4))</f>
        <v>2E-3</v>
      </c>
      <c r="AC105" s="165">
        <f>IF($E105=" ","",ROUND(ABS(_xll.RtGet(SourceAlias,$O105,BID)-P105),4))</f>
        <v>2E-3</v>
      </c>
      <c r="AD105" s="165">
        <f>IF($E105=" ","",ROUND(ABS(_xll.RtGet(SourceAlias,$O105,ASK)-Q105),4))</f>
        <v>2E-3</v>
      </c>
      <c r="AE105" s="165">
        <f>IF($F105=" ","",ROUND(ABS(_xll.RtGet(SourceAlias,$R105,BID)-S105),4))</f>
        <v>2E-3</v>
      </c>
      <c r="AF105" s="165">
        <f>IF($F105=" ","",ROUND(ABS(_xll.RtGet(SourceAlias,$R105,ASK)-T105),4))</f>
        <v>2E-3</v>
      </c>
      <c r="AG105" s="165">
        <f>IF($G105=" ","",ROUND(ABS(_xll.RtGet(SourceAlias,$U105,BID)-V105),4))</f>
        <v>0</v>
      </c>
      <c r="AH105" s="165">
        <f>IF($G105=" ","",ROUND(ABS(_xll.RtGet(SourceAlias,$U105,ASK)-W105),4))</f>
        <v>0</v>
      </c>
    </row>
    <row r="106" spans="1:34" x14ac:dyDescent="0.2">
      <c r="A106" s="206"/>
      <c r="B106" s="56" t="s">
        <v>105</v>
      </c>
      <c r="C106" s="152" t="str">
        <f>IF(Contribute="abcd",IF($E$2&lt;&gt;-1,_xll.RtContribute(SourceAlias,I106,Fields,J106:K106,"SCOPE:SERVER"),_xll.RtContribute(SourceAlias,"DDS_INSERT_S",$E$2:$G$2,I106:K106,"SCOPE:SERVER FTC:ALL")),"stopped")</f>
        <v>Success: Insert Ack on DTSIMI1 for EUR1MSW30Y= at 16:17:08</v>
      </c>
      <c r="D106" s="161" t="str">
        <f>IF(Contribute="abcd",IF($E$2&lt;&gt;-1,_xll.RtContribute(SourceAlias,L106,Fields,M106:N106,"SCOPE:SERVER"),_xll.RtContribute(SourceAlias,"DDS_INSERT_S",$E$2:$G$2,L106:N106,"SCOPE:SERVER FTC:ALL")),"stopped")</f>
        <v>Success: Insert Ack on DTSIMI1 for EUR3MSW30Y= at 16:17:12</v>
      </c>
      <c r="E106" s="152" t="str">
        <f>IF(Contribute="abcd",IF($E$2&lt;&gt;-1,_xll.RtContribute(SourceAlias,O106,Fields,P106:Q106,"SCOPE:SERVER"),_xll.RtContribute(SourceAlias,"DDS_INSERT_S",$E$2:$G$2,O106:Q106,"SCOPE:SERVER FTC:ALL")),"stopped")</f>
        <v>Success: Insert Ack on DTSIMI1 for EUR6MSW30Y= at 16:17:12</v>
      </c>
      <c r="F106" s="152" t="str">
        <f>IF(Contribute="abcd",IF($E$2&lt;&gt;-1,_xll.RtContribute(SourceAlias,R106,Fields,S106:T106,"SCOPE:SERVER"),_xll.RtContribute(SourceAlias,"DDS_INSERT_S",$E$2:$G$2,S106:T106,"SCOPE:SERVER FTC:ALL")),"stopped")</f>
        <v>Success: Insert Ack on DTSIMI1 for EUR1YSW30Y= at 16:17:12</v>
      </c>
      <c r="G106" s="152" t="str">
        <f>IF(Contribute="abcd",IF($E$2&lt;&gt;-1,_xll.RtContribute(SourceAlias,U106,Fields,V106:W106,"SCOPE:SERVER"),_xll.RtContribute(SourceAlias,"DDS_INSERT_S",$E$2:$G$2,U106:W106,"SCOPE:SERVER FTC:ALL")),"stopped")</f>
        <v>Success: Insert Ack on DTSIMI1 for EURONOIS30Y= at 16:17:08</v>
      </c>
      <c r="H106" s="3" t="s">
        <v>48</v>
      </c>
      <c r="I106" s="131" t="str">
        <v>EUR1MSW30Y=</v>
      </c>
      <c r="J106" s="136">
        <f>IF(I106="","",'1M Pricing'!$I106*100)</f>
        <v>1.5920000000010412</v>
      </c>
      <c r="K106" s="136">
        <f t="shared" si="5"/>
        <v>1.5920000000010412</v>
      </c>
      <c r="L106" s="131" t="str">
        <v>EUR3MSW30Y=</v>
      </c>
      <c r="M106" s="136">
        <f>IF(L106="","",'3M Pricing'!$I106*100)</f>
        <v>1.6660000000532047</v>
      </c>
      <c r="N106" s="132">
        <f t="shared" si="6"/>
        <v>1.6660000000532047</v>
      </c>
      <c r="O106" s="131" t="str">
        <v>EUR6MSW30Y=</v>
      </c>
      <c r="P106" s="132">
        <f>IF(O106="","",'6M Pricing'!$I106*100)</f>
        <v>1.7080000000061779</v>
      </c>
      <c r="Q106" s="132">
        <f t="shared" si="7"/>
        <v>1.7080000000061779</v>
      </c>
      <c r="R106" s="131" t="str">
        <v>EUR1YSW30Y=</v>
      </c>
      <c r="S106" s="132">
        <f>IF(R106="","",'1Y Pricing'!$I106*100)</f>
        <v>1.7769999999460069</v>
      </c>
      <c r="T106" s="132">
        <f t="shared" si="8"/>
        <v>1.7769999999460069</v>
      </c>
      <c r="U106" s="131" t="str">
        <v>EURONOIS30Y=</v>
      </c>
      <c r="V106" s="136">
        <f>IF(U106="","",'ON Pricing'!$I106*100)</f>
        <v>1.5330000000056665</v>
      </c>
      <c r="W106" s="136">
        <f t="shared" si="9"/>
        <v>1.5330000000056665</v>
      </c>
      <c r="Y106" s="165">
        <f>IF($C106=" ","",ROUND(ABS(_xll.RtGet(SourceAlias,$I106,BID)-J106),4))</f>
        <v>2E-3</v>
      </c>
      <c r="Z106" s="165">
        <f>IF($C106=" ","",ROUND(ABS(_xll.RtGet(SourceAlias,$I106,ASK)-K106),4))</f>
        <v>2E-3</v>
      </c>
      <c r="AA106" s="165">
        <f>IF($D106=" ","",ROUND(ABS(_xll.RtGet(SourceAlias,$L106,BID)-M106),4))</f>
        <v>2E-3</v>
      </c>
      <c r="AB106" s="165">
        <f>IF($D106=" ","",ROUND(ABS(_xll.RtGet(SourceAlias,$L106,ASK)-N106),4))</f>
        <v>2E-3</v>
      </c>
      <c r="AC106" s="165">
        <f>IF($E106=" ","",ROUND(ABS(_xll.RtGet(SourceAlias,$O106,BID)-P106),4))</f>
        <v>2E-3</v>
      </c>
      <c r="AD106" s="165">
        <f>IF($E106=" ","",ROUND(ABS(_xll.RtGet(SourceAlias,$O106,ASK)-Q106),4))</f>
        <v>2E-3</v>
      </c>
      <c r="AE106" s="165">
        <f>IF($F106=" ","",ROUND(ABS(_xll.RtGet(SourceAlias,$R106,BID)-S106),4))</f>
        <v>2E-3</v>
      </c>
      <c r="AF106" s="165">
        <f>IF($F106=" ","",ROUND(ABS(_xll.RtGet(SourceAlias,$R106,ASK)-T106),4))</f>
        <v>2E-3</v>
      </c>
      <c r="AG106" s="165">
        <f>IF($G106=" ","",ROUND(ABS(_xll.RtGet(SourceAlias,$U106,BID)-V106),4))</f>
        <v>0</v>
      </c>
      <c r="AH106" s="165">
        <f>IF($G106=" ","",ROUND(ABS(_xll.RtGet(SourceAlias,$U106,ASK)-W106),4))</f>
        <v>0</v>
      </c>
    </row>
    <row r="107" spans="1:34" x14ac:dyDescent="0.2">
      <c r="A107" s="206"/>
      <c r="B107" s="56" t="s">
        <v>116</v>
      </c>
      <c r="C107" s="152" t="str">
        <f>IF(Contribute="abcd",IF($E$2&lt;&gt;-1,_xll.RtContribute(SourceAlias,I107,Fields,J107:K107,"SCOPE:SERVER"),_xll.RtContribute(SourceAlias,"DDS_INSERT_S",$E$2:$G$2,I107:K107,"SCOPE:SERVER FTC:ALL")),"stopped")</f>
        <v>Success: Insert Ack on DTSIMI1 for EUR1MSW31Y= at 16:17:08</v>
      </c>
      <c r="D107" s="161" t="str">
        <f>IF(Contribute="abcd",IF($E$2&lt;&gt;-1,_xll.RtContribute(SourceAlias,L107,Fields,M107:N107,"SCOPE:SERVER"),_xll.RtContribute(SourceAlias,"DDS_INSERT_S",$E$2:$G$2,L107:N107,"SCOPE:SERVER FTC:ALL")),"stopped")</f>
        <v>Success: Insert Ack on DTSIMI1 for EUR3MSW31Y= at 16:17:12</v>
      </c>
      <c r="E107" s="152" t="str">
        <f>IF(Contribute="abcd",IF($E$2&lt;&gt;-1,_xll.RtContribute(SourceAlias,O107,Fields,P107:Q107,"SCOPE:SERVER"),_xll.RtContribute(SourceAlias,"DDS_INSERT_S",$E$2:$G$2,O107:Q107,"SCOPE:SERVER FTC:ALL")),"stopped")</f>
        <v>Success: Insert Ack on DTSIMI1 for EUR6MSW31Y= at 16:17:12</v>
      </c>
      <c r="F107" s="152" t="str">
        <f>IF(Contribute="abcd",IF($E$2&lt;&gt;-1,_xll.RtContribute(SourceAlias,R107,Fields,S107:T107,"SCOPE:SERVER"),_xll.RtContribute(SourceAlias,"DDS_INSERT_S",$E$2:$G$2,S107:T107,"SCOPE:SERVER FTC:ALL")),"stopped")</f>
        <v>Success: Insert Ack on DTSIMI1 for EUR1YSW31Y= at 16:17:12</v>
      </c>
      <c r="G107" s="152" t="s">
        <v>48</v>
      </c>
      <c r="H107" s="3" t="s">
        <v>48</v>
      </c>
      <c r="I107" s="131" t="str">
        <v>EUR1MSW31Y=</v>
      </c>
      <c r="J107" s="136">
        <f>IF(I107="","",'1M Pricing'!$I107*100)</f>
        <v>1.5961703942653636</v>
      </c>
      <c r="K107" s="136">
        <f t="shared" si="5"/>
        <v>1.5961703942653636</v>
      </c>
      <c r="L107" s="131" t="str">
        <v>EUR3MSW31Y=</v>
      </c>
      <c r="M107" s="136">
        <f>IF(L107="","",'3M Pricing'!$I107*100)</f>
        <v>1.6691211774694872</v>
      </c>
      <c r="N107" s="132">
        <f t="shared" si="6"/>
        <v>1.6691211774694872</v>
      </c>
      <c r="O107" s="131" t="str">
        <v>EUR6MSW31Y=</v>
      </c>
      <c r="P107" s="132">
        <f>IF(O107="","",'6M Pricing'!$I107*100)</f>
        <v>1.7104366671558131</v>
      </c>
      <c r="Q107" s="132">
        <f t="shared" si="7"/>
        <v>1.7104366671558131</v>
      </c>
      <c r="R107" s="131" t="str">
        <v>EUR1YSW31Y=</v>
      </c>
      <c r="S107" s="132">
        <f>IF(R107="","",'1Y Pricing'!$I107*100)</f>
        <v>1.7778566455487315</v>
      </c>
      <c r="T107" s="132">
        <f t="shared" si="8"/>
        <v>1.7778566455487315</v>
      </c>
      <c r="U107" s="131" t="str">
        <v/>
      </c>
      <c r="V107" s="136" t="str">
        <f>IF(U107="","",'ON Pricing'!$I107*100)</f>
        <v/>
      </c>
      <c r="W107" s="136" t="str">
        <f t="shared" si="9"/>
        <v/>
      </c>
      <c r="Y107" s="165">
        <f>IF($C107=" ","",ROUND(ABS(_xll.RtGet(SourceAlias,$I107,BID)-J107),4))</f>
        <v>2E-3</v>
      </c>
      <c r="Z107" s="165">
        <f>IF($C107=" ","",ROUND(ABS(_xll.RtGet(SourceAlias,$I107,ASK)-K107),4))</f>
        <v>2E-3</v>
      </c>
      <c r="AA107" s="165">
        <f>IF($D107=" ","",ROUND(ABS(_xll.RtGet(SourceAlias,$L107,BID)-M107),4))</f>
        <v>2E-3</v>
      </c>
      <c r="AB107" s="165">
        <f>IF($D107=" ","",ROUND(ABS(_xll.RtGet(SourceAlias,$L107,ASK)-N107),4))</f>
        <v>2E-3</v>
      </c>
      <c r="AC107" s="165">
        <f>IF($E107=" ","",ROUND(ABS(_xll.RtGet(SourceAlias,$O107,BID)-P107),4))</f>
        <v>2E-3</v>
      </c>
      <c r="AD107" s="165">
        <f>IF($E107=" ","",ROUND(ABS(_xll.RtGet(SourceAlias,$O107,ASK)-Q107),4))</f>
        <v>2E-3</v>
      </c>
      <c r="AE107" s="165">
        <f>IF($F107=" ","",ROUND(ABS(_xll.RtGet(SourceAlias,$R107,BID)-S107),4))</f>
        <v>2E-3</v>
      </c>
      <c r="AF107" s="165">
        <f>IF($F107=" ","",ROUND(ABS(_xll.RtGet(SourceAlias,$R107,ASK)-T107),4))</f>
        <v>2E-3</v>
      </c>
      <c r="AG107" s="165" t="str">
        <f>IF($G107=" ","",ROUND(ABS(_xll.RtGet(SourceAlias,$U107,BID)-V107),4))</f>
        <v/>
      </c>
      <c r="AH107" s="165" t="str">
        <f>IF($G107=" ","",ROUND(ABS(_xll.RtGet(SourceAlias,$U107,ASK)-W107),4))</f>
        <v/>
      </c>
    </row>
    <row r="108" spans="1:34" x14ac:dyDescent="0.2">
      <c r="A108" s="206"/>
      <c r="B108" s="56" t="s">
        <v>117</v>
      </c>
      <c r="C108" s="152" t="str">
        <f>IF(Contribute="abcd",IF($E$2&lt;&gt;-1,_xll.RtContribute(SourceAlias,I108,Fields,J108:K108,"SCOPE:SERVER"),_xll.RtContribute(SourceAlias,"DDS_INSERT_S",$E$2:$G$2,I108:K108,"SCOPE:SERVER FTC:ALL")),"stopped")</f>
        <v>Success: Insert Ack on DTSIMI1 for EUR1MSW32Y= at 16:17:08</v>
      </c>
      <c r="D108" s="161" t="str">
        <f>IF(Contribute="abcd",IF($E$2&lt;&gt;-1,_xll.RtContribute(SourceAlias,L108,Fields,M108:N108,"SCOPE:SERVER"),_xll.RtContribute(SourceAlias,"DDS_INSERT_S",$E$2:$G$2,L108:N108,"SCOPE:SERVER FTC:ALL")),"stopped")</f>
        <v>Success: Insert Ack on DTSIMI1 for EUR3MSW32Y= at 16:17:12</v>
      </c>
      <c r="E108" s="152" t="str">
        <f>IF(Contribute="abcd",IF($E$2&lt;&gt;-1,_xll.RtContribute(SourceAlias,O108,Fields,P108:Q108,"SCOPE:SERVER"),_xll.RtContribute(SourceAlias,"DDS_INSERT_S",$E$2:$G$2,O108:Q108,"SCOPE:SERVER FTC:ALL")),"stopped")</f>
        <v>Success: Insert Ack on DTSIMI1 for EUR6MSW32Y= at 16:17:12</v>
      </c>
      <c r="F108" s="152" t="str">
        <f>IF(Contribute="abcd",IF($E$2&lt;&gt;-1,_xll.RtContribute(SourceAlias,R108,Fields,S108:T108,"SCOPE:SERVER"),_xll.RtContribute(SourceAlias,"DDS_INSERT_S",$E$2:$G$2,S108:T108,"SCOPE:SERVER FTC:ALL")),"stopped")</f>
        <v>Success: Insert Ack on DTSIMI1 for EUR1YSW32Y= at 16:17:12</v>
      </c>
      <c r="G108" s="152" t="s">
        <v>48</v>
      </c>
      <c r="H108" s="3" t="s">
        <v>48</v>
      </c>
      <c r="I108" s="131" t="str">
        <v>EUR1MSW32Y=</v>
      </c>
      <c r="J108" s="136">
        <f>IF(I108="","",'1M Pricing'!$I108*100)</f>
        <v>1.6002673903484401</v>
      </c>
      <c r="K108" s="136">
        <f t="shared" si="5"/>
        <v>1.6002673903484401</v>
      </c>
      <c r="L108" s="131" t="str">
        <v>EUR3MSW32Y=</v>
      </c>
      <c r="M108" s="136">
        <f>IF(L108="","",'3M Pricing'!$I108*100)</f>
        <v>1.6722121092748548</v>
      </c>
      <c r="N108" s="132">
        <f t="shared" si="6"/>
        <v>1.6722121092748548</v>
      </c>
      <c r="O108" s="131" t="str">
        <v>EUR6MSW32Y=</v>
      </c>
      <c r="P108" s="132">
        <f>IF(O108="","",'6M Pricing'!$I108*100)</f>
        <v>1.7129785795093408</v>
      </c>
      <c r="Q108" s="132">
        <f t="shared" si="7"/>
        <v>1.7129785795093408</v>
      </c>
      <c r="R108" s="131" t="str">
        <v>EUR1YSW32Y=</v>
      </c>
      <c r="S108" s="132">
        <f>IF(R108="","",'1Y Pricing'!$I108*100)</f>
        <v>1.7786411990892168</v>
      </c>
      <c r="T108" s="132">
        <f t="shared" si="8"/>
        <v>1.7786411990892168</v>
      </c>
      <c r="U108" s="131" t="str">
        <v/>
      </c>
      <c r="V108" s="136" t="str">
        <f>IF(U108="","",'ON Pricing'!$I108*100)</f>
        <v/>
      </c>
      <c r="W108" s="136" t="str">
        <f t="shared" si="9"/>
        <v/>
      </c>
      <c r="Y108" s="165">
        <f>IF($C108=" ","",ROUND(ABS(_xll.RtGet(SourceAlias,$I108,BID)-J108),4))</f>
        <v>2E-3</v>
      </c>
      <c r="Z108" s="165">
        <f>IF($C108=" ","",ROUND(ABS(_xll.RtGet(SourceAlias,$I108,ASK)-K108),4))</f>
        <v>2E-3</v>
      </c>
      <c r="AA108" s="165">
        <f>IF($D108=" ","",ROUND(ABS(_xll.RtGet(SourceAlias,$L108,BID)-M108),4))</f>
        <v>2E-3</v>
      </c>
      <c r="AB108" s="165">
        <f>IF($D108=" ","",ROUND(ABS(_xll.RtGet(SourceAlias,$L108,ASK)-N108),4))</f>
        <v>2E-3</v>
      </c>
      <c r="AC108" s="165">
        <f>IF($E108=" ","",ROUND(ABS(_xll.RtGet(SourceAlias,$O108,BID)-P108),4))</f>
        <v>2E-3</v>
      </c>
      <c r="AD108" s="165">
        <f>IF($E108=" ","",ROUND(ABS(_xll.RtGet(SourceAlias,$O108,ASK)-Q108),4))</f>
        <v>2E-3</v>
      </c>
      <c r="AE108" s="165">
        <f>IF($F108=" ","",ROUND(ABS(_xll.RtGet(SourceAlias,$R108,BID)-S108),4))</f>
        <v>2E-3</v>
      </c>
      <c r="AF108" s="165">
        <f>IF($F108=" ","",ROUND(ABS(_xll.RtGet(SourceAlias,$R108,ASK)-T108),4))</f>
        <v>2E-3</v>
      </c>
      <c r="AG108" s="165" t="str">
        <f>IF($G108=" ","",ROUND(ABS(_xll.RtGet(SourceAlias,$U108,BID)-V108),4))</f>
        <v/>
      </c>
      <c r="AH108" s="165" t="str">
        <f>IF($G108=" ","",ROUND(ABS(_xll.RtGet(SourceAlias,$U108,ASK)-W108),4))</f>
        <v/>
      </c>
    </row>
    <row r="109" spans="1:34" x14ac:dyDescent="0.2">
      <c r="A109" s="206"/>
      <c r="B109" s="56" t="s">
        <v>118</v>
      </c>
      <c r="C109" s="152" t="str">
        <f>IF(Contribute="abcd",IF($E$2&lt;&gt;-1,_xll.RtContribute(SourceAlias,I109,Fields,J109:K109,"SCOPE:SERVER"),_xll.RtContribute(SourceAlias,"DDS_INSERT_S",$E$2:$G$2,I109:K109,"SCOPE:SERVER FTC:ALL")),"stopped")</f>
        <v>Success: Insert Ack on DTSIMI1 for EUR1MSW33Y= at 16:17:08</v>
      </c>
      <c r="D109" s="161" t="str">
        <f>IF(Contribute="abcd",IF($E$2&lt;&gt;-1,_xll.RtContribute(SourceAlias,L109,Fields,M109:N109,"SCOPE:SERVER"),_xll.RtContribute(SourceAlias,"DDS_INSERT_S",$E$2:$G$2,L109:N109,"SCOPE:SERVER FTC:ALL")),"stopped")</f>
        <v>Success: Insert Ack on DTSIMI1 for EUR3MSW33Y= at 16:17:12</v>
      </c>
      <c r="E109" s="152" t="str">
        <f>IF(Contribute="abcd",IF($E$2&lt;&gt;-1,_xll.RtContribute(SourceAlias,O109,Fields,P109:Q109,"SCOPE:SERVER"),_xll.RtContribute(SourceAlias,"DDS_INSERT_S",$E$2:$G$2,O109:Q109,"SCOPE:SERVER FTC:ALL")),"stopped")</f>
        <v>Success: Insert Ack on DTSIMI1 for EUR6MSW33Y= at 16:17:12</v>
      </c>
      <c r="F109" s="152" t="str">
        <f>IF(Contribute="abcd",IF($E$2&lt;&gt;-1,_xll.RtContribute(SourceAlias,R109,Fields,S109:T109,"SCOPE:SERVER"),_xll.RtContribute(SourceAlias,"DDS_INSERT_S",$E$2:$G$2,S109:T109,"SCOPE:SERVER FTC:ALL")),"stopped")</f>
        <v>Success: Insert Ack on DTSIMI1 for EUR1YSW33Y= at 16:17:12</v>
      </c>
      <c r="G109" s="152" t="s">
        <v>48</v>
      </c>
      <c r="H109" s="3" t="s">
        <v>48</v>
      </c>
      <c r="I109" s="131" t="str">
        <v>EUR1MSW33Y=</v>
      </c>
      <c r="J109" s="136">
        <f>IF(I109="","",'1M Pricing'!$I109*100)</f>
        <v>1.604293880515677</v>
      </c>
      <c r="K109" s="136">
        <f t="shared" si="5"/>
        <v>1.604293880515677</v>
      </c>
      <c r="L109" s="131" t="str">
        <v>EUR3MSW33Y=</v>
      </c>
      <c r="M109" s="136">
        <f>IF(L109="","",'3M Pricing'!$I109*100)</f>
        <v>1.6752798844338435</v>
      </c>
      <c r="N109" s="132">
        <f t="shared" si="6"/>
        <v>1.6752798844338435</v>
      </c>
      <c r="O109" s="131" t="str">
        <v>EUR6MSW33Y=</v>
      </c>
      <c r="P109" s="132">
        <f>IF(O109="","",'6M Pricing'!$I109*100)</f>
        <v>1.7155068123473605</v>
      </c>
      <c r="Q109" s="132">
        <f t="shared" si="7"/>
        <v>1.7155068123473605</v>
      </c>
      <c r="R109" s="131" t="str">
        <v>EUR1YSW33Y=</v>
      </c>
      <c r="S109" s="132">
        <f>IF(R109="","",'1Y Pricing'!$I109*100)</f>
        <v>1.7794546313522168</v>
      </c>
      <c r="T109" s="132">
        <f t="shared" si="8"/>
        <v>1.7794546313522168</v>
      </c>
      <c r="U109" s="131" t="str">
        <v/>
      </c>
      <c r="V109" s="136" t="str">
        <f>IF(U109="","",'ON Pricing'!$I109*100)</f>
        <v/>
      </c>
      <c r="W109" s="136" t="str">
        <f t="shared" si="9"/>
        <v/>
      </c>
      <c r="Y109" s="165">
        <f>IF($C109=" ","",ROUND(ABS(_xll.RtGet(SourceAlias,$I109,BID)-J109),4))</f>
        <v>2E-3</v>
      </c>
      <c r="Z109" s="165">
        <f>IF($C109=" ","",ROUND(ABS(_xll.RtGet(SourceAlias,$I109,ASK)-K109),4))</f>
        <v>2E-3</v>
      </c>
      <c r="AA109" s="165">
        <f>IF($D109=" ","",ROUND(ABS(_xll.RtGet(SourceAlias,$L109,BID)-M109),4))</f>
        <v>2E-3</v>
      </c>
      <c r="AB109" s="165">
        <f>IF($D109=" ","",ROUND(ABS(_xll.RtGet(SourceAlias,$L109,ASK)-N109),4))</f>
        <v>2E-3</v>
      </c>
      <c r="AC109" s="165">
        <f>IF($E109=" ","",ROUND(ABS(_xll.RtGet(SourceAlias,$O109,BID)-P109),4))</f>
        <v>2E-3</v>
      </c>
      <c r="AD109" s="165">
        <f>IF($E109=" ","",ROUND(ABS(_xll.RtGet(SourceAlias,$O109,ASK)-Q109),4))</f>
        <v>2E-3</v>
      </c>
      <c r="AE109" s="165">
        <f>IF($F109=" ","",ROUND(ABS(_xll.RtGet(SourceAlias,$R109,BID)-S109),4))</f>
        <v>2E-3</v>
      </c>
      <c r="AF109" s="165">
        <f>IF($F109=" ","",ROUND(ABS(_xll.RtGet(SourceAlias,$R109,ASK)-T109),4))</f>
        <v>2E-3</v>
      </c>
      <c r="AG109" s="165" t="str">
        <f>IF($G109=" ","",ROUND(ABS(_xll.RtGet(SourceAlias,$U109,BID)-V109),4))</f>
        <v/>
      </c>
      <c r="AH109" s="165" t="str">
        <f>IF($G109=" ","",ROUND(ABS(_xll.RtGet(SourceAlias,$U109,ASK)-W109),4))</f>
        <v/>
      </c>
    </row>
    <row r="110" spans="1:34" x14ac:dyDescent="0.2">
      <c r="A110" s="206"/>
      <c r="B110" s="56" t="s">
        <v>119</v>
      </c>
      <c r="C110" s="152" t="str">
        <f>IF(Contribute="abcd",IF($E$2&lt;&gt;-1,_xll.RtContribute(SourceAlias,I110,Fields,J110:K110,"SCOPE:SERVER"),_xll.RtContribute(SourceAlias,"DDS_INSERT_S",$E$2:$G$2,I110:K110,"SCOPE:SERVER FTC:ALL")),"stopped")</f>
        <v>Success: Insert Ack on DTSIMI1 for EUR1MSW34Y= at 16:17:08</v>
      </c>
      <c r="D110" s="161" t="str">
        <f>IF(Contribute="abcd",IF($E$2&lt;&gt;-1,_xll.RtContribute(SourceAlias,L110,Fields,M110:N110,"SCOPE:SERVER"),_xll.RtContribute(SourceAlias,"DDS_INSERT_S",$E$2:$G$2,L110:N110,"SCOPE:SERVER FTC:ALL")),"stopped")</f>
        <v>Success: Insert Ack on DTSIMI1 for EUR3MSW34Y= at 16:17:12</v>
      </c>
      <c r="E110" s="152" t="str">
        <f>IF(Contribute="abcd",IF($E$2&lt;&gt;-1,_xll.RtContribute(SourceAlias,O110,Fields,P110:Q110,"SCOPE:SERVER"),_xll.RtContribute(SourceAlias,"DDS_INSERT_S",$E$2:$G$2,O110:Q110,"SCOPE:SERVER FTC:ALL")),"stopped")</f>
        <v>Success: Insert Ack on DTSIMI1 for EUR6MSW34Y= at 16:17:12</v>
      </c>
      <c r="F110" s="152" t="str">
        <f>IF(Contribute="abcd",IF($E$2&lt;&gt;-1,_xll.RtContribute(SourceAlias,R110,Fields,S110:T110,"SCOPE:SERVER"),_xll.RtContribute(SourceAlias,"DDS_INSERT_S",$E$2:$G$2,S110:T110,"SCOPE:SERVER FTC:ALL")),"stopped")</f>
        <v>Success: Insert Ack on DTSIMI1 for EUR1YSW34Y= at 16:17:12</v>
      </c>
      <c r="G110" s="152" t="s">
        <v>48</v>
      </c>
      <c r="H110" s="3" t="s">
        <v>48</v>
      </c>
      <c r="I110" s="131" t="str">
        <v>EUR1MSW34Y=</v>
      </c>
      <c r="J110" s="136">
        <f>IF(I110="","",'1M Pricing'!$I110*100)</f>
        <v>1.6079011818316939</v>
      </c>
      <c r="K110" s="136">
        <f t="shared" si="5"/>
        <v>1.6079011818316939</v>
      </c>
      <c r="L110" s="131" t="str">
        <v>EUR3MSW34Y=</v>
      </c>
      <c r="M110" s="136">
        <f>IF(L110="","",'3M Pricing'!$I110*100)</f>
        <v>1.6779797793516915</v>
      </c>
      <c r="N110" s="132">
        <f t="shared" si="6"/>
        <v>1.6779797793516915</v>
      </c>
      <c r="O110" s="131" t="str">
        <v>EUR6MSW34Y=</v>
      </c>
      <c r="P110" s="132">
        <f>IF(O110="","",'6M Pricing'!$I110*100)</f>
        <v>1.717552044162302</v>
      </c>
      <c r="Q110" s="132">
        <f t="shared" si="7"/>
        <v>1.717552044162302</v>
      </c>
      <c r="R110" s="131" t="str">
        <v>EUR1YSW34Y=</v>
      </c>
      <c r="S110" s="132">
        <f>IF(R110="","",'1Y Pricing'!$I110*100)</f>
        <v>1.7800560482817422</v>
      </c>
      <c r="T110" s="132">
        <f t="shared" si="8"/>
        <v>1.7800560482817422</v>
      </c>
      <c r="U110" s="131" t="str">
        <v/>
      </c>
      <c r="V110" s="136" t="str">
        <f>IF(U110="","",'ON Pricing'!$I110*100)</f>
        <v/>
      </c>
      <c r="W110" s="136" t="str">
        <f t="shared" si="9"/>
        <v/>
      </c>
      <c r="Y110" s="165">
        <f>IF($C110=" ","",ROUND(ABS(_xll.RtGet(SourceAlias,$I110,BID)-J110),4))</f>
        <v>2E-3</v>
      </c>
      <c r="Z110" s="165">
        <f>IF($C110=" ","",ROUND(ABS(_xll.RtGet(SourceAlias,$I110,ASK)-K110),4))</f>
        <v>2E-3</v>
      </c>
      <c r="AA110" s="165">
        <f>IF($D110=" ","",ROUND(ABS(_xll.RtGet(SourceAlias,$L110,BID)-M110),4))</f>
        <v>2E-3</v>
      </c>
      <c r="AB110" s="165">
        <f>IF($D110=" ","",ROUND(ABS(_xll.RtGet(SourceAlias,$L110,ASK)-N110),4))</f>
        <v>2E-3</v>
      </c>
      <c r="AC110" s="165">
        <f>IF($E110=" ","",ROUND(ABS(_xll.RtGet(SourceAlias,$O110,BID)-P110),4))</f>
        <v>2E-3</v>
      </c>
      <c r="AD110" s="165">
        <f>IF($E110=" ","",ROUND(ABS(_xll.RtGet(SourceAlias,$O110,ASK)-Q110),4))</f>
        <v>2E-3</v>
      </c>
      <c r="AE110" s="165">
        <f>IF($F110=" ","",ROUND(ABS(_xll.RtGet(SourceAlias,$R110,BID)-S110),4))</f>
        <v>2E-3</v>
      </c>
      <c r="AF110" s="165">
        <f>IF($F110=" ","",ROUND(ABS(_xll.RtGet(SourceAlias,$R110,ASK)-T110),4))</f>
        <v>2E-3</v>
      </c>
      <c r="AG110" s="165" t="str">
        <f>IF($G110=" ","",ROUND(ABS(_xll.RtGet(SourceAlias,$U110,BID)-V110),4))</f>
        <v/>
      </c>
      <c r="AH110" s="165" t="str">
        <f>IF($G110=" ","",ROUND(ABS(_xll.RtGet(SourceAlias,$U110,ASK)-W110),4))</f>
        <v/>
      </c>
    </row>
    <row r="111" spans="1:34" x14ac:dyDescent="0.2">
      <c r="A111" s="206"/>
      <c r="B111" s="56" t="s">
        <v>106</v>
      </c>
      <c r="C111" s="152" t="str">
        <f>IF(Contribute="abcd",IF($E$2&lt;&gt;-1,_xll.RtContribute(SourceAlias,I111,Fields,J111:K111,"SCOPE:SERVER"),_xll.RtContribute(SourceAlias,"DDS_INSERT_S",$E$2:$G$2,I111:K111,"SCOPE:SERVER FTC:ALL")),"stopped")</f>
        <v>Success: Insert Ack on DTSIMI1 for EUR1MSW35Y= at 16:17:08</v>
      </c>
      <c r="D111" s="161" t="str">
        <f>IF(Contribute="abcd",IF($E$2&lt;&gt;-1,_xll.RtContribute(SourceAlias,L111,Fields,M111:N111,"SCOPE:SERVER"),_xll.RtContribute(SourceAlias,"DDS_INSERT_S",$E$2:$G$2,L111:N111,"SCOPE:SERVER FTC:ALL")),"stopped")</f>
        <v>Success: Insert Ack on DTSIMI1 for EUR3MSW35Y= at 16:17:12</v>
      </c>
      <c r="E111" s="152" t="str">
        <f>IF(Contribute="abcd",IF($E$2&lt;&gt;-1,_xll.RtContribute(SourceAlias,O111,Fields,P111:Q111,"SCOPE:SERVER"),_xll.RtContribute(SourceAlias,"DDS_INSERT_S",$E$2:$G$2,O111:Q111,"SCOPE:SERVER FTC:ALL")),"stopped")</f>
        <v>Success: Insert Ack on DTSIMI1 for EUR6MSW35Y= at 16:17:12</v>
      </c>
      <c r="F111" s="152" t="str">
        <f>IF(Contribute="abcd",IF($E$2&lt;&gt;-1,_xll.RtContribute(SourceAlias,R111,Fields,S111:T111,"SCOPE:SERVER"),_xll.RtContribute(SourceAlias,"DDS_INSERT_S",$E$2:$G$2,S111:T111,"SCOPE:SERVER FTC:ALL")),"stopped")</f>
        <v>Success: Insert Ack on DTSIMI1 for EUR1YSW35Y= at 16:17:12</v>
      </c>
      <c r="G111" s="152" t="str">
        <f>IF(Contribute="abcd",IF($E$2&lt;&gt;-1,_xll.RtContribute(SourceAlias,U111,Fields,V111:W111,"SCOPE:SERVER"),_xll.RtContribute(SourceAlias,"DDS_INSERT_S",$E$2:$G$2,U111:W111,"SCOPE:SERVER FTC:ALL")),"stopped")</f>
        <v>Success: Insert Ack on DTSIMI1 for EURONOIS35Y= at 16:17:08</v>
      </c>
      <c r="H111" s="3" t="s">
        <v>48</v>
      </c>
      <c r="I111" s="131" t="str">
        <v>EUR1MSW35Y=</v>
      </c>
      <c r="J111" s="136">
        <f>IF(I111="","",'1M Pricing'!$I111*100)</f>
        <v>1.6110885899125693</v>
      </c>
      <c r="K111" s="136">
        <f t="shared" si="5"/>
        <v>1.6110885899125693</v>
      </c>
      <c r="L111" s="131" t="str">
        <v>EUR3MSW35Y=</v>
      </c>
      <c r="M111" s="136">
        <f>IF(L111="","",'3M Pricing'!$I111*100)</f>
        <v>1.6803175593205786</v>
      </c>
      <c r="N111" s="132">
        <f t="shared" si="6"/>
        <v>1.6803175593205786</v>
      </c>
      <c r="O111" s="131" t="str">
        <v>EUR6MSW35Y=</v>
      </c>
      <c r="P111" s="132">
        <f>IF(O111="","",'6M Pricing'!$I111*100)</f>
        <v>1.7189999999921854</v>
      </c>
      <c r="Q111" s="132">
        <f t="shared" si="7"/>
        <v>1.7189999999921854</v>
      </c>
      <c r="R111" s="131" t="str">
        <v>EUR1YSW35Y=</v>
      </c>
      <c r="S111" s="132">
        <f>IF(R111="","",'1Y Pricing'!$I111*100)</f>
        <v>1.7805475490928753</v>
      </c>
      <c r="T111" s="132">
        <f t="shared" si="8"/>
        <v>1.7805475490928753</v>
      </c>
      <c r="U111" s="131" t="str">
        <v>EURONOIS35Y=</v>
      </c>
      <c r="V111" s="136">
        <f>IF(U111="","",'ON Pricing'!$I111*100)</f>
        <v>1.5558757430554853</v>
      </c>
      <c r="W111" s="136">
        <f t="shared" si="9"/>
        <v>1.5558757430554853</v>
      </c>
      <c r="Y111" s="165">
        <f>IF($C111=" ","",ROUND(ABS(_xll.RtGet(SourceAlias,$I111,BID)-J111),4))</f>
        <v>2E-3</v>
      </c>
      <c r="Z111" s="165">
        <f>IF($C111=" ","",ROUND(ABS(_xll.RtGet(SourceAlias,$I111,ASK)-K111),4))</f>
        <v>2E-3</v>
      </c>
      <c r="AA111" s="165">
        <f>IF($D111=" ","",ROUND(ABS(_xll.RtGet(SourceAlias,$L111,BID)-M111),4))</f>
        <v>2E-3</v>
      </c>
      <c r="AB111" s="165">
        <f>IF($D111=" ","",ROUND(ABS(_xll.RtGet(SourceAlias,$L111,ASK)-N111),4))</f>
        <v>2E-3</v>
      </c>
      <c r="AC111" s="165">
        <f>IF($E111=" ","",ROUND(ABS(_xll.RtGet(SourceAlias,$O111,BID)-P111),4))</f>
        <v>2E-3</v>
      </c>
      <c r="AD111" s="165">
        <f>IF($E111=" ","",ROUND(ABS(_xll.RtGet(SourceAlias,$O111,ASK)-Q111),4))</f>
        <v>2E-3</v>
      </c>
      <c r="AE111" s="165">
        <f>IF($F111=" ","",ROUND(ABS(_xll.RtGet(SourceAlias,$R111,BID)-S111),4))</f>
        <v>2E-3</v>
      </c>
      <c r="AF111" s="165">
        <f>IF($F111=" ","",ROUND(ABS(_xll.RtGet(SourceAlias,$R111,ASK)-T111),4))</f>
        <v>2E-3</v>
      </c>
      <c r="AG111" s="165">
        <f>IF($G111=" ","",ROUND(ABS(_xll.RtGet(SourceAlias,$U111,BID)-V111),4))</f>
        <v>0</v>
      </c>
      <c r="AH111" s="165">
        <f>IF($G111=" ","",ROUND(ABS(_xll.RtGet(SourceAlias,$U111,ASK)-W111),4))</f>
        <v>0</v>
      </c>
    </row>
    <row r="112" spans="1:34" x14ac:dyDescent="0.2">
      <c r="A112" s="206"/>
      <c r="B112" s="56" t="s">
        <v>120</v>
      </c>
      <c r="C112" s="152" t="str">
        <f>IF(Contribute="abcd",IF($E$2&lt;&gt;-1,_xll.RtContribute(SourceAlias,I112,Fields,J112:K112,"SCOPE:SERVER"),_xll.RtContribute(SourceAlias,"DDS_INSERT_S",$E$2:$G$2,I112:K112,"SCOPE:SERVER FTC:ALL")),"stopped")</f>
        <v>Success: Insert Ack on DTSIMI1 for EUR1MSW36Y= at 16:17:08</v>
      </c>
      <c r="D112" s="161" t="str">
        <f>IF(Contribute="abcd",IF($E$2&lt;&gt;-1,_xll.RtContribute(SourceAlias,L112,Fields,M112:N112,"SCOPE:SERVER"),_xll.RtContribute(SourceAlias,"DDS_INSERT_S",$E$2:$G$2,L112:N112,"SCOPE:SERVER FTC:ALL")),"stopped")</f>
        <v>Success: Insert Ack on DTSIMI1 for EUR3MSW36Y= at 16:17:12</v>
      </c>
      <c r="E112" s="152" t="str">
        <f>IF(Contribute="abcd",IF($E$2&lt;&gt;-1,_xll.RtContribute(SourceAlias,O112,Fields,P112:Q112,"SCOPE:SERVER"),_xll.RtContribute(SourceAlias,"DDS_INSERT_S",$E$2:$G$2,O112:Q112,"SCOPE:SERVER FTC:ALL")),"stopped")</f>
        <v>Success: Insert Ack on DTSIMI1 for EUR6MSW36Y= at 16:17:12</v>
      </c>
      <c r="F112" s="152" t="str">
        <f>IF(Contribute="abcd",IF($E$2&lt;&gt;-1,_xll.RtContribute(SourceAlias,R112,Fields,S112:T112,"SCOPE:SERVER"),_xll.RtContribute(SourceAlias,"DDS_INSERT_S",$E$2:$G$2,S112:T112,"SCOPE:SERVER FTC:ALL")),"stopped")</f>
        <v>Success: Insert Ack on DTSIMI1 for EUR1YSW36Y= at 16:17:12</v>
      </c>
      <c r="G112" s="152" t="s">
        <v>48</v>
      </c>
      <c r="H112" s="3" t="s">
        <v>48</v>
      </c>
      <c r="I112" s="131" t="str">
        <v>EUR1MSW36Y=</v>
      </c>
      <c r="J112" s="136">
        <f>IF(I112="","",'1M Pricing'!$I112*100)</f>
        <v>1.6137572847546122</v>
      </c>
      <c r="K112" s="136">
        <f t="shared" si="5"/>
        <v>1.6137572847546122</v>
      </c>
      <c r="L112" s="131" t="str">
        <v>EUR3MSW36Y=</v>
      </c>
      <c r="M112" s="136">
        <f>IF(L112="","",'3M Pricing'!$I112*100)</f>
        <v>1.6821946758184609</v>
      </c>
      <c r="N112" s="132">
        <f t="shared" si="6"/>
        <v>1.6821946758184609</v>
      </c>
      <c r="O112" s="131" t="str">
        <v>EUR6MSW36Y=</v>
      </c>
      <c r="P112" s="132">
        <f>IF(O112="","",'6M Pricing'!$I112*100)</f>
        <v>1.7196949202716945</v>
      </c>
      <c r="Q112" s="132">
        <f t="shared" si="7"/>
        <v>1.7196949202716945</v>
      </c>
      <c r="R112" s="131" t="str">
        <v>EUR1YSW36Y=</v>
      </c>
      <c r="S112" s="132">
        <f>IF(R112="","",'1Y Pricing'!$I112*100)</f>
        <v>1.7809171526274568</v>
      </c>
      <c r="T112" s="132">
        <f t="shared" si="8"/>
        <v>1.7809171526274568</v>
      </c>
      <c r="U112" s="131" t="str">
        <v/>
      </c>
      <c r="V112" s="136" t="str">
        <f>IF(U112="","",'ON Pricing'!$I112*100)</f>
        <v/>
      </c>
      <c r="W112" s="136" t="str">
        <f t="shared" si="9"/>
        <v/>
      </c>
      <c r="Y112" s="165">
        <f>IF($C112=" ","",ROUND(ABS(_xll.RtGet(SourceAlias,$I112,BID)-J112),4))</f>
        <v>2E-3</v>
      </c>
      <c r="Z112" s="165">
        <f>IF($C112=" ","",ROUND(ABS(_xll.RtGet(SourceAlias,$I112,ASK)-K112),4))</f>
        <v>2E-3</v>
      </c>
      <c r="AA112" s="165">
        <f>IF($D112=" ","",ROUND(ABS(_xll.RtGet(SourceAlias,$L112,BID)-M112),4))</f>
        <v>2E-3</v>
      </c>
      <c r="AB112" s="165">
        <f>IF($D112=" ","",ROUND(ABS(_xll.RtGet(SourceAlias,$L112,ASK)-N112),4))</f>
        <v>2E-3</v>
      </c>
      <c r="AC112" s="165">
        <f>IF($E112=" ","",ROUND(ABS(_xll.RtGet(SourceAlias,$O112,BID)-P112),4))</f>
        <v>2.0999999999999999E-3</v>
      </c>
      <c r="AD112" s="165">
        <f>IF($E112=" ","",ROUND(ABS(_xll.RtGet(SourceAlias,$O112,ASK)-Q112),4))</f>
        <v>2.0999999999999999E-3</v>
      </c>
      <c r="AE112" s="165">
        <f>IF($F112=" ","",ROUND(ABS(_xll.RtGet(SourceAlias,$R112,BID)-S112),4))</f>
        <v>2E-3</v>
      </c>
      <c r="AF112" s="165">
        <f>IF($F112=" ","",ROUND(ABS(_xll.RtGet(SourceAlias,$R112,ASK)-T112),4))</f>
        <v>2E-3</v>
      </c>
      <c r="AG112" s="165" t="str">
        <f>IF($G112=" ","",ROUND(ABS(_xll.RtGet(SourceAlias,$U112,BID)-V112),4))</f>
        <v/>
      </c>
      <c r="AH112" s="165" t="str">
        <f>IF($G112=" ","",ROUND(ABS(_xll.RtGet(SourceAlias,$U112,ASK)-W112),4))</f>
        <v/>
      </c>
    </row>
    <row r="113" spans="1:34" x14ac:dyDescent="0.2">
      <c r="A113" s="206"/>
      <c r="B113" s="56" t="s">
        <v>121</v>
      </c>
      <c r="C113" s="152" t="str">
        <f>IF(Contribute="abcd",IF($E$2&lt;&gt;-1,_xll.RtContribute(SourceAlias,I113,Fields,J113:K113,"SCOPE:SERVER"),_xll.RtContribute(SourceAlias,"DDS_INSERT_S",$E$2:$G$2,I113:K113,"SCOPE:SERVER FTC:ALL")),"stopped")</f>
        <v>Success: Insert Ack on DTSIMI1 for EUR1MSW37Y= at 16:17:08</v>
      </c>
      <c r="D113" s="161" t="str">
        <f>IF(Contribute="abcd",IF($E$2&lt;&gt;-1,_xll.RtContribute(SourceAlias,L113,Fields,M113:N113,"SCOPE:SERVER"),_xll.RtContribute(SourceAlias,"DDS_INSERT_S",$E$2:$G$2,L113:N113,"SCOPE:SERVER FTC:ALL")),"stopped")</f>
        <v>Success: Insert Ack on DTSIMI1 for EUR3MSW37Y= at 16:17:12</v>
      </c>
      <c r="E113" s="152" t="str">
        <f>IF(Contribute="abcd",IF($E$2&lt;&gt;-1,_xll.RtContribute(SourceAlias,O113,Fields,P113:Q113,"SCOPE:SERVER"),_xll.RtContribute(SourceAlias,"DDS_INSERT_S",$E$2:$G$2,O113:Q113,"SCOPE:SERVER FTC:ALL")),"stopped")</f>
        <v>Success: Insert Ack on DTSIMI1 for EUR6MSW37Y= at 16:17:12</v>
      </c>
      <c r="F113" s="152" t="str">
        <f>IF(Contribute="abcd",IF($E$2&lt;&gt;-1,_xll.RtContribute(SourceAlias,R113,Fields,S113:T113,"SCOPE:SERVER"),_xll.RtContribute(SourceAlias,"DDS_INSERT_S",$E$2:$G$2,S113:T113,"SCOPE:SERVER FTC:ALL")),"stopped")</f>
        <v>Success: Insert Ack on DTSIMI1 for EUR1YSW37Y= at 16:17:12</v>
      </c>
      <c r="G113" s="152" t="s">
        <v>48</v>
      </c>
      <c r="H113" s="3" t="s">
        <v>48</v>
      </c>
      <c r="I113" s="131" t="str">
        <v>EUR1MSW37Y=</v>
      </c>
      <c r="J113" s="136">
        <f>IF(I113="","",'1M Pricing'!$I113*100)</f>
        <v>1.6158532150274501</v>
      </c>
      <c r="K113" s="136">
        <f t="shared" si="5"/>
        <v>1.6158532150274501</v>
      </c>
      <c r="L113" s="131" t="str">
        <v>EUR3MSW37Y=</v>
      </c>
      <c r="M113" s="136">
        <f>IF(L113="","",'3M Pricing'!$I113*100)</f>
        <v>1.6835755905509489</v>
      </c>
      <c r="N113" s="132">
        <f t="shared" si="6"/>
        <v>1.6835755905509489</v>
      </c>
      <c r="O113" s="131" t="str">
        <v>EUR6MSW37Y=</v>
      </c>
      <c r="P113" s="132">
        <f>IF(O113="","",'6M Pricing'!$I113*100)</f>
        <v>1.7198428281088196</v>
      </c>
      <c r="Q113" s="132">
        <f t="shared" si="7"/>
        <v>1.7198428281088196</v>
      </c>
      <c r="R113" s="131" t="str">
        <v>EUR1YSW37Y=</v>
      </c>
      <c r="S113" s="132">
        <f>IF(R113="","",'1Y Pricing'!$I113*100)</f>
        <v>1.7812452287434184</v>
      </c>
      <c r="T113" s="132">
        <f t="shared" si="8"/>
        <v>1.7812452287434184</v>
      </c>
      <c r="U113" s="131" t="str">
        <v/>
      </c>
      <c r="V113" s="136" t="str">
        <f>IF(U113="","",'ON Pricing'!$I113*100)</f>
        <v/>
      </c>
      <c r="W113" s="136" t="str">
        <f t="shared" si="9"/>
        <v/>
      </c>
      <c r="Y113" s="165">
        <f>IF($C113=" ","",ROUND(ABS(_xll.RtGet(SourceAlias,$I113,BID)-J113),4))</f>
        <v>2E-3</v>
      </c>
      <c r="Z113" s="165">
        <f>IF($C113=" ","",ROUND(ABS(_xll.RtGet(SourceAlias,$I113,ASK)-K113),4))</f>
        <v>2E-3</v>
      </c>
      <c r="AA113" s="165">
        <f>IF($D113=" ","",ROUND(ABS(_xll.RtGet(SourceAlias,$L113,BID)-M113),4))</f>
        <v>2E-3</v>
      </c>
      <c r="AB113" s="165">
        <f>IF($D113=" ","",ROUND(ABS(_xll.RtGet(SourceAlias,$L113,ASK)-N113),4))</f>
        <v>2E-3</v>
      </c>
      <c r="AC113" s="165">
        <f>IF($E113=" ","",ROUND(ABS(_xll.RtGet(SourceAlias,$O113,BID)-P113),4))</f>
        <v>2.0999999999999999E-3</v>
      </c>
      <c r="AD113" s="165">
        <f>IF($E113=" ","",ROUND(ABS(_xll.RtGet(SourceAlias,$O113,ASK)-Q113),4))</f>
        <v>2.0999999999999999E-3</v>
      </c>
      <c r="AE113" s="165">
        <f>IF($F113=" ","",ROUND(ABS(_xll.RtGet(SourceAlias,$R113,BID)-S113),4))</f>
        <v>2E-3</v>
      </c>
      <c r="AF113" s="165">
        <f>IF($F113=" ","",ROUND(ABS(_xll.RtGet(SourceAlias,$R113,ASK)-T113),4))</f>
        <v>2E-3</v>
      </c>
      <c r="AG113" s="165" t="str">
        <f>IF($G113=" ","",ROUND(ABS(_xll.RtGet(SourceAlias,$U113,BID)-V113),4))</f>
        <v/>
      </c>
      <c r="AH113" s="165" t="str">
        <f>IF($G113=" ","",ROUND(ABS(_xll.RtGet(SourceAlias,$U113,ASK)-W113),4))</f>
        <v/>
      </c>
    </row>
    <row r="114" spans="1:34" x14ac:dyDescent="0.2">
      <c r="A114" s="206"/>
      <c r="B114" s="56" t="s">
        <v>122</v>
      </c>
      <c r="C114" s="152" t="str">
        <f>IF(Contribute="abcd",IF($E$2&lt;&gt;-1,_xll.RtContribute(SourceAlias,I114,Fields,J114:K114,"SCOPE:SERVER"),_xll.RtContribute(SourceAlias,"DDS_INSERT_S",$E$2:$G$2,I114:K114,"SCOPE:SERVER FTC:ALL")),"stopped")</f>
        <v>Success: Insert Ack on DTSIMI1 for EUR1MSW38Y= at 16:17:08</v>
      </c>
      <c r="D114" s="161" t="str">
        <f>IF(Contribute="abcd",IF($E$2&lt;&gt;-1,_xll.RtContribute(SourceAlias,L114,Fields,M114:N114,"SCOPE:SERVER"),_xll.RtContribute(SourceAlias,"DDS_INSERT_S",$E$2:$G$2,L114:N114,"SCOPE:SERVER FTC:ALL")),"stopped")</f>
        <v>Success: Insert Ack on DTSIMI1 for EUR3MSW38Y= at 16:17:12</v>
      </c>
      <c r="E114" s="152" t="str">
        <f>IF(Contribute="abcd",IF($E$2&lt;&gt;-1,_xll.RtContribute(SourceAlias,O114,Fields,P114:Q114,"SCOPE:SERVER"),_xll.RtContribute(SourceAlias,"DDS_INSERT_S",$E$2:$G$2,O114:Q114,"SCOPE:SERVER FTC:ALL")),"stopped")</f>
        <v>Success: Insert Ack on DTSIMI1 for EUR6MSW38Y= at 16:17:12</v>
      </c>
      <c r="F114" s="152" t="str">
        <f>IF(Contribute="abcd",IF($E$2&lt;&gt;-1,_xll.RtContribute(SourceAlias,R114,Fields,S114:T114,"SCOPE:SERVER"),_xll.RtContribute(SourceAlias,"DDS_INSERT_S",$E$2:$G$2,S114:T114,"SCOPE:SERVER FTC:ALL")),"stopped")</f>
        <v>Success: Insert Ack on DTSIMI1 for EUR1YSW38Y= at 16:17:12</v>
      </c>
      <c r="G114" s="152" t="s">
        <v>48</v>
      </c>
      <c r="H114" s="3" t="s">
        <v>48</v>
      </c>
      <c r="I114" s="131" t="str">
        <v>EUR1MSW38Y=</v>
      </c>
      <c r="J114" s="136">
        <f>IF(I114="","",'1M Pricing'!$I114*100)</f>
        <v>1.6171210610105962</v>
      </c>
      <c r="K114" s="136">
        <f t="shared" si="5"/>
        <v>1.6171210610105962</v>
      </c>
      <c r="L114" s="131" t="str">
        <v>EUR3MSW38Y=</v>
      </c>
      <c r="M114" s="136">
        <f>IF(L114="","",'3M Pricing'!$I114*100)</f>
        <v>1.684193277862114</v>
      </c>
      <c r="N114" s="132">
        <f t="shared" si="6"/>
        <v>1.684193277862114</v>
      </c>
      <c r="O114" s="131" t="str">
        <v>EUR6MSW38Y=</v>
      </c>
      <c r="P114" s="132">
        <f>IF(O114="","",'6M Pricing'!$I114*100)</f>
        <v>1.7194445262524123</v>
      </c>
      <c r="Q114" s="132">
        <f t="shared" si="7"/>
        <v>1.7194445262524123</v>
      </c>
      <c r="R114" s="131" t="str">
        <v>EUR1YSW38Y=</v>
      </c>
      <c r="S114" s="132">
        <f>IF(R114="","",'1Y Pricing'!$I114*100)</f>
        <v>1.781328589428663</v>
      </c>
      <c r="T114" s="132">
        <f t="shared" si="8"/>
        <v>1.781328589428663</v>
      </c>
      <c r="U114" s="131" t="str">
        <v/>
      </c>
      <c r="V114" s="136" t="str">
        <f>IF(U114="","",'ON Pricing'!$I114*100)</f>
        <v/>
      </c>
      <c r="W114" s="136" t="str">
        <f t="shared" si="9"/>
        <v/>
      </c>
      <c r="Y114" s="165">
        <f>IF($C114=" ","",ROUND(ABS(_xll.RtGet(SourceAlias,$I114,BID)-J114),4))</f>
        <v>2E-3</v>
      </c>
      <c r="Z114" s="165">
        <f>IF($C114=" ","",ROUND(ABS(_xll.RtGet(SourceAlias,$I114,ASK)-K114),4))</f>
        <v>2E-3</v>
      </c>
      <c r="AA114" s="165">
        <f>IF($D114=" ","",ROUND(ABS(_xll.RtGet(SourceAlias,$L114,BID)-M114),4))</f>
        <v>2E-3</v>
      </c>
      <c r="AB114" s="165">
        <f>IF($D114=" ","",ROUND(ABS(_xll.RtGet(SourceAlias,$L114,ASK)-N114),4))</f>
        <v>2E-3</v>
      </c>
      <c r="AC114" s="165">
        <f>IF($E114=" ","",ROUND(ABS(_xll.RtGet(SourceAlias,$O114,BID)-P114),4))</f>
        <v>2.2000000000000001E-3</v>
      </c>
      <c r="AD114" s="165">
        <f>IF($E114=" ","",ROUND(ABS(_xll.RtGet(SourceAlias,$O114,ASK)-Q114),4))</f>
        <v>2.2000000000000001E-3</v>
      </c>
      <c r="AE114" s="165">
        <f>IF($F114=" ","",ROUND(ABS(_xll.RtGet(SourceAlias,$R114,BID)-S114),4))</f>
        <v>2E-3</v>
      </c>
      <c r="AF114" s="165">
        <f>IF($F114=" ","",ROUND(ABS(_xll.RtGet(SourceAlias,$R114,ASK)-T114),4))</f>
        <v>2E-3</v>
      </c>
      <c r="AG114" s="165" t="str">
        <f>IF($G114=" ","",ROUND(ABS(_xll.RtGet(SourceAlias,$U114,BID)-V114),4))</f>
        <v/>
      </c>
      <c r="AH114" s="165" t="str">
        <f>IF($G114=" ","",ROUND(ABS(_xll.RtGet(SourceAlias,$U114,ASK)-W114),4))</f>
        <v/>
      </c>
    </row>
    <row r="115" spans="1:34" x14ac:dyDescent="0.2">
      <c r="A115" s="206"/>
      <c r="B115" s="56" t="s">
        <v>123</v>
      </c>
      <c r="C115" s="152" t="str">
        <f>IF(Contribute="abcd",IF($E$2&lt;&gt;-1,_xll.RtContribute(SourceAlias,I115,Fields,J115:K115,"SCOPE:SERVER"),_xll.RtContribute(SourceAlias,"DDS_INSERT_S",$E$2:$G$2,I115:K115,"SCOPE:SERVER FTC:ALL")),"stopped")</f>
        <v>Success: Insert Ack on DTSIMI1 for EUR1MSW39Y= at 16:17:08</v>
      </c>
      <c r="D115" s="161" t="str">
        <f>IF(Contribute="abcd",IF($E$2&lt;&gt;-1,_xll.RtContribute(SourceAlias,L115,Fields,M115:N115,"SCOPE:SERVER"),_xll.RtContribute(SourceAlias,"DDS_INSERT_S",$E$2:$G$2,L115:N115,"SCOPE:SERVER FTC:ALL")),"stopped")</f>
        <v>Success: Insert Ack on DTSIMI1 for EUR3MSW39Y= at 16:17:12</v>
      </c>
      <c r="E115" s="152" t="str">
        <f>IF(Contribute="abcd",IF($E$2&lt;&gt;-1,_xll.RtContribute(SourceAlias,O115,Fields,P115:Q115,"SCOPE:SERVER"),_xll.RtContribute(SourceAlias,"DDS_INSERT_S",$E$2:$G$2,O115:Q115,"SCOPE:SERVER FTC:ALL")),"stopped")</f>
        <v>Success: Insert Ack on DTSIMI1 for EUR6MSW39Y= at 16:17:12</v>
      </c>
      <c r="F115" s="152" t="str">
        <f>IF(Contribute="abcd",IF($E$2&lt;&gt;-1,_xll.RtContribute(SourceAlias,R115,Fields,S115:T115,"SCOPE:SERVER"),_xll.RtContribute(SourceAlias,"DDS_INSERT_S",$E$2:$G$2,S115:T115,"SCOPE:SERVER FTC:ALL")),"stopped")</f>
        <v>Success: Insert Ack on DTSIMI1 for EUR1YSW39Y= at 16:17:12</v>
      </c>
      <c r="G115" s="152" t="s">
        <v>48</v>
      </c>
      <c r="H115" s="3" t="s">
        <v>48</v>
      </c>
      <c r="I115" s="131" t="str">
        <v>EUR1MSW39Y=</v>
      </c>
      <c r="J115" s="136">
        <f>IF(I115="","",'1M Pricing'!$I115*100)</f>
        <v>1.6175378881463729</v>
      </c>
      <c r="K115" s="136">
        <f t="shared" si="5"/>
        <v>1.6175378881463729</v>
      </c>
      <c r="L115" s="131" t="str">
        <v>EUR3MSW39Y=</v>
      </c>
      <c r="M115" s="136">
        <f>IF(L115="","",'3M Pricing'!$I115*100)</f>
        <v>1.6840346591593645</v>
      </c>
      <c r="N115" s="132">
        <f t="shared" si="6"/>
        <v>1.6840346591593645</v>
      </c>
      <c r="O115" s="131" t="str">
        <v>EUR6MSW39Y=</v>
      </c>
      <c r="P115" s="132">
        <f>IF(O115="","",'6M Pricing'!$I115*100)</f>
        <v>1.7187719503807031</v>
      </c>
      <c r="Q115" s="132">
        <f t="shared" si="7"/>
        <v>1.7187719503807031</v>
      </c>
      <c r="R115" s="131" t="str">
        <v>EUR1YSW39Y=</v>
      </c>
      <c r="S115" s="132">
        <f>IF(R115="","",'1Y Pricing'!$I115*100)</f>
        <v>1.7812511519824368</v>
      </c>
      <c r="T115" s="132">
        <f t="shared" si="8"/>
        <v>1.7812511519824368</v>
      </c>
      <c r="U115" s="131" t="str">
        <v/>
      </c>
      <c r="V115" s="136" t="str">
        <f>IF(U115="","",'ON Pricing'!$I115*100)</f>
        <v/>
      </c>
      <c r="W115" s="136" t="str">
        <f t="shared" si="9"/>
        <v/>
      </c>
      <c r="Y115" s="165">
        <f>IF($C115=" ","",ROUND(ABS(_xll.RtGet(SourceAlias,$I115,BID)-J115),4))</f>
        <v>2E-3</v>
      </c>
      <c r="Z115" s="165">
        <f>IF($C115=" ","",ROUND(ABS(_xll.RtGet(SourceAlias,$I115,ASK)-K115),4))</f>
        <v>2E-3</v>
      </c>
      <c r="AA115" s="165">
        <f>IF($D115=" ","",ROUND(ABS(_xll.RtGet(SourceAlias,$L115,BID)-M115),4))</f>
        <v>2E-3</v>
      </c>
      <c r="AB115" s="165">
        <f>IF($D115=" ","",ROUND(ABS(_xll.RtGet(SourceAlias,$L115,ASK)-N115),4))</f>
        <v>2E-3</v>
      </c>
      <c r="AC115" s="165">
        <f>IF($E115=" ","",ROUND(ABS(_xll.RtGet(SourceAlias,$O115,BID)-P115),4))</f>
        <v>2.0999999999999999E-3</v>
      </c>
      <c r="AD115" s="165">
        <f>IF($E115=" ","",ROUND(ABS(_xll.RtGet(SourceAlias,$O115,ASK)-Q115),4))</f>
        <v>2.0999999999999999E-3</v>
      </c>
      <c r="AE115" s="165">
        <f>IF($F115=" ","",ROUND(ABS(_xll.RtGet(SourceAlias,$R115,BID)-S115),4))</f>
        <v>2E-3</v>
      </c>
      <c r="AF115" s="165">
        <f>IF($F115=" ","",ROUND(ABS(_xll.RtGet(SourceAlias,$R115,ASK)-T115),4))</f>
        <v>2E-3</v>
      </c>
      <c r="AG115" s="165" t="str">
        <f>IF($G115=" ","",ROUND(ABS(_xll.RtGet(SourceAlias,$U115,BID)-V115),4))</f>
        <v/>
      </c>
      <c r="AH115" s="165" t="str">
        <f>IF($G115=" ","",ROUND(ABS(_xll.RtGet(SourceAlias,$U115,ASK)-W115),4))</f>
        <v/>
      </c>
    </row>
    <row r="116" spans="1:34" x14ac:dyDescent="0.2">
      <c r="A116" s="206"/>
      <c r="B116" s="56" t="s">
        <v>107</v>
      </c>
      <c r="C116" s="152" t="str">
        <f>IF(Contribute="abcd",IF($E$2&lt;&gt;-1,_xll.RtContribute(SourceAlias,I116,Fields,J116:K116,"SCOPE:SERVER"),_xll.RtContribute(SourceAlias,"DDS_INSERT_S",$E$2:$G$2,I116:K116,"SCOPE:SERVER FTC:ALL")),"stopped")</f>
        <v>Success: Insert Ack on DTSIMI1 for EUR1MSW40Y= at 16:17:08</v>
      </c>
      <c r="D116" s="161" t="str">
        <f>IF(Contribute="abcd",IF($E$2&lt;&gt;-1,_xll.RtContribute(SourceAlias,L116,Fields,M116:N116,"SCOPE:SERVER"),_xll.RtContribute(SourceAlias,"DDS_INSERT_S",$E$2:$G$2,L116:N116,"SCOPE:SERVER FTC:ALL")),"stopped")</f>
        <v>Success: Insert Ack on DTSIMI1 for EUR3MSW40Y= at 16:17:12</v>
      </c>
      <c r="E116" s="152" t="str">
        <f>IF(Contribute="abcd",IF($E$2&lt;&gt;-1,_xll.RtContribute(SourceAlias,O116,Fields,P116:Q116,"SCOPE:SERVER"),_xll.RtContribute(SourceAlias,"DDS_INSERT_S",$E$2:$G$2,O116:Q116,"SCOPE:SERVER FTC:ALL")),"stopped")</f>
        <v>Success: Insert Ack on DTSIMI1 for EUR6MSW40Y= at 16:17:12</v>
      </c>
      <c r="F116" s="152" t="str">
        <f>IF(Contribute="abcd",IF($E$2&lt;&gt;-1,_xll.RtContribute(SourceAlias,R116,Fields,S116:T116,"SCOPE:SERVER"),_xll.RtContribute(SourceAlias,"DDS_INSERT_S",$E$2:$G$2,S116:T116,"SCOPE:SERVER FTC:ALL")),"stopped")</f>
        <v>Success: Insert Ack on DTSIMI1 for EUR1YSW40Y= at 16:17:12</v>
      </c>
      <c r="G116" s="152" t="str">
        <f>IF(Contribute="abcd",IF($E$2&lt;&gt;-1,_xll.RtContribute(SourceAlias,U116,Fields,V116:W116,"SCOPE:SERVER"),_xll.RtContribute(SourceAlias,"DDS_INSERT_S",$E$2:$G$2,U116:W116,"SCOPE:SERVER FTC:ALL")),"stopped")</f>
        <v>Success: Insert Ack on DTSIMI1 for EURONOIS40Y= at 16:17:08</v>
      </c>
      <c r="H116" s="3" t="s">
        <v>48</v>
      </c>
      <c r="I116" s="131" t="str">
        <v>EUR1MSW40Y=</v>
      </c>
      <c r="J116" s="136">
        <f>IF(I116="","",'1M Pricing'!$I116*100)</f>
        <v>1.6170000000019276</v>
      </c>
      <c r="K116" s="136">
        <f t="shared" si="5"/>
        <v>1.6170000000019276</v>
      </c>
      <c r="L116" s="131" t="str">
        <v>EUR3MSW40Y=</v>
      </c>
      <c r="M116" s="136">
        <f>IF(L116="","",'3M Pricing'!$I116*100)</f>
        <v>1.6830000000145764</v>
      </c>
      <c r="N116" s="132">
        <f t="shared" si="6"/>
        <v>1.6830000000145764</v>
      </c>
      <c r="O116" s="131" t="str">
        <v>EUR6MSW40Y=</v>
      </c>
      <c r="P116" s="132">
        <f>IF(O116="","",'6M Pricing'!$I116*100)</f>
        <v>1.7180000000096074</v>
      </c>
      <c r="Q116" s="132">
        <f t="shared" si="7"/>
        <v>1.7180000000096074</v>
      </c>
      <c r="R116" s="131" t="str">
        <v>EUR1YSW40Y=</v>
      </c>
      <c r="S116" s="132">
        <f>IF(R116="","",'1Y Pricing'!$I116*100)</f>
        <v>1.7809999999971911</v>
      </c>
      <c r="T116" s="132">
        <f t="shared" si="8"/>
        <v>1.7809999999971911</v>
      </c>
      <c r="U116" s="131" t="str">
        <v>EURONOIS40Y=</v>
      </c>
      <c r="V116" s="136">
        <f>IF(U116="","",'ON Pricing'!$I116*100)</f>
        <v>1.5660000000015994</v>
      </c>
      <c r="W116" s="136">
        <f t="shared" si="9"/>
        <v>1.5660000000015994</v>
      </c>
      <c r="Y116" s="165">
        <f>IF($C116=" ","",ROUND(ABS(_xll.RtGet(SourceAlias,$I116,BID)-J116),4))</f>
        <v>2E-3</v>
      </c>
      <c r="Z116" s="165">
        <f>IF($C116=" ","",ROUND(ABS(_xll.RtGet(SourceAlias,$I116,ASK)-K116),4))</f>
        <v>2E-3</v>
      </c>
      <c r="AA116" s="165">
        <f>IF($D116=" ","",ROUND(ABS(_xll.RtGet(SourceAlias,$L116,BID)-M116),4))</f>
        <v>2E-3</v>
      </c>
      <c r="AB116" s="165">
        <f>IF($D116=" ","",ROUND(ABS(_xll.RtGet(SourceAlias,$L116,ASK)-N116),4))</f>
        <v>2E-3</v>
      </c>
      <c r="AC116" s="165">
        <f>IF($E116=" ","",ROUND(ABS(_xll.RtGet(SourceAlias,$O116,BID)-P116),4))</f>
        <v>2E-3</v>
      </c>
      <c r="AD116" s="165">
        <f>IF($E116=" ","",ROUND(ABS(_xll.RtGet(SourceAlias,$O116,ASK)-Q116),4))</f>
        <v>2E-3</v>
      </c>
      <c r="AE116" s="165">
        <f>IF($F116=" ","",ROUND(ABS(_xll.RtGet(SourceAlias,$R116,BID)-S116),4))</f>
        <v>2E-3</v>
      </c>
      <c r="AF116" s="165">
        <f>IF($F116=" ","",ROUND(ABS(_xll.RtGet(SourceAlias,$R116,ASK)-T116),4))</f>
        <v>2E-3</v>
      </c>
      <c r="AG116" s="165">
        <f>IF($G116=" ","",ROUND(ABS(_xll.RtGet(SourceAlias,$U116,BID)-V116),4))</f>
        <v>0</v>
      </c>
      <c r="AH116" s="165">
        <f>IF($G116=" ","",ROUND(ABS(_xll.RtGet(SourceAlias,$U116,ASK)-W116),4))</f>
        <v>0</v>
      </c>
    </row>
    <row r="117" spans="1:34" x14ac:dyDescent="0.2">
      <c r="A117" s="206"/>
      <c r="B117" s="56" t="s">
        <v>108</v>
      </c>
      <c r="C117" s="152" t="str">
        <f>IF(Contribute="abcd",IF($E$2&lt;&gt;-1,_xll.RtContribute(SourceAlias,I117,Fields,J117:K117,"SCOPE:SERVER"),_xll.RtContribute(SourceAlias,"DDS_INSERT_S",$E$2:$G$2,I117:K117,"SCOPE:SERVER FTC:ALL")),"stopped")</f>
        <v>Success: Insert Ack on DTSIMI1 for EUR1MSW50Y= at 16:17:08</v>
      </c>
      <c r="D117" s="161" t="str">
        <f>IF(Contribute="abcd",IF($E$2&lt;&gt;-1,_xll.RtContribute(SourceAlias,L117,Fields,M117:N117,"SCOPE:SERVER"),_xll.RtContribute(SourceAlias,"DDS_INSERT_S",$E$2:$G$2,L117:N117,"SCOPE:SERVER FTC:ALL")),"stopped")</f>
        <v>Success: Insert Ack on DTSIMI1 for EUR3MSW50Y= at 16:17:12</v>
      </c>
      <c r="E117" s="152" t="str">
        <f>IF(Contribute="abcd",IF($E$2&lt;&gt;-1,_xll.RtContribute(SourceAlias,O117,Fields,P117:Q117,"SCOPE:SERVER"),_xll.RtContribute(SourceAlias,"DDS_INSERT_S",$E$2:$G$2,O117:Q117,"SCOPE:SERVER FTC:ALL")),"stopped")</f>
        <v>Success: Insert Ack on DTSIMI1 for EUR6MSW50Y= at 16:17:12</v>
      </c>
      <c r="F117" s="152" t="str">
        <f>IF(Contribute="abcd",IF($E$2&lt;&gt;-1,_xll.RtContribute(SourceAlias,R117,Fields,S117:T117,"SCOPE:SERVER"),_xll.RtContribute(SourceAlias,"DDS_INSERT_S",$E$2:$G$2,S117:T117,"SCOPE:SERVER FTC:ALL")),"stopped")</f>
        <v>Success: Insert Ack on DTSIMI1 for EUR1YSW50Y= at 16:17:12</v>
      </c>
      <c r="G117" s="152" t="str">
        <f>IF(Contribute="abcd",IF($E$2&lt;&gt;-1,_xll.RtContribute(SourceAlias,U117,Fields,V117:W117,"SCOPE:SERVER"),_xll.RtContribute(SourceAlias,"DDS_INSERT_S",$E$2:$G$2,U117:W117,"SCOPE:SERVER FTC:ALL")),"stopped")</f>
        <v>Success: Insert Ack on DTSIMI1 for EURONOIS50Y= at 16:17:08</v>
      </c>
      <c r="H117" s="3" t="s">
        <v>48</v>
      </c>
      <c r="I117" s="131" t="str">
        <v>EUR1MSW50Y=</v>
      </c>
      <c r="J117" s="136">
        <f>IF(I117="","",'1M Pricing'!$I117*100)</f>
        <v>1.5829999999862232</v>
      </c>
      <c r="K117" s="136">
        <f t="shared" si="5"/>
        <v>1.5829999999862232</v>
      </c>
      <c r="L117" s="131" t="str">
        <v>EUR3MSW50Y=</v>
      </c>
      <c r="M117" s="136">
        <f>IF(L117="","",'3M Pricing'!$I117*100)</f>
        <v>1.6450000000043909</v>
      </c>
      <c r="N117" s="132">
        <f t="shared" si="6"/>
        <v>1.6450000000043909</v>
      </c>
      <c r="O117" s="131" t="str">
        <v>EUR6MSW50Y=</v>
      </c>
      <c r="P117" s="132">
        <f>IF(O117="","",'6M Pricing'!$I117*100)</f>
        <v>1.6750000000067538</v>
      </c>
      <c r="Q117" s="132">
        <f t="shared" si="7"/>
        <v>1.6750000000067538</v>
      </c>
      <c r="R117" s="131" t="str">
        <v>EUR1YSW50Y=</v>
      </c>
      <c r="S117" s="132">
        <f>IF(R117="","",'1Y Pricing'!$I117*100)</f>
        <v>1.7330000000036765</v>
      </c>
      <c r="T117" s="132">
        <f t="shared" si="8"/>
        <v>1.7330000000036765</v>
      </c>
      <c r="U117" s="131" t="str">
        <v>EURONOIS50Y=</v>
      </c>
      <c r="V117" s="136">
        <f>IF(U117="","",'ON Pricing'!$I117*100)</f>
        <v>1.5380000000348246</v>
      </c>
      <c r="W117" s="136">
        <f t="shared" si="9"/>
        <v>1.5380000000348246</v>
      </c>
      <c r="Y117" s="165">
        <f>IF($C117=" ","",ROUND(ABS(_xll.RtGet(SourceAlias,$I117,BID)-J117),4))</f>
        <v>2E-3</v>
      </c>
      <c r="Z117" s="165">
        <f>IF($C117=" ","",ROUND(ABS(_xll.RtGet(SourceAlias,$I117,ASK)-K117),4))</f>
        <v>2E-3</v>
      </c>
      <c r="AA117" s="165">
        <f>IF($D117=" ","",ROUND(ABS(_xll.RtGet(SourceAlias,$L117,BID)-M117),4))</f>
        <v>2E-3</v>
      </c>
      <c r="AB117" s="165">
        <f>IF($D117=" ","",ROUND(ABS(_xll.RtGet(SourceAlias,$L117,ASK)-N117),4))</f>
        <v>2E-3</v>
      </c>
      <c r="AC117" s="165">
        <f>IF($E117=" ","",ROUND(ABS(_xll.RtGet(SourceAlias,$O117,BID)-P117),4))</f>
        <v>2E-3</v>
      </c>
      <c r="AD117" s="165">
        <f>IF($E117=" ","",ROUND(ABS(_xll.RtGet(SourceAlias,$O117,ASK)-Q117),4))</f>
        <v>2E-3</v>
      </c>
      <c r="AE117" s="165">
        <f>IF($F117=" ","",ROUND(ABS(_xll.RtGet(SourceAlias,$R117,BID)-S117),4))</f>
        <v>2E-3</v>
      </c>
      <c r="AF117" s="165">
        <f>IF($F117=" ","",ROUND(ABS(_xll.RtGet(SourceAlias,$R117,ASK)-T117),4))</f>
        <v>2E-3</v>
      </c>
      <c r="AG117" s="165">
        <f>IF($G117=" ","",ROUND(ABS(_xll.RtGet(SourceAlias,$U117,BID)-V117),4))</f>
        <v>0</v>
      </c>
      <c r="AH117" s="165">
        <f>IF($G117=" ","",ROUND(ABS(_xll.RtGet(SourceAlias,$U117,ASK)-W117),4))</f>
        <v>0</v>
      </c>
    </row>
    <row r="118" spans="1:34" ht="11.25" customHeight="1" x14ac:dyDescent="0.2">
      <c r="A118" s="207"/>
      <c r="B118" s="57" t="s">
        <v>109</v>
      </c>
      <c r="C118" s="153" t="str">
        <f>IF(Contribute="abcd",IF($E$2&lt;&gt;-1,_xll.RtContribute(SourceAlias,I118,Fields,J118:K118,"SCOPE:SERVER"),_xll.RtContribute(SourceAlias,"DDS_INSERT_S",$E$2:$G$2,I118:K118,"SCOPE:SERVER FTC:ALL")),"stopped")</f>
        <v>Success: Insert Ack on DTSIMI1 for EUR1MSW60Y= at 16:17:08</v>
      </c>
      <c r="D118" s="162" t="str">
        <f>IF(Contribute="abcd",IF($E$2&lt;&gt;-1,_xll.RtContribute(SourceAlias,L118,Fields,M118:N118,"SCOPE:SERVER"),_xll.RtContribute(SourceAlias,"DDS_INSERT_S",$E$2:$G$2,L118:N118,"SCOPE:SERVER FTC:ALL")),"stopped")</f>
        <v>Success: Insert Ack on DTSIMI1 for EUR3MSW60Y= at 16:17:12</v>
      </c>
      <c r="E118" s="153" t="str">
        <f>IF(Contribute="abcd",IF($E$2&lt;&gt;-1,_xll.RtContribute(SourceAlias,O118,Fields,P118:Q118,"SCOPE:SERVER"),_xll.RtContribute(SourceAlias,"DDS_INSERT_S",$E$2:$G$2,O118:Q118,"SCOPE:SERVER FTC:ALL")),"stopped")</f>
        <v>Success: Insert Ack on DTSIMI1 for EUR6MSW60Y= at 16:17:12</v>
      </c>
      <c r="F118" s="153" t="str">
        <f>IF(Contribute="abcd",IF($E$2&lt;&gt;-1,_xll.RtContribute(SourceAlias,R118,Fields,S118:T118,"SCOPE:SERVER"),_xll.RtContribute(SourceAlias,"DDS_INSERT_S",$E$2:$G$2,S118:T118,"SCOPE:SERVER FTC:ALL")),"stopped")</f>
        <v>Success: Insert Ack on DTSIMI1 for EUR1YSW60Y= at 16:17:12</v>
      </c>
      <c r="G118" s="153" t="str">
        <f>IF(Contribute="abcd",IF($E$2&lt;&gt;-1,_xll.RtContribute(SourceAlias,U118,Fields,V118:W118,"SCOPE:SERVER"),_xll.RtContribute(SourceAlias,"DDS_INSERT_S",$E$2:$G$2,U118:W118,"SCOPE:SERVER FTC:ALL")),"stopped")</f>
        <v>Success: Insert Ack on DTSIMI1 for EURONOIS60Y= at 16:17:08</v>
      </c>
      <c r="H118" s="3" t="s">
        <v>48</v>
      </c>
      <c r="I118" s="137" t="str">
        <f t="array" ref="I118">IF('1M Pricing'!J118:J230="","",'1M Pricing'!J118:J230)</f>
        <v>EUR1MSW60Y=</v>
      </c>
      <c r="J118" s="198">
        <f>IF(I118="","",'1M Pricing'!$I118*100)</f>
        <v>1.5750000000035025</v>
      </c>
      <c r="K118" s="198">
        <f t="shared" ref="K118" si="10">J118</f>
        <v>1.5750000000035025</v>
      </c>
      <c r="L118" s="137" t="str">
        <f t="array" ref="L118">IF('3M Pricing'!J118:J230="","",'3M Pricing'!J118:J230)</f>
        <v>EUR3MSW60Y=</v>
      </c>
      <c r="M118" s="198">
        <f>IF(L118="","",'3M Pricing'!$I118*100)</f>
        <v>1.6329999999862943</v>
      </c>
      <c r="N118" s="135">
        <f t="shared" ref="N118" si="11">M118</f>
        <v>1.6329999999862943</v>
      </c>
      <c r="O118" s="137" t="str">
        <f t="array" ref="O118">IF('6M Pricing'!J118:J230="","",'6M Pricing'!J118:J230)</f>
        <v>EUR6MSW60Y=</v>
      </c>
      <c r="P118" s="135">
        <f>IF(O118="","",'6M Pricing'!$I118*100)</f>
        <v>1.6599999999958741</v>
      </c>
      <c r="Q118" s="135">
        <f t="shared" ref="Q118" si="12">P118</f>
        <v>1.6599999999958741</v>
      </c>
      <c r="R118" s="137" t="str">
        <f t="array" ref="R118">IF('1Y Pricing'!J118:J230="","",'1Y Pricing'!J118:J230)</f>
        <v>EUR1YSW60Y=</v>
      </c>
      <c r="S118" s="135">
        <f>IF(R118="","",'1Y Pricing'!$I118*100)</f>
        <v>1.7149999999415257</v>
      </c>
      <c r="T118" s="135">
        <f t="shared" ref="T118" si="13">S118</f>
        <v>1.7149999999415257</v>
      </c>
      <c r="U118" s="137" t="str">
        <f t="array" ref="U118">IF('ON Pricing'!J118:J230="","",'ON Pricing'!J118:J230)</f>
        <v>EURONOIS60Y=</v>
      </c>
      <c r="V118" s="198">
        <f>IF(U118="","",'ON Pricing'!$I118*100)</f>
        <v>1.5340000000136593</v>
      </c>
      <c r="W118" s="198">
        <f t="shared" ref="W118" si="14">V118</f>
        <v>1.5340000000136593</v>
      </c>
      <c r="Y118" s="199">
        <f>IF($C118=" ","",ROUND(ABS(_xll.RtGet(SourceAlias,$I118,BID)-J118),4))</f>
        <v>2E-3</v>
      </c>
      <c r="Z118" s="199">
        <f>IF($C118=" ","",ROUND(ABS(_xll.RtGet(SourceAlias,$I118,ASK)-K118),4))</f>
        <v>2E-3</v>
      </c>
      <c r="AA118" s="199">
        <f>IF($D118=" ","",ROUND(ABS(_xll.RtGet(SourceAlias,$L118,BID)-M118),4))</f>
        <v>2E-3</v>
      </c>
      <c r="AB118" s="199">
        <f>IF($D118=" ","",ROUND(ABS(_xll.RtGet(SourceAlias,$L118,ASK)-N118),4))</f>
        <v>2E-3</v>
      </c>
      <c r="AC118" s="199">
        <f>IF($E118=" ","",ROUND(ABS(_xll.RtGet(SourceAlias,$O118,BID)-P118),4))</f>
        <v>2E-3</v>
      </c>
      <c r="AD118" s="199">
        <f>IF($E118=" ","",ROUND(ABS(_xll.RtGet(SourceAlias,$O118,ASK)-Q118),4))</f>
        <v>2E-3</v>
      </c>
      <c r="AE118" s="199">
        <f>IF($F118=" ","",ROUND(ABS(_xll.RtGet(SourceAlias,$R118,BID)-S118),4))</f>
        <v>2E-3</v>
      </c>
      <c r="AF118" s="199">
        <f>IF($F118=" ","",ROUND(ABS(_xll.RtGet(SourceAlias,$R118,ASK)-T118),4))</f>
        <v>2E-3</v>
      </c>
      <c r="AG118" s="199">
        <f>IF($G118=" ","",ROUND(ABS(_xll.RtGet(SourceAlias,$U118,BID)-V118),4))</f>
        <v>0</v>
      </c>
      <c r="AH118" s="199">
        <f>IF($G118=" ","",ROUND(ABS(_xll.RtGet(SourceAlias,$U118,ASK)-W118),4))</f>
        <v>0</v>
      </c>
    </row>
  </sheetData>
  <mergeCells count="3">
    <mergeCell ref="A6:A18"/>
    <mergeCell ref="A24:A47"/>
    <mergeCell ref="A48:A118"/>
  </mergeCells>
  <conditionalFormatting sqref="C2">
    <cfRule type="cellIs" dxfId="1" priority="12" operator="equal">
      <formula>"abcd"</formula>
    </cfRule>
  </conditionalFormatting>
  <conditionalFormatting sqref="C6:G79">
    <cfRule type="containsText" dxfId="0" priority="1" operator="containsText" text="Failure">
      <formula>NOT(ISERROR(SEARCH("Failure",C6)))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131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5" customWidth="1"/>
    <col min="2" max="2" width="2.7109375" style="44" customWidth="1"/>
    <col min="3" max="3" width="2.7109375" style="5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.28515625" style="110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5.140625" style="5" hidden="1" customWidth="1" outlineLevel="1"/>
    <col min="14" max="14" width="2.7109375" style="5" hidden="1" customWidth="1" outlineLevel="1"/>
    <col min="15" max="15" width="14.140625" style="5" hidden="1" customWidth="1" outlineLevel="1"/>
    <col min="16" max="16" width="19.28515625" style="2" hidden="1" customWidth="1" outlineLevel="1"/>
    <col min="17" max="17" width="20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44"/>
      <c r="C1" s="44"/>
      <c r="D1" s="41"/>
      <c r="E1" s="42" t="s">
        <v>54</v>
      </c>
      <c r="F1" s="43" t="s">
        <v>17</v>
      </c>
      <c r="G1" s="44"/>
      <c r="H1" s="44"/>
      <c r="I1" s="111"/>
      <c r="J1" s="44"/>
      <c r="K1" s="44"/>
      <c r="L1" s="44"/>
      <c r="N1" s="44"/>
      <c r="O1" s="44"/>
      <c r="P1" s="44"/>
      <c r="Q1" s="44"/>
      <c r="R1" s="44"/>
      <c r="S1" s="27"/>
    </row>
    <row r="2" spans="1:19" x14ac:dyDescent="0.2">
      <c r="E2" s="42" t="s">
        <v>55</v>
      </c>
      <c r="F2" s="43" t="str">
        <f>Currency&amp;CurveTenor</f>
        <v>EUR1M</v>
      </c>
      <c r="G2" s="44"/>
      <c r="H2" s="44"/>
      <c r="I2" s="111"/>
      <c r="J2" s="44"/>
      <c r="K2" s="44"/>
      <c r="O2" s="44"/>
      <c r="P2" s="44"/>
      <c r="Q2" s="44"/>
      <c r="R2" s="44"/>
      <c r="S2" s="27"/>
    </row>
    <row r="3" spans="1:19" x14ac:dyDescent="0.2">
      <c r="E3" s="42" t="s">
        <v>32</v>
      </c>
      <c r="F3" s="19" t="str">
        <f>IborIndexFamily&amp;CurveTenor</f>
        <v>Euribor1M</v>
      </c>
      <c r="G3" s="44"/>
      <c r="H3" s="44"/>
      <c r="I3" s="111"/>
      <c r="J3" s="44"/>
      <c r="K3" s="44"/>
      <c r="O3" s="44"/>
      <c r="P3" s="44"/>
      <c r="Q3" s="44"/>
      <c r="R3" s="44"/>
      <c r="S3" s="27"/>
    </row>
    <row r="4" spans="1:19" x14ac:dyDescent="0.2">
      <c r="A4" s="44"/>
      <c r="C4" s="44"/>
      <c r="D4" s="41"/>
      <c r="E4" s="44"/>
      <c r="F4" s="44"/>
      <c r="G4" s="44"/>
      <c r="H4" s="44"/>
      <c r="I4" s="111"/>
      <c r="J4" s="44"/>
      <c r="K4" s="44"/>
      <c r="L4" s="44"/>
      <c r="N4" s="44"/>
      <c r="O4" s="44"/>
      <c r="P4" s="44"/>
      <c r="Q4" s="44"/>
      <c r="R4" s="44"/>
      <c r="S4" s="27"/>
    </row>
    <row r="5" spans="1:19" x14ac:dyDescent="0.2">
      <c r="A5" s="27"/>
      <c r="B5" s="27"/>
      <c r="C5" s="27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1"/>
      <c r="O5" s="42" t="s">
        <v>65</v>
      </c>
      <c r="P5" s="42" t="s">
        <v>62</v>
      </c>
      <c r="Q5" s="42" t="s">
        <v>63</v>
      </c>
    </row>
    <row r="6" spans="1:19" x14ac:dyDescent="0.2">
      <c r="A6" s="27"/>
      <c r="B6" s="27"/>
      <c r="C6" s="27"/>
      <c r="D6" s="52"/>
      <c r="E6" s="69"/>
      <c r="F6" s="70"/>
      <c r="G6" s="70"/>
      <c r="H6" s="70"/>
      <c r="I6" s="67"/>
      <c r="J6" s="67"/>
      <c r="K6" s="67"/>
      <c r="L6" s="27"/>
      <c r="M6" s="127"/>
      <c r="N6" s="44"/>
      <c r="O6" s="43" t="b">
        <v>0</v>
      </c>
      <c r="P6" s="43" t="s">
        <v>144</v>
      </c>
      <c r="Q6" s="43" t="s">
        <v>125</v>
      </c>
      <c r="R6" s="44"/>
      <c r="S6" s="27"/>
    </row>
    <row r="7" spans="1:19" x14ac:dyDescent="0.2">
      <c r="A7" s="27"/>
      <c r="B7" s="27"/>
      <c r="C7" s="27"/>
      <c r="D7" s="53"/>
      <c r="E7" s="60"/>
      <c r="F7" s="61"/>
      <c r="G7" s="61"/>
      <c r="H7" s="61"/>
      <c r="I7" s="68"/>
      <c r="J7" s="68"/>
      <c r="K7" s="68"/>
      <c r="L7" s="27"/>
      <c r="M7" s="91"/>
      <c r="N7" s="41"/>
      <c r="R7" s="27"/>
      <c r="S7" s="27"/>
    </row>
    <row r="8" spans="1:19" x14ac:dyDescent="0.2">
      <c r="A8" s="27"/>
      <c r="B8" s="27"/>
      <c r="C8" s="27"/>
      <c r="D8" s="53" t="s">
        <v>111</v>
      </c>
      <c r="E8" s="60" t="s">
        <v>145</v>
      </c>
      <c r="F8" s="61">
        <f>EvaluationDate</f>
        <v>42177</v>
      </c>
      <c r="G8" s="61">
        <f>_xll.qlInterestRateIndexValueDate(M8,F8)</f>
        <v>42179</v>
      </c>
      <c r="H8" s="61">
        <f>_xll.qlInterestRateIndexMaturity(M8,G8)</f>
        <v>42180</v>
      </c>
      <c r="I8" s="68">
        <f>_xll.qlIndexFixing(M8,F8,,AllTriggers)</f>
        <v>-3.9500130022851465E-4</v>
      </c>
      <c r="J8" s="68" t="str">
        <f t="shared" ref="J8:J12" si="0">Currency&amp;CurveTenor&amp;E8&amp;D8&amp;"="</f>
        <v>EUR1MDPSN=</v>
      </c>
      <c r="K8" s="68"/>
      <c r="L8" s="27"/>
      <c r="M8" s="59" t="str">
        <f>_xll.qlIborIndex(,IborIndexFamily,IF(D8="SN","1D",D8),SettlementDays,Currency,Calendar,BDayConvention,EndOfMonth,DayCounter,YieldCurve,,Trigger)</f>
        <v>obj_009cd#0000</v>
      </c>
      <c r="N8" s="41"/>
      <c r="R8" s="27"/>
      <c r="S8" s="27"/>
    </row>
    <row r="9" spans="1:19" x14ac:dyDescent="0.2">
      <c r="A9" s="27"/>
      <c r="B9" s="27"/>
      <c r="C9" s="27"/>
      <c r="D9" s="53" t="s">
        <v>115</v>
      </c>
      <c r="E9" s="60" t="s">
        <v>145</v>
      </c>
      <c r="F9" s="61">
        <f>EvaluationDate</f>
        <v>42177</v>
      </c>
      <c r="G9" s="61">
        <f>_xll.qlInterestRateIndexValueDate(M9,F9)</f>
        <v>42179</v>
      </c>
      <c r="H9" s="61">
        <f>_xll.qlInterestRateIndexMaturity(M9,G9)</f>
        <v>42186</v>
      </c>
      <c r="I9" s="68">
        <f>_xll.qlIndexFixing(M9,F9,,AllTriggers)</f>
        <v>-1.1899999999999999E-3</v>
      </c>
      <c r="J9" s="68" t="str">
        <f t="shared" si="0"/>
        <v>EUR1MDPSW=</v>
      </c>
      <c r="K9" s="68"/>
      <c r="L9" s="27"/>
      <c r="M9" s="59" t="str">
        <f>_xll.qlEuribor(,D9,YieldCurve,,Trigger)</f>
        <v>obj_009dd#0000</v>
      </c>
      <c r="N9" s="41"/>
      <c r="O9" s="44"/>
      <c r="P9" s="44"/>
      <c r="Q9" s="44"/>
      <c r="R9" s="27"/>
      <c r="S9" s="27"/>
    </row>
    <row r="10" spans="1:19" x14ac:dyDescent="0.2">
      <c r="A10" s="27"/>
      <c r="B10" s="27"/>
      <c r="C10" s="27"/>
      <c r="D10" s="53" t="s">
        <v>16</v>
      </c>
      <c r="E10" s="60" t="s">
        <v>145</v>
      </c>
      <c r="F10" s="61">
        <f>EvaluationDate</f>
        <v>42177</v>
      </c>
      <c r="G10" s="61">
        <f>_xll.qlInterestRateIndexValueDate(M10,F10)</f>
        <v>42179</v>
      </c>
      <c r="H10" s="61">
        <f>_xll.qlInterestRateIndexMaturity(M10,G10)</f>
        <v>42193</v>
      </c>
      <c r="I10" s="68">
        <f>_xll.qlIndexFixing(M10,F10,,AllTriggers)</f>
        <v>-1.0600000000000002E-3</v>
      </c>
      <c r="J10" s="68" t="str">
        <f t="shared" si="0"/>
        <v>EUR1MDP2W=</v>
      </c>
      <c r="K10" s="68"/>
      <c r="L10" s="27"/>
      <c r="M10" s="59" t="str">
        <f>_xll.qlEuribor(,D10,YieldCurve,,Trigger)</f>
        <v>obj_00984#0000</v>
      </c>
      <c r="N10" s="41"/>
      <c r="O10" s="44"/>
      <c r="P10" s="44"/>
      <c r="Q10" s="44"/>
      <c r="R10" s="27"/>
      <c r="S10" s="27"/>
    </row>
    <row r="11" spans="1:19" x14ac:dyDescent="0.2">
      <c r="A11" s="27"/>
      <c r="B11" s="27"/>
      <c r="C11" s="27"/>
      <c r="D11" s="53" t="s">
        <v>74</v>
      </c>
      <c r="E11" s="60" t="s">
        <v>145</v>
      </c>
      <c r="F11" s="61">
        <f>EvaluationDate</f>
        <v>42177</v>
      </c>
      <c r="G11" s="61">
        <f>_xll.qlInterestRateIndexValueDate(M11,F11)</f>
        <v>42179</v>
      </c>
      <c r="H11" s="61">
        <f>_xll.qlInterestRateIndexMaturity(M11,G11)</f>
        <v>42200</v>
      </c>
      <c r="I11" s="68">
        <f>_xll.qlIndexFixing(M11,F11,,AllTriggers)</f>
        <v>-5.9499999999942531E-4</v>
      </c>
      <c r="J11" s="68" t="str">
        <f t="shared" si="0"/>
        <v>EUR1MDP3W=</v>
      </c>
      <c r="K11" s="68"/>
      <c r="L11" s="27"/>
      <c r="M11" s="91" t="str">
        <f>_xll.qlEuribor(,D11,YieldCurve,,Trigger)</f>
        <v>obj_009a8#0000</v>
      </c>
      <c r="N11" s="27"/>
      <c r="O11" s="44"/>
      <c r="P11" s="44"/>
      <c r="Q11" s="44"/>
      <c r="R11" s="27"/>
      <c r="S11" s="27"/>
    </row>
    <row r="12" spans="1:19" x14ac:dyDescent="0.2">
      <c r="A12" s="27"/>
      <c r="B12" s="27"/>
      <c r="C12" s="27"/>
      <c r="D12" s="53" t="s">
        <v>17</v>
      </c>
      <c r="E12" s="60" t="s">
        <v>145</v>
      </c>
      <c r="F12" s="61">
        <f>EvaluationDate</f>
        <v>42177</v>
      </c>
      <c r="G12" s="61">
        <f>_xll.qlInterestRateIndexValueDate(IborIndex,F12)</f>
        <v>42179</v>
      </c>
      <c r="H12" s="61">
        <f>_xll.qlInterestRateIndexMaturity(IborIndex,G12)</f>
        <v>42209</v>
      </c>
      <c r="I12" s="68">
        <f>_xll.qlIndexFixing(IborIndex,F12,,AllTriggers)</f>
        <v>-6.4999999999999997E-4</v>
      </c>
      <c r="J12" s="68" t="str">
        <f t="shared" si="0"/>
        <v>EUR1MDP1M=</v>
      </c>
      <c r="K12" s="68"/>
      <c r="L12" s="27"/>
      <c r="M12" s="59"/>
      <c r="R12" s="27"/>
      <c r="S12" s="27"/>
    </row>
    <row r="13" spans="1:19" x14ac:dyDescent="0.2">
      <c r="A13" s="27"/>
      <c r="B13" s="27"/>
      <c r="C13" s="27"/>
      <c r="D13" s="116"/>
      <c r="E13" s="117"/>
      <c r="F13" s="117"/>
      <c r="G13" s="117"/>
      <c r="H13" s="117"/>
      <c r="I13" s="118"/>
      <c r="J13" s="117"/>
      <c r="K13" s="117"/>
      <c r="M13" s="59"/>
      <c r="R13" s="27"/>
      <c r="S13" s="27"/>
    </row>
    <row r="14" spans="1:19" x14ac:dyDescent="0.2">
      <c r="A14" s="27"/>
      <c r="B14" s="27"/>
      <c r="C14" s="27"/>
      <c r="D14" s="116"/>
      <c r="E14" s="117"/>
      <c r="F14" s="117"/>
      <c r="G14" s="117"/>
      <c r="H14" s="117"/>
      <c r="I14" s="118"/>
      <c r="J14" s="117"/>
      <c r="K14" s="117"/>
      <c r="M14" s="59"/>
      <c r="R14" s="27"/>
      <c r="S14" s="27"/>
    </row>
    <row r="15" spans="1:19" x14ac:dyDescent="0.2">
      <c r="A15" s="27"/>
      <c r="B15" s="27"/>
      <c r="C15" s="27"/>
      <c r="D15" s="116"/>
      <c r="E15" s="117"/>
      <c r="F15" s="117"/>
      <c r="G15" s="117"/>
      <c r="H15" s="117"/>
      <c r="I15" s="118"/>
      <c r="J15" s="117"/>
      <c r="K15" s="117"/>
      <c r="M15" s="91"/>
      <c r="R15" s="27"/>
      <c r="S15" s="27"/>
    </row>
    <row r="16" spans="1:19" x14ac:dyDescent="0.2">
      <c r="A16" s="27"/>
      <c r="B16" s="27"/>
      <c r="C16" s="27"/>
      <c r="D16" s="116"/>
      <c r="E16" s="117"/>
      <c r="F16" s="117"/>
      <c r="G16" s="117"/>
      <c r="H16" s="117"/>
      <c r="I16" s="118"/>
      <c r="J16" s="117"/>
      <c r="K16" s="117"/>
      <c r="M16" s="59"/>
      <c r="R16" s="27"/>
      <c r="S16" s="27"/>
    </row>
    <row r="17" spans="1:19" x14ac:dyDescent="0.2">
      <c r="A17" s="27"/>
      <c r="B17" s="27"/>
      <c r="C17" s="27"/>
      <c r="D17" s="116"/>
      <c r="E17" s="117"/>
      <c r="F17" s="117"/>
      <c r="G17" s="117"/>
      <c r="H17" s="117"/>
      <c r="I17" s="118"/>
      <c r="J17" s="117"/>
      <c r="K17" s="117"/>
      <c r="M17" s="59"/>
      <c r="R17" s="27"/>
      <c r="S17" s="27"/>
    </row>
    <row r="18" spans="1:19" x14ac:dyDescent="0.2">
      <c r="A18" s="27"/>
      <c r="B18" s="27"/>
      <c r="C18" s="27"/>
      <c r="D18" s="116"/>
      <c r="E18" s="117"/>
      <c r="F18" s="117"/>
      <c r="G18" s="117"/>
      <c r="H18" s="117"/>
      <c r="I18" s="118"/>
      <c r="J18" s="117"/>
      <c r="K18" s="117"/>
      <c r="M18" s="59"/>
      <c r="R18" s="27"/>
      <c r="S18" s="27"/>
    </row>
    <row r="19" spans="1:19" x14ac:dyDescent="0.2">
      <c r="A19" s="27"/>
      <c r="B19" s="27"/>
      <c r="C19" s="27"/>
      <c r="D19" s="116"/>
      <c r="E19" s="117"/>
      <c r="F19" s="117"/>
      <c r="G19" s="117"/>
      <c r="H19" s="117"/>
      <c r="I19" s="118"/>
      <c r="J19" s="117"/>
      <c r="K19" s="117"/>
      <c r="M19" s="91"/>
      <c r="R19" s="27"/>
      <c r="S19" s="27"/>
    </row>
    <row r="20" spans="1:19" x14ac:dyDescent="0.2">
      <c r="A20" s="27"/>
      <c r="B20" s="27"/>
      <c r="C20" s="27"/>
      <c r="D20" s="116"/>
      <c r="E20" s="117"/>
      <c r="F20" s="117"/>
      <c r="G20" s="117"/>
      <c r="H20" s="117"/>
      <c r="I20" s="118"/>
      <c r="J20" s="117"/>
      <c r="K20" s="117"/>
      <c r="M20" s="59"/>
      <c r="R20" s="27"/>
      <c r="S20" s="27"/>
    </row>
    <row r="21" spans="1:19" x14ac:dyDescent="0.2">
      <c r="A21" s="27"/>
      <c r="B21" s="27"/>
      <c r="C21" s="27"/>
      <c r="D21" s="116"/>
      <c r="E21" s="117"/>
      <c r="F21" s="117"/>
      <c r="G21" s="117"/>
      <c r="H21" s="117"/>
      <c r="I21" s="118"/>
      <c r="J21" s="117"/>
      <c r="K21" s="117"/>
      <c r="M21" s="59"/>
      <c r="R21" s="27"/>
      <c r="S21" s="27"/>
    </row>
    <row r="22" spans="1:19" x14ac:dyDescent="0.2">
      <c r="A22" s="27"/>
      <c r="B22" s="27"/>
      <c r="C22" s="27"/>
      <c r="D22" s="116"/>
      <c r="E22" s="117"/>
      <c r="F22" s="117"/>
      <c r="G22" s="117"/>
      <c r="H22" s="117"/>
      <c r="I22" s="118"/>
      <c r="J22" s="117"/>
      <c r="K22" s="117"/>
      <c r="M22" s="59"/>
      <c r="R22" s="27"/>
      <c r="S22" s="27"/>
    </row>
    <row r="23" spans="1:19" x14ac:dyDescent="0.2">
      <c r="A23" s="27"/>
      <c r="B23" s="27"/>
      <c r="C23" s="27"/>
      <c r="D23" s="119"/>
      <c r="E23" s="120"/>
      <c r="F23" s="120"/>
      <c r="G23" s="120"/>
      <c r="H23" s="120"/>
      <c r="I23" s="121"/>
      <c r="J23" s="120"/>
      <c r="K23" s="120"/>
      <c r="M23" s="92"/>
      <c r="R23" s="27"/>
      <c r="S23" s="27"/>
    </row>
    <row r="24" spans="1:19" x14ac:dyDescent="0.2">
      <c r="A24" s="27"/>
      <c r="B24" s="27"/>
      <c r="C24" s="27"/>
      <c r="D24" s="122"/>
      <c r="E24" s="114"/>
      <c r="F24" s="114"/>
      <c r="G24" s="114"/>
      <c r="H24" s="114"/>
      <c r="I24" s="115"/>
      <c r="J24" s="114"/>
      <c r="K24" s="114"/>
      <c r="R24" s="27"/>
      <c r="S24" s="27"/>
    </row>
    <row r="25" spans="1:19" x14ac:dyDescent="0.2">
      <c r="A25" s="27"/>
      <c r="B25" s="27"/>
      <c r="C25" s="27"/>
      <c r="D25" s="116"/>
      <c r="E25" s="117"/>
      <c r="F25" s="117"/>
      <c r="G25" s="117"/>
      <c r="H25" s="117"/>
      <c r="I25" s="118"/>
      <c r="J25" s="117"/>
      <c r="K25" s="117"/>
      <c r="R25" s="27"/>
      <c r="S25" s="27"/>
    </row>
    <row r="26" spans="1:19" x14ac:dyDescent="0.2">
      <c r="A26" s="27"/>
      <c r="B26" s="27"/>
      <c r="C26" s="27"/>
      <c r="D26" s="116"/>
      <c r="E26" s="117"/>
      <c r="F26" s="117"/>
      <c r="G26" s="117"/>
      <c r="H26" s="117"/>
      <c r="I26" s="118"/>
      <c r="J26" s="117"/>
      <c r="K26" s="117"/>
      <c r="R26" s="27"/>
      <c r="S26" s="27"/>
    </row>
    <row r="27" spans="1:19" x14ac:dyDescent="0.2">
      <c r="A27" s="27"/>
      <c r="B27" s="27"/>
      <c r="C27" s="27"/>
      <c r="D27" s="116"/>
      <c r="E27" s="117"/>
      <c r="F27" s="117"/>
      <c r="G27" s="117"/>
      <c r="H27" s="117"/>
      <c r="I27" s="118"/>
      <c r="J27" s="117"/>
      <c r="K27" s="117"/>
      <c r="R27" s="27"/>
      <c r="S27" s="27"/>
    </row>
    <row r="28" spans="1:19" x14ac:dyDescent="0.2">
      <c r="A28" s="27"/>
      <c r="B28" s="27"/>
      <c r="C28" s="27"/>
      <c r="D28" s="116"/>
      <c r="E28" s="117"/>
      <c r="F28" s="117"/>
      <c r="G28" s="117"/>
      <c r="H28" s="117"/>
      <c r="I28" s="118"/>
      <c r="J28" s="117"/>
      <c r="K28" s="117"/>
      <c r="R28" s="27"/>
      <c r="S28" s="27"/>
    </row>
    <row r="29" spans="1:19" x14ac:dyDescent="0.2">
      <c r="A29" s="27"/>
      <c r="B29" s="27"/>
      <c r="C29" s="27"/>
      <c r="D29" s="116"/>
      <c r="E29" s="117"/>
      <c r="F29" s="117"/>
      <c r="G29" s="117"/>
      <c r="H29" s="117"/>
      <c r="I29" s="118"/>
      <c r="J29" s="117"/>
      <c r="K29" s="117"/>
      <c r="R29" s="27"/>
      <c r="S29" s="27"/>
    </row>
    <row r="30" spans="1:19" x14ac:dyDescent="0.2">
      <c r="A30" s="27"/>
      <c r="B30" s="27"/>
      <c r="C30" s="27"/>
      <c r="D30" s="116"/>
      <c r="E30" s="117"/>
      <c r="F30" s="117"/>
      <c r="G30" s="117"/>
      <c r="H30" s="117"/>
      <c r="I30" s="118"/>
      <c r="J30" s="117"/>
      <c r="K30" s="117"/>
      <c r="R30" s="27"/>
      <c r="S30" s="27"/>
    </row>
    <row r="31" spans="1:19" x14ac:dyDescent="0.2">
      <c r="A31" s="27"/>
      <c r="B31" s="27"/>
      <c r="C31" s="27"/>
      <c r="D31" s="116"/>
      <c r="E31" s="117"/>
      <c r="F31" s="117"/>
      <c r="G31" s="117"/>
      <c r="H31" s="117"/>
      <c r="I31" s="118"/>
      <c r="J31" s="117"/>
      <c r="K31" s="117"/>
      <c r="R31" s="27"/>
      <c r="S31" s="27"/>
    </row>
    <row r="32" spans="1:19" x14ac:dyDescent="0.2">
      <c r="A32" s="27"/>
      <c r="B32" s="27"/>
      <c r="C32" s="27"/>
      <c r="D32" s="116"/>
      <c r="E32" s="117"/>
      <c r="F32" s="117"/>
      <c r="G32" s="117"/>
      <c r="H32" s="117"/>
      <c r="I32" s="118"/>
      <c r="J32" s="117"/>
      <c r="K32" s="117"/>
      <c r="R32" s="27"/>
      <c r="S32" s="27"/>
    </row>
    <row r="33" spans="1:20" x14ac:dyDescent="0.2">
      <c r="A33" s="27"/>
      <c r="B33" s="27"/>
      <c r="C33" s="27"/>
      <c r="D33" s="116"/>
      <c r="E33" s="117"/>
      <c r="F33" s="117"/>
      <c r="G33" s="117"/>
      <c r="H33" s="117"/>
      <c r="I33" s="118"/>
      <c r="J33" s="117"/>
      <c r="K33" s="117"/>
      <c r="R33" s="44"/>
      <c r="S33" s="27"/>
    </row>
    <row r="34" spans="1:20" x14ac:dyDescent="0.2">
      <c r="A34" s="27"/>
      <c r="B34" s="27"/>
      <c r="C34" s="27"/>
      <c r="D34" s="116"/>
      <c r="E34" s="117"/>
      <c r="F34" s="117"/>
      <c r="G34" s="117"/>
      <c r="H34" s="117"/>
      <c r="I34" s="118"/>
      <c r="J34" s="117"/>
      <c r="K34" s="117"/>
      <c r="R34" s="27"/>
      <c r="S34" s="27"/>
    </row>
    <row r="35" spans="1:20" x14ac:dyDescent="0.2">
      <c r="A35" s="27"/>
      <c r="B35" s="27"/>
      <c r="C35" s="27"/>
      <c r="D35" s="116"/>
      <c r="E35" s="117"/>
      <c r="F35" s="117"/>
      <c r="G35" s="117"/>
      <c r="H35" s="117"/>
      <c r="I35" s="118"/>
      <c r="J35" s="117"/>
      <c r="K35" s="117"/>
      <c r="R35" s="27"/>
      <c r="S35" s="27"/>
    </row>
    <row r="36" spans="1:20" x14ac:dyDescent="0.2">
      <c r="A36" s="27"/>
      <c r="B36" s="27"/>
      <c r="C36" s="27"/>
      <c r="D36" s="116"/>
      <c r="E36" s="117"/>
      <c r="F36" s="117"/>
      <c r="G36" s="117"/>
      <c r="H36" s="117"/>
      <c r="I36" s="118"/>
      <c r="J36" s="117"/>
      <c r="K36" s="117"/>
      <c r="R36" s="27"/>
      <c r="S36" s="27"/>
    </row>
    <row r="37" spans="1:20" x14ac:dyDescent="0.2">
      <c r="A37" s="27"/>
      <c r="B37" s="27"/>
      <c r="C37" s="27"/>
      <c r="D37" s="116"/>
      <c r="E37" s="117"/>
      <c r="F37" s="117"/>
      <c r="G37" s="117"/>
      <c r="H37" s="117"/>
      <c r="I37" s="118"/>
      <c r="J37" s="117"/>
      <c r="K37" s="117"/>
      <c r="R37" s="44"/>
      <c r="S37" s="27"/>
    </row>
    <row r="38" spans="1:20" x14ac:dyDescent="0.2">
      <c r="A38" s="27"/>
      <c r="B38" s="27"/>
      <c r="C38" s="27"/>
      <c r="D38" s="116"/>
      <c r="E38" s="117"/>
      <c r="F38" s="117"/>
      <c r="G38" s="117"/>
      <c r="H38" s="117"/>
      <c r="I38" s="118"/>
      <c r="J38" s="117"/>
      <c r="K38" s="117"/>
      <c r="R38" s="27"/>
      <c r="S38" s="27"/>
    </row>
    <row r="39" spans="1:20" x14ac:dyDescent="0.2">
      <c r="A39" s="44"/>
      <c r="C39" s="44"/>
      <c r="D39" s="116"/>
      <c r="E39" s="117"/>
      <c r="F39" s="117"/>
      <c r="G39" s="117"/>
      <c r="H39" s="117"/>
      <c r="I39" s="118"/>
      <c r="J39" s="117"/>
      <c r="K39" s="117"/>
      <c r="S39" s="27"/>
    </row>
    <row r="40" spans="1:20" x14ac:dyDescent="0.2">
      <c r="A40" s="44"/>
      <c r="C40" s="44"/>
      <c r="D40" s="116"/>
      <c r="E40" s="117"/>
      <c r="F40" s="117"/>
      <c r="G40" s="117"/>
      <c r="H40" s="117"/>
      <c r="I40" s="118"/>
      <c r="J40" s="117"/>
      <c r="K40" s="117"/>
      <c r="S40" s="27"/>
    </row>
    <row r="41" spans="1:20" x14ac:dyDescent="0.2">
      <c r="D41" s="116"/>
      <c r="E41" s="117"/>
      <c r="F41" s="117"/>
      <c r="G41" s="117"/>
      <c r="H41" s="117"/>
      <c r="I41" s="118"/>
      <c r="J41" s="117"/>
      <c r="K41" s="117"/>
      <c r="S41" s="27"/>
    </row>
    <row r="42" spans="1:20" x14ac:dyDescent="0.2">
      <c r="D42" s="116"/>
      <c r="E42" s="117"/>
      <c r="F42" s="117"/>
      <c r="G42" s="117"/>
      <c r="H42" s="117"/>
      <c r="I42" s="118"/>
      <c r="J42" s="117"/>
      <c r="K42" s="117"/>
      <c r="S42" s="27"/>
    </row>
    <row r="43" spans="1:20" x14ac:dyDescent="0.2">
      <c r="D43" s="116"/>
      <c r="E43" s="117"/>
      <c r="F43" s="117"/>
      <c r="G43" s="117"/>
      <c r="H43" s="117"/>
      <c r="I43" s="118"/>
      <c r="J43" s="117"/>
      <c r="K43" s="117"/>
      <c r="S43" s="27"/>
    </row>
    <row r="44" spans="1:20" x14ac:dyDescent="0.2">
      <c r="D44" s="116"/>
      <c r="E44" s="117"/>
      <c r="F44" s="117"/>
      <c r="G44" s="117"/>
      <c r="H44" s="117"/>
      <c r="I44" s="118"/>
      <c r="J44" s="117"/>
      <c r="K44" s="117"/>
      <c r="S44" s="27"/>
      <c r="T44" s="44"/>
    </row>
    <row r="45" spans="1:20" x14ac:dyDescent="0.2">
      <c r="D45" s="116"/>
      <c r="E45" s="117"/>
      <c r="F45" s="117"/>
      <c r="G45" s="117"/>
      <c r="H45" s="117"/>
      <c r="I45" s="118"/>
      <c r="J45" s="117"/>
      <c r="K45" s="117"/>
      <c r="S45" s="27"/>
    </row>
    <row r="46" spans="1:20" x14ac:dyDescent="0.2">
      <c r="D46" s="116"/>
      <c r="E46" s="117"/>
      <c r="F46" s="117"/>
      <c r="G46" s="117"/>
      <c r="H46" s="117"/>
      <c r="I46" s="118"/>
      <c r="J46" s="117"/>
      <c r="K46" s="117"/>
      <c r="S46" s="27"/>
    </row>
    <row r="47" spans="1:20" x14ac:dyDescent="0.2">
      <c r="D47" s="119"/>
      <c r="E47" s="120"/>
      <c r="F47" s="120"/>
      <c r="G47" s="120"/>
      <c r="H47" s="120"/>
      <c r="I47" s="121"/>
      <c r="J47" s="120"/>
      <c r="K47" s="120"/>
      <c r="M47" s="66" t="s">
        <v>37</v>
      </c>
      <c r="O47" s="42" t="s">
        <v>33</v>
      </c>
      <c r="P47" s="42" t="s">
        <v>56</v>
      </c>
      <c r="Q47" s="42" t="s">
        <v>34</v>
      </c>
      <c r="S47" s="27"/>
    </row>
    <row r="48" spans="1:20" x14ac:dyDescent="0.2">
      <c r="D48" s="122"/>
      <c r="E48" s="114"/>
      <c r="F48" s="114"/>
      <c r="G48" s="114"/>
      <c r="H48" s="114"/>
      <c r="I48" s="115"/>
      <c r="J48" s="114"/>
      <c r="K48" s="114"/>
      <c r="M48" s="114"/>
      <c r="O48" s="43" t="s">
        <v>23</v>
      </c>
      <c r="P48" s="43" t="s">
        <v>40</v>
      </c>
      <c r="Q48" s="43" t="s">
        <v>125</v>
      </c>
      <c r="S48" s="27"/>
    </row>
    <row r="49" spans="4:19" x14ac:dyDescent="0.2">
      <c r="D49" s="116"/>
      <c r="E49" s="117"/>
      <c r="F49" s="117"/>
      <c r="G49" s="117"/>
      <c r="H49" s="117"/>
      <c r="I49" s="118"/>
      <c r="J49" s="117"/>
      <c r="K49" s="117"/>
      <c r="M49" s="117"/>
      <c r="O49" s="44"/>
      <c r="P49" s="44"/>
      <c r="Q49" s="44"/>
      <c r="S49" s="27"/>
    </row>
    <row r="50" spans="4:19" x14ac:dyDescent="0.2">
      <c r="D50" s="116"/>
      <c r="E50" s="117"/>
      <c r="F50" s="117"/>
      <c r="G50" s="117"/>
      <c r="H50" s="117"/>
      <c r="I50" s="118"/>
      <c r="J50" s="117"/>
      <c r="K50" s="117"/>
      <c r="M50" s="117"/>
      <c r="S50" s="27"/>
    </row>
    <row r="51" spans="4:19" x14ac:dyDescent="0.2">
      <c r="D51" s="53" t="s">
        <v>17</v>
      </c>
      <c r="E51" s="16" t="s">
        <v>115</v>
      </c>
      <c r="F51" s="32">
        <f t="shared" ref="F51:F115" si="1">EvaluationDate</f>
        <v>42177</v>
      </c>
      <c r="G51" s="32">
        <f>_xll.qlInterestRateIndexValueDate(M51,F51)</f>
        <v>42179</v>
      </c>
      <c r="H51" s="32">
        <f>_xll.qlInterestRateIndexMaturity(M51,G51)</f>
        <v>42209</v>
      </c>
      <c r="I51" s="68">
        <f>_xll.qlIndexFixing(M51,F51,TRUE,AllTriggers)</f>
        <v>-6.5000000000000008E-4</v>
      </c>
      <c r="J51" s="24" t="str">
        <f t="shared" ref="J51:J62" si="2">Currency&amp;CurveTenor&amp;E51&amp;D51&amp;"="</f>
        <v>EUR1MSW1M=</v>
      </c>
      <c r="K51" s="24" t="str">
        <f t="shared" ref="K51:K62" si="3">Currency&amp;SUBSTITUTE(D51,"M","X")&amp;SUBSTITUTE(CurveTenor,"M","S")&amp;"=ICAP"</f>
        <v>EUR1X1S=ICAP</v>
      </c>
      <c r="M51" s="17" t="str">
        <f>_xll.qlSwapIndex(,IborIndexFamily,D51,SettlementDays,Currency,Calendar,FixedLegTenor,FixedLegBDC,FixedLegDayCounter,IborIndex,DiscountingCurve,,Trigger)</f>
        <v>obj_009a1#0000</v>
      </c>
      <c r="O51" s="44"/>
      <c r="P51" s="44"/>
      <c r="Q51" s="44"/>
      <c r="S51" s="27"/>
    </row>
    <row r="52" spans="4:19" x14ac:dyDescent="0.2">
      <c r="D52" s="53" t="s">
        <v>18</v>
      </c>
      <c r="E52" s="16" t="s">
        <v>115</v>
      </c>
      <c r="F52" s="32">
        <f t="shared" si="1"/>
        <v>42177</v>
      </c>
      <c r="G52" s="32">
        <f>_xll.qlInterestRateIndexValueDate(M52,F52)</f>
        <v>42179</v>
      </c>
      <c r="H52" s="32">
        <f>_xll.qlInterestRateIndexMaturity(M52,G52)</f>
        <v>42240</v>
      </c>
      <c r="I52" s="68">
        <f>_xll.qlIndexFixing(M52,F52,TRUE,AllTriggers)</f>
        <v>-6.6000000000023386E-4</v>
      </c>
      <c r="J52" s="24" t="str">
        <f t="shared" si="2"/>
        <v>EUR1MSW2M=</v>
      </c>
      <c r="K52" s="24" t="str">
        <f t="shared" si="3"/>
        <v>EUR2X1S=ICAP</v>
      </c>
      <c r="M52" s="17" t="str">
        <f>_xll.qlSwapIndex(,IborIndexFamily,D52,SettlementDays,Currency,Calendar,FixedLegTenor,FixedLegBDC,FixedLegDayCounter,IborIndex,DiscountingCurve,,Trigger)</f>
        <v>obj_009e1#0000</v>
      </c>
      <c r="S52" s="27"/>
    </row>
    <row r="53" spans="4:19" x14ac:dyDescent="0.2">
      <c r="D53" s="53" t="s">
        <v>19</v>
      </c>
      <c r="E53" s="16" t="s">
        <v>115</v>
      </c>
      <c r="F53" s="32">
        <f t="shared" si="1"/>
        <v>42177</v>
      </c>
      <c r="G53" s="32">
        <f>_xll.qlInterestRateIndexValueDate(M53,F53)</f>
        <v>42179</v>
      </c>
      <c r="H53" s="32">
        <f>_xll.qlInterestRateIndexMaturity(M53,G53)</f>
        <v>42271</v>
      </c>
      <c r="I53" s="68">
        <f>_xll.qlIndexFixing(M53,F53,TRUE,AllTriggers)</f>
        <v>-6.7000000000528367E-4</v>
      </c>
      <c r="J53" s="24" t="str">
        <f t="shared" si="2"/>
        <v>EUR1MSW3M=</v>
      </c>
      <c r="K53" s="24" t="str">
        <f t="shared" si="3"/>
        <v>EUR3X1S=ICAP</v>
      </c>
      <c r="L53" s="27"/>
      <c r="M53" s="17" t="str">
        <f>_xll.qlSwapIndex(,IborIndexFamily,D53,SettlementDays,Currency,Calendar,FixedLegTenor,FixedLegBDC,FixedLegDayCounter,IborIndex,DiscountingCurve,,Trigger)</f>
        <v>obj_00989#0000</v>
      </c>
      <c r="O53" s="44"/>
      <c r="P53" s="44"/>
      <c r="Q53" s="44"/>
      <c r="S53" s="27"/>
    </row>
    <row r="54" spans="4:19" x14ac:dyDescent="0.2">
      <c r="D54" s="53" t="s">
        <v>20</v>
      </c>
      <c r="E54" s="16" t="s">
        <v>115</v>
      </c>
      <c r="F54" s="32">
        <f t="shared" si="1"/>
        <v>42177</v>
      </c>
      <c r="G54" s="32">
        <f>_xll.qlInterestRateIndexValueDate(M54,F54)</f>
        <v>42179</v>
      </c>
      <c r="H54" s="32">
        <f>_xll.qlInterestRateIndexMaturity(M54,G54)</f>
        <v>42303</v>
      </c>
      <c r="I54" s="68">
        <f>_xll.qlIndexFixing(M54,F54,TRUE,AllTriggers)</f>
        <v>-6.7999999999932893E-4</v>
      </c>
      <c r="J54" s="24" t="str">
        <f t="shared" si="2"/>
        <v>EUR1MSW4M=</v>
      </c>
      <c r="K54" s="24" t="str">
        <f t="shared" si="3"/>
        <v>EUR4X1S=ICAP</v>
      </c>
      <c r="L54" s="27"/>
      <c r="M54" s="17" t="str">
        <f>_xll.qlSwapIndex(,IborIndexFamily,D54,SettlementDays,Currency,Calendar,FixedLegTenor,FixedLegBDC,FixedLegDayCounter,IborIndex,DiscountingCurve,,Trigger)</f>
        <v>obj_009b3#0000</v>
      </c>
      <c r="N54" s="27"/>
      <c r="O54" s="44"/>
      <c r="P54" s="44"/>
      <c r="Q54" s="44"/>
      <c r="S54" s="27"/>
    </row>
    <row r="55" spans="4:19" x14ac:dyDescent="0.2">
      <c r="D55" s="53" t="s">
        <v>21</v>
      </c>
      <c r="E55" s="16" t="s">
        <v>115</v>
      </c>
      <c r="F55" s="32">
        <f t="shared" si="1"/>
        <v>42177</v>
      </c>
      <c r="G55" s="32">
        <f>_xll.qlInterestRateIndexValueDate(M55,F55)</f>
        <v>42179</v>
      </c>
      <c r="H55" s="32">
        <f>_xll.qlInterestRateIndexMaturity(M55,G55)</f>
        <v>42332</v>
      </c>
      <c r="I55" s="68">
        <f>_xll.qlIndexFixing(M55,F55,TRUE,AllTriggers)</f>
        <v>-6.9000000000781912E-4</v>
      </c>
      <c r="J55" s="24" t="str">
        <f t="shared" si="2"/>
        <v>EUR1MSW5M=</v>
      </c>
      <c r="K55" s="24" t="str">
        <f t="shared" si="3"/>
        <v>EUR5X1S=ICAP</v>
      </c>
      <c r="L55" s="27"/>
      <c r="M55" s="17" t="str">
        <f>_xll.qlSwapIndex(,IborIndexFamily,D55,SettlementDays,Currency,Calendar,FixedLegTenor,FixedLegBDC,FixedLegDayCounter,IborIndex,DiscountingCurve,,Trigger)</f>
        <v>obj_0099f#0000</v>
      </c>
      <c r="N55" s="27"/>
      <c r="O55" s="44"/>
      <c r="P55" s="44"/>
      <c r="Q55" s="44"/>
      <c r="S55" s="27"/>
    </row>
    <row r="56" spans="4:19" x14ac:dyDescent="0.2">
      <c r="D56" s="53" t="s">
        <v>14</v>
      </c>
      <c r="E56" s="16" t="s">
        <v>115</v>
      </c>
      <c r="F56" s="32">
        <f t="shared" si="1"/>
        <v>42177</v>
      </c>
      <c r="G56" s="32">
        <f>_xll.qlInterestRateIndexValueDate(M56,F56)</f>
        <v>42179</v>
      </c>
      <c r="H56" s="32">
        <f>_xll.qlInterestRateIndexMaturity(M56,G56)</f>
        <v>42362</v>
      </c>
      <c r="I56" s="68">
        <f>_xll.qlIndexFixing(M56,F56,TRUE,AllTriggers)</f>
        <v>-7.0999999996957828E-4</v>
      </c>
      <c r="J56" s="24" t="str">
        <f t="shared" si="2"/>
        <v>EUR1MSW6M=</v>
      </c>
      <c r="K56" s="24" t="str">
        <f t="shared" si="3"/>
        <v>EUR6X1S=ICAP</v>
      </c>
      <c r="L56" s="27"/>
      <c r="M56" s="17" t="str">
        <f>_xll.qlSwapIndex(,IborIndexFamily,D56,SettlementDays,Currency,Calendar,FixedLegTenor,FixedLegBDC,FixedLegDayCounter,IborIndex,DiscountingCurve,,Trigger)</f>
        <v>obj_009a5#0000</v>
      </c>
      <c r="N56" s="41"/>
      <c r="O56" s="44"/>
      <c r="P56" s="44"/>
      <c r="Q56" s="44"/>
      <c r="S56" s="27"/>
    </row>
    <row r="57" spans="4:19" x14ac:dyDescent="0.2">
      <c r="D57" s="53" t="s">
        <v>68</v>
      </c>
      <c r="E57" s="16" t="s">
        <v>115</v>
      </c>
      <c r="F57" s="32">
        <f t="shared" si="1"/>
        <v>42177</v>
      </c>
      <c r="G57" s="32">
        <f>_xll.qlInterestRateIndexValueDate(M57,F57)</f>
        <v>42179</v>
      </c>
      <c r="H57" s="32">
        <f>_xll.qlInterestRateIndexMaturity(M57,G57)</f>
        <v>42394</v>
      </c>
      <c r="I57" s="68">
        <f>_xll.qlIndexFixing(M57,F57,TRUE,AllTriggers)</f>
        <v>-6.9999999983323691E-4</v>
      </c>
      <c r="J57" s="24" t="str">
        <f t="shared" si="2"/>
        <v>EUR1MSW7M=</v>
      </c>
      <c r="K57" s="24" t="str">
        <f t="shared" si="3"/>
        <v>EUR7X1S=ICAP</v>
      </c>
      <c r="L57" s="27"/>
      <c r="M57" s="17" t="str">
        <f>_xll.qlSwapIndex(,IborIndexFamily,D57,SettlementDays,Currency,Calendar,FixedLegTenor,FixedLegBDC,FixedLegDayCounter,IborIndex,DiscountingCurve,,Trigger)</f>
        <v>obj_00977#0000</v>
      </c>
      <c r="N57" s="41"/>
      <c r="O57" s="44"/>
      <c r="P57" s="44"/>
      <c r="Q57" s="44"/>
      <c r="S57" s="27"/>
    </row>
    <row r="58" spans="4:19" x14ac:dyDescent="0.2">
      <c r="D58" s="53" t="s">
        <v>69</v>
      </c>
      <c r="E58" s="16" t="s">
        <v>115</v>
      </c>
      <c r="F58" s="32">
        <f t="shared" si="1"/>
        <v>42177</v>
      </c>
      <c r="G58" s="32">
        <f>_xll.qlInterestRateIndexValueDate(M58,F58)</f>
        <v>42179</v>
      </c>
      <c r="H58" s="32">
        <f>_xll.qlInterestRateIndexMaturity(M58,G58)</f>
        <v>42424</v>
      </c>
      <c r="I58" s="68">
        <f>_xll.qlIndexFixing(M58,F58,TRUE,AllTriggers)</f>
        <v>-7.1999999977674016E-4</v>
      </c>
      <c r="J58" s="24" t="str">
        <f t="shared" si="2"/>
        <v>EUR1MSW8M=</v>
      </c>
      <c r="K58" s="24" t="str">
        <f t="shared" si="3"/>
        <v>EUR8X1S=ICAP</v>
      </c>
      <c r="L58" s="27"/>
      <c r="M58" s="17" t="str">
        <f>_xll.qlSwapIndex(,IborIndexFamily,D58,SettlementDays,Currency,Calendar,FixedLegTenor,FixedLegBDC,FixedLegDayCounter,IborIndex,DiscountingCurve,,Trigger)</f>
        <v>obj_009ca#0000</v>
      </c>
      <c r="N58" s="41"/>
      <c r="O58" s="44"/>
      <c r="P58" s="44"/>
      <c r="Q58" s="44"/>
      <c r="S58" s="27"/>
    </row>
    <row r="59" spans="4:19" x14ac:dyDescent="0.2">
      <c r="D59" s="53" t="s">
        <v>22</v>
      </c>
      <c r="E59" s="16" t="s">
        <v>115</v>
      </c>
      <c r="F59" s="32">
        <f t="shared" si="1"/>
        <v>42177</v>
      </c>
      <c r="G59" s="32">
        <f>_xll.qlInterestRateIndexValueDate(M59,F59)</f>
        <v>42179</v>
      </c>
      <c r="H59" s="32">
        <f>_xll.qlInterestRateIndexMaturity(M59,G59)</f>
        <v>42453</v>
      </c>
      <c r="I59" s="68">
        <f>_xll.qlIndexFixing(M59,F59,TRUE,AllTriggers)</f>
        <v>-7.1999999984982655E-4</v>
      </c>
      <c r="J59" s="24" t="str">
        <f t="shared" si="2"/>
        <v>EUR1MSW9M=</v>
      </c>
      <c r="K59" s="68" t="str">
        <f t="shared" si="3"/>
        <v>EUR9X1S=ICAP</v>
      </c>
      <c r="L59" s="27"/>
      <c r="M59" s="17" t="str">
        <f>_xll.qlSwapIndex(,IborIndexFamily,D59,SettlementDays,Currency,Calendar,FixedLegTenor,FixedLegBDC,FixedLegDayCounter,IborIndex,DiscountingCurve,,Trigger)</f>
        <v>obj_00967#0000</v>
      </c>
      <c r="N59" s="41"/>
      <c r="O59" s="44"/>
      <c r="P59" s="44"/>
      <c r="Q59" s="44"/>
      <c r="S59" s="27"/>
    </row>
    <row r="60" spans="4:19" x14ac:dyDescent="0.2">
      <c r="D60" s="53" t="s">
        <v>70</v>
      </c>
      <c r="E60" s="16" t="s">
        <v>115</v>
      </c>
      <c r="F60" s="61">
        <f t="shared" si="1"/>
        <v>42177</v>
      </c>
      <c r="G60" s="61">
        <f>_xll.qlInterestRateIndexValueDate(M60,F60)</f>
        <v>42179</v>
      </c>
      <c r="H60" s="61">
        <f>_xll.qlInterestRateIndexMaturity(M60,G60)</f>
        <v>42485</v>
      </c>
      <c r="I60" s="68">
        <f>_xll.qlIndexFixing(M60,F60,TRUE,AllTriggers)</f>
        <v>-7.1999999983975225E-4</v>
      </c>
      <c r="J60" s="68" t="str">
        <f t="shared" si="2"/>
        <v>EUR1MSW10M=</v>
      </c>
      <c r="K60" s="68" t="str">
        <f t="shared" si="3"/>
        <v>EUR10X1S=ICAP</v>
      </c>
      <c r="L60" s="58"/>
      <c r="M60" s="17" t="str">
        <f>_xll.qlSwapIndex(,IborIndexFamily,D60,SettlementDays,Currency,Calendar,FixedLegTenor,FixedLegBDC,FixedLegDayCounter,IborIndex,DiscountingCurve,,Trigger)</f>
        <v>obj_00990#0000</v>
      </c>
      <c r="N60" s="41"/>
      <c r="O60" s="44"/>
      <c r="P60" s="44"/>
      <c r="Q60" s="44"/>
      <c r="S60" s="27"/>
    </row>
    <row r="61" spans="4:19" x14ac:dyDescent="0.2">
      <c r="D61" s="53" t="s">
        <v>71</v>
      </c>
      <c r="E61" s="16" t="s">
        <v>115</v>
      </c>
      <c r="F61" s="61">
        <f t="shared" si="1"/>
        <v>42177</v>
      </c>
      <c r="G61" s="61">
        <f>_xll.qlInterestRateIndexValueDate(M61,F61)</f>
        <v>42179</v>
      </c>
      <c r="H61" s="61">
        <f>_xll.qlInterestRateIndexMaturity(M61,G61)</f>
        <v>42514</v>
      </c>
      <c r="I61" s="68">
        <f>_xll.qlIndexFixing(M61,F61,TRUE,AllTriggers)</f>
        <v>-7.0999999982713363E-4</v>
      </c>
      <c r="J61" s="68" t="str">
        <f t="shared" si="2"/>
        <v>EUR1MSW11M=</v>
      </c>
      <c r="K61" s="68" t="str">
        <f t="shared" si="3"/>
        <v>EUR11X1S=ICAP</v>
      </c>
      <c r="L61" s="58"/>
      <c r="M61" s="17" t="str">
        <f>_xll.qlSwapIndex(,IborIndexFamily,D61,SettlementDays,Currency,Calendar,FixedLegTenor,FixedLegBDC,FixedLegDayCounter,IborIndex,DiscountingCurve,,Trigger)</f>
        <v>obj_009e3#0000</v>
      </c>
      <c r="N61" s="41"/>
      <c r="O61" s="44"/>
      <c r="P61" s="44"/>
      <c r="Q61" s="44"/>
      <c r="S61" s="27"/>
    </row>
    <row r="62" spans="4:19" x14ac:dyDescent="0.2">
      <c r="D62" s="54" t="s">
        <v>73</v>
      </c>
      <c r="E62" s="18" t="s">
        <v>115</v>
      </c>
      <c r="F62" s="63">
        <f t="shared" si="1"/>
        <v>42177</v>
      </c>
      <c r="G62" s="63">
        <f>_xll.qlInterestRateIndexValueDate(M62,F62)</f>
        <v>42179</v>
      </c>
      <c r="H62" s="63">
        <f>_xll.qlInterestRateIndexMaturity(M62,G62)</f>
        <v>42545</v>
      </c>
      <c r="I62" s="64">
        <f>_xll.qlIndexFixing(M62,F62,TRUE,AllTriggers)</f>
        <v>-6.9999999986204058E-4</v>
      </c>
      <c r="J62" s="64" t="str">
        <f t="shared" si="2"/>
        <v>EUR1MSW12M=</v>
      </c>
      <c r="K62" s="64" t="str">
        <f t="shared" si="3"/>
        <v>EUR12X1S=ICAP</v>
      </c>
      <c r="L62" s="58"/>
      <c r="M62" s="65" t="str">
        <f>_xll.qlSwapIndex(,IborIndexFamily,D62,SettlementDays,Currency,Calendar,FixedLegTenor,FixedLegBDC,FixedLegDayCounter,IborIndex,DiscountingCurve,,Trigger)</f>
        <v>obj_00976#0000</v>
      </c>
      <c r="N62" s="41"/>
      <c r="O62" s="42" t="s">
        <v>33</v>
      </c>
      <c r="P62" s="42" t="s">
        <v>56</v>
      </c>
      <c r="Q62" s="42" t="s">
        <v>34</v>
      </c>
      <c r="S62" s="27"/>
    </row>
    <row r="63" spans="4:19" x14ac:dyDescent="0.2">
      <c r="D63" s="53"/>
      <c r="E63" s="60"/>
      <c r="F63" s="61"/>
      <c r="G63" s="61"/>
      <c r="H63" s="61"/>
      <c r="I63" s="68"/>
      <c r="J63" s="68"/>
      <c r="K63" s="68"/>
      <c r="L63" s="58"/>
      <c r="M63" s="59"/>
      <c r="N63" s="41"/>
      <c r="O63" s="43" t="s">
        <v>23</v>
      </c>
      <c r="P63" s="43" t="s">
        <v>40</v>
      </c>
      <c r="Q63" s="43" t="s">
        <v>124</v>
      </c>
      <c r="S63" s="27"/>
    </row>
    <row r="64" spans="4:19" x14ac:dyDescent="0.2">
      <c r="D64" s="53"/>
      <c r="E64" s="60"/>
      <c r="F64" s="61"/>
      <c r="G64" s="61"/>
      <c r="H64" s="61"/>
      <c r="I64" s="68"/>
      <c r="J64" s="68"/>
      <c r="K64" s="68"/>
      <c r="L64" s="58"/>
      <c r="M64" s="59"/>
      <c r="N64" s="41"/>
      <c r="O64" s="44"/>
      <c r="P64" s="44"/>
      <c r="Q64" s="44"/>
      <c r="S64" s="27"/>
    </row>
    <row r="65" spans="4:19" x14ac:dyDescent="0.2">
      <c r="D65" s="53"/>
      <c r="E65" s="16"/>
      <c r="F65" s="61"/>
      <c r="G65" s="61"/>
      <c r="H65" s="61"/>
      <c r="I65" s="68"/>
      <c r="J65" s="35"/>
      <c r="K65" s="35"/>
      <c r="L65" s="58"/>
      <c r="M65" s="59"/>
      <c r="N65" s="41"/>
      <c r="O65" s="44"/>
      <c r="P65" s="44"/>
      <c r="Q65" s="44"/>
      <c r="S65" s="27"/>
    </row>
    <row r="66" spans="4:19" x14ac:dyDescent="0.2">
      <c r="D66" s="53" t="s">
        <v>77</v>
      </c>
      <c r="E66" s="16" t="s">
        <v>115</v>
      </c>
      <c r="F66" s="61">
        <f t="shared" si="1"/>
        <v>42177</v>
      </c>
      <c r="G66" s="61">
        <f>_xll.qlInterestRateIndexValueDate(M66,F66)</f>
        <v>42179</v>
      </c>
      <c r="H66" s="61">
        <f>_xll.qlInterestRateIndexMaturity(M66,G66)</f>
        <v>42639</v>
      </c>
      <c r="I66" s="68">
        <f>_xll.qlIndexFixing(M66,F66,TRUE,AllTriggers)</f>
        <v>-6.604980558961482E-4</v>
      </c>
      <c r="J66" s="35" t="str">
        <f>Currency&amp;CurveTenor&amp;E66&amp;D66&amp;"="</f>
        <v>EUR1MSW15M=</v>
      </c>
      <c r="K66" s="35"/>
      <c r="L66" s="58"/>
      <c r="M66" s="59" t="str">
        <f>_xll.qlSwapIndex(,IborIndexFamily,D66,SettlementDays,Currency,Calendar,$O$63,$P$63,$Q$63,IborIndex,DiscountingCurve,,Trigger)</f>
        <v>obj_009a6#0000</v>
      </c>
      <c r="N66" s="41"/>
      <c r="O66" s="44"/>
      <c r="P66" s="44"/>
      <c r="Q66" s="44"/>
      <c r="S66" s="27"/>
    </row>
    <row r="67" spans="4:19" x14ac:dyDescent="0.2">
      <c r="D67" s="53"/>
      <c r="E67" s="16"/>
      <c r="F67" s="61"/>
      <c r="G67" s="61"/>
      <c r="H67" s="61"/>
      <c r="I67" s="68"/>
      <c r="J67" s="35"/>
      <c r="K67" s="35"/>
      <c r="L67" s="58"/>
      <c r="M67" s="59"/>
      <c r="N67" s="41"/>
      <c r="O67" s="44"/>
      <c r="P67" s="44"/>
      <c r="Q67" s="44"/>
      <c r="S67" s="27"/>
    </row>
    <row r="68" spans="4:19" x14ac:dyDescent="0.2">
      <c r="D68" s="53"/>
      <c r="E68" s="16"/>
      <c r="F68" s="61"/>
      <c r="G68" s="61"/>
      <c r="H68" s="61"/>
      <c r="I68" s="68"/>
      <c r="J68" s="35"/>
      <c r="K68" s="35"/>
      <c r="L68" s="58"/>
      <c r="M68" s="59"/>
      <c r="N68" s="41"/>
      <c r="O68" s="44"/>
      <c r="P68" s="41"/>
      <c r="Q68" s="44"/>
      <c r="S68" s="27"/>
    </row>
    <row r="69" spans="4:19" x14ac:dyDescent="0.2">
      <c r="D69" s="53" t="s">
        <v>45</v>
      </c>
      <c r="E69" s="16" t="s">
        <v>115</v>
      </c>
      <c r="F69" s="61">
        <f t="shared" si="1"/>
        <v>42177</v>
      </c>
      <c r="G69" s="61">
        <f>_xll.qlInterestRateIndexValueDate(M69,F69)</f>
        <v>42179</v>
      </c>
      <c r="H69" s="61">
        <f>_xll.qlInterestRateIndexMaturity(M69,G69)</f>
        <v>42731</v>
      </c>
      <c r="I69" s="68">
        <f>_xll.qlIndexFixing(M69,F69,TRUE,AllTriggers)</f>
        <v>-5.703394102663323E-4</v>
      </c>
      <c r="J69" s="35" t="str">
        <f>Currency&amp;CurveTenor&amp;E69&amp;D69&amp;"="</f>
        <v>EUR1MSW18M=</v>
      </c>
      <c r="K69" s="35"/>
      <c r="L69" s="58"/>
      <c r="M69" s="59" t="str">
        <f>_xll.qlSwapIndex(,IborIndexFamily,D69,SettlementDays,Currency,Calendar,$O$63,$P$63,$Q$63,IborIndex,DiscountingCurve,,Trigger)</f>
        <v>obj_009b4#0000</v>
      </c>
      <c r="N69" s="41"/>
      <c r="O69" s="44"/>
      <c r="P69" s="41"/>
      <c r="Q69" s="44"/>
      <c r="S69" s="27"/>
    </row>
    <row r="70" spans="4:19" x14ac:dyDescent="0.2">
      <c r="D70" s="53"/>
      <c r="E70" s="16"/>
      <c r="F70" s="61"/>
      <c r="G70" s="61"/>
      <c r="H70" s="61"/>
      <c r="I70" s="68"/>
      <c r="J70" s="35"/>
      <c r="K70" s="35"/>
      <c r="L70" s="27"/>
      <c r="M70" s="59"/>
      <c r="N70" s="41"/>
      <c r="O70" s="44"/>
      <c r="P70" s="41"/>
      <c r="Q70" s="44"/>
      <c r="S70" s="27"/>
    </row>
    <row r="71" spans="4:19" x14ac:dyDescent="0.2">
      <c r="D71" s="53"/>
      <c r="E71" s="16"/>
      <c r="F71" s="61"/>
      <c r="G71" s="61"/>
      <c r="H71" s="61"/>
      <c r="I71" s="68"/>
      <c r="J71" s="35"/>
      <c r="K71" s="35"/>
      <c r="L71" s="27"/>
      <c r="M71" s="59"/>
      <c r="N71" s="41"/>
      <c r="O71" s="44"/>
      <c r="P71" s="41"/>
      <c r="Q71" s="44"/>
      <c r="S71" s="27"/>
    </row>
    <row r="72" spans="4:19" x14ac:dyDescent="0.2">
      <c r="D72" s="53" t="s">
        <v>82</v>
      </c>
      <c r="E72" s="16" t="s">
        <v>115</v>
      </c>
      <c r="F72" s="61">
        <f t="shared" si="1"/>
        <v>42177</v>
      </c>
      <c r="G72" s="61">
        <f>_xll.qlInterestRateIndexValueDate(M72,F72)</f>
        <v>42179</v>
      </c>
      <c r="H72" s="61">
        <f>_xll.qlInterestRateIndexMaturity(M72,G72)</f>
        <v>42818</v>
      </c>
      <c r="I72" s="68">
        <f>_xll.qlIndexFixing(M72,F72,TRUE,AllTriggers)</f>
        <v>-4.513420112152809E-4</v>
      </c>
      <c r="J72" s="35" t="str">
        <f>Currency&amp;CurveTenor&amp;E72&amp;D72&amp;"="</f>
        <v>EUR1MSW21M=</v>
      </c>
      <c r="K72" s="35"/>
      <c r="L72" s="27"/>
      <c r="M72" s="59" t="str">
        <f>_xll.qlSwapIndex(,IborIndexFamily,D72,SettlementDays,Currency,Calendar,$O$63,$P$63,$Q$63,IborIndex,DiscountingCurve,,Trigger)</f>
        <v>obj_0098f#0000</v>
      </c>
      <c r="N72" s="41"/>
      <c r="O72" s="44"/>
      <c r="P72" s="44"/>
      <c r="Q72" s="41"/>
      <c r="S72" s="27"/>
    </row>
    <row r="73" spans="4:19" x14ac:dyDescent="0.2">
      <c r="D73" s="53"/>
      <c r="E73" s="16"/>
      <c r="F73" s="61"/>
      <c r="G73" s="61"/>
      <c r="H73" s="61"/>
      <c r="I73" s="68"/>
      <c r="J73" s="35"/>
      <c r="K73" s="35"/>
      <c r="L73" s="27"/>
      <c r="M73" s="59"/>
      <c r="N73" s="41"/>
      <c r="O73" s="44"/>
      <c r="P73" s="41"/>
      <c r="Q73" s="44"/>
      <c r="S73" s="27"/>
    </row>
    <row r="74" spans="4:19" x14ac:dyDescent="0.2">
      <c r="D74" s="53"/>
      <c r="E74" s="16"/>
      <c r="F74" s="61"/>
      <c r="G74" s="61"/>
      <c r="H74" s="61"/>
      <c r="I74" s="68"/>
      <c r="J74" s="35"/>
      <c r="K74" s="35"/>
      <c r="L74" s="27"/>
      <c r="M74" s="59"/>
      <c r="N74" s="41"/>
      <c r="O74" s="44"/>
      <c r="P74" s="41"/>
      <c r="Q74" s="44"/>
      <c r="S74" s="27"/>
    </row>
    <row r="75" spans="4:19" x14ac:dyDescent="0.2">
      <c r="D75" s="53" t="s">
        <v>24</v>
      </c>
      <c r="E75" s="16" t="s">
        <v>115</v>
      </c>
      <c r="F75" s="61">
        <f t="shared" si="1"/>
        <v>42177</v>
      </c>
      <c r="G75" s="61">
        <f>_xll.qlInterestRateIndexValueDate(M75,F75)</f>
        <v>42179</v>
      </c>
      <c r="H75" s="61">
        <f>_xll.qlInterestRateIndexMaturity(M75,G75)</f>
        <v>42912</v>
      </c>
      <c r="I75" s="68">
        <f>_xll.qlIndexFixing(M75,F75,TRUE,AllTriggers)</f>
        <v>-2.9000000000106409E-4</v>
      </c>
      <c r="J75" s="35" t="str">
        <f t="shared" ref="J75:J115" si="4">Currency&amp;CurveTenor&amp;E75&amp;D75&amp;"="</f>
        <v>EUR1MSW2Y=</v>
      </c>
      <c r="K75" s="35" t="s">
        <v>126</v>
      </c>
      <c r="L75" s="27"/>
      <c r="M75" s="59" t="str">
        <f>_xll.qlSwapIndex(,IborIndexFamily,D75,SettlementDays,Currency,Calendar,$O$63,$P$63,$Q$63,IborIndex,DiscountingCurve,,Trigger)</f>
        <v>obj_009a0#0000</v>
      </c>
      <c r="N75" s="41"/>
      <c r="O75" s="44"/>
      <c r="P75" s="41"/>
      <c r="Q75" s="44"/>
      <c r="S75" s="27"/>
    </row>
    <row r="76" spans="4:19" x14ac:dyDescent="0.2">
      <c r="D76" s="53" t="s">
        <v>158</v>
      </c>
      <c r="E76" s="16" t="s">
        <v>115</v>
      </c>
      <c r="F76" s="61">
        <f t="shared" si="1"/>
        <v>42177</v>
      </c>
      <c r="G76" s="61">
        <f>_xll.qlInterestRateIndexValueDate(M76,F76)</f>
        <v>42179</v>
      </c>
      <c r="H76" s="61">
        <f>_xll.qlInterestRateIndexMaturity(M76,G76)</f>
        <v>43003</v>
      </c>
      <c r="I76" s="68">
        <f>_xll.qlIndexFixing(M76,F76,TRUE,AllTriggers)</f>
        <v>-1.0096246865685544E-4</v>
      </c>
      <c r="J76" s="35" t="str">
        <f t="shared" si="4"/>
        <v>EUR1MSW2Y3M=</v>
      </c>
      <c r="K76" s="35"/>
      <c r="L76" s="27"/>
      <c r="M76" s="59" t="str">
        <f>_xll.qlSwapIndex(,IborIndexFamily,D76,SettlementDays,Currency,Calendar,$O$63,$P$63,$Q$63,IborIndex,DiscountingCurve,,Trigger)</f>
        <v>obj_009a2#0000</v>
      </c>
      <c r="N76" s="44"/>
      <c r="O76" s="44"/>
      <c r="P76" s="27"/>
      <c r="Q76" s="27"/>
      <c r="S76" s="27"/>
    </row>
    <row r="77" spans="4:19" x14ac:dyDescent="0.2">
      <c r="D77" s="53" t="s">
        <v>159</v>
      </c>
      <c r="E77" s="16" t="s">
        <v>115</v>
      </c>
      <c r="F77" s="61">
        <f t="shared" si="1"/>
        <v>42177</v>
      </c>
      <c r="G77" s="61">
        <f>_xll.qlInterestRateIndexValueDate(M77,F77)</f>
        <v>42179</v>
      </c>
      <c r="H77" s="61">
        <f>_xll.qlInterestRateIndexMaturity(M77,G77)</f>
        <v>43096</v>
      </c>
      <c r="I77" s="68">
        <f>_xll.qlIndexFixing(M77,F77,TRUE,AllTriggers)</f>
        <v>1.2554235070120985E-4</v>
      </c>
      <c r="J77" s="35" t="str">
        <f t="shared" si="4"/>
        <v>EUR1MSW2Y6M=</v>
      </c>
      <c r="K77" s="35"/>
      <c r="L77" s="27"/>
      <c r="M77" s="59" t="str">
        <f>_xll.qlSwapIndex(,IborIndexFamily,D77,SettlementDays,Currency,Calendar,$O$63,$P$63,$Q$63,IborIndex,DiscountingCurve,,Trigger)</f>
        <v>obj_00980#0000</v>
      </c>
      <c r="N77" s="44"/>
      <c r="O77" s="44"/>
      <c r="P77" s="27"/>
      <c r="Q77" s="27"/>
      <c r="S77" s="27"/>
    </row>
    <row r="78" spans="4:19" x14ac:dyDescent="0.2">
      <c r="D78" s="53" t="s">
        <v>160</v>
      </c>
      <c r="E78" s="16" t="s">
        <v>115</v>
      </c>
      <c r="F78" s="61">
        <f t="shared" si="1"/>
        <v>42177</v>
      </c>
      <c r="G78" s="61">
        <f>_xll.qlInterestRateIndexValueDate(M78,F78)</f>
        <v>42179</v>
      </c>
      <c r="H78" s="61">
        <f>_xll.qlInterestRateIndexMaturity(M78,G78)</f>
        <v>43185</v>
      </c>
      <c r="I78" s="68">
        <f>_xll.qlIndexFixing(M78,F78,TRUE,AllTriggers)</f>
        <v>3.7347157546999832E-4</v>
      </c>
      <c r="J78" s="35" t="str">
        <f t="shared" si="4"/>
        <v>EUR1MSW2Y9M=</v>
      </c>
      <c r="K78" s="35"/>
      <c r="L78" s="27"/>
      <c r="M78" s="59" t="str">
        <f>_xll.qlSwapIndex(,IborIndexFamily,D78,SettlementDays,Currency,Calendar,$O$63,$P$63,$Q$63,IborIndex,DiscountingCurve,,Trigger)</f>
        <v>obj_00999#0000</v>
      </c>
      <c r="N78" s="44"/>
      <c r="O78" s="44"/>
      <c r="P78" s="27"/>
      <c r="Q78" s="27"/>
      <c r="S78" s="27"/>
    </row>
    <row r="79" spans="4:19" x14ac:dyDescent="0.2">
      <c r="D79" s="53" t="s">
        <v>25</v>
      </c>
      <c r="E79" s="16" t="s">
        <v>115</v>
      </c>
      <c r="F79" s="61">
        <f t="shared" si="1"/>
        <v>42177</v>
      </c>
      <c r="G79" s="61">
        <f>_xll.qlInterestRateIndexValueDate(M79,F79)</f>
        <v>42179</v>
      </c>
      <c r="H79" s="61">
        <f>_xll.qlInterestRateIndexMaturity(M79,G79)</f>
        <v>43276</v>
      </c>
      <c r="I79" s="68">
        <f>_xll.qlIndexFixing(M79,F79,TRUE,AllTriggers)</f>
        <v>6.5999999963290486E-4</v>
      </c>
      <c r="J79" s="35" t="str">
        <f t="shared" si="4"/>
        <v>EUR1MSW3Y=</v>
      </c>
      <c r="K79" s="35" t="s">
        <v>127</v>
      </c>
      <c r="L79" s="44"/>
      <c r="M79" s="59" t="str">
        <f>_xll.qlSwapIndex(,IborIndexFamily,D79,SettlementDays,Currency,Calendar,$O$63,$P$63,$Q$63,IborIndex,DiscountingCurve,,Trigger)</f>
        <v>obj_00978#0000</v>
      </c>
      <c r="N79" s="44"/>
      <c r="O79" s="44"/>
      <c r="P79" s="27"/>
      <c r="Q79" s="27"/>
    </row>
    <row r="80" spans="4:19" x14ac:dyDescent="0.2">
      <c r="D80" s="53" t="s">
        <v>26</v>
      </c>
      <c r="E80" s="16" t="s">
        <v>115</v>
      </c>
      <c r="F80" s="61">
        <f t="shared" si="1"/>
        <v>42177</v>
      </c>
      <c r="G80" s="61">
        <f>_xll.qlInterestRateIndexValueDate(M80,F80)</f>
        <v>42179</v>
      </c>
      <c r="H80" s="61">
        <f>_xll.qlInterestRateIndexMaturity(M80,G80)</f>
        <v>43640</v>
      </c>
      <c r="I80" s="68">
        <f>_xll.qlIndexFixing(M80,F80,TRUE,AllTriggers)</f>
        <v>2.0800000000002882E-3</v>
      </c>
      <c r="J80" s="35" t="str">
        <f t="shared" si="4"/>
        <v>EUR1MSW4Y=</v>
      </c>
      <c r="K80" s="35" t="s">
        <v>128</v>
      </c>
      <c r="L80" s="44"/>
      <c r="M80" s="59" t="str">
        <f>_xll.qlSwapIndex(,IborIndexFamily,D80,SettlementDays,Currency,Calendar,$O$63,$P$63,$Q$63,IborIndex,DiscountingCurve,,Trigger)</f>
        <v>obj_009dc#0000</v>
      </c>
      <c r="O80" s="44"/>
    </row>
    <row r="81" spans="4:15" x14ac:dyDescent="0.2">
      <c r="D81" s="53" t="s">
        <v>27</v>
      </c>
      <c r="E81" s="16" t="s">
        <v>115</v>
      </c>
      <c r="F81" s="61">
        <f t="shared" si="1"/>
        <v>42177</v>
      </c>
      <c r="G81" s="61">
        <f>_xll.qlInterestRateIndexValueDate(M81,F81)</f>
        <v>42179</v>
      </c>
      <c r="H81" s="61">
        <f>_xll.qlInterestRateIndexMaturity(M81,G81)</f>
        <v>44006</v>
      </c>
      <c r="I81" s="68">
        <f>_xll.qlIndexFixing(M81,F81,TRUE,AllTriggers)</f>
        <v>3.7100000000028863E-3</v>
      </c>
      <c r="J81" s="35" t="str">
        <f t="shared" si="4"/>
        <v>EUR1MSW5Y=</v>
      </c>
      <c r="K81" s="35" t="s">
        <v>129</v>
      </c>
      <c r="M81" s="59" t="str">
        <f>_xll.qlSwapIndex(,IborIndexFamily,D81,SettlementDays,Currency,Calendar,$O$63,$P$63,$Q$63,IborIndex,DiscountingCurve,,Trigger)</f>
        <v>obj_009b2#0000</v>
      </c>
      <c r="O81" s="44"/>
    </row>
    <row r="82" spans="4:15" x14ac:dyDescent="0.2">
      <c r="D82" s="53" t="s">
        <v>85</v>
      </c>
      <c r="E82" s="16" t="s">
        <v>115</v>
      </c>
      <c r="F82" s="61">
        <f t="shared" si="1"/>
        <v>42177</v>
      </c>
      <c r="G82" s="61">
        <f>_xll.qlInterestRateIndexValueDate(M82,F82)</f>
        <v>42179</v>
      </c>
      <c r="H82" s="61">
        <f>_xll.qlInterestRateIndexMaturity(M82,G82)</f>
        <v>44371</v>
      </c>
      <c r="I82" s="68">
        <f>_xll.qlIndexFixing(M82,F82,TRUE,AllTriggers)</f>
        <v>5.290000000012238E-3</v>
      </c>
      <c r="J82" s="35" t="str">
        <f t="shared" si="4"/>
        <v>EUR1MSW6Y=</v>
      </c>
      <c r="K82" s="35" t="s">
        <v>130</v>
      </c>
      <c r="M82" s="59" t="str">
        <f>_xll.qlSwapIndex(,IborIndexFamily,D82,SettlementDays,Currency,Calendar,$O$63,$P$63,$Q$63,IborIndex,DiscountingCurve,,Trigger)</f>
        <v>obj_0098e#0000</v>
      </c>
      <c r="O82" s="44"/>
    </row>
    <row r="83" spans="4:15" x14ac:dyDescent="0.2">
      <c r="D83" s="53" t="s">
        <v>28</v>
      </c>
      <c r="E83" s="16" t="s">
        <v>115</v>
      </c>
      <c r="F83" s="61">
        <f t="shared" si="1"/>
        <v>42177</v>
      </c>
      <c r="G83" s="61">
        <f>_xll.qlInterestRateIndexValueDate(M83,F83)</f>
        <v>42179</v>
      </c>
      <c r="H83" s="61">
        <f>_xll.qlInterestRateIndexMaturity(M83,G83)</f>
        <v>44736</v>
      </c>
      <c r="I83" s="68">
        <f>_xll.qlIndexFixing(M83,F83,TRUE,AllTriggers)</f>
        <v>6.8000000000200331E-3</v>
      </c>
      <c r="J83" s="35" t="str">
        <f t="shared" si="4"/>
        <v>EUR1MSW7Y=</v>
      </c>
      <c r="K83" s="35" t="s">
        <v>131</v>
      </c>
      <c r="M83" s="59" t="str">
        <f>_xll.qlSwapIndex(,IborIndexFamily,D83,SettlementDays,Currency,Calendar,$O$63,$P$63,$Q$63,IborIndex,DiscountingCurve,,Trigger)</f>
        <v>obj_0099e#0000</v>
      </c>
      <c r="O83" s="44"/>
    </row>
    <row r="84" spans="4:15" x14ac:dyDescent="0.2">
      <c r="D84" s="53" t="s">
        <v>86</v>
      </c>
      <c r="E84" s="16" t="s">
        <v>115</v>
      </c>
      <c r="F84" s="61">
        <f t="shared" si="1"/>
        <v>42177</v>
      </c>
      <c r="G84" s="61">
        <f>_xll.qlInterestRateIndexValueDate(M84,F84)</f>
        <v>42179</v>
      </c>
      <c r="H84" s="61">
        <f>_xll.qlInterestRateIndexMaturity(M84,G84)</f>
        <v>45103</v>
      </c>
      <c r="I84" s="68">
        <f>_xll.qlIndexFixing(M84,F84,TRUE,AllTriggers)</f>
        <v>8.1700000000650506E-3</v>
      </c>
      <c r="J84" s="35" t="str">
        <f t="shared" si="4"/>
        <v>EUR1MSW8Y=</v>
      </c>
      <c r="K84" s="35" t="s">
        <v>132</v>
      </c>
      <c r="M84" s="59" t="str">
        <f>_xll.qlSwapIndex(,IborIndexFamily,D84,SettlementDays,Currency,Calendar,$O$63,$P$63,$Q$63,IborIndex,DiscountingCurve,,Trigger)</f>
        <v>obj_00988#0000</v>
      </c>
      <c r="O84" s="44"/>
    </row>
    <row r="85" spans="4:15" x14ac:dyDescent="0.2">
      <c r="D85" s="53" t="s">
        <v>87</v>
      </c>
      <c r="E85" s="16" t="s">
        <v>115</v>
      </c>
      <c r="F85" s="61">
        <f t="shared" si="1"/>
        <v>42177</v>
      </c>
      <c r="G85" s="61">
        <f>_xll.qlInterestRateIndexValueDate(M85,F85)</f>
        <v>42179</v>
      </c>
      <c r="H85" s="61">
        <f>_xll.qlInterestRateIndexMaturity(M85,G85)</f>
        <v>45467</v>
      </c>
      <c r="I85" s="68">
        <f>_xll.qlIndexFixing(M85,F85,TRUE,AllTriggers)</f>
        <v>9.4000000000075117E-3</v>
      </c>
      <c r="J85" s="35" t="str">
        <f t="shared" si="4"/>
        <v>EUR1MSW9Y=</v>
      </c>
      <c r="K85" s="35" t="s">
        <v>133</v>
      </c>
      <c r="M85" s="59" t="str">
        <f>_xll.qlSwapIndex(,IborIndexFamily,D85,SettlementDays,Currency,Calendar,$O$63,$P$63,$Q$63,IborIndex,DiscountingCurve,,Trigger)</f>
        <v>obj_009c7#0000</v>
      </c>
      <c r="O85" s="44"/>
    </row>
    <row r="86" spans="4:15" x14ac:dyDescent="0.2">
      <c r="D86" s="53" t="s">
        <v>29</v>
      </c>
      <c r="E86" s="16" t="s">
        <v>115</v>
      </c>
      <c r="F86" s="61">
        <f t="shared" si="1"/>
        <v>42177</v>
      </c>
      <c r="G86" s="61">
        <f>_xll.qlInterestRateIndexValueDate(M86,F86)</f>
        <v>42179</v>
      </c>
      <c r="H86" s="61">
        <f>_xll.qlInterestRateIndexMaturity(M86,G86)</f>
        <v>45832</v>
      </c>
      <c r="I86" s="68">
        <f>_xll.qlIndexFixing(M86,F86,TRUE,AllTriggers)</f>
        <v>1.0470000000032363E-2</v>
      </c>
      <c r="J86" s="35" t="str">
        <f t="shared" si="4"/>
        <v>EUR1MSW10Y=</v>
      </c>
      <c r="K86" s="35" t="s">
        <v>134</v>
      </c>
      <c r="M86" s="59" t="str">
        <f>_xll.qlSwapIndex(,IborIndexFamily,D86,SettlementDays,Currency,Calendar,$O$63,$P$63,$Q$63,IborIndex,DiscountingCurve,,Trigger)</f>
        <v>obj_009b7#0000</v>
      </c>
      <c r="O86" s="44"/>
    </row>
    <row r="87" spans="4:15" x14ac:dyDescent="0.2">
      <c r="D87" s="53" t="s">
        <v>88</v>
      </c>
      <c r="E87" s="16" t="s">
        <v>115</v>
      </c>
      <c r="F87" s="61">
        <f t="shared" si="1"/>
        <v>42177</v>
      </c>
      <c r="G87" s="61">
        <f>_xll.qlInterestRateIndexValueDate(M87,F87)</f>
        <v>42179</v>
      </c>
      <c r="H87" s="61">
        <f>_xll.qlInterestRateIndexMaturity(M87,G87)</f>
        <v>46197</v>
      </c>
      <c r="I87" s="68">
        <f>_xll.qlIndexFixing(M87,F87,TRUE,AllTriggers)</f>
        <v>1.1386578247955749E-2</v>
      </c>
      <c r="J87" s="35" t="str">
        <f t="shared" si="4"/>
        <v>EUR1MSW11Y=</v>
      </c>
      <c r="K87" s="35" t="s">
        <v>135</v>
      </c>
      <c r="M87" s="59" t="str">
        <f>_xll.qlSwapIndex(,IborIndexFamily,D87,SettlementDays,Currency,Calendar,$O$63,$P$63,$Q$63,IborIndex,DiscountingCurve,,Trigger)</f>
        <v>obj_009da#0000</v>
      </c>
      <c r="O87" s="44"/>
    </row>
    <row r="88" spans="4:15" x14ac:dyDescent="0.2">
      <c r="D88" s="53" t="s">
        <v>30</v>
      </c>
      <c r="E88" s="16" t="s">
        <v>115</v>
      </c>
      <c r="F88" s="61">
        <f t="shared" si="1"/>
        <v>42177</v>
      </c>
      <c r="G88" s="61">
        <f>_xll.qlInterestRateIndexValueDate(M88,F88)</f>
        <v>42179</v>
      </c>
      <c r="H88" s="61">
        <f>_xll.qlInterestRateIndexMaturity(M88,G88)</f>
        <v>46562</v>
      </c>
      <c r="I88" s="68">
        <f>_xll.qlIndexFixing(M88,F88,TRUE,AllTriggers)</f>
        <v>1.2169999999938749E-2</v>
      </c>
      <c r="J88" s="35" t="str">
        <f t="shared" si="4"/>
        <v>EUR1MSW12Y=</v>
      </c>
      <c r="K88" s="35" t="s">
        <v>136</v>
      </c>
      <c r="M88" s="59" t="str">
        <f>_xll.qlSwapIndex(,IborIndexFamily,D88,SettlementDays,Currency,Calendar,$O$63,$P$63,$Q$63,IborIndex,DiscountingCurve,,Trigger)</f>
        <v>obj_00996#0000</v>
      </c>
      <c r="O88" s="44"/>
    </row>
    <row r="89" spans="4:15" x14ac:dyDescent="0.2">
      <c r="D89" s="53" t="s">
        <v>89</v>
      </c>
      <c r="E89" s="16" t="s">
        <v>115</v>
      </c>
      <c r="F89" s="61">
        <f t="shared" si="1"/>
        <v>42177</v>
      </c>
      <c r="G89" s="61">
        <f>_xll.qlInterestRateIndexValueDate(M89,F89)</f>
        <v>42179</v>
      </c>
      <c r="H89" s="61">
        <f>_xll.qlInterestRateIndexMaturity(M89,G89)</f>
        <v>46930</v>
      </c>
      <c r="I89" s="68">
        <f>_xll.qlIndexFixing(M89,F89,TRUE,AllTriggers)</f>
        <v>1.2845642731893323E-2</v>
      </c>
      <c r="J89" s="35" t="str">
        <f t="shared" si="4"/>
        <v>EUR1MSW13Y=</v>
      </c>
      <c r="K89" s="35"/>
      <c r="M89" s="59" t="str">
        <f>_xll.qlSwapIndex(,IborIndexFamily,D89,SettlementDays,Currency,Calendar,$O$63,$P$63,$Q$63,IborIndex,DiscountingCurve,,Trigger)</f>
        <v>obj_00985#0000</v>
      </c>
      <c r="O89" s="44"/>
    </row>
    <row r="90" spans="4:15" x14ac:dyDescent="0.2">
      <c r="D90" s="53" t="s">
        <v>90</v>
      </c>
      <c r="E90" s="16" t="s">
        <v>115</v>
      </c>
      <c r="F90" s="61">
        <f t="shared" si="1"/>
        <v>42177</v>
      </c>
      <c r="G90" s="61">
        <f>_xll.qlInterestRateIndexValueDate(M90,F90)</f>
        <v>42179</v>
      </c>
      <c r="H90" s="61">
        <f>_xll.qlInterestRateIndexMaturity(M90,G90)</f>
        <v>47294</v>
      </c>
      <c r="I90" s="68">
        <f>_xll.qlIndexFixing(M90,F90,TRUE,AllTriggers)</f>
        <v>1.3411029629937239E-2</v>
      </c>
      <c r="J90" s="35" t="str">
        <f t="shared" si="4"/>
        <v>EUR1MSW14Y=</v>
      </c>
      <c r="K90" s="35"/>
      <c r="M90" s="59" t="str">
        <f>_xll.qlSwapIndex(,IborIndexFamily,D90,SettlementDays,Currency,Calendar,$O$63,$P$63,$Q$63,IborIndex,DiscountingCurve,,Trigger)</f>
        <v>obj_009b0#0000</v>
      </c>
      <c r="O90" s="44"/>
    </row>
    <row r="91" spans="4:15" x14ac:dyDescent="0.2">
      <c r="D91" s="53" t="s">
        <v>31</v>
      </c>
      <c r="E91" s="16" t="s">
        <v>115</v>
      </c>
      <c r="F91" s="61">
        <f t="shared" si="1"/>
        <v>42177</v>
      </c>
      <c r="G91" s="61">
        <f>_xll.qlInterestRateIndexValueDate(M91,F91)</f>
        <v>42179</v>
      </c>
      <c r="H91" s="61">
        <f>_xll.qlInterestRateIndexMaturity(M91,G91)</f>
        <v>47658</v>
      </c>
      <c r="I91" s="68">
        <f>_xll.qlIndexFixing(M91,F91,TRUE,AllTriggers)</f>
        <v>1.3889999999907627E-2</v>
      </c>
      <c r="J91" s="35" t="str">
        <f t="shared" si="4"/>
        <v>EUR1MSW15Y=</v>
      </c>
      <c r="K91" s="35" t="s">
        <v>137</v>
      </c>
      <c r="M91" s="59" t="str">
        <f>_xll.qlSwapIndex(,IborIndexFamily,D91,SettlementDays,Currency,Calendar,$O$63,$P$63,$Q$63,IborIndex,DiscountingCurve,,Trigger)</f>
        <v>obj_00986#0000</v>
      </c>
      <c r="O91" s="44"/>
    </row>
    <row r="92" spans="4:15" x14ac:dyDescent="0.2">
      <c r="D92" s="53" t="s">
        <v>91</v>
      </c>
      <c r="E92" s="16" t="s">
        <v>115</v>
      </c>
      <c r="F92" s="61">
        <f t="shared" si="1"/>
        <v>42177</v>
      </c>
      <c r="G92" s="61">
        <f>_xll.qlInterestRateIndexValueDate(M92,F92)</f>
        <v>42179</v>
      </c>
      <c r="H92" s="61">
        <f>_xll.qlInterestRateIndexMaturity(M92,G92)</f>
        <v>48023</v>
      </c>
      <c r="I92" s="68">
        <f>_xll.qlIndexFixing(M92,F92,TRUE,AllTriggers)</f>
        <v>1.4295517918963796E-2</v>
      </c>
      <c r="J92" s="35" t="str">
        <f t="shared" si="4"/>
        <v>EUR1MSW16Y=</v>
      </c>
      <c r="K92" s="35"/>
      <c r="M92" s="59" t="str">
        <f>_xll.qlSwapIndex(,IborIndexFamily,D92,SettlementDays,Currency,Calendar,$O$63,$P$63,$Q$63,IborIndex,DiscountingCurve,,Trigger)</f>
        <v>obj_009c3#0000</v>
      </c>
    </row>
    <row r="93" spans="4:15" x14ac:dyDescent="0.2">
      <c r="D93" s="53" t="s">
        <v>92</v>
      </c>
      <c r="E93" s="16" t="s">
        <v>115</v>
      </c>
      <c r="F93" s="61">
        <f t="shared" si="1"/>
        <v>42177</v>
      </c>
      <c r="G93" s="61">
        <f>_xll.qlInterestRateIndexValueDate(M93,F93)</f>
        <v>42179</v>
      </c>
      <c r="H93" s="61">
        <f>_xll.qlInterestRateIndexMaturity(M93,G93)</f>
        <v>48389</v>
      </c>
      <c r="I93" s="68">
        <f>_xll.qlIndexFixing(M93,F93,TRUE,AllTriggers)</f>
        <v>1.463663592049155E-2</v>
      </c>
      <c r="J93" s="35" t="str">
        <f t="shared" si="4"/>
        <v>EUR1MSW17Y=</v>
      </c>
      <c r="K93" s="35"/>
      <c r="M93" s="59" t="str">
        <f>_xll.qlSwapIndex(,IborIndexFamily,D93,SettlementDays,Currency,Calendar,$O$63,$P$63,$Q$63,IborIndex,DiscountingCurve,,Trigger)</f>
        <v>obj_00994#0000</v>
      </c>
    </row>
    <row r="94" spans="4:15" x14ac:dyDescent="0.2">
      <c r="D94" s="53" t="s">
        <v>93</v>
      </c>
      <c r="E94" s="16" t="s">
        <v>115</v>
      </c>
      <c r="F94" s="61">
        <f t="shared" si="1"/>
        <v>42177</v>
      </c>
      <c r="G94" s="61">
        <f>_xll.qlInterestRateIndexValueDate(M94,F94)</f>
        <v>42179</v>
      </c>
      <c r="H94" s="61">
        <f>_xll.qlInterestRateIndexMaturity(M94,G94)</f>
        <v>48754</v>
      </c>
      <c r="I94" s="68">
        <f>_xll.qlIndexFixing(M94,F94,TRUE,AllTriggers)</f>
        <v>1.491373476815501E-2</v>
      </c>
      <c r="J94" s="35" t="str">
        <f t="shared" si="4"/>
        <v>EUR1MSW18Y=</v>
      </c>
      <c r="K94" s="35"/>
      <c r="M94" s="59" t="str">
        <f>_xll.qlSwapIndex(,IborIndexFamily,D94,SettlementDays,Currency,Calendar,$O$63,$P$63,$Q$63,IborIndex,DiscountingCurve,,Trigger)</f>
        <v>obj_0098c#0000</v>
      </c>
    </row>
    <row r="95" spans="4:15" x14ac:dyDescent="0.2">
      <c r="D95" s="53" t="s">
        <v>94</v>
      </c>
      <c r="E95" s="16" t="s">
        <v>115</v>
      </c>
      <c r="F95" s="61">
        <f t="shared" si="1"/>
        <v>42177</v>
      </c>
      <c r="G95" s="61">
        <f>_xll.qlInterestRateIndexValueDate(M95,F95)</f>
        <v>42179</v>
      </c>
      <c r="H95" s="61">
        <f>_xll.qlInterestRateIndexMaturity(M95,G95)</f>
        <v>49121</v>
      </c>
      <c r="I95" s="68">
        <f>_xll.qlIndexFixing(M95,F95,TRUE,AllTriggers)</f>
        <v>1.5137137544919679E-2</v>
      </c>
      <c r="J95" s="35" t="str">
        <f t="shared" si="4"/>
        <v>EUR1MSW19Y=</v>
      </c>
      <c r="K95" s="35"/>
      <c r="M95" s="59" t="str">
        <f>_xll.qlSwapIndex(,IborIndexFamily,D95,SettlementDays,Currency,Calendar,$O$63,$P$63,$Q$63,IborIndex,DiscountingCurve,,Trigger)</f>
        <v>obj_0099d#0000</v>
      </c>
    </row>
    <row r="96" spans="4:15" x14ac:dyDescent="0.2">
      <c r="D96" s="53" t="s">
        <v>95</v>
      </c>
      <c r="E96" s="16" t="s">
        <v>115</v>
      </c>
      <c r="F96" s="61">
        <f t="shared" si="1"/>
        <v>42177</v>
      </c>
      <c r="G96" s="61">
        <f>_xll.qlInterestRateIndexValueDate(M96,F96)</f>
        <v>42179</v>
      </c>
      <c r="H96" s="61">
        <f>_xll.qlInterestRateIndexMaturity(M96,G96)</f>
        <v>49485</v>
      </c>
      <c r="I96" s="68">
        <f>_xll.qlIndexFixing(M96,F96,TRUE,AllTriggers)</f>
        <v>1.5309999999540374E-2</v>
      </c>
      <c r="J96" s="35" t="str">
        <f t="shared" si="4"/>
        <v>EUR1MSW20Y=</v>
      </c>
      <c r="K96" s="35" t="s">
        <v>138</v>
      </c>
      <c r="M96" s="59" t="str">
        <f>_xll.qlSwapIndex(,IborIndexFamily,D96,SettlementDays,Currency,Calendar,$O$63,$P$63,$Q$63,IborIndex,DiscountingCurve,,Trigger)</f>
        <v>obj_009de#0000</v>
      </c>
    </row>
    <row r="97" spans="4:13" x14ac:dyDescent="0.2">
      <c r="D97" s="53" t="s">
        <v>96</v>
      </c>
      <c r="E97" s="16" t="s">
        <v>115</v>
      </c>
      <c r="F97" s="61">
        <f t="shared" si="1"/>
        <v>42177</v>
      </c>
      <c r="G97" s="61">
        <f>_xll.qlInterestRateIndexValueDate(M97,F97)</f>
        <v>42179</v>
      </c>
      <c r="H97" s="61">
        <f>_xll.qlInterestRateIndexMaturity(M97,G97)</f>
        <v>49850</v>
      </c>
      <c r="I97" s="68">
        <f>_xll.qlIndexFixing(M97,F97,TRUE,AllTriggers)</f>
        <v>1.5442555900035244E-2</v>
      </c>
      <c r="J97" s="35" t="str">
        <f t="shared" si="4"/>
        <v>EUR1MSW21Y=</v>
      </c>
      <c r="K97" s="35"/>
      <c r="M97" s="59" t="str">
        <f>_xll.qlSwapIndex(,IborIndexFamily,D97,SettlementDays,Currency,Calendar,$O$63,$P$63,$Q$63,IborIndex,DiscountingCurve,,Trigger)</f>
        <v>obj_009be#0000</v>
      </c>
    </row>
    <row r="98" spans="4:13" x14ac:dyDescent="0.2">
      <c r="D98" s="53" t="s">
        <v>97</v>
      </c>
      <c r="E98" s="16" t="s">
        <v>115</v>
      </c>
      <c r="F98" s="61">
        <f t="shared" si="1"/>
        <v>42177</v>
      </c>
      <c r="G98" s="61">
        <f>_xll.qlInterestRateIndexValueDate(M98,F98)</f>
        <v>42179</v>
      </c>
      <c r="H98" s="61">
        <f>_xll.qlInterestRateIndexMaturity(M98,G98)</f>
        <v>50215</v>
      </c>
      <c r="I98" s="68">
        <f>_xll.qlIndexFixing(M98,F98,TRUE,AllTriggers)</f>
        <v>1.5539139299651769E-2</v>
      </c>
      <c r="J98" s="35" t="str">
        <f t="shared" si="4"/>
        <v>EUR1MSW22Y=</v>
      </c>
      <c r="K98" s="35"/>
      <c r="M98" s="59" t="str">
        <f>_xll.qlSwapIndex(,IborIndexFamily,D98,SettlementDays,Currency,Calendar,$O$63,$P$63,$Q$63,IborIndex,DiscountingCurve,,Trigger)</f>
        <v>obj_009a9#0000</v>
      </c>
    </row>
    <row r="99" spans="4:13" x14ac:dyDescent="0.2">
      <c r="D99" s="53" t="s">
        <v>98</v>
      </c>
      <c r="E99" s="16" t="s">
        <v>115</v>
      </c>
      <c r="F99" s="61">
        <f t="shared" si="1"/>
        <v>42177</v>
      </c>
      <c r="G99" s="61">
        <f>_xll.qlInterestRateIndexValueDate(M99,F99)</f>
        <v>42179</v>
      </c>
      <c r="H99" s="61">
        <f>_xll.qlInterestRateIndexMaturity(M99,G99)</f>
        <v>50580</v>
      </c>
      <c r="I99" s="68">
        <f>_xll.qlIndexFixing(M99,F99,TRUE,AllTriggers)</f>
        <v>1.5610072206209597E-2</v>
      </c>
      <c r="J99" s="35" t="str">
        <f t="shared" si="4"/>
        <v>EUR1MSW23Y=</v>
      </c>
      <c r="K99" s="35"/>
      <c r="M99" s="59" t="str">
        <f>_xll.qlSwapIndex(,IborIndexFamily,D99,SettlementDays,Currency,Calendar,$O$63,$P$63,$Q$63,IborIndex,DiscountingCurve,,Trigger)</f>
        <v>obj_009a4#0000</v>
      </c>
    </row>
    <row r="100" spans="4:13" x14ac:dyDescent="0.2">
      <c r="D100" s="53" t="s">
        <v>99</v>
      </c>
      <c r="E100" s="16" t="s">
        <v>115</v>
      </c>
      <c r="F100" s="61">
        <f t="shared" si="1"/>
        <v>42177</v>
      </c>
      <c r="G100" s="61">
        <f>_xll.qlInterestRateIndexValueDate(M100,F100)</f>
        <v>42179</v>
      </c>
      <c r="H100" s="61">
        <f>_xll.qlInterestRateIndexMaturity(M100,G100)</f>
        <v>50945</v>
      </c>
      <c r="I100" s="68">
        <f>_xll.qlIndexFixing(M100,F100,TRUE,AllTriggers)</f>
        <v>1.5663749367440621E-2</v>
      </c>
      <c r="J100" s="35" t="str">
        <f t="shared" si="4"/>
        <v>EUR1MSW24Y=</v>
      </c>
      <c r="K100" s="35"/>
      <c r="M100" s="59" t="str">
        <f>_xll.qlSwapIndex(,IborIndexFamily,D100,SettlementDays,Currency,Calendar,$O$63,$P$63,$Q$63,IborIndex,DiscountingCurve,,Trigger)</f>
        <v>obj_00992#0000</v>
      </c>
    </row>
    <row r="101" spans="4:13" x14ac:dyDescent="0.2">
      <c r="D101" s="53" t="s">
        <v>100</v>
      </c>
      <c r="E101" s="16" t="s">
        <v>115</v>
      </c>
      <c r="F101" s="61">
        <f t="shared" si="1"/>
        <v>42177</v>
      </c>
      <c r="G101" s="61">
        <f>_xll.qlInterestRateIndexValueDate(M101,F101)</f>
        <v>42179</v>
      </c>
      <c r="H101" s="61">
        <f>_xll.qlInterestRateIndexMaturity(M101,G101)</f>
        <v>51312</v>
      </c>
      <c r="I101" s="68">
        <f>_xll.qlIndexFixing(M101,F101,TRUE,AllTriggers)</f>
        <v>1.5709999999966539E-2</v>
      </c>
      <c r="J101" s="35" t="str">
        <f t="shared" si="4"/>
        <v>EUR1MSW25Y=</v>
      </c>
      <c r="K101" s="35" t="s">
        <v>139</v>
      </c>
      <c r="M101" s="59" t="str">
        <f>_xll.qlSwapIndex(,IborIndexFamily,D101,SettlementDays,Currency,Calendar,$O$63,$P$63,$Q$63,IborIndex,DiscountingCurve,,Trigger)</f>
        <v>obj_00954#0000</v>
      </c>
    </row>
    <row r="102" spans="4:13" x14ac:dyDescent="0.2">
      <c r="D102" s="53" t="s">
        <v>101</v>
      </c>
      <c r="E102" s="16" t="s">
        <v>115</v>
      </c>
      <c r="F102" s="61">
        <f t="shared" si="1"/>
        <v>42177</v>
      </c>
      <c r="G102" s="61">
        <f>_xll.qlInterestRateIndexValueDate(M102,F102)</f>
        <v>42179</v>
      </c>
      <c r="H102" s="61">
        <f>_xll.qlInterestRateIndexMaturity(M102,G102)</f>
        <v>51676</v>
      </c>
      <c r="I102" s="68">
        <f>_xll.qlIndexFixing(M102,F102,TRUE,AllTriggers)</f>
        <v>1.5752272553930895E-2</v>
      </c>
      <c r="J102" s="35" t="str">
        <f t="shared" si="4"/>
        <v>EUR1MSW26Y=</v>
      </c>
      <c r="K102" s="35"/>
      <c r="M102" s="59" t="str">
        <f>_xll.qlSwapIndex(,IborIndexFamily,D102,SettlementDays,Currency,Calendar,$O$63,$P$63,$Q$63,IborIndex,DiscountingCurve,,Trigger)</f>
        <v>obj_009c6#0000</v>
      </c>
    </row>
    <row r="103" spans="4:13" x14ac:dyDescent="0.2">
      <c r="D103" s="53" t="s">
        <v>102</v>
      </c>
      <c r="E103" s="16" t="s">
        <v>115</v>
      </c>
      <c r="F103" s="61">
        <f t="shared" si="1"/>
        <v>42177</v>
      </c>
      <c r="G103" s="61">
        <f>_xll.qlInterestRateIndexValueDate(M103,F103)</f>
        <v>42179</v>
      </c>
      <c r="H103" s="61">
        <f>_xll.qlInterestRateIndexMaturity(M103,G103)</f>
        <v>52041</v>
      </c>
      <c r="I103" s="68">
        <f>_xll.qlIndexFixing(M103,F103,TRUE,AllTriggers)</f>
        <v>1.5794046434354253E-2</v>
      </c>
      <c r="J103" s="35" t="str">
        <f t="shared" si="4"/>
        <v>EUR1MSW27Y=</v>
      </c>
      <c r="K103" s="35"/>
      <c r="M103" s="59" t="str">
        <f>_xll.qlSwapIndex(,IborIndexFamily,D103,SettlementDays,Currency,Calendar,$O$63,$P$63,$Q$63,IborIndex,DiscountingCurve,,Trigger)</f>
        <v>obj_009ab#0000</v>
      </c>
    </row>
    <row r="104" spans="4:13" x14ac:dyDescent="0.2">
      <c r="D104" s="53" t="s">
        <v>103</v>
      </c>
      <c r="E104" s="16" t="s">
        <v>115</v>
      </c>
      <c r="F104" s="61">
        <f t="shared" si="1"/>
        <v>42177</v>
      </c>
      <c r="G104" s="61">
        <f>_xll.qlInterestRateIndexValueDate(M104,F104)</f>
        <v>42179</v>
      </c>
      <c r="H104" s="61">
        <f>_xll.qlInterestRateIndexMaturity(M104,G104)</f>
        <v>52406</v>
      </c>
      <c r="I104" s="68">
        <f>_xll.qlIndexFixing(M104,F104,TRUE,AllTriggers)</f>
        <v>1.5835502398089354E-2</v>
      </c>
      <c r="J104" s="35" t="str">
        <f t="shared" si="4"/>
        <v>EUR1MSW28Y=</v>
      </c>
      <c r="K104" s="35"/>
      <c r="M104" s="59" t="str">
        <f>_xll.qlSwapIndex(,IborIndexFamily,D104,SettlementDays,Currency,Calendar,$O$63,$P$63,$Q$63,IborIndex,DiscountingCurve,,Trigger)</f>
        <v>obj_009d7#0000</v>
      </c>
    </row>
    <row r="105" spans="4:13" x14ac:dyDescent="0.2">
      <c r="D105" s="53" t="s">
        <v>104</v>
      </c>
      <c r="E105" s="16" t="s">
        <v>115</v>
      </c>
      <c r="F105" s="61">
        <f t="shared" si="1"/>
        <v>42177</v>
      </c>
      <c r="G105" s="61">
        <f>_xll.qlInterestRateIndexValueDate(M105,F105)</f>
        <v>42179</v>
      </c>
      <c r="H105" s="61">
        <f>_xll.qlInterestRateIndexMaturity(M105,G105)</f>
        <v>52772</v>
      </c>
      <c r="I105" s="68">
        <f>_xll.qlIndexFixing(M105,F105,TRUE,AllTriggers)</f>
        <v>1.5878187460315267E-2</v>
      </c>
      <c r="J105" s="35" t="str">
        <f t="shared" si="4"/>
        <v>EUR1MSW29Y=</v>
      </c>
      <c r="K105" s="35"/>
      <c r="M105" s="59" t="str">
        <f>_xll.qlSwapIndex(,IborIndexFamily,D105,SettlementDays,Currency,Calendar,$O$63,$P$63,$Q$63,IborIndex,DiscountingCurve,,Trigger)</f>
        <v>obj_009bd#0000</v>
      </c>
    </row>
    <row r="106" spans="4:13" x14ac:dyDescent="0.2">
      <c r="D106" s="96" t="s">
        <v>105</v>
      </c>
      <c r="E106" s="86" t="s">
        <v>115</v>
      </c>
      <c r="F106" s="61">
        <f t="shared" si="1"/>
        <v>42177</v>
      </c>
      <c r="G106" s="61">
        <f>_xll.qlInterestRateIndexValueDate(M106,F106)</f>
        <v>42179</v>
      </c>
      <c r="H106" s="61">
        <f>_xll.qlInterestRateIndexMaturity(M106,G106)</f>
        <v>53139</v>
      </c>
      <c r="I106" s="68">
        <f>_xll.qlIndexFixing(M106,F106,TRUE,AllTriggers)</f>
        <v>1.5920000000010412E-2</v>
      </c>
      <c r="J106" s="35" t="str">
        <f t="shared" si="4"/>
        <v>EUR1MSW30Y=</v>
      </c>
      <c r="K106" s="35" t="s">
        <v>140</v>
      </c>
      <c r="M106" s="59" t="str">
        <f>_xll.qlSwapIndex(,IborIndexFamily,D106,SettlementDays,Currency,Calendar,$O$63,$P$63,$Q$63,IborIndex,DiscountingCurve,,Trigger)</f>
        <v>obj_009bf#0000</v>
      </c>
    </row>
    <row r="107" spans="4:13" x14ac:dyDescent="0.2">
      <c r="D107" s="96" t="s">
        <v>116</v>
      </c>
      <c r="E107" s="86" t="s">
        <v>115</v>
      </c>
      <c r="F107" s="61">
        <f t="shared" si="1"/>
        <v>42177</v>
      </c>
      <c r="G107" s="61">
        <f>_xll.qlInterestRateIndexValueDate(M107,F107)</f>
        <v>42179</v>
      </c>
      <c r="H107" s="61">
        <f>_xll.qlInterestRateIndexMaturity(M107,G107)</f>
        <v>53503</v>
      </c>
      <c r="I107" s="68">
        <f>_xll.qlIndexFixing(M107,F107,TRUE,AllTriggers)</f>
        <v>1.5961703942653636E-2</v>
      </c>
      <c r="J107" s="35" t="str">
        <f t="shared" si="4"/>
        <v>EUR1MSW31Y=</v>
      </c>
      <c r="K107" s="35"/>
      <c r="M107" s="59" t="str">
        <f>_xll.qlSwapIndex(,IborIndexFamily,D107,SettlementDays,Currency,Calendar,$O$63,$P$63,$Q$63,IborIndex,DiscountingCurve,,Trigger)</f>
        <v>obj_00964#0000</v>
      </c>
    </row>
    <row r="108" spans="4:13" x14ac:dyDescent="0.2">
      <c r="D108" s="96" t="s">
        <v>117</v>
      </c>
      <c r="E108" s="86" t="s">
        <v>115</v>
      </c>
      <c r="F108" s="61">
        <f t="shared" si="1"/>
        <v>42177</v>
      </c>
      <c r="G108" s="61">
        <f>_xll.qlInterestRateIndexValueDate(M108,F108)</f>
        <v>42179</v>
      </c>
      <c r="H108" s="61">
        <f>_xll.qlInterestRateIndexMaturity(M108,G108)</f>
        <v>53867</v>
      </c>
      <c r="I108" s="68">
        <f>_xll.qlIndexFixing(M108,F108,TRUE,AllTriggers)</f>
        <v>1.60026739034844E-2</v>
      </c>
      <c r="J108" s="35" t="str">
        <f t="shared" si="4"/>
        <v>EUR1MSW32Y=</v>
      </c>
      <c r="K108" s="35"/>
      <c r="M108" s="59" t="str">
        <f>_xll.qlSwapIndex(,IborIndexFamily,D108,SettlementDays,Currency,Calendar,$O$63,$P$63,$Q$63,IborIndex,DiscountingCurve,,Trigger)</f>
        <v>obj_0095c#0000</v>
      </c>
    </row>
    <row r="109" spans="4:13" x14ac:dyDescent="0.2">
      <c r="D109" s="96" t="s">
        <v>118</v>
      </c>
      <c r="E109" s="86" t="s">
        <v>115</v>
      </c>
      <c r="F109" s="61">
        <f t="shared" si="1"/>
        <v>42177</v>
      </c>
      <c r="G109" s="61">
        <f>_xll.qlInterestRateIndexValueDate(M109,F109)</f>
        <v>42179</v>
      </c>
      <c r="H109" s="61">
        <f>_xll.qlInterestRateIndexMaturity(M109,G109)</f>
        <v>54233</v>
      </c>
      <c r="I109" s="68">
        <f>_xll.qlIndexFixing(M109,F109,TRUE,AllTriggers)</f>
        <v>1.6042938805156771E-2</v>
      </c>
      <c r="J109" s="35" t="str">
        <f t="shared" si="4"/>
        <v>EUR1MSW33Y=</v>
      </c>
      <c r="K109" s="35"/>
      <c r="M109" s="59" t="str">
        <f>_xll.qlSwapIndex(,IborIndexFamily,D109,SettlementDays,Currency,Calendar,$O$63,$P$63,$Q$63,IborIndex,DiscountingCurve,,Trigger)</f>
        <v>obj_0095a#0000</v>
      </c>
    </row>
    <row r="110" spans="4:13" x14ac:dyDescent="0.2">
      <c r="D110" s="96" t="s">
        <v>119</v>
      </c>
      <c r="E110" s="86" t="s">
        <v>115</v>
      </c>
      <c r="F110" s="61">
        <f t="shared" si="1"/>
        <v>42177</v>
      </c>
      <c r="G110" s="61">
        <f>_xll.qlInterestRateIndexValueDate(M110,F110)</f>
        <v>42179</v>
      </c>
      <c r="H110" s="61">
        <f>_xll.qlInterestRateIndexMaturity(M110,G110)</f>
        <v>54598</v>
      </c>
      <c r="I110" s="68">
        <f>_xll.qlIndexFixing(M110,F110,TRUE,AllTriggers)</f>
        <v>1.6079011818316939E-2</v>
      </c>
      <c r="J110" s="35" t="str">
        <f t="shared" si="4"/>
        <v>EUR1MSW34Y=</v>
      </c>
      <c r="K110" s="35"/>
      <c r="M110" s="59" t="str">
        <f>_xll.qlSwapIndex(,IborIndexFamily,D110,SettlementDays,Currency,Calendar,$O$63,$P$63,$Q$63,IborIndex,DiscountingCurve,,Trigger)</f>
        <v>obj_00960#0000</v>
      </c>
    </row>
    <row r="111" spans="4:13" x14ac:dyDescent="0.2">
      <c r="D111" s="96" t="s">
        <v>106</v>
      </c>
      <c r="E111" s="86" t="s">
        <v>115</v>
      </c>
      <c r="F111" s="61">
        <f t="shared" si="1"/>
        <v>42177</v>
      </c>
      <c r="G111" s="61">
        <f>_xll.qlInterestRateIndexValueDate(M111,F111)</f>
        <v>42179</v>
      </c>
      <c r="H111" s="61">
        <f>_xll.qlInterestRateIndexMaturity(M111,G111)</f>
        <v>54963</v>
      </c>
      <c r="I111" s="68">
        <f>_xll.qlIndexFixing(M111,F111,TRUE,AllTriggers)</f>
        <v>1.6110885899125692E-2</v>
      </c>
      <c r="J111" s="35" t="str">
        <f t="shared" si="4"/>
        <v>EUR1MSW35Y=</v>
      </c>
      <c r="K111" s="35"/>
      <c r="M111" s="59" t="str">
        <f>_xll.qlSwapIndex(,IborIndexFamily,D111,SettlementDays,Currency,Calendar,$O$63,$P$63,$Q$63,IborIndex,DiscountingCurve,,Trigger)</f>
        <v>obj_00966#0000</v>
      </c>
    </row>
    <row r="112" spans="4:13" x14ac:dyDescent="0.2">
      <c r="D112" s="96" t="s">
        <v>120</v>
      </c>
      <c r="E112" s="86" t="s">
        <v>115</v>
      </c>
      <c r="F112" s="61">
        <f t="shared" si="1"/>
        <v>42177</v>
      </c>
      <c r="G112" s="61">
        <f>_xll.qlInterestRateIndexValueDate(M112,F112)</f>
        <v>42179</v>
      </c>
      <c r="H112" s="61">
        <f>_xll.qlInterestRateIndexMaturity(M112,G112)</f>
        <v>55330</v>
      </c>
      <c r="I112" s="68">
        <f>_xll.qlIndexFixing(M112,F112,TRUE,AllTriggers)</f>
        <v>1.6137572847546123E-2</v>
      </c>
      <c r="J112" s="35" t="str">
        <f t="shared" si="4"/>
        <v>EUR1MSW36Y=</v>
      </c>
      <c r="K112" s="35"/>
      <c r="M112" s="59" t="str">
        <f>_xll.qlSwapIndex(,IborIndexFamily,D112,SettlementDays,Currency,Calendar,$O$63,$P$63,$Q$63,IborIndex,DiscountingCurve,,Trigger)</f>
        <v>obj_00961#0000</v>
      </c>
    </row>
    <row r="113" spans="1:13" x14ac:dyDescent="0.2">
      <c r="D113" s="96" t="s">
        <v>121</v>
      </c>
      <c r="E113" s="86" t="s">
        <v>115</v>
      </c>
      <c r="F113" s="61">
        <f t="shared" si="1"/>
        <v>42177</v>
      </c>
      <c r="G113" s="61">
        <f>_xll.qlInterestRateIndexValueDate(M113,F113)</f>
        <v>42179</v>
      </c>
      <c r="H113" s="61">
        <f>_xll.qlInterestRateIndexMaturity(M113,G113)</f>
        <v>55694</v>
      </c>
      <c r="I113" s="68">
        <f>_xll.qlIndexFixing(M113,F113,TRUE,AllTriggers)</f>
        <v>1.6158532150274501E-2</v>
      </c>
      <c r="J113" s="35" t="str">
        <f t="shared" si="4"/>
        <v>EUR1MSW37Y=</v>
      </c>
      <c r="K113" s="35"/>
      <c r="M113" s="59" t="str">
        <f>_xll.qlSwapIndex(,IborIndexFamily,D113,SettlementDays,Currency,Calendar,$O$63,$P$63,$Q$63,IborIndex,DiscountingCurve,,Trigger)</f>
        <v>obj_00962#0000</v>
      </c>
    </row>
    <row r="114" spans="1:13" x14ac:dyDescent="0.2">
      <c r="D114" s="96" t="s">
        <v>122</v>
      </c>
      <c r="E114" s="86" t="s">
        <v>115</v>
      </c>
      <c r="F114" s="61">
        <f t="shared" si="1"/>
        <v>42177</v>
      </c>
      <c r="G114" s="61">
        <f>_xll.qlInterestRateIndexValueDate(M114,F114)</f>
        <v>42179</v>
      </c>
      <c r="H114" s="61">
        <f>_xll.qlInterestRateIndexMaturity(M114,G114)</f>
        <v>56059</v>
      </c>
      <c r="I114" s="68">
        <f>_xll.qlIndexFixing(M114,F114,TRUE,AllTriggers)</f>
        <v>1.6171210610105961E-2</v>
      </c>
      <c r="J114" s="35" t="str">
        <f t="shared" si="4"/>
        <v>EUR1MSW38Y=</v>
      </c>
      <c r="K114" s="35"/>
      <c r="M114" s="59" t="str">
        <f>_xll.qlSwapIndex(,IborIndexFamily,D114,SettlementDays,Currency,Calendar,$O$63,$P$63,$Q$63,IborIndex,DiscountingCurve,,Trigger)</f>
        <v>obj_00959#0000</v>
      </c>
    </row>
    <row r="115" spans="1:13" x14ac:dyDescent="0.2">
      <c r="A115" s="44"/>
      <c r="C115" s="44"/>
      <c r="D115" s="96" t="s">
        <v>123</v>
      </c>
      <c r="E115" s="86" t="s">
        <v>115</v>
      </c>
      <c r="F115" s="61">
        <f t="shared" si="1"/>
        <v>42177</v>
      </c>
      <c r="G115" s="61">
        <f>_xll.qlInterestRateIndexValueDate(M115,F115)</f>
        <v>42179</v>
      </c>
      <c r="H115" s="61">
        <f>_xll.qlInterestRateIndexMaturity(M115,G115)</f>
        <v>56424</v>
      </c>
      <c r="I115" s="68">
        <f>_xll.qlIndexFixing(M115,F115,TRUE,AllTriggers)</f>
        <v>1.6175378881463729E-2</v>
      </c>
      <c r="J115" s="35" t="str">
        <f t="shared" si="4"/>
        <v>EUR1MSW39Y=</v>
      </c>
      <c r="K115" s="35"/>
      <c r="M115" s="59" t="str">
        <f>_xll.qlSwapIndex(,IborIndexFamily,D115,SettlementDays,Currency,Calendar,$O$63,$P$63,$Q$63,IborIndex,DiscountingCurve,,Trigger)</f>
        <v>obj_00956#0000</v>
      </c>
    </row>
    <row r="116" spans="1:13" x14ac:dyDescent="0.2">
      <c r="A116" s="44"/>
      <c r="C116" s="44"/>
      <c r="D116" s="96" t="s">
        <v>107</v>
      </c>
      <c r="E116" s="86" t="s">
        <v>115</v>
      </c>
      <c r="F116" s="61">
        <f t="shared" ref="F116:F118" si="5">EvaluationDate</f>
        <v>42177</v>
      </c>
      <c r="G116" s="61">
        <f>_xll.qlInterestRateIndexValueDate(M116,F116)</f>
        <v>42179</v>
      </c>
      <c r="H116" s="61">
        <f>_xll.qlInterestRateIndexMaturity(M116,G116)</f>
        <v>56789</v>
      </c>
      <c r="I116" s="68">
        <f>_xll.qlIndexFixing(M116,F116,TRUE,AllTriggers)</f>
        <v>1.6170000000019277E-2</v>
      </c>
      <c r="J116" s="35" t="str">
        <f>Currency&amp;CurveTenor&amp;E116&amp;D116&amp;"="</f>
        <v>EUR1MSW40Y=</v>
      </c>
      <c r="K116" s="35" t="s">
        <v>141</v>
      </c>
      <c r="M116" s="59" t="str">
        <f>_xll.qlSwapIndex(,IborIndexFamily,D116,SettlementDays,Currency,Calendar,$O$63,$P$63,$Q$63,IborIndex,DiscountingCurve,,Trigger)</f>
        <v>obj_009df#0000</v>
      </c>
    </row>
    <row r="117" spans="1:13" x14ac:dyDescent="0.2">
      <c r="A117" s="44"/>
      <c r="C117" s="44"/>
      <c r="D117" s="96" t="s">
        <v>108</v>
      </c>
      <c r="E117" s="86" t="s">
        <v>115</v>
      </c>
      <c r="F117" s="61">
        <f t="shared" si="5"/>
        <v>42177</v>
      </c>
      <c r="G117" s="61">
        <f>_xll.qlInterestRateIndexValueDate(M117,F117)</f>
        <v>42179</v>
      </c>
      <c r="H117" s="61">
        <f>_xll.qlInterestRateIndexMaturity(M117,G117)</f>
        <v>60442</v>
      </c>
      <c r="I117" s="68">
        <f>_xll.qlIndexFixing(M117,F117,TRUE,AllTriggers)</f>
        <v>1.5829999999862232E-2</v>
      </c>
      <c r="J117" s="35" t="str">
        <f>Currency&amp;CurveTenor&amp;E117&amp;D117&amp;"="</f>
        <v>EUR1MSW50Y=</v>
      </c>
      <c r="K117" s="35" t="s">
        <v>142</v>
      </c>
      <c r="M117" s="59" t="str">
        <f>_xll.qlSwapIndex(,IborIndexFamily,D117,SettlementDays,Currency,Calendar,$O$63,$P$63,$Q$63,IborIndex,DiscountingCurve,,Trigger)</f>
        <v>obj_009cf#0000</v>
      </c>
    </row>
    <row r="118" spans="1:13" x14ac:dyDescent="0.2">
      <c r="A118" s="44"/>
      <c r="C118" s="44"/>
      <c r="D118" s="99" t="s">
        <v>109</v>
      </c>
      <c r="E118" s="87" t="s">
        <v>115</v>
      </c>
      <c r="F118" s="63">
        <f t="shared" si="5"/>
        <v>42177</v>
      </c>
      <c r="G118" s="63">
        <f>_xll.qlInterestRateIndexValueDate(M118,F118)</f>
        <v>42179</v>
      </c>
      <c r="H118" s="63">
        <f>_xll.qlInterestRateIndexMaturity(M118,G118)</f>
        <v>64094</v>
      </c>
      <c r="I118" s="64">
        <f>_xll.qlIndexFixing(M118,F118,TRUE,AllTriggers)</f>
        <v>1.5750000000035024E-2</v>
      </c>
      <c r="J118" s="64" t="str">
        <f>Currency&amp;CurveTenor&amp;E118&amp;D118&amp;"="</f>
        <v>EUR1MSW60Y=</v>
      </c>
      <c r="K118" s="64" t="s">
        <v>143</v>
      </c>
      <c r="M118" s="65" t="str">
        <f>_xll.qlSwapIndex(,IborIndexFamily,D118,SettlementDays,Currency,Calendar,$O$63,$P$63,$Q$63,IborIndex,DiscountingCurve,,Trigger)</f>
        <v>obj_009c5#0000</v>
      </c>
    </row>
    <row r="119" spans="1:13" x14ac:dyDescent="0.2">
      <c r="A119" s="44"/>
      <c r="C119" s="44"/>
    </row>
    <row r="120" spans="1:13" x14ac:dyDescent="0.2">
      <c r="A120" s="44"/>
      <c r="C120" s="44"/>
    </row>
    <row r="121" spans="1:13" x14ac:dyDescent="0.2">
      <c r="A121" s="44"/>
      <c r="C121" s="44"/>
    </row>
    <row r="122" spans="1:13" x14ac:dyDescent="0.2">
      <c r="A122" s="44"/>
      <c r="C122" s="44"/>
    </row>
    <row r="123" spans="1:13" x14ac:dyDescent="0.2">
      <c r="A123" s="44"/>
      <c r="C123" s="44"/>
    </row>
    <row r="124" spans="1:13" x14ac:dyDescent="0.2">
      <c r="A124" s="44"/>
      <c r="C124" s="44"/>
    </row>
    <row r="125" spans="1:13" x14ac:dyDescent="0.2">
      <c r="A125" s="44"/>
      <c r="C125" s="44"/>
    </row>
    <row r="126" spans="1:13" x14ac:dyDescent="0.2">
      <c r="A126" s="44"/>
      <c r="C126" s="44"/>
    </row>
    <row r="127" spans="1:13" x14ac:dyDescent="0.2">
      <c r="A127" s="44"/>
      <c r="C127" s="44"/>
    </row>
    <row r="128" spans="1:13" x14ac:dyDescent="0.2">
      <c r="A128" s="44"/>
      <c r="C128" s="44"/>
    </row>
    <row r="129" spans="1:3" x14ac:dyDescent="0.2">
      <c r="A129" s="44"/>
      <c r="C129" s="44"/>
    </row>
    <row r="130" spans="1:3" x14ac:dyDescent="0.2">
      <c r="A130" s="44"/>
      <c r="C130" s="44"/>
    </row>
    <row r="131" spans="1:3" x14ac:dyDescent="0.2">
      <c r="A131" s="44"/>
      <c r="C131" s="44"/>
    </row>
  </sheetData>
  <dataValidations disablePrompts="1" count="2">
    <dataValidation type="list" allowBlank="1" showInputMessage="1" showErrorMessage="1" sqref="Q6 Q48 Q6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6 P48 P63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118"/>
  <sheetViews>
    <sheetView showGridLines="0" topLeftCell="C1" workbookViewId="0">
      <selection activeCell="F1" sqref="F1"/>
    </sheetView>
  </sheetViews>
  <sheetFormatPr defaultColWidth="2.85546875" defaultRowHeight="11.25" outlineLevelCol="1" x14ac:dyDescent="0.2"/>
  <cols>
    <col min="1" max="3" width="2.7109375" style="5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" style="7" bestFit="1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5.140625" style="5" hidden="1" customWidth="1" outlineLevel="1"/>
    <col min="14" max="14" width="2.7109375" style="5" hidden="1" customWidth="1" outlineLevel="1"/>
    <col min="15" max="15" width="14.140625" style="5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44"/>
      <c r="B1" s="44"/>
      <c r="C1" s="44"/>
      <c r="D1" s="41"/>
      <c r="E1" s="42" t="s">
        <v>54</v>
      </c>
      <c r="F1" s="43" t="s">
        <v>19</v>
      </c>
      <c r="G1" s="44"/>
      <c r="H1" s="44"/>
      <c r="I1" s="36"/>
      <c r="J1" s="44"/>
      <c r="K1" s="44"/>
      <c r="L1" s="44"/>
      <c r="N1" s="44"/>
      <c r="O1" s="44"/>
      <c r="P1" s="44"/>
      <c r="Q1" s="44"/>
      <c r="R1" s="44"/>
      <c r="S1" s="27"/>
    </row>
    <row r="2" spans="1:19" x14ac:dyDescent="0.2">
      <c r="E2" s="42" t="s">
        <v>55</v>
      </c>
      <c r="F2" s="43" t="str">
        <f>Currency&amp;CurveTenor</f>
        <v>EUR3M</v>
      </c>
      <c r="G2" s="44"/>
      <c r="H2" s="44"/>
      <c r="I2" s="36"/>
      <c r="J2" s="44"/>
      <c r="K2" s="44"/>
      <c r="O2" s="44"/>
      <c r="P2" s="44"/>
      <c r="Q2" s="44"/>
      <c r="R2" s="44"/>
      <c r="S2" s="27"/>
    </row>
    <row r="3" spans="1:19" x14ac:dyDescent="0.2">
      <c r="E3" s="42" t="s">
        <v>32</v>
      </c>
      <c r="F3" s="19" t="str">
        <f>IborIndexFamily&amp;CurveTenor</f>
        <v>Euribor3M</v>
      </c>
      <c r="G3" s="44"/>
      <c r="H3" s="44"/>
      <c r="I3" s="36"/>
      <c r="J3" s="44"/>
      <c r="K3" s="44"/>
      <c r="M3" s="44"/>
      <c r="N3" s="44"/>
      <c r="O3" s="44"/>
      <c r="P3" s="44"/>
      <c r="Q3" s="44"/>
      <c r="R3" s="44"/>
      <c r="S3" s="27"/>
    </row>
    <row r="4" spans="1:19" x14ac:dyDescent="0.2">
      <c r="A4" s="44"/>
      <c r="B4" s="44"/>
      <c r="C4" s="44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  <c r="P4" s="44"/>
      <c r="Q4" s="44"/>
      <c r="R4" s="44"/>
      <c r="S4" s="27"/>
    </row>
    <row r="5" spans="1:19" x14ac:dyDescent="0.2">
      <c r="A5" s="27"/>
      <c r="B5" s="27"/>
      <c r="C5" s="27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4"/>
      <c r="O5" s="42" t="s">
        <v>65</v>
      </c>
      <c r="P5" s="42" t="s">
        <v>62</v>
      </c>
      <c r="Q5" s="42" t="s">
        <v>63</v>
      </c>
      <c r="R5" s="27"/>
      <c r="S5" s="27"/>
    </row>
    <row r="6" spans="1:19" x14ac:dyDescent="0.2">
      <c r="A6" s="27"/>
      <c r="B6" s="27"/>
      <c r="C6" s="27"/>
      <c r="D6" s="93"/>
      <c r="E6" s="105"/>
      <c r="F6" s="94"/>
      <c r="G6" s="94"/>
      <c r="H6" s="94"/>
      <c r="I6" s="95"/>
      <c r="J6" s="95"/>
      <c r="K6" s="88"/>
      <c r="L6" s="27"/>
      <c r="M6" s="127"/>
      <c r="N6" s="44"/>
      <c r="O6" s="43" t="b">
        <v>1</v>
      </c>
      <c r="P6" s="43" t="s">
        <v>144</v>
      </c>
      <c r="Q6" s="72" t="s">
        <v>125</v>
      </c>
      <c r="R6" s="27"/>
      <c r="S6" s="27"/>
    </row>
    <row r="7" spans="1:19" x14ac:dyDescent="0.2">
      <c r="A7" s="27"/>
      <c r="B7" s="27"/>
      <c r="C7" s="27"/>
      <c r="D7" s="96"/>
      <c r="E7" s="106"/>
      <c r="F7" s="97"/>
      <c r="G7" s="97"/>
      <c r="H7" s="97"/>
      <c r="I7" s="89"/>
      <c r="J7" s="89"/>
      <c r="K7" s="89"/>
      <c r="L7" s="27"/>
      <c r="M7" s="91"/>
      <c r="N7" s="41"/>
      <c r="R7" s="27"/>
      <c r="S7" s="27"/>
    </row>
    <row r="8" spans="1:19" x14ac:dyDescent="0.2">
      <c r="A8" s="27"/>
      <c r="B8" s="27"/>
      <c r="C8" s="27"/>
      <c r="D8" s="96" t="s">
        <v>111</v>
      </c>
      <c r="E8" s="106" t="s">
        <v>145</v>
      </c>
      <c r="F8" s="97">
        <f t="shared" ref="F8:F14" si="0">EvaluationDate</f>
        <v>42177</v>
      </c>
      <c r="G8" s="97">
        <f>_xll.qlInterestRateIndexValueDate(M8,F8)</f>
        <v>42179</v>
      </c>
      <c r="H8" s="97">
        <f>_xll.qlInterestRateIndexMaturity(M8,G8)</f>
        <v>42180</v>
      </c>
      <c r="I8" s="89">
        <f>_xll.qlIndexFixing(M8,F8,TRUE,AllTriggers)</f>
        <v>-2.5820182835811778E-4</v>
      </c>
      <c r="J8" s="89" t="str">
        <f t="shared" ref="J8:J15" si="1">Currency&amp;CurveTenor&amp;E8&amp;UPPER(D8)&amp;"="</f>
        <v>EUR3MDPSN=</v>
      </c>
      <c r="K8" s="89"/>
      <c r="L8" s="27"/>
      <c r="M8" s="59" t="str">
        <f>_xll.qlIborIndex(,IborIndexFamily,IF(D8="SN","1D",D8),SettlementDays,Currency,Calendar,BDayConvention,EndOfMonth,DayCounter,YieldCurve,,Trigger)</f>
        <v>obj_0099b#0000</v>
      </c>
      <c r="N8" s="41"/>
      <c r="R8" s="27"/>
      <c r="S8" s="27"/>
    </row>
    <row r="9" spans="1:19" x14ac:dyDescent="0.2">
      <c r="A9" s="27"/>
      <c r="B9" s="27"/>
      <c r="C9" s="27"/>
      <c r="D9" s="96" t="s">
        <v>115</v>
      </c>
      <c r="E9" s="106" t="s">
        <v>145</v>
      </c>
      <c r="F9" s="97">
        <f t="shared" si="0"/>
        <v>42177</v>
      </c>
      <c r="G9" s="97">
        <f>_xll.qlInterestRateIndexValueDate(M9,F9)</f>
        <v>42179</v>
      </c>
      <c r="H9" s="97">
        <f>_xll.qlInterestRateIndexMaturity(M9,G9)</f>
        <v>42186</v>
      </c>
      <c r="I9" s="89">
        <f>_xll.qlIndexFixing(M9,F9,TRUE,AllTriggers)</f>
        <v>-4.7344324021203477E-5</v>
      </c>
      <c r="J9" s="89" t="str">
        <f t="shared" si="1"/>
        <v>EUR3MDPSW=</v>
      </c>
      <c r="K9" s="89"/>
      <c r="L9" s="27"/>
      <c r="M9" s="17" t="str">
        <f>_xll.qlEuribor(,D9,YieldCurve,,Trigger)</f>
        <v>obj_00907#0000</v>
      </c>
      <c r="N9" s="41"/>
      <c r="O9" s="44"/>
      <c r="P9" s="44"/>
      <c r="Q9" s="44"/>
      <c r="R9" s="27"/>
      <c r="S9" s="27"/>
    </row>
    <row r="10" spans="1:19" x14ac:dyDescent="0.2">
      <c r="A10" s="27"/>
      <c r="B10" s="27"/>
      <c r="C10" s="27"/>
      <c r="D10" s="96" t="s">
        <v>16</v>
      </c>
      <c r="E10" s="106" t="s">
        <v>145</v>
      </c>
      <c r="F10" s="97">
        <f t="shared" si="0"/>
        <v>42177</v>
      </c>
      <c r="G10" s="97">
        <f>_xll.qlInterestRateIndexValueDate(M10,F10)</f>
        <v>42179</v>
      </c>
      <c r="H10" s="97">
        <f>_xll.qlInterestRateIndexMaturity(M10,G10)</f>
        <v>42193</v>
      </c>
      <c r="I10" s="89">
        <f>_xll.qlIndexFixing(M10,F10,TRUE,AllTriggers)</f>
        <v>-1.5277267954123222E-4</v>
      </c>
      <c r="J10" s="89" t="str">
        <f t="shared" si="1"/>
        <v>EUR3MDP2W=</v>
      </c>
      <c r="K10" s="89"/>
      <c r="L10" s="27"/>
      <c r="M10" s="17" t="str">
        <f>_xll.qlEuribor(,D10,YieldCurve,,Trigger)</f>
        <v>obj_00928#0000</v>
      </c>
      <c r="N10" s="41"/>
      <c r="O10" s="44"/>
      <c r="P10" s="44"/>
      <c r="Q10" s="44"/>
      <c r="R10" s="27"/>
      <c r="S10" s="27"/>
    </row>
    <row r="11" spans="1:19" x14ac:dyDescent="0.2">
      <c r="A11" s="27"/>
      <c r="B11" s="27"/>
      <c r="C11" s="27"/>
      <c r="D11" s="96" t="s">
        <v>74</v>
      </c>
      <c r="E11" s="106" t="s">
        <v>145</v>
      </c>
      <c r="F11" s="97">
        <f t="shared" si="0"/>
        <v>42177</v>
      </c>
      <c r="G11" s="97">
        <f>_xll.qlInterestRateIndexValueDate(M11,F11)</f>
        <v>42179</v>
      </c>
      <c r="H11" s="97">
        <f>_xll.qlInterestRateIndexMaturity(M11,G11)</f>
        <v>42200</v>
      </c>
      <c r="I11" s="89">
        <f>_xll.qlIndexFixing(M11,F11,TRUE,AllTriggers)</f>
        <v>-1.8791503261069868E-4</v>
      </c>
      <c r="J11" s="89" t="str">
        <f t="shared" si="1"/>
        <v>EUR3MDP3W=</v>
      </c>
      <c r="K11" s="89"/>
      <c r="L11" s="27"/>
      <c r="M11" s="17" t="str">
        <f>_xll.qlEuribor(,D11,YieldCurve,,Trigger)</f>
        <v>obj_00947#0000</v>
      </c>
      <c r="N11" s="41"/>
      <c r="O11" s="44"/>
      <c r="P11" s="44"/>
      <c r="Q11" s="44"/>
      <c r="R11" s="27"/>
      <c r="S11" s="27"/>
    </row>
    <row r="12" spans="1:19" x14ac:dyDescent="0.2">
      <c r="A12" s="27"/>
      <c r="B12" s="27"/>
      <c r="C12" s="27"/>
      <c r="D12" s="96" t="s">
        <v>17</v>
      </c>
      <c r="E12" s="106" t="s">
        <v>145</v>
      </c>
      <c r="F12" s="97">
        <f t="shared" si="0"/>
        <v>42177</v>
      </c>
      <c r="G12" s="98">
        <f>_xll.qlInterestRateIndexValueDate(M12,F12)</f>
        <v>42179</v>
      </c>
      <c r="H12" s="97">
        <f>_xll.qlInterestRateIndexMaturity(M12,G12)</f>
        <v>42209</v>
      </c>
      <c r="I12" s="89">
        <f>_xll.qlIndexFixing(M12,F12,TRUE,AllTriggers)</f>
        <v>-2.0899999999990371E-4</v>
      </c>
      <c r="J12" s="89" t="str">
        <f t="shared" si="1"/>
        <v>EUR3MDP1M=</v>
      </c>
      <c r="K12" s="89"/>
      <c r="L12" s="27"/>
      <c r="M12" s="17" t="str">
        <f>_xll.qlEuribor(,D12,YieldCurve,,Trigger)</f>
        <v>obj_00910#0000</v>
      </c>
      <c r="N12" s="41"/>
      <c r="O12" s="44"/>
      <c r="P12" s="44"/>
      <c r="Q12" s="44"/>
      <c r="R12" s="27"/>
      <c r="S12" s="27"/>
    </row>
    <row r="13" spans="1:19" x14ac:dyDescent="0.2">
      <c r="A13" s="27"/>
      <c r="B13" s="27"/>
      <c r="C13" s="27"/>
      <c r="D13" s="96" t="s">
        <v>18</v>
      </c>
      <c r="E13" s="106" t="s">
        <v>145</v>
      </c>
      <c r="F13" s="97">
        <f t="shared" si="0"/>
        <v>42177</v>
      </c>
      <c r="G13" s="98">
        <f>_xll.qlInterestRateIndexValueDate(M13,F13)</f>
        <v>42179</v>
      </c>
      <c r="H13" s="97">
        <f>_xll.qlInterestRateIndexMaturity(M13,G13)</f>
        <v>42240</v>
      </c>
      <c r="I13" s="89">
        <f>_xll.qlIndexFixing(M13,F13,TRUE,AllTriggers)</f>
        <v>-1.5699999999931841E-4</v>
      </c>
      <c r="J13" s="89" t="str">
        <f t="shared" si="1"/>
        <v>EUR3MDP2M=</v>
      </c>
      <c r="K13" s="89"/>
      <c r="L13" s="27"/>
      <c r="M13" s="91" t="str">
        <f>_xll.qlEuribor(,D13,YieldCurve,,Trigger)</f>
        <v>obj_00949#0000</v>
      </c>
      <c r="N13" s="27"/>
      <c r="O13" s="44"/>
      <c r="P13" s="44"/>
      <c r="Q13" s="44"/>
      <c r="R13" s="27"/>
      <c r="S13" s="27"/>
    </row>
    <row r="14" spans="1:19" x14ac:dyDescent="0.2">
      <c r="A14" s="27"/>
      <c r="B14" s="27"/>
      <c r="C14" s="27"/>
      <c r="D14" s="96" t="s">
        <v>19</v>
      </c>
      <c r="E14" s="106" t="s">
        <v>145</v>
      </c>
      <c r="F14" s="97">
        <f t="shared" si="0"/>
        <v>42177</v>
      </c>
      <c r="G14" s="98">
        <f>_xll.qlInterestRateIndexValueDate(IborIndex,F14)</f>
        <v>42179</v>
      </c>
      <c r="H14" s="97">
        <f>_xll.qlInterestRateIndexMaturity(IborIndex,G14)</f>
        <v>42271</v>
      </c>
      <c r="I14" s="89">
        <f>_xll.qlIndexFixing(IborIndex,F14,TRUE,AllTriggers)</f>
        <v>-1.1899999999963269E-4</v>
      </c>
      <c r="J14" s="89" t="str">
        <f t="shared" si="1"/>
        <v>EUR3MDP3M=</v>
      </c>
      <c r="K14" s="89"/>
      <c r="L14" s="27"/>
      <c r="M14" s="17"/>
      <c r="N14" s="27"/>
      <c r="O14" s="44"/>
      <c r="P14" s="41"/>
      <c r="Q14" s="44"/>
      <c r="R14" s="27"/>
      <c r="S14" s="27"/>
    </row>
    <row r="15" spans="1:19" x14ac:dyDescent="0.2">
      <c r="A15" s="27"/>
      <c r="B15" s="27"/>
      <c r="C15" s="27"/>
      <c r="D15" s="156"/>
      <c r="E15" s="195"/>
      <c r="F15" s="196"/>
      <c r="G15" s="196"/>
      <c r="H15" s="196"/>
      <c r="I15" s="197"/>
      <c r="J15" s="197"/>
      <c r="K15" s="197"/>
      <c r="L15" s="27"/>
      <c r="M15" s="17"/>
      <c r="N15" s="27"/>
      <c r="O15" s="44"/>
      <c r="P15" s="41"/>
      <c r="Q15" s="44"/>
      <c r="R15" s="27"/>
      <c r="S15" s="27"/>
    </row>
    <row r="16" spans="1:19" x14ac:dyDescent="0.2">
      <c r="A16" s="27"/>
      <c r="B16" s="27"/>
      <c r="C16" s="27"/>
      <c r="D16" s="116"/>
      <c r="E16" s="117"/>
      <c r="F16" s="117"/>
      <c r="G16" s="117"/>
      <c r="H16" s="117"/>
      <c r="I16" s="124"/>
      <c r="J16" s="117"/>
      <c r="K16" s="117"/>
      <c r="L16" s="27"/>
      <c r="M16" s="17"/>
      <c r="N16" s="27"/>
      <c r="O16" s="44"/>
      <c r="P16" s="41"/>
      <c r="Q16" s="44"/>
      <c r="R16" s="27"/>
      <c r="S16" s="27"/>
    </row>
    <row r="17" spans="1:19" x14ac:dyDescent="0.2">
      <c r="A17" s="27"/>
      <c r="B17" s="27"/>
      <c r="C17" s="27"/>
      <c r="D17" s="116"/>
      <c r="E17" s="117"/>
      <c r="F17" s="117"/>
      <c r="G17" s="117"/>
      <c r="H17" s="117"/>
      <c r="I17" s="124"/>
      <c r="J17" s="117"/>
      <c r="K17" s="117"/>
      <c r="L17" s="27"/>
      <c r="M17" s="17"/>
      <c r="N17" s="41"/>
      <c r="O17" s="41"/>
      <c r="P17" s="41"/>
      <c r="Q17" s="41"/>
      <c r="R17" s="41"/>
      <c r="S17" s="27"/>
    </row>
    <row r="18" spans="1:19" x14ac:dyDescent="0.2">
      <c r="A18" s="27"/>
      <c r="B18" s="27"/>
      <c r="C18" s="27"/>
      <c r="D18" s="116"/>
      <c r="E18" s="117"/>
      <c r="F18" s="117"/>
      <c r="G18" s="117"/>
      <c r="H18" s="117"/>
      <c r="I18" s="124"/>
      <c r="J18" s="117"/>
      <c r="K18" s="117"/>
      <c r="L18" s="27"/>
      <c r="M18" s="17"/>
      <c r="N18" s="41"/>
      <c r="O18" s="41"/>
      <c r="P18" s="41"/>
      <c r="Q18" s="41"/>
      <c r="R18" s="41"/>
      <c r="S18" s="27"/>
    </row>
    <row r="19" spans="1:19" x14ac:dyDescent="0.2">
      <c r="A19" s="27"/>
      <c r="B19" s="27"/>
      <c r="C19" s="27"/>
      <c r="D19" s="116"/>
      <c r="E19" s="117"/>
      <c r="F19" s="117"/>
      <c r="G19" s="117"/>
      <c r="H19" s="117"/>
      <c r="I19" s="124"/>
      <c r="J19" s="117"/>
      <c r="K19" s="117"/>
      <c r="L19" s="27"/>
      <c r="M19" s="91"/>
      <c r="N19" s="41"/>
      <c r="O19" s="41"/>
      <c r="P19" s="41"/>
      <c r="Q19" s="41"/>
      <c r="R19" s="41"/>
      <c r="S19" s="27"/>
    </row>
    <row r="20" spans="1:19" x14ac:dyDescent="0.2">
      <c r="A20" s="27"/>
      <c r="B20" s="27"/>
      <c r="C20" s="27"/>
      <c r="D20" s="116"/>
      <c r="E20" s="117"/>
      <c r="F20" s="117"/>
      <c r="G20" s="117"/>
      <c r="H20" s="117"/>
      <c r="I20" s="124"/>
      <c r="J20" s="117"/>
      <c r="K20" s="117"/>
      <c r="L20" s="58"/>
      <c r="M20" s="17"/>
      <c r="N20" s="41"/>
      <c r="O20" s="41"/>
      <c r="P20" s="41"/>
      <c r="Q20" s="41"/>
      <c r="R20" s="41"/>
      <c r="S20" s="27"/>
    </row>
    <row r="21" spans="1:19" x14ac:dyDescent="0.2">
      <c r="A21" s="27"/>
      <c r="B21" s="27"/>
      <c r="C21" s="27"/>
      <c r="D21" s="116"/>
      <c r="E21" s="117"/>
      <c r="F21" s="117"/>
      <c r="G21" s="117"/>
      <c r="H21" s="117"/>
      <c r="I21" s="124"/>
      <c r="J21" s="117"/>
      <c r="K21" s="117"/>
      <c r="L21" s="58"/>
      <c r="M21" s="17"/>
      <c r="N21" s="41"/>
      <c r="O21" s="41"/>
      <c r="P21" s="41"/>
      <c r="Q21" s="41"/>
      <c r="R21" s="41"/>
      <c r="S21" s="27"/>
    </row>
    <row r="22" spans="1:19" x14ac:dyDescent="0.2">
      <c r="A22" s="27"/>
      <c r="B22" s="27"/>
      <c r="C22" s="27"/>
      <c r="D22" s="116"/>
      <c r="E22" s="117"/>
      <c r="F22" s="117"/>
      <c r="G22" s="117"/>
      <c r="H22" s="117"/>
      <c r="I22" s="124"/>
      <c r="J22" s="117"/>
      <c r="K22" s="117"/>
      <c r="L22" s="58"/>
      <c r="M22" s="17"/>
      <c r="N22" s="41"/>
      <c r="O22" s="41"/>
      <c r="P22" s="41"/>
      <c r="Q22" s="41"/>
      <c r="R22" s="41"/>
      <c r="S22" s="27"/>
    </row>
    <row r="23" spans="1:19" x14ac:dyDescent="0.2">
      <c r="A23" s="27"/>
      <c r="B23" s="27"/>
      <c r="C23" s="27"/>
      <c r="D23" s="119"/>
      <c r="E23" s="120"/>
      <c r="F23" s="120"/>
      <c r="G23" s="120"/>
      <c r="H23" s="120"/>
      <c r="I23" s="125"/>
      <c r="J23" s="120"/>
      <c r="K23" s="120"/>
      <c r="L23" s="58"/>
      <c r="M23" s="19"/>
      <c r="R23" s="27"/>
      <c r="S23" s="27"/>
    </row>
    <row r="24" spans="1:19" x14ac:dyDescent="0.2">
      <c r="A24" s="27"/>
      <c r="B24" s="27"/>
      <c r="C24" s="27"/>
      <c r="D24" s="93" t="str">
        <f>_xll.qlIMMNextCode(EvaluationDate-1)</f>
        <v>U5</v>
      </c>
      <c r="E24" s="85" t="s">
        <v>150</v>
      </c>
      <c r="F24" s="94">
        <f>_xll.qlInterestRateIndexFixingDate(IborIndex,G24)</f>
        <v>42261</v>
      </c>
      <c r="G24" s="104">
        <f>_xll.qlIMMdate(D24)</f>
        <v>42263</v>
      </c>
      <c r="H24" s="94">
        <f>_xll.qlInterestRateIndexMaturity(IborIndex,G24)</f>
        <v>42354</v>
      </c>
      <c r="I24" s="192">
        <f>(1-_xll.qlIndexFixing(IborIndex,F24,TRUE,AllTriggers))*100</f>
        <v>99.997499999847534</v>
      </c>
      <c r="J24" s="100" t="str">
        <f t="shared" ref="J24:J31" si="2">Currency&amp;CurveTenor&amp;E24&amp;UPPER(D24)</f>
        <v>EUR3MFUTU5</v>
      </c>
      <c r="K24" s="100" t="str">
        <f>"FEI"&amp;D24</f>
        <v>FEIU5</v>
      </c>
      <c r="R24" s="27"/>
      <c r="S24" s="27"/>
    </row>
    <row r="25" spans="1:19" x14ac:dyDescent="0.2">
      <c r="A25" s="27"/>
      <c r="B25" s="27"/>
      <c r="C25" s="27"/>
      <c r="D25" s="96" t="str">
        <f>_xll.qlIMMNextCode(D24)</f>
        <v>Z5</v>
      </c>
      <c r="E25" s="86" t="s">
        <v>150</v>
      </c>
      <c r="F25" s="97">
        <f>_xll.qlInterestRateIndexFixingDate(IborIndex,G25)</f>
        <v>42352</v>
      </c>
      <c r="G25" s="98">
        <f>_xll.qlIMMdate(D25)</f>
        <v>42354</v>
      </c>
      <c r="H25" s="97">
        <f>_xll.qlInterestRateIndexMaturity(IborIndex,G25)</f>
        <v>42445</v>
      </c>
      <c r="I25" s="193">
        <f>(1-_xll.qlIndexFixing(IborIndex,F25,TRUE,AllTriggers))*100</f>
        <v>99.992500000017529</v>
      </c>
      <c r="J25" s="89" t="str">
        <f t="shared" si="2"/>
        <v>EUR3MFUTZ5</v>
      </c>
      <c r="K25" s="89" t="str">
        <f t="shared" ref="K25:K31" si="3">"FEI"&amp;D25</f>
        <v>FEIZ5</v>
      </c>
      <c r="R25" s="27"/>
      <c r="S25" s="27"/>
    </row>
    <row r="26" spans="1:19" x14ac:dyDescent="0.2">
      <c r="A26" s="27"/>
      <c r="B26" s="27"/>
      <c r="C26" s="27"/>
      <c r="D26" s="96" t="str">
        <f>_xll.qlIMMNextCode(D25)</f>
        <v>H6</v>
      </c>
      <c r="E26" s="86" t="s">
        <v>150</v>
      </c>
      <c r="F26" s="97">
        <f>_xll.qlInterestRateIndexFixingDate(IborIndex,G26)</f>
        <v>42443</v>
      </c>
      <c r="G26" s="98">
        <f>_xll.qlIMMdate(D26)</f>
        <v>42445</v>
      </c>
      <c r="H26" s="97">
        <f>_xll.qlInterestRateIndexMaturity(IborIndex,G26)</f>
        <v>42537</v>
      </c>
      <c r="I26" s="193">
        <f>(1-_xll.qlIndexFixing(IborIndex,F26,TRUE,AllTriggers))*100</f>
        <v>99.977500000026311</v>
      </c>
      <c r="J26" s="89" t="str">
        <f t="shared" si="2"/>
        <v>EUR3MFUTH6</v>
      </c>
      <c r="K26" s="89" t="str">
        <f t="shared" si="3"/>
        <v>FEIH6</v>
      </c>
      <c r="R26" s="27"/>
      <c r="S26" s="27"/>
    </row>
    <row r="27" spans="1:19" x14ac:dyDescent="0.2">
      <c r="A27" s="27"/>
      <c r="B27" s="27"/>
      <c r="C27" s="27"/>
      <c r="D27" s="96" t="str">
        <f>_xll.qlIMMNextCode(D26)</f>
        <v>M6</v>
      </c>
      <c r="E27" s="86" t="s">
        <v>150</v>
      </c>
      <c r="F27" s="97">
        <f>_xll.qlInterestRateIndexFixingDate(IborIndex,G27)</f>
        <v>42534</v>
      </c>
      <c r="G27" s="98">
        <f>_xll.qlIMMdate(D27)</f>
        <v>42536</v>
      </c>
      <c r="H27" s="97">
        <f>_xll.qlInterestRateIndexMaturity(IborIndex,G27)</f>
        <v>42628</v>
      </c>
      <c r="I27" s="193">
        <f>(1-_xll.qlIndexFixing(IborIndex,F27,TRUE,AllTriggers))*100</f>
        <v>99.962499999972522</v>
      </c>
      <c r="J27" s="89" t="str">
        <f t="shared" si="2"/>
        <v>EUR3MFUTM6</v>
      </c>
      <c r="K27" s="89" t="str">
        <f t="shared" si="3"/>
        <v>FEIM6</v>
      </c>
      <c r="R27" s="27"/>
      <c r="S27" s="27"/>
    </row>
    <row r="28" spans="1:19" x14ac:dyDescent="0.2">
      <c r="A28" s="27"/>
      <c r="B28" s="27"/>
      <c r="C28" s="27"/>
      <c r="D28" s="96" t="str">
        <f>_xll.qlIMMNextCode(D27)</f>
        <v>U6</v>
      </c>
      <c r="E28" s="86" t="s">
        <v>150</v>
      </c>
      <c r="F28" s="98">
        <f>_xll.qlInterestRateIndexFixingDate(IborIndex,G28)</f>
        <v>42632</v>
      </c>
      <c r="G28" s="98">
        <f>_xll.qlIMMdate(D28)</f>
        <v>42634</v>
      </c>
      <c r="H28" s="98">
        <f>_xll.qlInterestRateIndexMaturity(IborIndex,G28)</f>
        <v>42725</v>
      </c>
      <c r="I28" s="194">
        <f>(1-_xll.qlIndexFixing(IborIndex,F28,TRUE,AllTriggers))*100</f>
        <v>99.922499999766586</v>
      </c>
      <c r="J28" s="90" t="str">
        <f t="shared" si="2"/>
        <v>EUR3MFUTU6</v>
      </c>
      <c r="K28" s="90" t="str">
        <f t="shared" si="3"/>
        <v>FEIU6</v>
      </c>
      <c r="R28" s="27"/>
      <c r="S28" s="27"/>
    </row>
    <row r="29" spans="1:19" x14ac:dyDescent="0.2">
      <c r="A29" s="27"/>
      <c r="B29" s="27"/>
      <c r="C29" s="27"/>
      <c r="D29" s="96" t="str">
        <f>_xll.qlIMMNextCode(D28)</f>
        <v>Z6</v>
      </c>
      <c r="E29" s="86" t="s">
        <v>150</v>
      </c>
      <c r="F29" s="98">
        <f>_xll.qlInterestRateIndexFixingDate(IborIndex,G29)</f>
        <v>42723</v>
      </c>
      <c r="G29" s="98">
        <f>_xll.qlIMMdate(D29)</f>
        <v>42725</v>
      </c>
      <c r="H29" s="98">
        <f>_xll.qlInterestRateIndexMaturity(IborIndex,G29)</f>
        <v>42815</v>
      </c>
      <c r="I29" s="194">
        <f>(1-_xll.qlIndexFixing(IborIndex,F29,TRUE,AllTriggers))*100</f>
        <v>99.877500000020717</v>
      </c>
      <c r="J29" s="90" t="str">
        <f t="shared" si="2"/>
        <v>EUR3MFUTZ6</v>
      </c>
      <c r="K29" s="90" t="str">
        <f t="shared" si="3"/>
        <v>FEIZ6</v>
      </c>
      <c r="R29" s="27"/>
      <c r="S29" s="27"/>
    </row>
    <row r="30" spans="1:19" x14ac:dyDescent="0.2">
      <c r="A30" s="27"/>
      <c r="B30" s="27"/>
      <c r="C30" s="27"/>
      <c r="D30" s="96" t="str">
        <f>_xll.qlIMMNextCode(D29)</f>
        <v>H7</v>
      </c>
      <c r="E30" s="86" t="s">
        <v>150</v>
      </c>
      <c r="F30" s="98">
        <f>_xll.qlInterestRateIndexFixingDate(IborIndex,G30)</f>
        <v>42807</v>
      </c>
      <c r="G30" s="98">
        <f>_xll.qlIMMdate(D30)</f>
        <v>42809</v>
      </c>
      <c r="H30" s="98">
        <f>_xll.qlInterestRateIndexMaturity(IborIndex,G30)</f>
        <v>42901</v>
      </c>
      <c r="I30" s="194">
        <f>(1-_xll.qlIndexFixing(IborIndex,F30,TRUE,AllTriggers))*100</f>
        <v>99.817500000313032</v>
      </c>
      <c r="J30" s="90" t="str">
        <f t="shared" si="2"/>
        <v>EUR3MFUTH7</v>
      </c>
      <c r="K30" s="90" t="str">
        <f t="shared" si="3"/>
        <v>FEIH7</v>
      </c>
      <c r="R30" s="27"/>
      <c r="S30" s="27"/>
    </row>
    <row r="31" spans="1:19" x14ac:dyDescent="0.2">
      <c r="A31" s="27"/>
      <c r="B31" s="27"/>
      <c r="C31" s="27"/>
      <c r="D31" s="96" t="str">
        <f>_xll.qlIMMNextCode(D30)</f>
        <v>M7</v>
      </c>
      <c r="E31" s="86" t="s">
        <v>150</v>
      </c>
      <c r="F31" s="98">
        <f>_xll.qlInterestRateIndexFixingDate(IborIndex,G31)</f>
        <v>42905</v>
      </c>
      <c r="G31" s="98">
        <f>_xll.qlIMMdate(D31)</f>
        <v>42907</v>
      </c>
      <c r="H31" s="98">
        <f>_xll.qlInterestRateIndexMaturity(IborIndex,G31)</f>
        <v>42999</v>
      </c>
      <c r="I31" s="194">
        <f>(1-_xll.qlIndexFixing(IborIndex,F31,TRUE,AllTriggers))*100</f>
        <v>99.757499999958142</v>
      </c>
      <c r="J31" s="90" t="str">
        <f t="shared" si="2"/>
        <v>EUR3MFUTM7</v>
      </c>
      <c r="K31" s="90" t="str">
        <f t="shared" si="3"/>
        <v>FEIM7</v>
      </c>
      <c r="R31" s="27"/>
      <c r="S31" s="27"/>
    </row>
    <row r="32" spans="1:19" x14ac:dyDescent="0.2">
      <c r="A32" s="27"/>
      <c r="B32" s="27"/>
      <c r="C32" s="27"/>
      <c r="D32" s="116"/>
      <c r="E32" s="117"/>
      <c r="F32" s="117"/>
      <c r="G32" s="117"/>
      <c r="H32" s="117"/>
      <c r="I32" s="124"/>
      <c r="J32" s="117"/>
      <c r="K32" s="117"/>
      <c r="R32" s="27"/>
      <c r="S32" s="27"/>
    </row>
    <row r="33" spans="1:20" x14ac:dyDescent="0.2">
      <c r="A33" s="27"/>
      <c r="B33" s="27"/>
      <c r="C33" s="27"/>
      <c r="D33" s="116"/>
      <c r="E33" s="117"/>
      <c r="F33" s="117"/>
      <c r="G33" s="117"/>
      <c r="H33" s="117"/>
      <c r="I33" s="124"/>
      <c r="J33" s="117"/>
      <c r="K33" s="117"/>
      <c r="R33" s="44"/>
      <c r="S33" s="44"/>
    </row>
    <row r="34" spans="1:20" x14ac:dyDescent="0.2">
      <c r="A34" s="27"/>
      <c r="B34" s="27"/>
      <c r="C34" s="27"/>
      <c r="D34" s="116"/>
      <c r="E34" s="117"/>
      <c r="F34" s="117"/>
      <c r="G34" s="117"/>
      <c r="H34" s="117"/>
      <c r="I34" s="124"/>
      <c r="J34" s="117"/>
      <c r="K34" s="117"/>
      <c r="R34" s="27"/>
      <c r="S34" s="27"/>
    </row>
    <row r="35" spans="1:20" x14ac:dyDescent="0.2">
      <c r="A35" s="27"/>
      <c r="B35" s="27"/>
      <c r="C35" s="27"/>
      <c r="D35" s="116"/>
      <c r="E35" s="117"/>
      <c r="F35" s="117"/>
      <c r="G35" s="117"/>
      <c r="H35" s="117"/>
      <c r="I35" s="124"/>
      <c r="J35" s="117"/>
      <c r="K35" s="117"/>
      <c r="R35" s="27"/>
      <c r="S35" s="27"/>
    </row>
    <row r="36" spans="1:20" x14ac:dyDescent="0.2">
      <c r="A36" s="27"/>
      <c r="B36" s="27"/>
      <c r="C36" s="27"/>
      <c r="D36" s="116"/>
      <c r="E36" s="117"/>
      <c r="F36" s="117"/>
      <c r="G36" s="117"/>
      <c r="H36" s="117"/>
      <c r="I36" s="124"/>
      <c r="J36" s="117"/>
      <c r="K36" s="117"/>
      <c r="R36" s="27"/>
      <c r="S36" s="27"/>
    </row>
    <row r="37" spans="1:20" x14ac:dyDescent="0.2">
      <c r="A37" s="27"/>
      <c r="B37" s="27"/>
      <c r="C37" s="27"/>
      <c r="D37" s="116"/>
      <c r="E37" s="117"/>
      <c r="F37" s="117"/>
      <c r="G37" s="117"/>
      <c r="H37" s="117"/>
      <c r="I37" s="124"/>
      <c r="J37" s="117"/>
      <c r="K37" s="117"/>
      <c r="R37" s="44"/>
      <c r="S37" s="27"/>
    </row>
    <row r="38" spans="1:20" x14ac:dyDescent="0.2">
      <c r="A38" s="27"/>
      <c r="B38" s="27"/>
      <c r="C38" s="27"/>
      <c r="D38" s="116"/>
      <c r="E38" s="117"/>
      <c r="F38" s="117"/>
      <c r="G38" s="117"/>
      <c r="H38" s="117"/>
      <c r="I38" s="124"/>
      <c r="J38" s="117"/>
      <c r="K38" s="117"/>
      <c r="R38" s="27"/>
      <c r="S38" s="27"/>
    </row>
    <row r="39" spans="1:20" x14ac:dyDescent="0.2">
      <c r="A39" s="44"/>
      <c r="B39" s="44"/>
      <c r="C39" s="44"/>
      <c r="D39" s="116"/>
      <c r="E39" s="117"/>
      <c r="F39" s="117"/>
      <c r="G39" s="117"/>
      <c r="H39" s="117"/>
      <c r="I39" s="124"/>
      <c r="J39" s="117"/>
      <c r="K39" s="117"/>
    </row>
    <row r="40" spans="1:20" x14ac:dyDescent="0.2">
      <c r="A40" s="44"/>
      <c r="B40" s="44"/>
      <c r="C40" s="44"/>
      <c r="D40" s="116"/>
      <c r="E40" s="117"/>
      <c r="F40" s="117"/>
      <c r="G40" s="117"/>
      <c r="H40" s="117"/>
      <c r="I40" s="124"/>
      <c r="J40" s="117"/>
      <c r="K40" s="117"/>
    </row>
    <row r="41" spans="1:20" x14ac:dyDescent="0.2">
      <c r="D41" s="116"/>
      <c r="E41" s="117"/>
      <c r="F41" s="117"/>
      <c r="G41" s="117"/>
      <c r="H41" s="117"/>
      <c r="I41" s="124"/>
      <c r="J41" s="117"/>
      <c r="K41" s="117"/>
    </row>
    <row r="42" spans="1:20" x14ac:dyDescent="0.2">
      <c r="D42" s="116"/>
      <c r="E42" s="117"/>
      <c r="F42" s="117"/>
      <c r="G42" s="117"/>
      <c r="H42" s="117"/>
      <c r="I42" s="124"/>
      <c r="J42" s="117"/>
      <c r="K42" s="117"/>
    </row>
    <row r="43" spans="1:20" x14ac:dyDescent="0.2">
      <c r="D43" s="116"/>
      <c r="E43" s="117"/>
      <c r="F43" s="117"/>
      <c r="G43" s="117"/>
      <c r="H43" s="117"/>
      <c r="I43" s="124"/>
      <c r="J43" s="117"/>
      <c r="K43" s="117"/>
    </row>
    <row r="44" spans="1:20" x14ac:dyDescent="0.2">
      <c r="D44" s="116"/>
      <c r="E44" s="117"/>
      <c r="F44" s="117"/>
      <c r="G44" s="117"/>
      <c r="H44" s="117"/>
      <c r="I44" s="124"/>
      <c r="J44" s="117"/>
      <c r="K44" s="117"/>
      <c r="T44" s="44"/>
    </row>
    <row r="45" spans="1:20" x14ac:dyDescent="0.2">
      <c r="D45" s="116"/>
      <c r="E45" s="117"/>
      <c r="F45" s="117"/>
      <c r="G45" s="117"/>
      <c r="H45" s="117"/>
      <c r="I45" s="124"/>
      <c r="J45" s="117"/>
      <c r="K45" s="117"/>
    </row>
    <row r="46" spans="1:20" x14ac:dyDescent="0.2">
      <c r="D46" s="116"/>
      <c r="E46" s="117"/>
      <c r="F46" s="117"/>
      <c r="G46" s="117"/>
      <c r="H46" s="117"/>
      <c r="I46" s="124"/>
      <c r="J46" s="117"/>
      <c r="K46" s="117"/>
    </row>
    <row r="47" spans="1:20" x14ac:dyDescent="0.2">
      <c r="D47" s="119"/>
      <c r="E47" s="120"/>
      <c r="F47" s="120"/>
      <c r="G47" s="120"/>
      <c r="H47" s="120"/>
      <c r="I47" s="125"/>
      <c r="J47" s="120"/>
      <c r="K47" s="120"/>
    </row>
    <row r="48" spans="1:20" x14ac:dyDescent="0.2">
      <c r="D48" s="122"/>
      <c r="E48" s="114"/>
      <c r="F48" s="114"/>
      <c r="G48" s="114"/>
      <c r="H48" s="114"/>
      <c r="I48" s="123"/>
      <c r="J48" s="114"/>
      <c r="K48" s="114"/>
    </row>
    <row r="49" spans="4:17" x14ac:dyDescent="0.2">
      <c r="D49" s="116"/>
      <c r="E49" s="117"/>
      <c r="F49" s="117"/>
      <c r="G49" s="117"/>
      <c r="H49" s="117"/>
      <c r="I49" s="124"/>
      <c r="J49" s="117"/>
      <c r="K49" s="117"/>
    </row>
    <row r="50" spans="4:17" x14ac:dyDescent="0.2">
      <c r="D50" s="116"/>
      <c r="E50" s="117"/>
      <c r="F50" s="117"/>
      <c r="G50" s="117"/>
      <c r="H50" s="117"/>
      <c r="I50" s="124"/>
      <c r="J50" s="117"/>
      <c r="K50" s="117"/>
    </row>
    <row r="51" spans="4:17" x14ac:dyDescent="0.2">
      <c r="D51" s="116"/>
      <c r="E51" s="117"/>
      <c r="F51" s="117"/>
      <c r="G51" s="117"/>
      <c r="H51" s="117"/>
      <c r="I51" s="124"/>
      <c r="J51" s="117"/>
      <c r="K51" s="117"/>
    </row>
    <row r="52" spans="4:17" x14ac:dyDescent="0.2">
      <c r="D52" s="116"/>
      <c r="E52" s="117"/>
      <c r="F52" s="117"/>
      <c r="G52" s="117"/>
      <c r="H52" s="117"/>
      <c r="I52" s="124"/>
      <c r="J52" s="117"/>
      <c r="K52" s="117"/>
    </row>
    <row r="53" spans="4:17" x14ac:dyDescent="0.2">
      <c r="D53" s="116"/>
      <c r="E53" s="117"/>
      <c r="F53" s="117"/>
      <c r="G53" s="117"/>
      <c r="H53" s="117"/>
      <c r="I53" s="124"/>
      <c r="J53" s="117"/>
      <c r="K53" s="117"/>
    </row>
    <row r="54" spans="4:17" x14ac:dyDescent="0.2">
      <c r="D54" s="116"/>
      <c r="E54" s="117"/>
      <c r="F54" s="117"/>
      <c r="G54" s="117"/>
      <c r="H54" s="117"/>
      <c r="I54" s="124"/>
      <c r="J54" s="117"/>
      <c r="K54" s="117"/>
    </row>
    <row r="55" spans="4:17" x14ac:dyDescent="0.2">
      <c r="D55" s="116"/>
      <c r="E55" s="117"/>
      <c r="F55" s="117"/>
      <c r="G55" s="117"/>
      <c r="H55" s="117"/>
      <c r="I55" s="124"/>
      <c r="J55" s="117"/>
      <c r="K55" s="117"/>
    </row>
    <row r="56" spans="4:17" x14ac:dyDescent="0.2">
      <c r="D56" s="116"/>
      <c r="E56" s="117"/>
      <c r="F56" s="117"/>
      <c r="G56" s="117"/>
      <c r="H56" s="117"/>
      <c r="I56" s="124"/>
      <c r="J56" s="117"/>
      <c r="K56" s="117"/>
    </row>
    <row r="57" spans="4:17" x14ac:dyDescent="0.2">
      <c r="D57" s="116"/>
      <c r="E57" s="117"/>
      <c r="F57" s="117"/>
      <c r="G57" s="117"/>
      <c r="H57" s="117"/>
      <c r="I57" s="124"/>
      <c r="J57" s="117"/>
      <c r="K57" s="117"/>
    </row>
    <row r="58" spans="4:17" x14ac:dyDescent="0.2">
      <c r="D58" s="116"/>
      <c r="E58" s="117"/>
      <c r="F58" s="117"/>
      <c r="G58" s="117"/>
      <c r="H58" s="117"/>
      <c r="I58" s="124"/>
      <c r="J58" s="117"/>
      <c r="K58" s="117"/>
    </row>
    <row r="59" spans="4:17" x14ac:dyDescent="0.2">
      <c r="D59" s="116"/>
      <c r="E59" s="117"/>
      <c r="F59" s="117"/>
      <c r="G59" s="117"/>
      <c r="H59" s="117"/>
      <c r="I59" s="124"/>
      <c r="J59" s="117"/>
      <c r="K59" s="117"/>
    </row>
    <row r="60" spans="4:17" x14ac:dyDescent="0.2">
      <c r="D60" s="116"/>
      <c r="E60" s="117"/>
      <c r="F60" s="117"/>
      <c r="G60" s="117"/>
      <c r="H60" s="117"/>
      <c r="I60" s="124"/>
      <c r="J60" s="117"/>
      <c r="K60" s="117"/>
    </row>
    <row r="61" spans="4:17" x14ac:dyDescent="0.2">
      <c r="D61" s="116"/>
      <c r="E61" s="117"/>
      <c r="F61" s="117"/>
      <c r="G61" s="117"/>
      <c r="H61" s="117"/>
      <c r="I61" s="124"/>
      <c r="J61" s="117"/>
      <c r="K61" s="117"/>
    </row>
    <row r="62" spans="4:17" x14ac:dyDescent="0.2">
      <c r="D62" s="119"/>
      <c r="E62" s="120"/>
      <c r="F62" s="120"/>
      <c r="G62" s="120"/>
      <c r="H62" s="120"/>
      <c r="I62" s="125"/>
      <c r="J62" s="120"/>
      <c r="K62" s="120"/>
      <c r="M62" s="42" t="s">
        <v>37</v>
      </c>
      <c r="N62" s="41"/>
      <c r="O62" s="42" t="s">
        <v>33</v>
      </c>
      <c r="P62" s="42" t="s">
        <v>56</v>
      </c>
      <c r="Q62" s="42" t="s">
        <v>34</v>
      </c>
    </row>
    <row r="63" spans="4:17" x14ac:dyDescent="0.2">
      <c r="D63" s="93"/>
      <c r="E63" s="85"/>
      <c r="F63" s="104"/>
      <c r="G63" s="104"/>
      <c r="H63" s="104"/>
      <c r="I63" s="95"/>
      <c r="J63" s="95"/>
      <c r="K63" s="95"/>
      <c r="L63" s="58"/>
      <c r="M63" s="59"/>
      <c r="N63" s="41"/>
      <c r="O63" s="43" t="s">
        <v>23</v>
      </c>
      <c r="P63" s="43" t="s">
        <v>40</v>
      </c>
      <c r="Q63" s="43" t="s">
        <v>124</v>
      </c>
    </row>
    <row r="64" spans="4:17" x14ac:dyDescent="0.2">
      <c r="D64" s="96"/>
      <c r="E64" s="86"/>
      <c r="F64" s="98"/>
      <c r="G64" s="98"/>
      <c r="H64" s="98"/>
      <c r="I64" s="90"/>
      <c r="J64" s="90"/>
      <c r="K64" s="90"/>
      <c r="L64" s="58"/>
      <c r="M64" s="59"/>
      <c r="N64" s="41"/>
      <c r="O64" s="44"/>
      <c r="P64" s="41"/>
      <c r="Q64" s="44"/>
    </row>
    <row r="65" spans="4:17" x14ac:dyDescent="0.2">
      <c r="D65" s="96"/>
      <c r="E65" s="86"/>
      <c r="F65" s="98"/>
      <c r="G65" s="98"/>
      <c r="H65" s="98"/>
      <c r="I65" s="90"/>
      <c r="J65" s="90"/>
      <c r="K65" s="90"/>
      <c r="L65" s="58"/>
      <c r="M65" s="59"/>
      <c r="N65" s="41"/>
      <c r="O65" s="44"/>
      <c r="P65" s="41"/>
      <c r="Q65" s="44"/>
    </row>
    <row r="66" spans="4:17" x14ac:dyDescent="0.2">
      <c r="D66" s="96"/>
      <c r="E66" s="86"/>
      <c r="F66" s="98"/>
      <c r="G66" s="98"/>
      <c r="H66" s="98"/>
      <c r="I66" s="90"/>
      <c r="J66" s="90"/>
      <c r="K66" s="90"/>
      <c r="L66" s="58"/>
      <c r="M66" s="59"/>
      <c r="N66" s="41"/>
      <c r="O66" s="44"/>
      <c r="P66" s="41"/>
      <c r="Q66" s="44"/>
    </row>
    <row r="67" spans="4:17" x14ac:dyDescent="0.2">
      <c r="D67" s="96"/>
      <c r="E67" s="86"/>
      <c r="F67" s="98"/>
      <c r="G67" s="98"/>
      <c r="H67" s="98"/>
      <c r="I67" s="90"/>
      <c r="J67" s="90"/>
      <c r="K67" s="90"/>
      <c r="L67" s="58"/>
      <c r="M67" s="59"/>
      <c r="N67" s="41"/>
      <c r="O67" s="44"/>
      <c r="P67" s="41"/>
      <c r="Q67" s="44"/>
    </row>
    <row r="68" spans="4:17" x14ac:dyDescent="0.2">
      <c r="D68" s="96"/>
      <c r="E68" s="86"/>
      <c r="F68" s="98"/>
      <c r="G68" s="98"/>
      <c r="H68" s="98"/>
      <c r="I68" s="90"/>
      <c r="J68" s="90"/>
      <c r="K68" s="90"/>
      <c r="L68" s="58"/>
      <c r="M68" s="59"/>
      <c r="N68" s="41"/>
      <c r="O68" s="44"/>
      <c r="P68" s="41"/>
      <c r="Q68" s="44"/>
    </row>
    <row r="69" spans="4:17" x14ac:dyDescent="0.2">
      <c r="D69" s="96"/>
      <c r="E69" s="86"/>
      <c r="F69" s="98"/>
      <c r="G69" s="98"/>
      <c r="H69" s="98"/>
      <c r="I69" s="90"/>
      <c r="J69" s="90"/>
      <c r="K69" s="90"/>
      <c r="L69" s="58"/>
      <c r="M69" s="59"/>
      <c r="N69" s="41"/>
      <c r="O69" s="44"/>
      <c r="P69" s="41"/>
      <c r="Q69" s="44"/>
    </row>
    <row r="70" spans="4:17" x14ac:dyDescent="0.2">
      <c r="D70" s="96"/>
      <c r="E70" s="86"/>
      <c r="F70" s="91"/>
      <c r="G70" s="91"/>
      <c r="H70" s="91"/>
      <c r="I70" s="108"/>
      <c r="J70" s="108"/>
      <c r="K70" s="91"/>
      <c r="L70" s="27"/>
      <c r="M70" s="59"/>
      <c r="N70" s="41"/>
      <c r="O70" s="44"/>
      <c r="P70" s="41"/>
      <c r="Q70" s="44"/>
    </row>
    <row r="71" spans="4:17" x14ac:dyDescent="0.2">
      <c r="D71" s="96"/>
      <c r="E71" s="86"/>
      <c r="F71" s="91"/>
      <c r="G71" s="91"/>
      <c r="H71" s="91"/>
      <c r="I71" s="108"/>
      <c r="J71" s="108"/>
      <c r="K71" s="91"/>
      <c r="L71" s="27"/>
      <c r="M71" s="59"/>
      <c r="N71" s="41"/>
      <c r="O71" s="44"/>
      <c r="P71" s="41"/>
      <c r="Q71" s="44"/>
    </row>
    <row r="72" spans="4:17" x14ac:dyDescent="0.2">
      <c r="D72" s="96"/>
      <c r="E72" s="86"/>
      <c r="F72" s="91"/>
      <c r="G72" s="91"/>
      <c r="H72" s="91"/>
      <c r="I72" s="108"/>
      <c r="J72" s="108"/>
      <c r="K72" s="91"/>
      <c r="L72" s="27"/>
      <c r="M72" s="59"/>
      <c r="N72" s="41"/>
      <c r="O72" s="44"/>
      <c r="P72" s="41"/>
      <c r="Q72" s="44"/>
    </row>
    <row r="73" spans="4:17" x14ac:dyDescent="0.2">
      <c r="D73" s="96"/>
      <c r="E73" s="86"/>
      <c r="F73" s="91"/>
      <c r="G73" s="91"/>
      <c r="H73" s="91"/>
      <c r="I73" s="108"/>
      <c r="J73" s="108"/>
      <c r="K73" s="91"/>
      <c r="L73" s="27"/>
      <c r="M73" s="59"/>
      <c r="N73" s="41"/>
      <c r="O73" s="44"/>
      <c r="P73" s="41"/>
      <c r="Q73" s="44"/>
    </row>
    <row r="74" spans="4:17" x14ac:dyDescent="0.2">
      <c r="D74" s="96"/>
      <c r="E74" s="86"/>
      <c r="F74" s="91"/>
      <c r="G74" s="91"/>
      <c r="H74" s="91"/>
      <c r="I74" s="108"/>
      <c r="J74" s="108"/>
      <c r="K74" s="91"/>
      <c r="L74" s="27"/>
      <c r="M74" s="59"/>
      <c r="N74" s="41"/>
      <c r="O74" s="44"/>
      <c r="P74" s="41"/>
      <c r="Q74" s="44"/>
    </row>
    <row r="75" spans="4:17" x14ac:dyDescent="0.2">
      <c r="D75" s="96"/>
      <c r="E75" s="86"/>
      <c r="F75" s="91"/>
      <c r="G75" s="91"/>
      <c r="H75" s="91"/>
      <c r="I75" s="108"/>
      <c r="J75" s="108"/>
      <c r="K75" s="91"/>
      <c r="L75" s="27"/>
      <c r="M75" s="59"/>
      <c r="N75" s="41"/>
      <c r="O75" s="44"/>
      <c r="P75" s="41"/>
      <c r="Q75" s="44"/>
    </row>
    <row r="76" spans="4:17" x14ac:dyDescent="0.2">
      <c r="D76" s="96"/>
      <c r="E76" s="86"/>
      <c r="F76" s="91"/>
      <c r="G76" s="91"/>
      <c r="H76" s="91"/>
      <c r="I76" s="108"/>
      <c r="J76" s="108"/>
      <c r="K76" s="91"/>
      <c r="L76" s="27"/>
      <c r="M76" s="59"/>
      <c r="N76" s="41"/>
      <c r="O76" s="41"/>
      <c r="P76" s="41"/>
      <c r="Q76" s="41"/>
    </row>
    <row r="77" spans="4:17" x14ac:dyDescent="0.2">
      <c r="D77" s="96"/>
      <c r="E77" s="86"/>
      <c r="F77" s="91"/>
      <c r="G77" s="91"/>
      <c r="H77" s="91"/>
      <c r="I77" s="108"/>
      <c r="J77" s="108"/>
      <c r="K77" s="91"/>
      <c r="L77" s="41"/>
      <c r="M77" s="59"/>
      <c r="N77" s="41"/>
      <c r="O77" s="41"/>
      <c r="P77" s="41"/>
      <c r="Q77" s="41"/>
    </row>
    <row r="78" spans="4:17" x14ac:dyDescent="0.2">
      <c r="D78" s="96"/>
      <c r="E78" s="86"/>
      <c r="F78" s="91"/>
      <c r="G78" s="91"/>
      <c r="H78" s="91"/>
      <c r="I78" s="108"/>
      <c r="J78" s="108"/>
      <c r="K78" s="91"/>
      <c r="L78" s="41"/>
      <c r="M78" s="59"/>
      <c r="N78" s="41"/>
      <c r="O78" s="41"/>
      <c r="P78" s="41"/>
      <c r="Q78" s="41"/>
    </row>
    <row r="79" spans="4:17" x14ac:dyDescent="0.2">
      <c r="D79" s="96" t="s">
        <v>25</v>
      </c>
      <c r="E79" s="86" t="s">
        <v>115</v>
      </c>
      <c r="F79" s="97">
        <f t="shared" ref="F79:F118" si="4">EvaluationDate</f>
        <v>42177</v>
      </c>
      <c r="G79" s="97">
        <f>_xll.qlInterestRateIndexValueDate(M79,F79)</f>
        <v>42179</v>
      </c>
      <c r="H79" s="97">
        <f>_xll.qlInterestRateIndexMaturity(M79,G79)</f>
        <v>43276</v>
      </c>
      <c r="I79" s="89">
        <f>_xll.qlIndexFixing(M79,F79,TRUE,AllTriggers)</f>
        <v>1.5999999998163471E-3</v>
      </c>
      <c r="J79" s="108" t="str">
        <f t="shared" ref="J79:J118" si="5">Currency&amp;CurveTenor&amp;E79&amp;UPPER(D79)&amp;"="</f>
        <v>EUR3MSW3Y=</v>
      </c>
      <c r="K79" s="91" t="str">
        <f t="shared" ref="K79:K88" si="6">Currency&amp;"AB"&amp;SUBSTITUTE(CurveTenor,"M","E")&amp;D79&amp;"=ICAP"</f>
        <v>EURAB3E3Y=ICAP</v>
      </c>
      <c r="L79" s="41"/>
      <c r="M79" s="59" t="str">
        <f>_xll.qlSwapIndex(,IborIndexFamily,D79,SettlementDays,Currency,Calendar,FixedLegTenor,FixedLegBDC,FixedLegDayCounter,IborIndex,DiscountingCurve,,Trigger)</f>
        <v>obj_00975#0000</v>
      </c>
      <c r="N79" s="41"/>
      <c r="O79" s="41"/>
      <c r="P79" s="41"/>
      <c r="Q79" s="41"/>
    </row>
    <row r="80" spans="4:17" x14ac:dyDescent="0.2">
      <c r="D80" s="96" t="s">
        <v>26</v>
      </c>
      <c r="E80" s="86" t="s">
        <v>115</v>
      </c>
      <c r="F80" s="97">
        <f t="shared" si="4"/>
        <v>42177</v>
      </c>
      <c r="G80" s="97">
        <f>_xll.qlInterestRateIndexValueDate(M80,F80)</f>
        <v>42179</v>
      </c>
      <c r="H80" s="97">
        <f>_xll.qlInterestRateIndexMaturity(M80,G80)</f>
        <v>43640</v>
      </c>
      <c r="I80" s="89">
        <f>_xll.qlIndexFixing(M80,F80,TRUE,AllTriggers)</f>
        <v>3.0599999998492072E-3</v>
      </c>
      <c r="J80" s="108" t="str">
        <f t="shared" si="5"/>
        <v>EUR3MSW4Y=</v>
      </c>
      <c r="K80" s="91" t="str">
        <f t="shared" si="6"/>
        <v>EURAB3E4Y=ICAP</v>
      </c>
      <c r="L80" s="41"/>
      <c r="M80" s="59" t="str">
        <f>_xll.qlSwapIndex(,IborIndexFamily,D80,SettlementDays,Currency,Calendar,FixedLegTenor,FixedLegBDC,FixedLegDayCounter,IborIndex,DiscountingCurve,,Trigger)</f>
        <v>obj_00969#0000</v>
      </c>
      <c r="N80" s="41"/>
      <c r="O80" s="41"/>
      <c r="P80" s="41"/>
      <c r="Q80" s="41"/>
    </row>
    <row r="81" spans="4:17" x14ac:dyDescent="0.2">
      <c r="D81" s="96" t="s">
        <v>27</v>
      </c>
      <c r="E81" s="86" t="s">
        <v>115</v>
      </c>
      <c r="F81" s="97">
        <f t="shared" si="4"/>
        <v>42177</v>
      </c>
      <c r="G81" s="97">
        <f>_xll.qlInterestRateIndexValueDate(M81,F81)</f>
        <v>42179</v>
      </c>
      <c r="H81" s="97">
        <f>_xll.qlInterestRateIndexMaturity(M81,G81)</f>
        <v>44006</v>
      </c>
      <c r="I81" s="89">
        <f>_xll.qlIndexFixing(M81,F81,TRUE,AllTriggers)</f>
        <v>4.7200000009655213E-3</v>
      </c>
      <c r="J81" s="108" t="str">
        <f t="shared" si="5"/>
        <v>EUR3MSW5Y=</v>
      </c>
      <c r="K81" s="91" t="str">
        <f t="shared" si="6"/>
        <v>EURAB3E5Y=ICAP</v>
      </c>
      <c r="L81" s="41"/>
      <c r="M81" s="59" t="str">
        <f>_xll.qlSwapIndex(,IborIndexFamily,D81,SettlementDays,Currency,Calendar,FixedLegTenor,FixedLegBDC,FixedLegDayCounter,IborIndex,DiscountingCurve,,Trigger)</f>
        <v>obj_009d5#0000</v>
      </c>
      <c r="N81" s="41"/>
      <c r="O81" s="41"/>
      <c r="P81" s="41"/>
      <c r="Q81" s="41"/>
    </row>
    <row r="82" spans="4:17" x14ac:dyDescent="0.2">
      <c r="D82" s="96" t="s">
        <v>85</v>
      </c>
      <c r="E82" s="86" t="s">
        <v>115</v>
      </c>
      <c r="F82" s="97">
        <f t="shared" si="4"/>
        <v>42177</v>
      </c>
      <c r="G82" s="97">
        <f>_xll.qlInterestRateIndexValueDate(M82,F82)</f>
        <v>42179</v>
      </c>
      <c r="H82" s="97">
        <f>_xll.qlInterestRateIndexMaturity(M82,G82)</f>
        <v>44371</v>
      </c>
      <c r="I82" s="89">
        <f>_xll.qlIndexFixing(M82,F82,TRUE,AllTriggers)</f>
        <v>6.3100000000286052E-3</v>
      </c>
      <c r="J82" s="108" t="str">
        <f t="shared" si="5"/>
        <v>EUR3MSW6Y=</v>
      </c>
      <c r="K82" s="91" t="str">
        <f t="shared" si="6"/>
        <v>EURAB3E6Y=ICAP</v>
      </c>
      <c r="L82" s="41"/>
      <c r="M82" s="59" t="str">
        <f>_xll.qlSwapIndex(,IborIndexFamily,D82,SettlementDays,Currency,Calendar,FixedLegTenor,FixedLegBDC,FixedLegDayCounter,IborIndex,DiscountingCurve,,Trigger)</f>
        <v>obj_0099c#0000</v>
      </c>
      <c r="N82" s="41"/>
      <c r="O82" s="41"/>
      <c r="P82" s="41"/>
      <c r="Q82" s="41"/>
    </row>
    <row r="83" spans="4:17" x14ac:dyDescent="0.2">
      <c r="D83" s="96" t="s">
        <v>28</v>
      </c>
      <c r="E83" s="86" t="s">
        <v>115</v>
      </c>
      <c r="F83" s="97">
        <f t="shared" si="4"/>
        <v>42177</v>
      </c>
      <c r="G83" s="97">
        <f>_xll.qlInterestRateIndexValueDate(M83,F83)</f>
        <v>42179</v>
      </c>
      <c r="H83" s="97">
        <f>_xll.qlInterestRateIndexMaturity(M83,G83)</f>
        <v>44736</v>
      </c>
      <c r="I83" s="89">
        <f>_xll.qlIndexFixing(M83,F83,TRUE,AllTriggers)</f>
        <v>7.8199999999016521E-3</v>
      </c>
      <c r="J83" s="108" t="str">
        <f t="shared" si="5"/>
        <v>EUR3MSW7Y=</v>
      </c>
      <c r="K83" s="91" t="str">
        <f t="shared" si="6"/>
        <v>EURAB3E7Y=ICAP</v>
      </c>
      <c r="L83" s="41"/>
      <c r="M83" s="59" t="str">
        <f>_xll.qlSwapIndex(,IborIndexFamily,D83,SettlementDays,Currency,Calendar,FixedLegTenor,FixedLegBDC,FixedLegDayCounter,IborIndex,DiscountingCurve,,Trigger)</f>
        <v>obj_00970#0000</v>
      </c>
      <c r="N83" s="41"/>
      <c r="O83" s="41"/>
      <c r="P83" s="41"/>
      <c r="Q83" s="41"/>
    </row>
    <row r="84" spans="4:17" x14ac:dyDescent="0.2">
      <c r="D84" s="96" t="s">
        <v>86</v>
      </c>
      <c r="E84" s="86" t="s">
        <v>115</v>
      </c>
      <c r="F84" s="97">
        <f t="shared" si="4"/>
        <v>42177</v>
      </c>
      <c r="G84" s="97">
        <f>_xll.qlInterestRateIndexValueDate(M84,F84)</f>
        <v>42179</v>
      </c>
      <c r="H84" s="97">
        <f>_xll.qlInterestRateIndexMaturity(M84,G84)</f>
        <v>45103</v>
      </c>
      <c r="I84" s="89">
        <f>_xll.qlIndexFixing(M84,F84,TRUE,AllTriggers)</f>
        <v>9.1900000002234708E-3</v>
      </c>
      <c r="J84" s="108" t="str">
        <f t="shared" si="5"/>
        <v>EUR3MSW8Y=</v>
      </c>
      <c r="K84" s="91" t="str">
        <f t="shared" si="6"/>
        <v>EURAB3E8Y=ICAP</v>
      </c>
      <c r="L84" s="41"/>
      <c r="M84" s="59" t="str">
        <f>_xll.qlSwapIndex(,IborIndexFamily,D84,SettlementDays,Currency,Calendar,FixedLegTenor,FixedLegBDC,FixedLegDayCounter,IborIndex,DiscountingCurve,,Trigger)</f>
        <v>obj_009c0#0000</v>
      </c>
      <c r="N84" s="41"/>
      <c r="O84" s="41"/>
      <c r="P84" s="41"/>
      <c r="Q84" s="41"/>
    </row>
    <row r="85" spans="4:17" x14ac:dyDescent="0.2">
      <c r="D85" s="96" t="s">
        <v>87</v>
      </c>
      <c r="E85" s="86" t="s">
        <v>115</v>
      </c>
      <c r="F85" s="97">
        <f t="shared" si="4"/>
        <v>42177</v>
      </c>
      <c r="G85" s="97">
        <f>_xll.qlInterestRateIndexValueDate(M85,F85)</f>
        <v>42179</v>
      </c>
      <c r="H85" s="97">
        <f>_xll.qlInterestRateIndexMaturity(M85,G85)</f>
        <v>45467</v>
      </c>
      <c r="I85" s="89">
        <f>_xll.qlIndexFixing(M85,F85,TRUE,AllTriggers)</f>
        <v>1.0420000000102111E-2</v>
      </c>
      <c r="J85" s="108" t="str">
        <f t="shared" si="5"/>
        <v>EUR3MSW9Y=</v>
      </c>
      <c r="K85" s="91" t="str">
        <f t="shared" si="6"/>
        <v>EURAB3E9Y=ICAP</v>
      </c>
      <c r="L85" s="41"/>
      <c r="M85" s="59" t="str">
        <f>_xll.qlSwapIndex(,IborIndexFamily,D85,SettlementDays,Currency,Calendar,FixedLegTenor,FixedLegBDC,FixedLegDayCounter,IborIndex,DiscountingCurve,,Trigger)</f>
        <v>obj_009d0#0000</v>
      </c>
      <c r="N85" s="41"/>
      <c r="O85" s="41"/>
      <c r="P85" s="41"/>
      <c r="Q85" s="41"/>
    </row>
    <row r="86" spans="4:17" x14ac:dyDescent="0.2">
      <c r="D86" s="96" t="s">
        <v>29</v>
      </c>
      <c r="E86" s="86" t="s">
        <v>115</v>
      </c>
      <c r="F86" s="97">
        <f t="shared" si="4"/>
        <v>42177</v>
      </c>
      <c r="G86" s="97">
        <f>_xll.qlInterestRateIndexValueDate(M86,F86)</f>
        <v>42179</v>
      </c>
      <c r="H86" s="97">
        <f>_xll.qlInterestRateIndexMaturity(M86,G86)</f>
        <v>45832</v>
      </c>
      <c r="I86" s="89">
        <f>_xll.qlIndexFixing(M86,F86,TRUE,AllTriggers)</f>
        <v>1.1469999999958069E-2</v>
      </c>
      <c r="J86" s="108" t="str">
        <f t="shared" si="5"/>
        <v>EUR3MSW10Y=</v>
      </c>
      <c r="K86" s="91" t="str">
        <f t="shared" si="6"/>
        <v>EURAB3E10Y=ICAP</v>
      </c>
      <c r="L86" s="41"/>
      <c r="M86" s="59" t="str">
        <f>_xll.qlSwapIndex(,IborIndexFamily,D86,SettlementDays,Currency,Calendar,FixedLegTenor,FixedLegBDC,FixedLegDayCounter,IborIndex,DiscountingCurve,,Trigger)</f>
        <v>obj_0096d#0000</v>
      </c>
      <c r="N86" s="41"/>
      <c r="O86" s="41"/>
      <c r="P86" s="41"/>
      <c r="Q86" s="41"/>
    </row>
    <row r="87" spans="4:17" x14ac:dyDescent="0.2">
      <c r="D87" s="96" t="s">
        <v>88</v>
      </c>
      <c r="E87" s="86" t="s">
        <v>115</v>
      </c>
      <c r="F87" s="97">
        <f t="shared" si="4"/>
        <v>42177</v>
      </c>
      <c r="G87" s="97">
        <f>_xll.qlInterestRateIndexValueDate(M87,F87)</f>
        <v>42179</v>
      </c>
      <c r="H87" s="97">
        <f>_xll.qlInterestRateIndexMaturity(M87,G87)</f>
        <v>46197</v>
      </c>
      <c r="I87" s="89">
        <f>_xll.qlIndexFixing(M87,F87,TRUE,AllTriggers)</f>
        <v>1.2378051922255811E-2</v>
      </c>
      <c r="J87" s="108" t="str">
        <f t="shared" si="5"/>
        <v>EUR3MSW11Y=</v>
      </c>
      <c r="K87" s="91" t="str">
        <f t="shared" si="6"/>
        <v>EURAB3E11Y=ICAP</v>
      </c>
      <c r="L87" s="41"/>
      <c r="M87" s="59" t="str">
        <f>_xll.qlSwapIndex(,IborIndexFamily,D87,SettlementDays,Currency,Calendar,FixedLegTenor,FixedLegBDC,FixedLegDayCounter,IborIndex,DiscountingCurve,,Trigger)</f>
        <v>obj_00997#0000</v>
      </c>
      <c r="N87" s="41"/>
      <c r="O87" s="41"/>
      <c r="P87" s="41"/>
      <c r="Q87" s="41"/>
    </row>
    <row r="88" spans="4:17" x14ac:dyDescent="0.2">
      <c r="D88" s="96" t="s">
        <v>30</v>
      </c>
      <c r="E88" s="86" t="s">
        <v>115</v>
      </c>
      <c r="F88" s="97">
        <f t="shared" si="4"/>
        <v>42177</v>
      </c>
      <c r="G88" s="97">
        <f>_xll.qlInterestRateIndexValueDate(M88,F88)</f>
        <v>42179</v>
      </c>
      <c r="H88" s="97">
        <f>_xll.qlInterestRateIndexMaturity(M88,G88)</f>
        <v>46562</v>
      </c>
      <c r="I88" s="89">
        <f>_xll.qlIndexFixing(M88,F88,TRUE,AllTriggers)</f>
        <v>1.3160000000123776E-2</v>
      </c>
      <c r="J88" s="108" t="str">
        <f t="shared" si="5"/>
        <v>EUR3MSW12Y=</v>
      </c>
      <c r="K88" s="91" t="str">
        <f t="shared" si="6"/>
        <v>EURAB3E12Y=ICAP</v>
      </c>
      <c r="L88" s="41"/>
      <c r="M88" s="59" t="str">
        <f>_xll.qlSwapIndex(,IborIndexFamily,D88,SettlementDays,Currency,Calendar,FixedLegTenor,FixedLegBDC,FixedLegDayCounter,IborIndex,DiscountingCurve,,Trigger)</f>
        <v>obj_009ba#0000</v>
      </c>
    </row>
    <row r="89" spans="4:17" x14ac:dyDescent="0.2">
      <c r="D89" s="96" t="s">
        <v>89</v>
      </c>
      <c r="E89" s="86" t="s">
        <v>115</v>
      </c>
      <c r="F89" s="97">
        <f t="shared" si="4"/>
        <v>42177</v>
      </c>
      <c r="G89" s="97">
        <f>_xll.qlInterestRateIndexValueDate(M89,F89)</f>
        <v>42179</v>
      </c>
      <c r="H89" s="97">
        <f>_xll.qlInterestRateIndexMaturity(M89,G89)</f>
        <v>46930</v>
      </c>
      <c r="I89" s="89">
        <f>_xll.qlIndexFixing(M89,F89,TRUE,AllTriggers)</f>
        <v>1.3827561251332563E-2</v>
      </c>
      <c r="J89" s="108" t="str">
        <f t="shared" si="5"/>
        <v>EUR3MSW13Y=</v>
      </c>
      <c r="K89" s="91"/>
      <c r="M89" s="59" t="str">
        <f>_xll.qlSwapIndex(,IborIndexFamily,D89,SettlementDays,Currency,Calendar,FixedLegTenor,FixedLegBDC,FixedLegDayCounter,IborIndex,DiscountingCurve,,Trigger)</f>
        <v>obj_009d2#0000</v>
      </c>
    </row>
    <row r="90" spans="4:17" x14ac:dyDescent="0.2">
      <c r="D90" s="96" t="s">
        <v>90</v>
      </c>
      <c r="E90" s="86" t="s">
        <v>115</v>
      </c>
      <c r="F90" s="97">
        <f t="shared" si="4"/>
        <v>42177</v>
      </c>
      <c r="G90" s="97">
        <f>_xll.qlInterestRateIndexValueDate(M90,F90)</f>
        <v>42179</v>
      </c>
      <c r="H90" s="97">
        <f>_xll.qlInterestRateIndexMaturity(M90,G90)</f>
        <v>47294</v>
      </c>
      <c r="I90" s="89">
        <f>_xll.qlIndexFixing(M90,F90,TRUE,AllTriggers)</f>
        <v>1.4378356840795619E-2</v>
      </c>
      <c r="J90" s="108" t="str">
        <f t="shared" si="5"/>
        <v>EUR3MSW14Y=</v>
      </c>
      <c r="K90" s="91"/>
      <c r="M90" s="59" t="str">
        <f>_xll.qlSwapIndex(,IborIndexFamily,D90,SettlementDays,Currency,Calendar,FixedLegTenor,FixedLegBDC,FixedLegDayCounter,IborIndex,DiscountingCurve,,Trigger)</f>
        <v>obj_009b6#0000</v>
      </c>
    </row>
    <row r="91" spans="4:17" x14ac:dyDescent="0.2">
      <c r="D91" s="96" t="s">
        <v>31</v>
      </c>
      <c r="E91" s="86" t="s">
        <v>115</v>
      </c>
      <c r="F91" s="97">
        <f t="shared" si="4"/>
        <v>42177</v>
      </c>
      <c r="G91" s="97">
        <f>_xll.qlInterestRateIndexValueDate(M91,F91)</f>
        <v>42179</v>
      </c>
      <c r="H91" s="97">
        <f>_xll.qlInterestRateIndexMaturity(M91,G91)</f>
        <v>47658</v>
      </c>
      <c r="I91" s="89">
        <f>_xll.qlIndexFixing(M91,F91,TRUE,AllTriggers)</f>
        <v>1.4839999999346131E-2</v>
      </c>
      <c r="J91" s="108" t="str">
        <f t="shared" si="5"/>
        <v>EUR3MSW15Y=</v>
      </c>
      <c r="K91" s="91" t="str">
        <f>Currency&amp;"AB"&amp;SUBSTITUTE(CurveTenor,"M","E")&amp;D91&amp;"=ICAP"</f>
        <v>EURAB3E15Y=ICAP</v>
      </c>
      <c r="M91" s="59" t="str">
        <f>_xll.qlSwapIndex(,IborIndexFamily,D91,SettlementDays,Currency,Calendar,FixedLegTenor,FixedLegBDC,FixedLegDayCounter,IborIndex,DiscountingCurve,,Trigger)</f>
        <v>obj_009a3#0000</v>
      </c>
    </row>
    <row r="92" spans="4:17" x14ac:dyDescent="0.2">
      <c r="D92" s="96" t="s">
        <v>91</v>
      </c>
      <c r="E92" s="86" t="s">
        <v>115</v>
      </c>
      <c r="F92" s="97">
        <f t="shared" si="4"/>
        <v>42177</v>
      </c>
      <c r="G92" s="97">
        <f>_xll.qlInterestRateIndexValueDate(M92,F92)</f>
        <v>42179</v>
      </c>
      <c r="H92" s="97">
        <f>_xll.qlInterestRateIndexMaturity(M92,G92)</f>
        <v>48023</v>
      </c>
      <c r="I92" s="89">
        <f>_xll.qlIndexFixing(M92,F92,TRUE,AllTriggers)</f>
        <v>1.5228327939338756E-2</v>
      </c>
      <c r="J92" s="108" t="str">
        <f t="shared" si="5"/>
        <v>EUR3MSW16Y=</v>
      </c>
      <c r="K92" s="91"/>
      <c r="M92" s="59" t="str">
        <f>_xll.qlSwapIndex(,IborIndexFamily,D92,SettlementDays,Currency,Calendar,FixedLegTenor,FixedLegBDC,FixedLegDayCounter,IborIndex,DiscountingCurve,,Trigger)</f>
        <v>obj_009d6#0000</v>
      </c>
    </row>
    <row r="93" spans="4:17" x14ac:dyDescent="0.2">
      <c r="D93" s="96" t="s">
        <v>92</v>
      </c>
      <c r="E93" s="86" t="s">
        <v>115</v>
      </c>
      <c r="F93" s="97">
        <f t="shared" si="4"/>
        <v>42177</v>
      </c>
      <c r="G93" s="97">
        <f>_xll.qlInterestRateIndexValueDate(M93,F93)</f>
        <v>42179</v>
      </c>
      <c r="H93" s="97">
        <f>_xll.qlInterestRateIndexMaturity(M93,G93)</f>
        <v>48389</v>
      </c>
      <c r="I93" s="89">
        <f>_xll.qlIndexFixing(M93,F93,TRUE,AllTriggers)</f>
        <v>1.555302743807656E-2</v>
      </c>
      <c r="J93" s="108" t="str">
        <f t="shared" si="5"/>
        <v>EUR3MSW17Y=</v>
      </c>
      <c r="K93" s="91"/>
      <c r="M93" s="59" t="str">
        <f>_xll.qlSwapIndex(,IborIndexFamily,D93,SettlementDays,Currency,Calendar,FixedLegTenor,FixedLegBDC,FixedLegDayCounter,IborIndex,DiscountingCurve,,Trigger)</f>
        <v>obj_009d8#0000</v>
      </c>
    </row>
    <row r="94" spans="4:17" x14ac:dyDescent="0.2">
      <c r="D94" s="96" t="s">
        <v>93</v>
      </c>
      <c r="E94" s="86" t="s">
        <v>115</v>
      </c>
      <c r="F94" s="97">
        <f t="shared" si="4"/>
        <v>42177</v>
      </c>
      <c r="G94" s="97">
        <f>_xll.qlInterestRateIndexValueDate(M94,F94)</f>
        <v>42179</v>
      </c>
      <c r="H94" s="97">
        <f>_xll.qlInterestRateIndexMaturity(M94,G94)</f>
        <v>48754</v>
      </c>
      <c r="I94" s="89">
        <f>_xll.qlIndexFixing(M94,F94,TRUE,AllTriggers)</f>
        <v>1.5814209868558339E-2</v>
      </c>
      <c r="J94" s="108" t="str">
        <f t="shared" si="5"/>
        <v>EUR3MSW18Y=</v>
      </c>
      <c r="K94" s="91"/>
      <c r="M94" s="59" t="str">
        <f>_xll.qlSwapIndex(,IborIndexFamily,D94,SettlementDays,Currency,Calendar,FixedLegTenor,FixedLegBDC,FixedLegDayCounter,IborIndex,DiscountingCurve,,Trigger)</f>
        <v>obj_0096f#0000</v>
      </c>
    </row>
    <row r="95" spans="4:17" x14ac:dyDescent="0.2">
      <c r="D95" s="96" t="s">
        <v>94</v>
      </c>
      <c r="E95" s="86" t="s">
        <v>115</v>
      </c>
      <c r="F95" s="97">
        <f t="shared" si="4"/>
        <v>42177</v>
      </c>
      <c r="G95" s="97">
        <f>_xll.qlInterestRateIndexValueDate(M95,F95)</f>
        <v>42179</v>
      </c>
      <c r="H95" s="97">
        <f>_xll.qlInterestRateIndexMaturity(M95,G95)</f>
        <v>49121</v>
      </c>
      <c r="I95" s="89">
        <f>_xll.qlIndexFixing(M95,F95,TRUE,AllTriggers)</f>
        <v>1.6022110209650737E-2</v>
      </c>
      <c r="J95" s="108" t="str">
        <f t="shared" si="5"/>
        <v>EUR3MSW19Y=</v>
      </c>
      <c r="K95" s="91"/>
      <c r="M95" s="59" t="str">
        <f>_xll.qlSwapIndex(,IborIndexFamily,D95,SettlementDays,Currency,Calendar,FixedLegTenor,FixedLegBDC,FixedLegDayCounter,IborIndex,DiscountingCurve,,Trigger)</f>
        <v>obj_00981#0000</v>
      </c>
    </row>
    <row r="96" spans="4:17" x14ac:dyDescent="0.2">
      <c r="D96" s="96" t="s">
        <v>95</v>
      </c>
      <c r="E96" s="86" t="s">
        <v>115</v>
      </c>
      <c r="F96" s="97">
        <f t="shared" si="4"/>
        <v>42177</v>
      </c>
      <c r="G96" s="97">
        <f>_xll.qlInterestRateIndexValueDate(M96,F96)</f>
        <v>42179</v>
      </c>
      <c r="H96" s="97">
        <f>_xll.qlInterestRateIndexMaturity(M96,G96)</f>
        <v>49485</v>
      </c>
      <c r="I96" s="89">
        <f>_xll.qlIndexFixing(M96,F96,TRUE,AllTriggers)</f>
        <v>1.6179999999797707E-2</v>
      </c>
      <c r="J96" s="108" t="str">
        <f t="shared" si="5"/>
        <v>EUR3MSW20Y=</v>
      </c>
      <c r="K96" s="91" t="str">
        <f>Currency&amp;"AB"&amp;SUBSTITUTE(CurveTenor,"M","E")&amp;D96&amp;"=ICAP"</f>
        <v>EURAB3E20Y=ICAP</v>
      </c>
      <c r="M96" s="59" t="str">
        <f>_xll.qlSwapIndex(,IborIndexFamily,D96,SettlementDays,Currency,Calendar,FixedLegTenor,FixedLegBDC,FixedLegDayCounter,IborIndex,DiscountingCurve,,Trigger)</f>
        <v>obj_0096c#0000</v>
      </c>
    </row>
    <row r="97" spans="4:13" x14ac:dyDescent="0.2">
      <c r="D97" s="96" t="s">
        <v>96</v>
      </c>
      <c r="E97" s="86" t="s">
        <v>115</v>
      </c>
      <c r="F97" s="97">
        <f t="shared" si="4"/>
        <v>42177</v>
      </c>
      <c r="G97" s="97">
        <f>_xll.qlInterestRateIndexValueDate(M97,F97)</f>
        <v>42179</v>
      </c>
      <c r="H97" s="97">
        <f>_xll.qlInterestRateIndexMaturity(M97,G97)</f>
        <v>49850</v>
      </c>
      <c r="I97" s="89">
        <f>_xll.qlIndexFixing(M97,F97,TRUE,AllTriggers)</f>
        <v>1.6297961186853699E-2</v>
      </c>
      <c r="J97" s="108" t="str">
        <f t="shared" si="5"/>
        <v>EUR3MSW21Y=</v>
      </c>
      <c r="K97" s="91"/>
      <c r="M97" s="59" t="str">
        <f>_xll.qlSwapIndex(,IborIndexFamily,D97,SettlementDays,Currency,Calendar,FixedLegTenor,FixedLegBDC,FixedLegDayCounter,IborIndex,DiscountingCurve,,Trigger)</f>
        <v>obj_0097f#0000</v>
      </c>
    </row>
    <row r="98" spans="4:13" x14ac:dyDescent="0.2">
      <c r="D98" s="96" t="s">
        <v>97</v>
      </c>
      <c r="E98" s="86" t="s">
        <v>115</v>
      </c>
      <c r="F98" s="97">
        <f t="shared" si="4"/>
        <v>42177</v>
      </c>
      <c r="G98" s="97">
        <f>_xll.qlInterestRateIndexValueDate(M98,F98)</f>
        <v>42179</v>
      </c>
      <c r="H98" s="97">
        <f>_xll.qlInterestRateIndexMaturity(M98,G98)</f>
        <v>50215</v>
      </c>
      <c r="I98" s="89">
        <f>_xll.qlIndexFixing(M98,F98,TRUE,AllTriggers)</f>
        <v>1.6380173945996324E-2</v>
      </c>
      <c r="J98" s="108" t="str">
        <f t="shared" si="5"/>
        <v>EUR3MSW22Y=</v>
      </c>
      <c r="K98" s="91"/>
      <c r="M98" s="59" t="str">
        <f>_xll.qlSwapIndex(,IborIndexFamily,D98,SettlementDays,Currency,Calendar,FixedLegTenor,FixedLegBDC,FixedLegDayCounter,IborIndex,DiscountingCurve,,Trigger)</f>
        <v>obj_009b1#0000</v>
      </c>
    </row>
    <row r="99" spans="4:13" x14ac:dyDescent="0.2">
      <c r="D99" s="96" t="s">
        <v>98</v>
      </c>
      <c r="E99" s="86" t="s">
        <v>115</v>
      </c>
      <c r="F99" s="97">
        <f t="shared" si="4"/>
        <v>42177</v>
      </c>
      <c r="G99" s="97">
        <f>_xll.qlInterestRateIndexValueDate(M99,F99)</f>
        <v>42179</v>
      </c>
      <c r="H99" s="97">
        <f>_xll.qlInterestRateIndexMaturity(M99,G99)</f>
        <v>50580</v>
      </c>
      <c r="I99" s="89">
        <f>_xll.qlIndexFixing(M99,F99,TRUE,AllTriggers)</f>
        <v>1.6437072156427212E-2</v>
      </c>
      <c r="J99" s="108" t="str">
        <f t="shared" si="5"/>
        <v>EUR3MSW23Y=</v>
      </c>
      <c r="K99" s="91"/>
      <c r="M99" s="59" t="str">
        <f>_xll.qlSwapIndex(,IborIndexFamily,D99,SettlementDays,Currency,Calendar,FixedLegTenor,FixedLegBDC,FixedLegDayCounter,IborIndex,DiscountingCurve,,Trigger)</f>
        <v>obj_009c2#0000</v>
      </c>
    </row>
    <row r="100" spans="4:13" x14ac:dyDescent="0.2">
      <c r="D100" s="96" t="s">
        <v>99</v>
      </c>
      <c r="E100" s="86" t="s">
        <v>115</v>
      </c>
      <c r="F100" s="97">
        <f t="shared" si="4"/>
        <v>42177</v>
      </c>
      <c r="G100" s="97">
        <f>_xll.qlInterestRateIndexValueDate(M100,F100)</f>
        <v>42179</v>
      </c>
      <c r="H100" s="97">
        <f>_xll.qlInterestRateIndexMaturity(M100,G100)</f>
        <v>50945</v>
      </c>
      <c r="I100" s="89">
        <f>_xll.qlIndexFixing(M100,F100,TRUE,AllTriggers)</f>
        <v>1.6477065943221132E-2</v>
      </c>
      <c r="J100" s="108" t="str">
        <f t="shared" si="5"/>
        <v>EUR3MSW24Y=</v>
      </c>
      <c r="K100" s="91"/>
      <c r="M100" s="59" t="str">
        <f>_xll.qlSwapIndex(,IborIndexFamily,D100,SettlementDays,Currency,Calendar,FixedLegTenor,FixedLegBDC,FixedLegDayCounter,IborIndex,DiscountingCurve,,Trigger)</f>
        <v>obj_00974#0000</v>
      </c>
    </row>
    <row r="101" spans="4:13" x14ac:dyDescent="0.2">
      <c r="D101" s="96" t="s">
        <v>100</v>
      </c>
      <c r="E101" s="86" t="s">
        <v>115</v>
      </c>
      <c r="F101" s="97">
        <f t="shared" si="4"/>
        <v>42177</v>
      </c>
      <c r="G101" s="97">
        <f>_xll.qlInterestRateIndexValueDate(M101,F101)</f>
        <v>42179</v>
      </c>
      <c r="H101" s="97">
        <f>_xll.qlInterestRateIndexMaturity(M101,G101)</f>
        <v>51312</v>
      </c>
      <c r="I101" s="89">
        <f>_xll.qlIndexFixing(M101,F101,TRUE,AllTriggers)</f>
        <v>1.6510000000023249E-2</v>
      </c>
      <c r="J101" s="108" t="str">
        <f t="shared" si="5"/>
        <v>EUR3MSW25Y=</v>
      </c>
      <c r="K101" s="91" t="str">
        <f>Currency&amp;"AB"&amp;SUBSTITUTE(CurveTenor,"M","E")&amp;D101&amp;"=ICAP"</f>
        <v>EURAB3E25Y=ICAP</v>
      </c>
      <c r="M101" s="59" t="str">
        <f>_xll.qlSwapIndex(,IborIndexFamily,D101,SettlementDays,Currency,Calendar,FixedLegTenor,FixedLegBDC,FixedLegDayCounter,IborIndex,DiscountingCurve,,Trigger)</f>
        <v>obj_009c9#0000</v>
      </c>
    </row>
    <row r="102" spans="4:13" x14ac:dyDescent="0.2">
      <c r="D102" s="96" t="s">
        <v>101</v>
      </c>
      <c r="E102" s="86" t="s">
        <v>115</v>
      </c>
      <c r="F102" s="97">
        <f t="shared" si="4"/>
        <v>42177</v>
      </c>
      <c r="G102" s="97">
        <f>_xll.qlInterestRateIndexValueDate(M102,F102)</f>
        <v>42179</v>
      </c>
      <c r="H102" s="97">
        <f>_xll.qlInterestRateIndexMaturity(M102,G102)</f>
        <v>51676</v>
      </c>
      <c r="I102" s="89">
        <f>_xll.qlIndexFixing(M102,F102,TRUE,AllTriggers)</f>
        <v>1.6539382763347807E-2</v>
      </c>
      <c r="J102" s="108" t="str">
        <f t="shared" si="5"/>
        <v>EUR3MSW26Y=</v>
      </c>
      <c r="K102" s="91"/>
      <c r="M102" s="59" t="str">
        <f>_xll.qlSwapIndex(,IborIndexFamily,D102,SettlementDays,Currency,Calendar,FixedLegTenor,FixedLegBDC,FixedLegDayCounter,IborIndex,DiscountingCurve,,Trigger)</f>
        <v>obj_0099a#0000</v>
      </c>
    </row>
    <row r="103" spans="4:13" x14ac:dyDescent="0.2">
      <c r="D103" s="96" t="s">
        <v>102</v>
      </c>
      <c r="E103" s="86" t="s">
        <v>115</v>
      </c>
      <c r="F103" s="97">
        <f t="shared" si="4"/>
        <v>42177</v>
      </c>
      <c r="G103" s="97">
        <f>_xll.qlInterestRateIndexValueDate(M103,F103)</f>
        <v>42179</v>
      </c>
      <c r="H103" s="97">
        <f>_xll.qlInterestRateIndexMaturity(M103,G103)</f>
        <v>52041</v>
      </c>
      <c r="I103" s="89">
        <f>_xll.qlIndexFixing(M103,F103,TRUE,AllTriggers)</f>
        <v>1.6568656838313357E-2</v>
      </c>
      <c r="J103" s="108" t="str">
        <f t="shared" si="5"/>
        <v>EUR3MSW27Y=</v>
      </c>
      <c r="K103" s="91"/>
      <c r="M103" s="59" t="str">
        <f>_xll.qlSwapIndex(,IborIndexFamily,D103,SettlementDays,Currency,Calendar,FixedLegTenor,FixedLegBDC,FixedLegDayCounter,IborIndex,DiscountingCurve,,Trigger)</f>
        <v>obj_009aa#0000</v>
      </c>
    </row>
    <row r="104" spans="4:13" x14ac:dyDescent="0.2">
      <c r="D104" s="96" t="s">
        <v>103</v>
      </c>
      <c r="E104" s="86" t="s">
        <v>115</v>
      </c>
      <c r="F104" s="97">
        <f t="shared" si="4"/>
        <v>42177</v>
      </c>
      <c r="G104" s="97">
        <f>_xll.qlInterestRateIndexValueDate(M104,F104)</f>
        <v>42179</v>
      </c>
      <c r="H104" s="97">
        <f>_xll.qlInterestRateIndexMaturity(M104,G104)</f>
        <v>52406</v>
      </c>
      <c r="I104" s="89">
        <f>_xll.qlIndexFixing(M104,F104,TRUE,AllTriggers)</f>
        <v>1.6598076547125716E-2</v>
      </c>
      <c r="J104" s="108" t="str">
        <f t="shared" si="5"/>
        <v>EUR3MSW28Y=</v>
      </c>
      <c r="K104" s="91"/>
      <c r="M104" s="59" t="str">
        <f>_xll.qlSwapIndex(,IborIndexFamily,D104,SettlementDays,Currency,Calendar,FixedLegTenor,FixedLegBDC,FixedLegDayCounter,IborIndex,DiscountingCurve,,Trigger)</f>
        <v>obj_00987#0000</v>
      </c>
    </row>
    <row r="105" spans="4:13" x14ac:dyDescent="0.2">
      <c r="D105" s="96" t="s">
        <v>104</v>
      </c>
      <c r="E105" s="86" t="s">
        <v>115</v>
      </c>
      <c r="F105" s="97">
        <f t="shared" si="4"/>
        <v>42177</v>
      </c>
      <c r="G105" s="97">
        <f>_xll.qlInterestRateIndexValueDate(M105,F105)</f>
        <v>42179</v>
      </c>
      <c r="H105" s="97">
        <f>_xll.qlInterestRateIndexMaturity(M105,G105)</f>
        <v>52772</v>
      </c>
      <c r="I105" s="89">
        <f>_xll.qlIndexFixing(M105,F105,TRUE,AllTriggers)</f>
        <v>1.6629249152335428E-2</v>
      </c>
      <c r="J105" s="108" t="str">
        <f t="shared" si="5"/>
        <v>EUR3MSW29Y=</v>
      </c>
      <c r="K105" s="91"/>
      <c r="M105" s="59" t="str">
        <f>_xll.qlSwapIndex(,IborIndexFamily,D105,SettlementDays,Currency,Calendar,FixedLegTenor,FixedLegBDC,FixedLegDayCounter,IborIndex,DiscountingCurve,,Trigger)</f>
        <v>obj_009db#0000</v>
      </c>
    </row>
    <row r="106" spans="4:13" x14ac:dyDescent="0.2">
      <c r="D106" s="96" t="s">
        <v>105</v>
      </c>
      <c r="E106" s="86" t="s">
        <v>115</v>
      </c>
      <c r="F106" s="97">
        <f t="shared" si="4"/>
        <v>42177</v>
      </c>
      <c r="G106" s="97">
        <f>_xll.qlInterestRateIndexValueDate(M106,F106)</f>
        <v>42179</v>
      </c>
      <c r="H106" s="97">
        <f>_xll.qlInterestRateIndexMaturity(M106,G106)</f>
        <v>53139</v>
      </c>
      <c r="I106" s="89">
        <f>_xll.qlIndexFixing(M106,F106,TRUE,AllTriggers)</f>
        <v>1.6660000000532048E-2</v>
      </c>
      <c r="J106" s="108" t="str">
        <f t="shared" si="5"/>
        <v>EUR3MSW30Y=</v>
      </c>
      <c r="K106" s="91" t="str">
        <f>Currency&amp;"AB"&amp;SUBSTITUTE(CurveTenor,"M","E")&amp;D106&amp;"=ICAP"</f>
        <v>EURAB3E30Y=ICAP</v>
      </c>
      <c r="M106" s="59" t="str">
        <f>_xll.qlSwapIndex(,IborIndexFamily,D106,SettlementDays,Currency,Calendar,FixedLegTenor,FixedLegBDC,FixedLegDayCounter,IborIndex,DiscountingCurve,,Trigger)</f>
        <v>obj_009a7#0000</v>
      </c>
    </row>
    <row r="107" spans="4:13" x14ac:dyDescent="0.2">
      <c r="D107" s="96" t="s">
        <v>116</v>
      </c>
      <c r="E107" s="86" t="s">
        <v>115</v>
      </c>
      <c r="F107" s="97">
        <f t="shared" si="4"/>
        <v>42177</v>
      </c>
      <c r="G107" s="97">
        <f>_xll.qlInterestRateIndexValueDate(M107,F107)</f>
        <v>42179</v>
      </c>
      <c r="H107" s="97">
        <f>_xll.qlInterestRateIndexMaturity(M107,G107)</f>
        <v>53503</v>
      </c>
      <c r="I107" s="89">
        <f>_xll.qlIndexFixing(M107,F107,TRUE,AllTriggers)</f>
        <v>1.6691211774694872E-2</v>
      </c>
      <c r="J107" s="108" t="str">
        <f t="shared" si="5"/>
        <v>EUR3MSW31Y=</v>
      </c>
      <c r="K107" s="91"/>
      <c r="M107" s="59" t="str">
        <f>_xll.qlSwapIndex(,IborIndexFamily,D107,SettlementDays,Currency,Calendar,FixedLegTenor,FixedLegBDC,FixedLegDayCounter,IborIndex,DiscountingCurve,,Trigger)</f>
        <v>obj_00973#0000</v>
      </c>
    </row>
    <row r="108" spans="4:13" x14ac:dyDescent="0.2">
      <c r="D108" s="96" t="s">
        <v>117</v>
      </c>
      <c r="E108" s="86" t="s">
        <v>115</v>
      </c>
      <c r="F108" s="97">
        <f t="shared" si="4"/>
        <v>42177</v>
      </c>
      <c r="G108" s="97">
        <f>_xll.qlInterestRateIndexValueDate(M108,F108)</f>
        <v>42179</v>
      </c>
      <c r="H108" s="97">
        <f>_xll.qlInterestRateIndexMaturity(M108,G108)</f>
        <v>53867</v>
      </c>
      <c r="I108" s="89">
        <f>_xll.qlIndexFixing(M108,F108,TRUE,AllTriggers)</f>
        <v>1.6722121092748548E-2</v>
      </c>
      <c r="J108" s="108" t="str">
        <f t="shared" si="5"/>
        <v>EUR3MSW32Y=</v>
      </c>
      <c r="K108" s="91"/>
      <c r="M108" s="59" t="str">
        <f>_xll.qlSwapIndex(,IborIndexFamily,D108,SettlementDays,Currency,Calendar,FixedLegTenor,FixedLegBDC,FixedLegDayCounter,IborIndex,DiscountingCurve,,Trigger)</f>
        <v>obj_00991#0000</v>
      </c>
    </row>
    <row r="109" spans="4:13" x14ac:dyDescent="0.2">
      <c r="D109" s="96" t="s">
        <v>118</v>
      </c>
      <c r="E109" s="86" t="s">
        <v>115</v>
      </c>
      <c r="F109" s="97">
        <f t="shared" si="4"/>
        <v>42177</v>
      </c>
      <c r="G109" s="97">
        <f>_xll.qlInterestRateIndexValueDate(M109,F109)</f>
        <v>42179</v>
      </c>
      <c r="H109" s="97">
        <f>_xll.qlInterestRateIndexMaturity(M109,G109)</f>
        <v>54233</v>
      </c>
      <c r="I109" s="89">
        <f>_xll.qlIndexFixing(M109,F109,TRUE,AllTriggers)</f>
        <v>1.6752798844338435E-2</v>
      </c>
      <c r="J109" s="108" t="str">
        <f t="shared" si="5"/>
        <v>EUR3MSW33Y=</v>
      </c>
      <c r="K109" s="91"/>
      <c r="M109" s="59" t="str">
        <f>_xll.qlSwapIndex(,IborIndexFamily,D109,SettlementDays,Currency,Calendar,FixedLegTenor,FixedLegBDC,FixedLegDayCounter,IborIndex,DiscountingCurve,,Trigger)</f>
        <v>obj_0096a#0000</v>
      </c>
    </row>
    <row r="110" spans="4:13" x14ac:dyDescent="0.2">
      <c r="D110" s="96" t="s">
        <v>119</v>
      </c>
      <c r="E110" s="86" t="s">
        <v>115</v>
      </c>
      <c r="F110" s="97">
        <f t="shared" si="4"/>
        <v>42177</v>
      </c>
      <c r="G110" s="97">
        <f>_xll.qlInterestRateIndexValueDate(M110,F110)</f>
        <v>42179</v>
      </c>
      <c r="H110" s="97">
        <f>_xll.qlInterestRateIndexMaturity(M110,G110)</f>
        <v>54598</v>
      </c>
      <c r="I110" s="89">
        <f>_xll.qlIndexFixing(M110,F110,TRUE,AllTriggers)</f>
        <v>1.6779797793516914E-2</v>
      </c>
      <c r="J110" s="108" t="str">
        <f t="shared" si="5"/>
        <v>EUR3MSW34Y=</v>
      </c>
      <c r="K110" s="91"/>
      <c r="M110" s="59" t="str">
        <f>_xll.qlSwapIndex(,IborIndexFamily,D110,SettlementDays,Currency,Calendar,FixedLegTenor,FixedLegBDC,FixedLegDayCounter,IborIndex,DiscountingCurve,,Trigger)</f>
        <v>obj_00971#0000</v>
      </c>
    </row>
    <row r="111" spans="4:13" x14ac:dyDescent="0.2">
      <c r="D111" s="96" t="s">
        <v>106</v>
      </c>
      <c r="E111" s="86" t="s">
        <v>115</v>
      </c>
      <c r="F111" s="97">
        <f t="shared" si="4"/>
        <v>42177</v>
      </c>
      <c r="G111" s="97">
        <f>_xll.qlInterestRateIndexValueDate(M111,F111)</f>
        <v>42179</v>
      </c>
      <c r="H111" s="97">
        <f>_xll.qlInterestRateIndexMaturity(M111,G111)</f>
        <v>54963</v>
      </c>
      <c r="I111" s="89">
        <f>_xll.qlIndexFixing(M111,F111,TRUE,AllTriggers)</f>
        <v>1.6803175593205787E-2</v>
      </c>
      <c r="J111" s="108" t="str">
        <f t="shared" si="5"/>
        <v>EUR3MSW35Y=</v>
      </c>
      <c r="K111" s="91"/>
      <c r="M111" s="59" t="str">
        <f>_xll.qlSwapIndex(,IborIndexFamily,D111,SettlementDays,Currency,Calendar,FixedLegTenor,FixedLegBDC,FixedLegDayCounter,IborIndex,DiscountingCurve,,Trigger)</f>
        <v>obj_00968#0000</v>
      </c>
    </row>
    <row r="112" spans="4:13" x14ac:dyDescent="0.2">
      <c r="D112" s="96" t="s">
        <v>120</v>
      </c>
      <c r="E112" s="86" t="s">
        <v>115</v>
      </c>
      <c r="F112" s="97">
        <f t="shared" si="4"/>
        <v>42177</v>
      </c>
      <c r="G112" s="97">
        <f>_xll.qlInterestRateIndexValueDate(M112,F112)</f>
        <v>42179</v>
      </c>
      <c r="H112" s="97">
        <f>_xll.qlInterestRateIndexMaturity(M112,G112)</f>
        <v>55330</v>
      </c>
      <c r="I112" s="89">
        <f>_xll.qlIndexFixing(M112,F112,TRUE,AllTriggers)</f>
        <v>1.682194675818461E-2</v>
      </c>
      <c r="J112" s="108" t="str">
        <f t="shared" si="5"/>
        <v>EUR3MSW36Y=</v>
      </c>
      <c r="K112" s="91"/>
      <c r="M112" s="59" t="str">
        <f>_xll.qlSwapIndex(,IborIndexFamily,D112,SettlementDays,Currency,Calendar,FixedLegTenor,FixedLegBDC,FixedLegDayCounter,IborIndex,DiscountingCurve,,Trigger)</f>
        <v>obj_009bc#0000</v>
      </c>
    </row>
    <row r="113" spans="4:13" x14ac:dyDescent="0.2">
      <c r="D113" s="96" t="s">
        <v>121</v>
      </c>
      <c r="E113" s="86" t="s">
        <v>115</v>
      </c>
      <c r="F113" s="97">
        <f t="shared" si="4"/>
        <v>42177</v>
      </c>
      <c r="G113" s="97">
        <f>_xll.qlInterestRateIndexValueDate(M113,F113)</f>
        <v>42179</v>
      </c>
      <c r="H113" s="97">
        <f>_xll.qlInterestRateIndexMaturity(M113,G113)</f>
        <v>55694</v>
      </c>
      <c r="I113" s="89">
        <f>_xll.qlIndexFixing(M113,F113,TRUE,AllTriggers)</f>
        <v>1.6835755905509488E-2</v>
      </c>
      <c r="J113" s="108" t="str">
        <f t="shared" si="5"/>
        <v>EUR3MSW37Y=</v>
      </c>
      <c r="K113" s="91"/>
      <c r="M113" s="59" t="str">
        <f>_xll.qlSwapIndex(,IborIndexFamily,D113,SettlementDays,Currency,Calendar,FixedLegTenor,FixedLegBDC,FixedLegDayCounter,IborIndex,DiscountingCurve,,Trigger)</f>
        <v>obj_009d1#0000</v>
      </c>
    </row>
    <row r="114" spans="4:13" x14ac:dyDescent="0.2">
      <c r="D114" s="96" t="s">
        <v>122</v>
      </c>
      <c r="E114" s="86" t="s">
        <v>115</v>
      </c>
      <c r="F114" s="97">
        <f t="shared" si="4"/>
        <v>42177</v>
      </c>
      <c r="G114" s="97">
        <f>_xll.qlInterestRateIndexValueDate(M114,F114)</f>
        <v>42179</v>
      </c>
      <c r="H114" s="97">
        <f>_xll.qlInterestRateIndexMaturity(M114,G114)</f>
        <v>56059</v>
      </c>
      <c r="I114" s="89">
        <f>_xll.qlIndexFixing(M114,F114,TRUE,AllTriggers)</f>
        <v>1.684193277862114E-2</v>
      </c>
      <c r="J114" s="108" t="str">
        <f t="shared" si="5"/>
        <v>EUR3MSW38Y=</v>
      </c>
      <c r="K114" s="91"/>
      <c r="M114" s="59" t="str">
        <f>_xll.qlSwapIndex(,IborIndexFamily,D114,SettlementDays,Currency,Calendar,FixedLegTenor,FixedLegBDC,FixedLegDayCounter,IborIndex,DiscountingCurve,,Trigger)</f>
        <v>obj_0097a#0000</v>
      </c>
    </row>
    <row r="115" spans="4:13" x14ac:dyDescent="0.2">
      <c r="D115" s="96" t="s">
        <v>123</v>
      </c>
      <c r="E115" s="86" t="s">
        <v>115</v>
      </c>
      <c r="F115" s="97">
        <f t="shared" si="4"/>
        <v>42177</v>
      </c>
      <c r="G115" s="97">
        <f>_xll.qlInterestRateIndexValueDate(M115,F115)</f>
        <v>42179</v>
      </c>
      <c r="H115" s="97">
        <f>_xll.qlInterestRateIndexMaturity(M115,G115)</f>
        <v>56424</v>
      </c>
      <c r="I115" s="89">
        <f>_xll.qlIndexFixing(M115,F115,TRUE,AllTriggers)</f>
        <v>1.6840346591593645E-2</v>
      </c>
      <c r="J115" s="108" t="str">
        <f t="shared" si="5"/>
        <v>EUR3MSW39Y=</v>
      </c>
      <c r="K115" s="91"/>
      <c r="M115" s="59" t="str">
        <f>_xll.qlSwapIndex(,IborIndexFamily,D115,SettlementDays,Currency,Calendar,FixedLegTenor,FixedLegBDC,FixedLegDayCounter,IborIndex,DiscountingCurve,,Trigger)</f>
        <v>obj_009c8#0000</v>
      </c>
    </row>
    <row r="116" spans="4:13" x14ac:dyDescent="0.2">
      <c r="D116" s="96" t="s">
        <v>107</v>
      </c>
      <c r="E116" s="86" t="s">
        <v>115</v>
      </c>
      <c r="F116" s="97">
        <f t="shared" si="4"/>
        <v>42177</v>
      </c>
      <c r="G116" s="97">
        <f>_xll.qlInterestRateIndexValueDate(M116,F116)</f>
        <v>42179</v>
      </c>
      <c r="H116" s="97">
        <f>_xll.qlInterestRateIndexMaturity(M116,G116)</f>
        <v>56789</v>
      </c>
      <c r="I116" s="89">
        <f>_xll.qlIndexFixing(M116,F116,TRUE,AllTriggers)</f>
        <v>1.6830000000145763E-2</v>
      </c>
      <c r="J116" s="108" t="str">
        <f t="shared" si="5"/>
        <v>EUR3MSW40Y=</v>
      </c>
      <c r="K116" s="91" t="str">
        <f>Currency&amp;"AB"&amp;SUBSTITUTE(CurveTenor,"M","E")&amp;D116&amp;"=ICAP"</f>
        <v>EURAB3E40Y=ICAP</v>
      </c>
      <c r="M116" s="59" t="str">
        <f>_xll.qlSwapIndex(,IborIndexFamily,D116,SettlementDays,Currency,Calendar,FixedLegTenor,FixedLegBDC,FixedLegDayCounter,IborIndex,DiscountingCurve,,Trigger)</f>
        <v>obj_0096b#0000</v>
      </c>
    </row>
    <row r="117" spans="4:13" x14ac:dyDescent="0.2">
      <c r="D117" s="96" t="s">
        <v>108</v>
      </c>
      <c r="E117" s="86" t="s">
        <v>115</v>
      </c>
      <c r="F117" s="97">
        <f t="shared" si="4"/>
        <v>42177</v>
      </c>
      <c r="G117" s="97">
        <f>_xll.qlInterestRateIndexValueDate(M117,F117)</f>
        <v>42179</v>
      </c>
      <c r="H117" s="97">
        <f>_xll.qlInterestRateIndexMaturity(M117,G117)</f>
        <v>60442</v>
      </c>
      <c r="I117" s="89">
        <f>_xll.qlIndexFixing(M117,F117,TRUE,AllTriggers)</f>
        <v>1.6450000000043909E-2</v>
      </c>
      <c r="J117" s="108" t="str">
        <f t="shared" si="5"/>
        <v>EUR3MSW50Y=</v>
      </c>
      <c r="K117" s="91" t="str">
        <f>Currency&amp;"AB"&amp;SUBSTITUTE(CurveTenor,"M","E")&amp;D117&amp;"=ICAP"</f>
        <v>EURAB3E50Y=ICAP</v>
      </c>
      <c r="M117" s="59" t="str">
        <f>_xll.qlSwapIndex(,IborIndexFamily,D117,SettlementDays,Currency,Calendar,FixedLegTenor,FixedLegBDC,FixedLegDayCounter,IborIndex,DiscountingCurve,,Trigger)</f>
        <v>obj_00983#0000</v>
      </c>
    </row>
    <row r="118" spans="4:13" x14ac:dyDescent="0.2">
      <c r="D118" s="99" t="s">
        <v>109</v>
      </c>
      <c r="E118" s="87" t="s">
        <v>115</v>
      </c>
      <c r="F118" s="107">
        <f t="shared" si="4"/>
        <v>42177</v>
      </c>
      <c r="G118" s="107">
        <f>_xll.qlInterestRateIndexValueDate(M118,F118)</f>
        <v>42179</v>
      </c>
      <c r="H118" s="107">
        <f>_xll.qlInterestRateIndexMaturity(M118,G118)</f>
        <v>64094</v>
      </c>
      <c r="I118" s="101">
        <f>_xll.qlIndexFixing(M118,F118,TRUE,AllTriggers)</f>
        <v>1.6329999999862944E-2</v>
      </c>
      <c r="J118" s="109" t="str">
        <f t="shared" si="5"/>
        <v>EUR3MSW60Y=</v>
      </c>
      <c r="K118" s="92" t="str">
        <f>Currency&amp;"AB"&amp;SUBSTITUTE(CurveTenor,"M","E")&amp;D118&amp;"=ICAP"</f>
        <v>EURAB3E60Y=ICAP</v>
      </c>
      <c r="M118" s="65" t="str">
        <f>_xll.qlSwapIndex(,IborIndexFamily,D118,SettlementDays,Currency,Calendar,FixedLegTenor,FixedLegBDC,FixedLegDayCounter,IborIndex,DiscountingCurve,,Trigger)</f>
        <v>obj_0095e#0000</v>
      </c>
    </row>
  </sheetData>
  <dataValidations count="2">
    <dataValidation type="list" allowBlank="1" showInputMessage="1" showErrorMessage="1" sqref="P63 P6">
      <formula1>"Following,Modified Following,Preceding,Modified Preceding,Unadjusted,Half-Month Modified Following"</formula1>
    </dataValidation>
    <dataValidation type="list" allowBlank="1" showInputMessage="1" showErrorMessage="1" sqref="Q63 Q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6" customWidth="1"/>
    <col min="2" max="3" width="2.7109375" style="4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0" width="15.7109375" style="6" customWidth="1"/>
    <col min="11" max="11" width="20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3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44"/>
      <c r="B1" s="41"/>
      <c r="C1" s="41"/>
      <c r="D1" s="41"/>
      <c r="E1" s="42" t="s">
        <v>54</v>
      </c>
      <c r="F1" s="43" t="s">
        <v>14</v>
      </c>
      <c r="G1" s="44"/>
      <c r="H1" s="44"/>
      <c r="I1" s="36"/>
      <c r="J1" s="44"/>
      <c r="K1" s="44"/>
      <c r="L1" s="44"/>
      <c r="M1" s="5"/>
      <c r="N1" s="44"/>
      <c r="O1" s="44"/>
      <c r="P1" s="44"/>
      <c r="Q1" s="44"/>
      <c r="R1" s="44"/>
      <c r="S1" s="27"/>
      <c r="T1" s="2"/>
      <c r="U1" s="2"/>
      <c r="V1" s="2"/>
      <c r="W1" s="2"/>
      <c r="X1" s="2"/>
      <c r="Y1" s="2"/>
      <c r="Z1" s="2"/>
    </row>
    <row r="2" spans="1:26" x14ac:dyDescent="0.2">
      <c r="A2" s="5"/>
      <c r="B2" s="3"/>
      <c r="C2" s="3"/>
      <c r="D2" s="3"/>
      <c r="E2" s="42" t="s">
        <v>55</v>
      </c>
      <c r="F2" s="43" t="str">
        <f>Currency&amp;CurveTenor</f>
        <v>EUR6M</v>
      </c>
      <c r="G2" s="44"/>
      <c r="H2" s="44"/>
      <c r="I2" s="36"/>
      <c r="J2" s="44"/>
      <c r="K2" s="44"/>
      <c r="L2" s="5"/>
      <c r="M2" s="5"/>
      <c r="N2" s="5"/>
      <c r="O2" s="44"/>
      <c r="P2" s="44"/>
      <c r="Q2" s="44"/>
      <c r="R2" s="44"/>
      <c r="S2" s="27"/>
      <c r="T2" s="2"/>
      <c r="U2" s="2"/>
      <c r="V2" s="2"/>
      <c r="W2" s="2"/>
      <c r="X2" s="2"/>
      <c r="Y2" s="2"/>
      <c r="Z2" s="2"/>
    </row>
    <row r="3" spans="1:26" x14ac:dyDescent="0.2">
      <c r="A3" s="5"/>
      <c r="B3" s="3"/>
      <c r="C3" s="3"/>
      <c r="D3" s="3"/>
      <c r="E3" s="42" t="s">
        <v>32</v>
      </c>
      <c r="F3" s="19" t="str">
        <f>IborIndexFamily&amp;CurveTenor</f>
        <v>Euribor6M</v>
      </c>
      <c r="G3" s="44"/>
      <c r="H3" s="44"/>
      <c r="I3" s="36"/>
      <c r="J3" s="44"/>
      <c r="K3" s="44"/>
      <c r="L3" s="5"/>
      <c r="M3" s="5"/>
      <c r="N3" s="44"/>
      <c r="O3" s="44"/>
      <c r="P3" s="44"/>
      <c r="Q3" s="44"/>
      <c r="R3" s="44"/>
      <c r="S3" s="27"/>
      <c r="T3" s="2"/>
      <c r="U3" s="2"/>
      <c r="V3" s="2"/>
      <c r="W3" s="2"/>
      <c r="X3" s="2"/>
      <c r="Y3" s="2"/>
      <c r="Z3" s="2"/>
    </row>
    <row r="4" spans="1:26" x14ac:dyDescent="0.2">
      <c r="A4" s="44"/>
      <c r="B4" s="41"/>
      <c r="C4" s="41"/>
      <c r="D4" s="41"/>
      <c r="E4" s="44"/>
      <c r="F4" s="44"/>
      <c r="G4" s="44"/>
      <c r="H4" s="44"/>
      <c r="I4" s="36"/>
      <c r="J4" s="44"/>
      <c r="K4" s="44"/>
      <c r="L4" s="44"/>
      <c r="M4" s="5"/>
      <c r="N4" s="44"/>
      <c r="O4" s="44"/>
      <c r="P4" s="44"/>
      <c r="Q4" s="44"/>
      <c r="R4" s="44"/>
      <c r="S4" s="27"/>
      <c r="T4" s="2"/>
      <c r="U4" s="2"/>
      <c r="V4" s="2"/>
      <c r="W4" s="2"/>
      <c r="X4" s="2"/>
      <c r="Y4" s="2"/>
      <c r="Z4" s="2"/>
    </row>
    <row r="5" spans="1:26" x14ac:dyDescent="0.2">
      <c r="A5" s="27"/>
      <c r="B5" s="13"/>
      <c r="C5" s="13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4"/>
      <c r="O5" s="42" t="s">
        <v>65</v>
      </c>
      <c r="P5" s="42" t="s">
        <v>62</v>
      </c>
      <c r="Q5" s="42" t="s">
        <v>63</v>
      </c>
      <c r="R5" s="27"/>
      <c r="S5" s="27"/>
      <c r="T5" s="2"/>
      <c r="U5" s="2"/>
      <c r="V5" s="2"/>
      <c r="W5" s="2"/>
      <c r="X5" s="2"/>
      <c r="Y5" s="2"/>
      <c r="Z5" s="2"/>
    </row>
    <row r="6" spans="1:26" x14ac:dyDescent="0.2">
      <c r="A6" s="27"/>
      <c r="B6" s="52"/>
      <c r="C6" s="52"/>
      <c r="D6" s="52"/>
      <c r="E6" s="69"/>
      <c r="F6" s="31"/>
      <c r="G6" s="31"/>
      <c r="H6" s="31"/>
      <c r="I6" s="67"/>
      <c r="J6" s="67"/>
      <c r="K6" s="34"/>
      <c r="L6" s="27"/>
      <c r="M6" s="127"/>
      <c r="N6" s="44"/>
      <c r="O6" s="43" t="b">
        <v>1</v>
      </c>
      <c r="P6" s="43" t="s">
        <v>144</v>
      </c>
      <c r="Q6" s="43" t="s">
        <v>125</v>
      </c>
      <c r="R6" s="27"/>
      <c r="S6" s="27"/>
      <c r="T6" s="2"/>
      <c r="U6" s="2"/>
      <c r="V6" s="2"/>
      <c r="W6" s="2"/>
      <c r="X6" s="2"/>
      <c r="Y6" s="2"/>
      <c r="Z6" s="2"/>
    </row>
    <row r="7" spans="1:26" x14ac:dyDescent="0.2">
      <c r="A7" s="27"/>
      <c r="B7" s="53"/>
      <c r="C7" s="53"/>
      <c r="D7" s="53"/>
      <c r="E7" s="60"/>
      <c r="F7" s="32"/>
      <c r="G7" s="32"/>
      <c r="H7" s="32"/>
      <c r="I7" s="24"/>
      <c r="J7" s="24"/>
      <c r="K7" s="24"/>
      <c r="L7" s="27"/>
      <c r="M7" s="91"/>
      <c r="N7" s="44"/>
      <c r="O7" s="5"/>
      <c r="P7" s="2"/>
      <c r="Q7" s="2"/>
      <c r="R7" s="27"/>
      <c r="S7" s="27"/>
      <c r="T7" s="2"/>
      <c r="U7" s="2"/>
      <c r="V7" s="2"/>
      <c r="W7" s="2"/>
      <c r="X7" s="2"/>
      <c r="Y7" s="2"/>
      <c r="Z7" s="2"/>
    </row>
    <row r="8" spans="1:26" x14ac:dyDescent="0.2">
      <c r="A8" s="27"/>
      <c r="B8" s="53"/>
      <c r="C8" s="53"/>
      <c r="D8" s="53" t="s">
        <v>111</v>
      </c>
      <c r="E8" s="60" t="s">
        <v>145</v>
      </c>
      <c r="F8" s="32">
        <f t="shared" ref="F8:F17" si="0">EvaluationDate</f>
        <v>42177</v>
      </c>
      <c r="G8" s="32">
        <f>_xll.qlInterestRateIndexValueDate(M8,F8)</f>
        <v>42179</v>
      </c>
      <c r="H8" s="32">
        <f>_xll.qlInterestRateIndexMaturity(M8,G8)</f>
        <v>42180</v>
      </c>
      <c r="I8" s="24">
        <f>_xll.qlIndexFixing(M8,F8,TRUE,AllTriggers)</f>
        <v>1.6479802874336258E-4</v>
      </c>
      <c r="J8" s="24" t="str">
        <f t="shared" ref="J8:J17" si="1">Currency&amp;CurveTenor&amp;E8&amp;B8&amp;C8&amp;IF(E8="FRA",SUBSTITUTE(D8,"M",""),D8)&amp;"="</f>
        <v>EUR6MDPSN=</v>
      </c>
      <c r="K8" s="24"/>
      <c r="L8" s="27"/>
      <c r="M8" s="17" t="str">
        <f>_xll.qlIborIndex(,IborIndexFamily,IF(D8="SN","1D",D8),SettlementDays,Currency,Calendar,BDayConvention,EndOfMonth,DayCounter,YieldCurve,,Trigger)</f>
        <v>obj_009ae#0000</v>
      </c>
      <c r="N8" s="41"/>
      <c r="O8" s="5"/>
      <c r="P8" s="2"/>
      <c r="Q8" s="2"/>
      <c r="R8" s="27"/>
      <c r="S8" s="27"/>
      <c r="T8" s="2"/>
      <c r="U8" s="2"/>
      <c r="V8" s="2"/>
      <c r="W8" s="2"/>
      <c r="X8" s="2"/>
      <c r="Y8" s="2"/>
      <c r="Z8" s="2"/>
    </row>
    <row r="9" spans="1:26" x14ac:dyDescent="0.2">
      <c r="A9" s="27"/>
      <c r="B9" s="53"/>
      <c r="C9" s="53"/>
      <c r="D9" s="53" t="s">
        <v>115</v>
      </c>
      <c r="E9" s="60" t="s">
        <v>145</v>
      </c>
      <c r="F9" s="32">
        <f t="shared" si="0"/>
        <v>42177</v>
      </c>
      <c r="G9" s="32">
        <f>_xll.qlInterestRateIndexValueDate(M9,F9)</f>
        <v>42179</v>
      </c>
      <c r="H9" s="32">
        <f>_xll.qlInterestRateIndexMaturity(M9,G9)</f>
        <v>42186</v>
      </c>
      <c r="I9" s="24">
        <f>_xll.qlIndexFixing(M9,F9,TRUE,AllTriggers)</f>
        <v>3.7565693808210606E-4</v>
      </c>
      <c r="J9" s="24" t="str">
        <f t="shared" si="1"/>
        <v>EUR6MDPSW=</v>
      </c>
      <c r="K9" s="24"/>
      <c r="L9" s="27"/>
      <c r="M9" s="17" t="str">
        <f>_xll.qlEuribor(,D9,YieldCurve,,Trigger)</f>
        <v>obj_00919#0000</v>
      </c>
      <c r="N9" s="41"/>
      <c r="O9" s="44"/>
      <c r="P9" s="44"/>
      <c r="Q9" s="44"/>
      <c r="R9" s="27"/>
      <c r="S9" s="27"/>
      <c r="T9" s="2"/>
      <c r="U9" s="2"/>
      <c r="V9" s="2"/>
      <c r="W9" s="2"/>
      <c r="X9" s="2"/>
      <c r="Y9" s="2"/>
      <c r="Z9" s="2"/>
    </row>
    <row r="10" spans="1:26" x14ac:dyDescent="0.2">
      <c r="A10" s="27"/>
      <c r="B10" s="53"/>
      <c r="C10" s="53"/>
      <c r="D10" s="53" t="s">
        <v>16</v>
      </c>
      <c r="E10" s="60" t="s">
        <v>145</v>
      </c>
      <c r="F10" s="32">
        <f t="shared" si="0"/>
        <v>42177</v>
      </c>
      <c r="G10" s="32">
        <f>_xll.qlInterestRateIndexValueDate(M10,F10)</f>
        <v>42179</v>
      </c>
      <c r="H10" s="32">
        <f>_xll.qlInterestRateIndexMaturity(M10,G10)</f>
        <v>42193</v>
      </c>
      <c r="I10" s="24">
        <f>_xll.qlIndexFixing(M10,F10,TRUE,AllTriggers)</f>
        <v>2.7022819843506137E-4</v>
      </c>
      <c r="J10" s="24" t="str">
        <f t="shared" si="1"/>
        <v>EUR6MDP2W=</v>
      </c>
      <c r="K10" s="24"/>
      <c r="L10" s="27"/>
      <c r="M10" s="17" t="str">
        <f>_xll.qlEuribor(,D10,YieldCurve,,Trigger)</f>
        <v>obj_00921#0000</v>
      </c>
      <c r="N10" s="41"/>
      <c r="O10" s="44"/>
      <c r="P10" s="44"/>
      <c r="Q10" s="44"/>
      <c r="R10" s="27"/>
      <c r="S10" s="27"/>
      <c r="T10" s="2"/>
      <c r="U10" s="2"/>
      <c r="V10" s="2"/>
      <c r="W10" s="2"/>
      <c r="X10" s="2"/>
      <c r="Y10" s="2"/>
      <c r="Z10" s="2"/>
    </row>
    <row r="11" spans="1:26" x14ac:dyDescent="0.2">
      <c r="A11" s="27"/>
      <c r="B11" s="53"/>
      <c r="C11" s="53"/>
      <c r="D11" s="53" t="s">
        <v>74</v>
      </c>
      <c r="E11" s="60" t="s">
        <v>145</v>
      </c>
      <c r="F11" s="32">
        <f t="shared" si="0"/>
        <v>42177</v>
      </c>
      <c r="G11" s="32">
        <f>_xll.qlInterestRateIndexValueDate(M11,F11)</f>
        <v>42179</v>
      </c>
      <c r="H11" s="32">
        <f>_xll.qlInterestRateIndexMaturity(M11,G11)</f>
        <v>42200</v>
      </c>
      <c r="I11" s="24">
        <f>_xll.qlIndexFixing(M11,F11,TRUE,AllTriggers)</f>
        <v>2.3508546125380496E-4</v>
      </c>
      <c r="J11" s="24" t="str">
        <f t="shared" si="1"/>
        <v>EUR6MDP3W=</v>
      </c>
      <c r="K11" s="24"/>
      <c r="L11" s="27"/>
      <c r="M11" s="17" t="str">
        <f>_xll.qlEuribor(,D11,YieldCurve,,Trigger)</f>
        <v>obj_0090e#0000</v>
      </c>
      <c r="N11" s="27"/>
      <c r="O11" s="44"/>
      <c r="P11" s="44"/>
      <c r="Q11" s="44"/>
      <c r="R11" s="27"/>
      <c r="S11" s="27"/>
      <c r="T11" s="2"/>
      <c r="U11" s="2"/>
      <c r="V11" s="2"/>
      <c r="W11" s="2"/>
      <c r="X11" s="2"/>
      <c r="Y11" s="2"/>
      <c r="Z11" s="2"/>
    </row>
    <row r="12" spans="1:26" x14ac:dyDescent="0.2">
      <c r="A12" s="27"/>
      <c r="B12" s="53"/>
      <c r="C12" s="53"/>
      <c r="D12" s="53" t="s">
        <v>17</v>
      </c>
      <c r="E12" s="60" t="s">
        <v>145</v>
      </c>
      <c r="F12" s="32">
        <f t="shared" si="0"/>
        <v>42177</v>
      </c>
      <c r="G12" s="32">
        <f>_xll.qlInterestRateIndexValueDate(M12,F12)</f>
        <v>42179</v>
      </c>
      <c r="H12" s="32">
        <f>_xll.qlInterestRateIndexMaturity(M12,G12)</f>
        <v>42209</v>
      </c>
      <c r="I12" s="24">
        <f>_xll.qlIndexFixing(M12,F12,TRUE,AllTriggers)</f>
        <v>2.1399999999793806E-4</v>
      </c>
      <c r="J12" s="24" t="str">
        <f t="shared" si="1"/>
        <v>EUR6MDP1M=</v>
      </c>
      <c r="K12" s="24"/>
      <c r="L12" s="27"/>
      <c r="M12" s="17" t="str">
        <f>_xll.qlEuribor(,D12,YieldCurve,,Trigger)</f>
        <v>obj_00950#0000</v>
      </c>
      <c r="N12" s="27"/>
      <c r="O12" s="44"/>
      <c r="P12" s="44"/>
      <c r="Q12" s="44"/>
      <c r="R12" s="27"/>
      <c r="S12" s="27"/>
      <c r="T12" s="2"/>
      <c r="U12" s="2"/>
      <c r="V12" s="2"/>
      <c r="W12" s="2"/>
      <c r="X12" s="2"/>
      <c r="Y12" s="2"/>
      <c r="Z12" s="2"/>
    </row>
    <row r="13" spans="1:26" x14ac:dyDescent="0.2">
      <c r="A13" s="27"/>
      <c r="B13" s="53"/>
      <c r="C13" s="53"/>
      <c r="D13" s="53" t="s">
        <v>18</v>
      </c>
      <c r="E13" s="16" t="s">
        <v>145</v>
      </c>
      <c r="F13" s="32">
        <f t="shared" si="0"/>
        <v>42177</v>
      </c>
      <c r="G13" s="32">
        <f>_xll.qlInterestRateIndexValueDate(M13,F13)</f>
        <v>42179</v>
      </c>
      <c r="H13" s="32">
        <f>_xll.qlInterestRateIndexMaturity(M13,G13)</f>
        <v>42240</v>
      </c>
      <c r="I13" s="24">
        <f>_xll.qlIndexFixing(M13,F13,TRUE,AllTriggers)</f>
        <v>2.7400000000047146E-4</v>
      </c>
      <c r="J13" s="24" t="str">
        <f t="shared" si="1"/>
        <v>EUR6MDP2M=</v>
      </c>
      <c r="K13" s="24"/>
      <c r="L13" s="27"/>
      <c r="M13" s="17" t="str">
        <f>_xll.qlEuribor(,D13,YieldCurve,,Trigger)</f>
        <v>obj_00952#0000</v>
      </c>
      <c r="N13" s="27"/>
      <c r="O13" s="44"/>
      <c r="P13" s="44"/>
      <c r="Q13" s="44"/>
      <c r="R13" s="27"/>
      <c r="S13" s="27"/>
      <c r="T13" s="2"/>
      <c r="U13" s="2"/>
      <c r="V13" s="2"/>
      <c r="W13" s="2"/>
      <c r="X13" s="2"/>
      <c r="Y13" s="2"/>
      <c r="Z13" s="2"/>
    </row>
    <row r="14" spans="1:26" x14ac:dyDescent="0.2">
      <c r="A14" s="27"/>
      <c r="B14" s="53"/>
      <c r="C14" s="53"/>
      <c r="D14" s="53" t="s">
        <v>19</v>
      </c>
      <c r="E14" s="16" t="s">
        <v>145</v>
      </c>
      <c r="F14" s="32">
        <f t="shared" si="0"/>
        <v>42177</v>
      </c>
      <c r="G14" s="32">
        <f>_xll.qlInterestRateIndexValueDate(M14,F14)</f>
        <v>42179</v>
      </c>
      <c r="H14" s="32">
        <f>_xll.qlInterestRateIndexMaturity(M14,G14)</f>
        <v>42271</v>
      </c>
      <c r="I14" s="24">
        <f>_xll.qlIndexFixing(M14,F14,TRUE,AllTriggers)</f>
        <v>3.2300000000043047E-4</v>
      </c>
      <c r="J14" s="24" t="str">
        <f t="shared" si="1"/>
        <v>EUR6MDP3M=</v>
      </c>
      <c r="K14" s="24"/>
      <c r="L14" s="27"/>
      <c r="M14" s="17" t="str">
        <f>_xll.qlEuribor(,D14,YieldCurve,,Trigger)</f>
        <v>obj_008ff#0000</v>
      </c>
      <c r="N14" s="27"/>
      <c r="O14" s="44"/>
      <c r="P14" s="41"/>
      <c r="Q14" s="44"/>
      <c r="R14" s="27"/>
      <c r="S14" s="27"/>
      <c r="T14" s="2"/>
      <c r="U14" s="2"/>
      <c r="V14" s="2"/>
      <c r="W14" s="2"/>
      <c r="X14" s="2"/>
      <c r="Y14" s="2"/>
      <c r="Z14" s="2"/>
    </row>
    <row r="15" spans="1:26" x14ac:dyDescent="0.2">
      <c r="A15" s="27"/>
      <c r="B15" s="53"/>
      <c r="C15" s="53"/>
      <c r="D15" s="53" t="s">
        <v>20</v>
      </c>
      <c r="E15" s="16" t="s">
        <v>145</v>
      </c>
      <c r="F15" s="32">
        <f t="shared" si="0"/>
        <v>42177</v>
      </c>
      <c r="G15" s="32">
        <f>_xll.qlInterestRateIndexValueDate(M15,F15)</f>
        <v>42179</v>
      </c>
      <c r="H15" s="32">
        <f>_xll.qlInterestRateIndexMaturity(M15,G15)</f>
        <v>42303</v>
      </c>
      <c r="I15" s="24">
        <f>_xll.qlIndexFixing(M15,F15,TRUE,AllTriggers)</f>
        <v>3.6499999999987709E-4</v>
      </c>
      <c r="J15" s="24" t="str">
        <f t="shared" si="1"/>
        <v>EUR6MDP4M=</v>
      </c>
      <c r="K15" s="24"/>
      <c r="L15" s="27"/>
      <c r="M15" s="17" t="str">
        <f>_xll.qlEuribor(,D15,YieldCurve,,Trigger)</f>
        <v>obj_00941#0000</v>
      </c>
      <c r="N15" s="27"/>
      <c r="O15" s="44"/>
      <c r="P15" s="41"/>
      <c r="Q15" s="44"/>
      <c r="R15" s="27"/>
      <c r="S15" s="27"/>
      <c r="T15" s="2"/>
      <c r="U15" s="2"/>
      <c r="V15" s="2"/>
      <c r="W15" s="2"/>
      <c r="X15" s="2"/>
      <c r="Y15" s="2"/>
      <c r="Z15" s="2"/>
    </row>
    <row r="16" spans="1:26" x14ac:dyDescent="0.2">
      <c r="A16" s="27"/>
      <c r="B16" s="53"/>
      <c r="C16" s="53"/>
      <c r="D16" s="53" t="s">
        <v>21</v>
      </c>
      <c r="E16" s="16" t="s">
        <v>145</v>
      </c>
      <c r="F16" s="32">
        <f t="shared" si="0"/>
        <v>42177</v>
      </c>
      <c r="G16" s="32">
        <f>_xll.qlInterestRateIndexValueDate(M16,F16)</f>
        <v>42179</v>
      </c>
      <c r="H16" s="32">
        <f>_xll.qlInterestRateIndexMaturity(M16,G16)</f>
        <v>42332</v>
      </c>
      <c r="I16" s="24">
        <f>_xll.qlIndexFixing(M16,F16,TRUE,AllTriggers)</f>
        <v>4.0199999999934732E-4</v>
      </c>
      <c r="J16" s="24" t="str">
        <f t="shared" si="1"/>
        <v>EUR6MDP5M=</v>
      </c>
      <c r="K16" s="24"/>
      <c r="L16" s="27"/>
      <c r="M16" s="17" t="str">
        <f>_xll.qlEuribor(,D16,YieldCurve,,Trigger)</f>
        <v>obj_0092f#0000</v>
      </c>
      <c r="N16" s="27"/>
      <c r="O16" s="44"/>
      <c r="P16" s="41"/>
      <c r="Q16" s="44"/>
      <c r="R16" s="27"/>
      <c r="S16" s="27"/>
      <c r="T16" s="2"/>
      <c r="U16" s="2"/>
      <c r="V16" s="2"/>
      <c r="W16" s="2"/>
      <c r="X16" s="2"/>
      <c r="Y16" s="2"/>
      <c r="Z16" s="2"/>
    </row>
    <row r="17" spans="1:26" x14ac:dyDescent="0.2">
      <c r="A17" s="27"/>
      <c r="B17" s="53"/>
      <c r="C17" s="53"/>
      <c r="D17" s="53" t="s">
        <v>14</v>
      </c>
      <c r="E17" s="16" t="s">
        <v>145</v>
      </c>
      <c r="F17" s="32">
        <f t="shared" si="0"/>
        <v>42177</v>
      </c>
      <c r="G17" s="32">
        <f>_xll.qlInterestRateIndexValueDate(IborIndex,F17)</f>
        <v>42179</v>
      </c>
      <c r="H17" s="32">
        <f>_xll.qlInterestRateIndexMaturity(IborIndex,G17)</f>
        <v>42362</v>
      </c>
      <c r="I17" s="24">
        <f>_xll.qlIndexFixing(IborIndex,F17,TRUE,AllTriggers)</f>
        <v>4.4499999999995596E-4</v>
      </c>
      <c r="J17" s="24" t="str">
        <f t="shared" si="1"/>
        <v>EUR6MDP6M=</v>
      </c>
      <c r="K17" s="24"/>
      <c r="L17" s="27"/>
      <c r="M17" s="17"/>
      <c r="N17" s="41"/>
      <c r="O17" s="44"/>
      <c r="P17" s="41"/>
      <c r="Q17" s="44"/>
      <c r="R17" s="27"/>
      <c r="S17" s="27"/>
      <c r="T17" s="2"/>
      <c r="U17" s="2"/>
      <c r="V17" s="2"/>
      <c r="W17" s="2"/>
      <c r="X17" s="2"/>
      <c r="Y17" s="2"/>
      <c r="Z17" s="2"/>
    </row>
    <row r="18" spans="1:26" x14ac:dyDescent="0.2">
      <c r="A18" s="27"/>
      <c r="B18" s="116"/>
      <c r="C18" s="116"/>
      <c r="D18" s="116"/>
      <c r="E18" s="117"/>
      <c r="F18" s="117"/>
      <c r="G18" s="117"/>
      <c r="H18" s="117"/>
      <c r="I18" s="124"/>
      <c r="J18" s="117"/>
      <c r="K18" s="117"/>
      <c r="L18" s="27"/>
      <c r="M18" s="17"/>
      <c r="N18" s="41"/>
      <c r="O18" s="44"/>
      <c r="P18" s="41"/>
      <c r="Q18" s="44"/>
      <c r="R18" s="27"/>
      <c r="S18" s="27"/>
      <c r="T18" s="2"/>
      <c r="U18" s="2"/>
      <c r="V18" s="2"/>
      <c r="W18" s="2"/>
      <c r="X18" s="2"/>
      <c r="Y18" s="2"/>
      <c r="Z18" s="2"/>
    </row>
    <row r="19" spans="1:26" x14ac:dyDescent="0.2">
      <c r="A19" s="27"/>
      <c r="B19" s="116"/>
      <c r="C19" s="116"/>
      <c r="D19" s="116"/>
      <c r="E19" s="117"/>
      <c r="F19" s="117"/>
      <c r="G19" s="117"/>
      <c r="H19" s="117"/>
      <c r="I19" s="124"/>
      <c r="J19" s="117"/>
      <c r="K19" s="117"/>
      <c r="L19" s="27"/>
      <c r="M19" s="17"/>
      <c r="N19" s="41"/>
      <c r="O19" s="44"/>
      <c r="P19" s="41"/>
      <c r="Q19" s="44"/>
      <c r="R19" s="27"/>
      <c r="S19" s="27"/>
      <c r="T19" s="2"/>
      <c r="U19" s="2"/>
      <c r="V19" s="2"/>
      <c r="W19" s="2"/>
      <c r="X19" s="2"/>
      <c r="Y19" s="2"/>
      <c r="Z19" s="2"/>
    </row>
    <row r="20" spans="1:26" x14ac:dyDescent="0.2">
      <c r="A20" s="27"/>
      <c r="B20" s="116"/>
      <c r="C20" s="116"/>
      <c r="D20" s="116"/>
      <c r="E20" s="117"/>
      <c r="F20" s="117"/>
      <c r="G20" s="117"/>
      <c r="H20" s="117"/>
      <c r="I20" s="124"/>
      <c r="J20" s="117"/>
      <c r="K20" s="117"/>
      <c r="L20" s="58"/>
      <c r="M20" s="17"/>
      <c r="N20" s="41"/>
      <c r="O20" s="44"/>
      <c r="P20" s="41"/>
      <c r="Q20" s="44"/>
      <c r="R20" s="27"/>
      <c r="S20" s="27"/>
      <c r="T20" s="2"/>
      <c r="U20" s="2"/>
      <c r="V20" s="2"/>
      <c r="W20" s="2"/>
      <c r="X20" s="2"/>
      <c r="Y20" s="2"/>
      <c r="Z20" s="2"/>
    </row>
    <row r="21" spans="1:26" x14ac:dyDescent="0.2">
      <c r="A21" s="27"/>
      <c r="B21" s="116"/>
      <c r="C21" s="116"/>
      <c r="D21" s="116"/>
      <c r="E21" s="117"/>
      <c r="F21" s="117"/>
      <c r="G21" s="117"/>
      <c r="H21" s="117"/>
      <c r="I21" s="124"/>
      <c r="J21" s="117"/>
      <c r="K21" s="117"/>
      <c r="L21" s="58"/>
      <c r="M21" s="17"/>
      <c r="N21" s="41"/>
      <c r="O21" s="44"/>
      <c r="P21" s="41"/>
      <c r="Q21" s="44"/>
      <c r="R21" s="27"/>
      <c r="S21" s="27"/>
      <c r="T21" s="2"/>
      <c r="U21" s="2"/>
      <c r="V21" s="2"/>
      <c r="W21" s="2"/>
      <c r="X21" s="2"/>
      <c r="Y21" s="2"/>
      <c r="Z21" s="2"/>
    </row>
    <row r="22" spans="1:26" x14ac:dyDescent="0.2">
      <c r="A22" s="27"/>
      <c r="B22" s="116"/>
      <c r="C22" s="116"/>
      <c r="D22" s="116"/>
      <c r="E22" s="117"/>
      <c r="F22" s="117"/>
      <c r="G22" s="117"/>
      <c r="H22" s="117"/>
      <c r="I22" s="124"/>
      <c r="J22" s="117"/>
      <c r="K22" s="117"/>
      <c r="L22" s="58"/>
      <c r="M22" s="17"/>
      <c r="N22" s="41"/>
      <c r="O22" s="41"/>
      <c r="P22" s="41"/>
      <c r="Q22" s="41"/>
      <c r="R22" s="27"/>
      <c r="S22" s="27"/>
      <c r="T22" s="2"/>
      <c r="U22" s="2"/>
      <c r="V22" s="2"/>
      <c r="W22" s="2"/>
      <c r="X22" s="2"/>
      <c r="Y22" s="2"/>
      <c r="Z22" s="2"/>
    </row>
    <row r="23" spans="1:26" x14ac:dyDescent="0.2">
      <c r="A23" s="27"/>
      <c r="B23" s="119"/>
      <c r="C23" s="119"/>
      <c r="D23" s="119"/>
      <c r="E23" s="120"/>
      <c r="F23" s="120"/>
      <c r="G23" s="120"/>
      <c r="H23" s="120"/>
      <c r="I23" s="125"/>
      <c r="J23" s="120"/>
      <c r="K23" s="120"/>
      <c r="L23" s="58"/>
      <c r="M23" s="19"/>
      <c r="N23" s="41"/>
      <c r="O23" s="41"/>
      <c r="P23" s="41"/>
      <c r="Q23" s="41"/>
      <c r="R23" s="27"/>
      <c r="S23" s="27"/>
      <c r="T23" s="2"/>
      <c r="U23" s="2"/>
      <c r="V23" s="2"/>
      <c r="W23" s="2"/>
      <c r="X23" s="2"/>
      <c r="Y23" s="2"/>
      <c r="Z23" s="2"/>
    </row>
    <row r="24" spans="1:26" x14ac:dyDescent="0.2">
      <c r="A24" s="27"/>
      <c r="B24" s="52">
        <v>1</v>
      </c>
      <c r="C24" s="52" t="s">
        <v>179</v>
      </c>
      <c r="D24" s="52" t="s">
        <v>68</v>
      </c>
      <c r="E24" s="15" t="s">
        <v>67</v>
      </c>
      <c r="F24" s="31">
        <f>_xll.qlInterestRateIndexFixingDate(IborIndex,G24)</f>
        <v>42207</v>
      </c>
      <c r="G24" s="70">
        <f>_xll.qlCalendarAdvance(Calendar,SettlementDate,B24&amp;"M","mf",TRUE)</f>
        <v>42209</v>
      </c>
      <c r="H24" s="31">
        <f>_xll.qlInterestRateIndexMaturity(IborIndex,G24)</f>
        <v>42394</v>
      </c>
      <c r="I24" s="25">
        <f>_xll.qlIndexFixing(IborIndex,F24,TRUE,AllTriggers)</f>
        <v>5.3999999999986492E-4</v>
      </c>
      <c r="J24" s="25" t="str">
        <f t="shared" ref="J24:J41" si="2">Currency&amp;CurveTenor&amp;E24&amp;B24&amp;C24&amp;IF(E24="FRA",SUBSTITUTE(D24,"M",""),D24)&amp;"F="</f>
        <v>EUR6MFRA1X7F=</v>
      </c>
      <c r="K24" s="25" t="str">
        <f t="shared" ref="K24:K41" si="3">Currency&amp;B24&amp;C24&amp;SUBSTITUTE(D24,"M","F")&amp;"=ICAP"</f>
        <v>EUR1X7F=ICAP</v>
      </c>
      <c r="L24" s="58"/>
      <c r="M24" s="41"/>
      <c r="N24" s="41"/>
      <c r="O24" s="41"/>
      <c r="P24" s="41"/>
      <c r="Q24" s="41"/>
      <c r="R24" s="27"/>
      <c r="S24" s="27"/>
      <c r="T24" s="2"/>
      <c r="U24" s="2"/>
      <c r="V24" s="2"/>
      <c r="W24" s="2"/>
      <c r="X24" s="2"/>
      <c r="Y24" s="2"/>
      <c r="Z24" s="2"/>
    </row>
    <row r="25" spans="1:26" x14ac:dyDescent="0.2">
      <c r="A25" s="27"/>
      <c r="B25" s="53">
        <v>2</v>
      </c>
      <c r="C25" s="53" t="s">
        <v>179</v>
      </c>
      <c r="D25" s="53" t="s">
        <v>69</v>
      </c>
      <c r="E25" s="16" t="s">
        <v>67</v>
      </c>
      <c r="F25" s="32">
        <f>_xll.qlInterestRateIndexFixingDate(IborIndex,G25)</f>
        <v>42236</v>
      </c>
      <c r="G25" s="61">
        <f>_xll.qlCalendarAdvance(Calendar,SettlementDate,B25&amp;"M","mf",TRUE)</f>
        <v>42240</v>
      </c>
      <c r="H25" s="32">
        <f>_xll.qlInterestRateIndexMaturity(IborIndex,G25)</f>
        <v>42424</v>
      </c>
      <c r="I25" s="24">
        <f>_xll.qlIndexFixing(IborIndex,F25,TRUE,AllTriggers)</f>
        <v>6.3000000000030425E-4</v>
      </c>
      <c r="J25" s="24" t="str">
        <f t="shared" si="2"/>
        <v>EUR6MFRA2X8F=</v>
      </c>
      <c r="K25" s="24" t="str">
        <f t="shared" si="3"/>
        <v>EUR2X8F=ICAP</v>
      </c>
      <c r="L25" s="58"/>
      <c r="M25" s="41"/>
      <c r="N25" s="41"/>
      <c r="O25" s="41"/>
      <c r="P25" s="41"/>
      <c r="Q25" s="41"/>
      <c r="R25" s="27"/>
      <c r="S25" s="27"/>
      <c r="T25" s="2"/>
      <c r="U25" s="2"/>
      <c r="V25" s="2"/>
      <c r="W25" s="2"/>
      <c r="X25" s="2"/>
      <c r="Y25" s="2"/>
      <c r="Z25" s="2"/>
    </row>
    <row r="26" spans="1:26" x14ac:dyDescent="0.2">
      <c r="A26" s="27"/>
      <c r="B26" s="53">
        <v>3</v>
      </c>
      <c r="C26" s="53" t="s">
        <v>179</v>
      </c>
      <c r="D26" s="53" t="s">
        <v>22</v>
      </c>
      <c r="E26" s="16" t="s">
        <v>67</v>
      </c>
      <c r="F26" s="61">
        <f>_xll.qlInterestRateIndexFixingDate(IborIndex,G26)</f>
        <v>42269</v>
      </c>
      <c r="G26" s="61">
        <f>_xll.qlCalendarAdvance(Calendar,SettlementDate,B26&amp;"M","mf",TRUE)</f>
        <v>42271</v>
      </c>
      <c r="H26" s="61">
        <f>_xll.qlInterestRateIndexMaturity(IborIndex,G26)</f>
        <v>42453</v>
      </c>
      <c r="I26" s="68">
        <f>_xll.qlIndexFixing(IborIndex,F26,TRUE,AllTriggers)</f>
        <v>6.8999999999982086E-4</v>
      </c>
      <c r="J26" s="24" t="str">
        <f t="shared" si="2"/>
        <v>EUR6MFRA3X9F=</v>
      </c>
      <c r="K26" s="24" t="str">
        <f t="shared" si="3"/>
        <v>EUR3X9F=ICAP</v>
      </c>
      <c r="L26" s="58"/>
      <c r="M26" s="41"/>
      <c r="N26" s="41"/>
      <c r="O26" s="41"/>
      <c r="P26" s="41"/>
      <c r="Q26" s="41"/>
      <c r="R26" s="27"/>
      <c r="S26" s="27"/>
      <c r="T26" s="2"/>
      <c r="U26" s="2"/>
      <c r="V26" s="2"/>
      <c r="W26" s="2"/>
      <c r="X26" s="2"/>
      <c r="Y26" s="2"/>
      <c r="Z26" s="2"/>
    </row>
    <row r="27" spans="1:26" x14ac:dyDescent="0.2">
      <c r="A27" s="27"/>
      <c r="B27" s="53">
        <v>4</v>
      </c>
      <c r="C27" s="53" t="s">
        <v>179</v>
      </c>
      <c r="D27" s="53" t="s">
        <v>70</v>
      </c>
      <c r="E27" s="16" t="s">
        <v>67</v>
      </c>
      <c r="F27" s="61">
        <f>_xll.qlInterestRateIndexFixingDate(IborIndex,G27)</f>
        <v>42299</v>
      </c>
      <c r="G27" s="61">
        <f>_xll.qlCalendarAdvance(Calendar,SettlementDate,B27&amp;"M","mf",TRUE)</f>
        <v>42303</v>
      </c>
      <c r="H27" s="61">
        <f>_xll.qlInterestRateIndexMaturity(IborIndex,G27)</f>
        <v>42486</v>
      </c>
      <c r="I27" s="68">
        <f>_xll.qlIndexFixing(IborIndex,F27,TRUE,AllTriggers)</f>
        <v>7.4999999999999937E-4</v>
      </c>
      <c r="J27" s="24" t="str">
        <f t="shared" si="2"/>
        <v>EUR6MFRA4X10F=</v>
      </c>
      <c r="K27" s="24" t="str">
        <f t="shared" si="3"/>
        <v>EUR4X10F=ICAP</v>
      </c>
      <c r="L27" s="58"/>
      <c r="M27" s="41"/>
      <c r="N27" s="41"/>
      <c r="O27" s="41"/>
      <c r="P27" s="41"/>
      <c r="Q27" s="41"/>
      <c r="R27" s="27"/>
      <c r="S27" s="27"/>
      <c r="T27" s="2"/>
      <c r="U27" s="2"/>
      <c r="V27" s="2"/>
      <c r="W27" s="2"/>
      <c r="X27" s="2"/>
      <c r="Y27" s="2"/>
      <c r="Z27" s="2"/>
    </row>
    <row r="28" spans="1:26" x14ac:dyDescent="0.2">
      <c r="A28" s="27"/>
      <c r="B28" s="53">
        <v>5</v>
      </c>
      <c r="C28" s="53" t="s">
        <v>179</v>
      </c>
      <c r="D28" s="53" t="s">
        <v>71</v>
      </c>
      <c r="E28" s="16" t="s">
        <v>67</v>
      </c>
      <c r="F28" s="61">
        <f>_xll.qlInterestRateIndexFixingDate(IborIndex,G28)</f>
        <v>42328</v>
      </c>
      <c r="G28" s="61">
        <f>_xll.qlCalendarAdvance(Calendar,SettlementDate,B28&amp;"M","mf",TRUE)</f>
        <v>42332</v>
      </c>
      <c r="H28" s="61">
        <f>_xll.qlInterestRateIndexMaturity(IborIndex,G28)</f>
        <v>42514</v>
      </c>
      <c r="I28" s="68">
        <f>_xll.qlIndexFixing(IborIndex,F28,TRUE,AllTriggers)</f>
        <v>8.1000000000034343E-4</v>
      </c>
      <c r="J28" s="24" t="str">
        <f t="shared" si="2"/>
        <v>EUR6MFRA5X11F=</v>
      </c>
      <c r="K28" s="24" t="str">
        <f t="shared" si="3"/>
        <v>EUR5X11F=ICAP</v>
      </c>
      <c r="L28" s="58"/>
      <c r="M28" s="41"/>
      <c r="N28" s="41"/>
      <c r="O28" s="41"/>
      <c r="P28" s="41"/>
      <c r="Q28" s="41"/>
      <c r="R28" s="27"/>
      <c r="S28" s="27"/>
      <c r="T28" s="2"/>
      <c r="U28" s="2"/>
      <c r="V28" s="2"/>
      <c r="W28" s="2"/>
      <c r="X28" s="2"/>
      <c r="Y28" s="2"/>
      <c r="Z28" s="2"/>
    </row>
    <row r="29" spans="1:26" x14ac:dyDescent="0.2">
      <c r="A29" s="27"/>
      <c r="B29" s="53">
        <v>6</v>
      </c>
      <c r="C29" s="53" t="s">
        <v>179</v>
      </c>
      <c r="D29" s="53" t="s">
        <v>73</v>
      </c>
      <c r="E29" s="16" t="s">
        <v>67</v>
      </c>
      <c r="F29" s="61">
        <f>_xll.qlInterestRateIndexFixingDate(IborIndex,G29)</f>
        <v>42360</v>
      </c>
      <c r="G29" s="61">
        <f>_xll.qlCalendarAdvance(Calendar,SettlementDate,B29&amp;"M","mf",TRUE)</f>
        <v>42362</v>
      </c>
      <c r="H29" s="61">
        <f>_xll.qlInterestRateIndexMaturity(IborIndex,G29)</f>
        <v>42545</v>
      </c>
      <c r="I29" s="68">
        <f>_xll.qlIndexFixing(IborIndex,F29,TRUE,AllTriggers)</f>
        <v>8.7000000000017391E-4</v>
      </c>
      <c r="J29" s="24" t="str">
        <f t="shared" si="2"/>
        <v>EUR6MFRA6X12F=</v>
      </c>
      <c r="K29" s="24" t="str">
        <f t="shared" si="3"/>
        <v>EUR6X12F=ICAP</v>
      </c>
      <c r="L29" s="58"/>
      <c r="M29" s="41"/>
      <c r="N29" s="41"/>
      <c r="O29" s="41"/>
      <c r="P29" s="41"/>
      <c r="Q29" s="41"/>
      <c r="R29" s="27"/>
      <c r="S29" s="27"/>
      <c r="T29" s="2"/>
      <c r="U29" s="2"/>
      <c r="V29" s="2"/>
      <c r="W29" s="2"/>
      <c r="X29" s="2"/>
      <c r="Y29" s="2"/>
      <c r="Z29" s="2"/>
    </row>
    <row r="30" spans="1:26" x14ac:dyDescent="0.2">
      <c r="A30" s="27"/>
      <c r="B30" s="53">
        <v>7</v>
      </c>
      <c r="C30" s="53" t="s">
        <v>179</v>
      </c>
      <c r="D30" s="53" t="s">
        <v>75</v>
      </c>
      <c r="E30" s="16" t="s">
        <v>67</v>
      </c>
      <c r="F30" s="61">
        <f>_xll.qlInterestRateIndexFixingDate(IborIndex,G30)</f>
        <v>42390</v>
      </c>
      <c r="G30" s="61">
        <f>_xll.qlCalendarAdvance(Calendar,SettlementDate,B30&amp;"M","mf",TRUE)</f>
        <v>42394</v>
      </c>
      <c r="H30" s="61">
        <f>_xll.qlInterestRateIndexMaturity(IborIndex,G30)</f>
        <v>42576</v>
      </c>
      <c r="I30" s="68">
        <f>_xll.qlIndexFixing(IborIndex,F30,TRUE,AllTriggers)</f>
        <v>9.3999999999992137E-4</v>
      </c>
      <c r="J30" s="24" t="str">
        <f t="shared" si="2"/>
        <v>EUR6MFRA7X13F=</v>
      </c>
      <c r="K30" s="24" t="str">
        <f t="shared" si="3"/>
        <v>EUR7X13F=ICAP</v>
      </c>
      <c r="L30" s="27"/>
      <c r="M30" s="41"/>
      <c r="N30" s="41"/>
      <c r="O30" s="41"/>
      <c r="P30" s="41"/>
      <c r="Q30" s="41"/>
      <c r="R30" s="27"/>
      <c r="S30" s="27"/>
      <c r="T30" s="2"/>
      <c r="U30" s="2"/>
      <c r="V30" s="2"/>
      <c r="W30" s="2"/>
      <c r="X30" s="2"/>
      <c r="Y30" s="2"/>
      <c r="Z30" s="2"/>
    </row>
    <row r="31" spans="1:26" x14ac:dyDescent="0.2">
      <c r="A31" s="27"/>
      <c r="B31" s="53">
        <v>8</v>
      </c>
      <c r="C31" s="53" t="s">
        <v>179</v>
      </c>
      <c r="D31" s="53" t="s">
        <v>76</v>
      </c>
      <c r="E31" s="16" t="s">
        <v>67</v>
      </c>
      <c r="F31" s="61">
        <f>_xll.qlInterestRateIndexFixingDate(IborIndex,G31)</f>
        <v>42422</v>
      </c>
      <c r="G31" s="61">
        <f>_xll.qlCalendarAdvance(Calendar,SettlementDate,B31&amp;"M","mf",TRUE)</f>
        <v>42424</v>
      </c>
      <c r="H31" s="61">
        <f>_xll.qlInterestRateIndexMaturity(IborIndex,G31)</f>
        <v>42606</v>
      </c>
      <c r="I31" s="68">
        <f>_xll.qlIndexFixing(IborIndex,F31,TRUE,AllTriggers)</f>
        <v>1.0099999999998968E-3</v>
      </c>
      <c r="J31" s="24" t="str">
        <f t="shared" si="2"/>
        <v>EUR6MFRA8X14F=</v>
      </c>
      <c r="K31" s="24" t="str">
        <f t="shared" si="3"/>
        <v>EUR8X14F=ICAP</v>
      </c>
      <c r="L31" s="27"/>
      <c r="M31" s="41"/>
      <c r="N31" s="41"/>
      <c r="O31" s="41"/>
      <c r="P31" s="41"/>
      <c r="Q31" s="41"/>
      <c r="R31" s="27"/>
      <c r="S31" s="27"/>
      <c r="T31" s="2"/>
      <c r="U31" s="2"/>
      <c r="V31" s="2"/>
      <c r="W31" s="2"/>
      <c r="X31" s="2"/>
      <c r="Y31" s="2"/>
      <c r="Z31" s="2"/>
    </row>
    <row r="32" spans="1:26" x14ac:dyDescent="0.2">
      <c r="A32" s="27"/>
      <c r="B32" s="53">
        <v>9</v>
      </c>
      <c r="C32" s="53" t="s">
        <v>179</v>
      </c>
      <c r="D32" s="53" t="s">
        <v>77</v>
      </c>
      <c r="E32" s="16" t="s">
        <v>67</v>
      </c>
      <c r="F32" s="61">
        <f>_xll.qlInterestRateIndexFixingDate(IborIndex,G32)</f>
        <v>42451</v>
      </c>
      <c r="G32" s="61">
        <f>_xll.qlCalendarAdvance(Calendar,SettlementDate,B32&amp;"M","mf",TRUE)</f>
        <v>42453</v>
      </c>
      <c r="H32" s="61">
        <f>_xll.qlInterestRateIndexMaturity(IborIndex,G32)</f>
        <v>42639</v>
      </c>
      <c r="I32" s="68">
        <f>_xll.qlIndexFixing(IborIndex,F32,TRUE,AllTriggers)</f>
        <v>1.0899999999997917E-3</v>
      </c>
      <c r="J32" s="24" t="str">
        <f t="shared" si="2"/>
        <v>EUR6MFRA9X15F=</v>
      </c>
      <c r="K32" s="24" t="str">
        <f t="shared" si="3"/>
        <v>EUR9X15F=ICAP</v>
      </c>
      <c r="L32" s="27"/>
      <c r="M32" s="41"/>
      <c r="N32" s="41"/>
      <c r="O32" s="41"/>
      <c r="P32" s="41"/>
      <c r="Q32" s="41"/>
      <c r="R32" s="27"/>
      <c r="S32" s="27"/>
      <c r="T32" s="2"/>
      <c r="U32" s="2"/>
      <c r="V32" s="2"/>
      <c r="W32" s="2"/>
      <c r="X32" s="2"/>
      <c r="Y32" s="2"/>
      <c r="Z32" s="2"/>
    </row>
    <row r="33" spans="1:26" x14ac:dyDescent="0.2">
      <c r="A33" s="27"/>
      <c r="B33" s="53">
        <v>10</v>
      </c>
      <c r="C33" s="53" t="s">
        <v>179</v>
      </c>
      <c r="D33" s="53" t="s">
        <v>78</v>
      </c>
      <c r="E33" s="16" t="s">
        <v>67</v>
      </c>
      <c r="F33" s="61">
        <f>_xll.qlInterestRateIndexFixingDate(IborIndex,G33)</f>
        <v>42481</v>
      </c>
      <c r="G33" s="61">
        <f>_xll.qlCalendarAdvance(Calendar,SettlementDate,B33&amp;"M","mf",TRUE)</f>
        <v>42485</v>
      </c>
      <c r="H33" s="61">
        <f>_xll.qlInterestRateIndexMaturity(IborIndex,G33)</f>
        <v>42668</v>
      </c>
      <c r="I33" s="68">
        <f>_xll.qlIndexFixing(IborIndex,F33,TRUE,AllTriggers)</f>
        <v>1.1900000000016589E-3</v>
      </c>
      <c r="J33" s="24" t="str">
        <f t="shared" si="2"/>
        <v>EUR6MFRA10X16F=</v>
      </c>
      <c r="K33" s="24" t="str">
        <f t="shared" si="3"/>
        <v>EUR10X16F=ICAP</v>
      </c>
      <c r="L33" s="27"/>
      <c r="M33" s="44"/>
      <c r="N33" s="41"/>
      <c r="O33" s="44"/>
      <c r="P33" s="44"/>
      <c r="Q33" s="41"/>
      <c r="R33" s="44"/>
      <c r="S33" s="27"/>
      <c r="T33" s="2"/>
      <c r="U33" s="2"/>
      <c r="V33" s="2"/>
      <c r="W33" s="2"/>
      <c r="X33" s="2"/>
      <c r="Y33" s="2"/>
      <c r="Z33" s="2"/>
    </row>
    <row r="34" spans="1:26" x14ac:dyDescent="0.2">
      <c r="A34" s="27"/>
      <c r="B34" s="53">
        <v>11</v>
      </c>
      <c r="C34" s="53" t="s">
        <v>179</v>
      </c>
      <c r="D34" s="53" t="s">
        <v>79</v>
      </c>
      <c r="E34" s="16" t="s">
        <v>67</v>
      </c>
      <c r="F34" s="61">
        <f>_xll.qlInterestRateIndexFixingDate(IborIndex,G34)</f>
        <v>42510</v>
      </c>
      <c r="G34" s="61">
        <f>_xll.qlCalendarAdvance(Calendar,SettlementDate,B34&amp;"M","mf",TRUE)</f>
        <v>42514</v>
      </c>
      <c r="H34" s="61">
        <f>_xll.qlInterestRateIndexMaturity(IborIndex,G34)</f>
        <v>42698</v>
      </c>
      <c r="I34" s="68">
        <f>_xll.qlIndexFixing(IborIndex,F34,TRUE,AllTriggers)</f>
        <v>1.2899999999995888E-3</v>
      </c>
      <c r="J34" s="24" t="str">
        <f t="shared" si="2"/>
        <v>EUR6MFRA11X17F=</v>
      </c>
      <c r="K34" s="24" t="str">
        <f t="shared" si="3"/>
        <v>EUR11X17F=ICAP</v>
      </c>
      <c r="L34" s="27"/>
      <c r="M34" s="44"/>
      <c r="N34" s="41"/>
      <c r="O34" s="44"/>
      <c r="P34" s="41"/>
      <c r="Q34" s="44"/>
      <c r="R34" s="27"/>
      <c r="S34" s="27"/>
      <c r="T34" s="2"/>
      <c r="U34" s="2"/>
      <c r="V34" s="2"/>
      <c r="W34" s="2"/>
      <c r="X34" s="2"/>
      <c r="Y34" s="2"/>
      <c r="Z34" s="2"/>
    </row>
    <row r="35" spans="1:26" x14ac:dyDescent="0.2">
      <c r="A35" s="27"/>
      <c r="B35" s="53">
        <v>12</v>
      </c>
      <c r="C35" s="53" t="s">
        <v>179</v>
      </c>
      <c r="D35" s="53" t="s">
        <v>45</v>
      </c>
      <c r="E35" s="16" t="s">
        <v>67</v>
      </c>
      <c r="F35" s="61">
        <f>_xll.qlInterestRateIndexFixingDate(IborIndex,G35)</f>
        <v>42543</v>
      </c>
      <c r="G35" s="61">
        <f>_xll.qlCalendarAdvance(Calendar,SettlementDate,B35&amp;"M","mf",TRUE)</f>
        <v>42545</v>
      </c>
      <c r="H35" s="61">
        <f>_xll.qlInterestRateIndexMaturity(IborIndex,G35)</f>
        <v>42731</v>
      </c>
      <c r="I35" s="68">
        <f>_xll.qlIndexFixing(IborIndex,F35,TRUE,AllTriggers)</f>
        <v>1.4199999999999337E-3</v>
      </c>
      <c r="J35" s="24" t="str">
        <f t="shared" si="2"/>
        <v>EUR6MFRA12X18F=</v>
      </c>
      <c r="K35" s="24" t="str">
        <f t="shared" si="3"/>
        <v>EUR12X18F=ICAP</v>
      </c>
      <c r="L35" s="27"/>
      <c r="M35" s="5"/>
      <c r="N35" s="5"/>
      <c r="O35" s="5"/>
      <c r="P35" s="2"/>
      <c r="Q35" s="2"/>
      <c r="R35" s="27"/>
      <c r="S35" s="27"/>
      <c r="T35" s="2"/>
      <c r="U35" s="2"/>
      <c r="V35" s="2"/>
      <c r="W35" s="2"/>
      <c r="X35" s="2"/>
      <c r="Y35" s="2"/>
      <c r="Z35" s="2"/>
    </row>
    <row r="36" spans="1:26" x14ac:dyDescent="0.2">
      <c r="A36" s="27"/>
      <c r="B36" s="53">
        <v>13</v>
      </c>
      <c r="C36" s="53" t="s">
        <v>179</v>
      </c>
      <c r="D36" s="53" t="s">
        <v>80</v>
      </c>
      <c r="E36" s="16" t="s">
        <v>67</v>
      </c>
      <c r="F36" s="61">
        <f>_xll.qlInterestRateIndexFixingDate(IborIndex,G36)</f>
        <v>42572</v>
      </c>
      <c r="G36" s="61">
        <f>_xll.qlCalendarAdvance(Calendar,SettlementDate,B36&amp;"M","mf",TRUE)</f>
        <v>42576</v>
      </c>
      <c r="H36" s="61">
        <f>_xll.qlInterestRateIndexMaturity(IborIndex,G36)</f>
        <v>42760</v>
      </c>
      <c r="I36" s="68">
        <f>_xll.qlIndexFixing(IborIndex,F36,TRUE,AllTriggers)</f>
        <v>1.5700000000002066E-3</v>
      </c>
      <c r="J36" s="24" t="str">
        <f t="shared" si="2"/>
        <v>EUR6MFRA13X19F=</v>
      </c>
      <c r="K36" s="24" t="str">
        <f t="shared" si="3"/>
        <v>EUR13X19F=ICAP</v>
      </c>
      <c r="L36" s="5"/>
      <c r="M36" s="5"/>
      <c r="N36" s="5"/>
      <c r="O36" s="5"/>
      <c r="P36" s="2"/>
      <c r="Q36" s="2"/>
      <c r="R36" s="27"/>
      <c r="S36" s="27"/>
      <c r="T36" s="2"/>
      <c r="U36" s="2"/>
      <c r="V36" s="2"/>
      <c r="W36" s="2"/>
      <c r="X36" s="2"/>
      <c r="Y36" s="2"/>
      <c r="Z36" s="2"/>
    </row>
    <row r="37" spans="1:26" x14ac:dyDescent="0.2">
      <c r="A37" s="27"/>
      <c r="B37" s="53">
        <v>14</v>
      </c>
      <c r="C37" s="53" t="s">
        <v>179</v>
      </c>
      <c r="D37" s="53" t="s">
        <v>81</v>
      </c>
      <c r="E37" s="16" t="s">
        <v>67</v>
      </c>
      <c r="F37" s="61">
        <f>_xll.qlInterestRateIndexFixingDate(IborIndex,G37)</f>
        <v>42604</v>
      </c>
      <c r="G37" s="61">
        <f>_xll.qlCalendarAdvance(Calendar,SettlementDate,B37&amp;"M","mf",TRUE)</f>
        <v>42606</v>
      </c>
      <c r="H37" s="61">
        <f>_xll.qlInterestRateIndexMaturity(IborIndex,G37)</f>
        <v>42790</v>
      </c>
      <c r="I37" s="68">
        <f>_xll.qlIndexFixing(IborIndex,F37,TRUE,AllTriggers)</f>
        <v>1.7199999999998859E-3</v>
      </c>
      <c r="J37" s="24" t="str">
        <f t="shared" si="2"/>
        <v>EUR6MFRA14X20F=</v>
      </c>
      <c r="K37" s="24" t="str">
        <f t="shared" si="3"/>
        <v>EUR14X20F=ICAP</v>
      </c>
      <c r="L37" s="5"/>
      <c r="M37" s="5"/>
      <c r="N37" s="5"/>
      <c r="O37" s="5"/>
      <c r="P37" s="2"/>
      <c r="Q37" s="2"/>
      <c r="R37" s="44"/>
      <c r="S37" s="27"/>
      <c r="T37" s="2"/>
      <c r="U37" s="2"/>
      <c r="V37" s="2"/>
      <c r="W37" s="2"/>
      <c r="X37" s="2"/>
      <c r="Y37" s="2"/>
      <c r="Z37" s="2"/>
    </row>
    <row r="38" spans="1:26" x14ac:dyDescent="0.2">
      <c r="A38" s="27"/>
      <c r="B38" s="53">
        <v>15</v>
      </c>
      <c r="C38" s="53" t="s">
        <v>179</v>
      </c>
      <c r="D38" s="53" t="s">
        <v>82</v>
      </c>
      <c r="E38" s="16" t="s">
        <v>67</v>
      </c>
      <c r="F38" s="61">
        <f>_xll.qlInterestRateIndexFixingDate(IborIndex,G38)</f>
        <v>42635</v>
      </c>
      <c r="G38" s="61">
        <f>_xll.qlCalendarAdvance(Calendar,SettlementDate,B38&amp;"M","mf",TRUE)</f>
        <v>42639</v>
      </c>
      <c r="H38" s="61">
        <f>_xll.qlInterestRateIndexMaturity(IborIndex,G38)</f>
        <v>42821</v>
      </c>
      <c r="I38" s="68">
        <f>_xll.qlIndexFixing(IborIndex,F38,TRUE,AllTriggers)</f>
        <v>1.8999999999997103E-3</v>
      </c>
      <c r="J38" s="24" t="str">
        <f t="shared" si="2"/>
        <v>EUR6MFRA15X21F=</v>
      </c>
      <c r="K38" s="24" t="str">
        <f t="shared" si="3"/>
        <v>EUR15X21F=ICAP</v>
      </c>
      <c r="L38" s="5"/>
      <c r="M38" s="5"/>
      <c r="N38" s="5"/>
      <c r="O38" s="5"/>
      <c r="P38" s="2"/>
      <c r="Q38" s="2"/>
      <c r="R38" s="27"/>
      <c r="S38" s="27"/>
      <c r="T38" s="2"/>
      <c r="U38" s="2"/>
      <c r="V38" s="2"/>
      <c r="W38" s="2"/>
      <c r="X38" s="2"/>
      <c r="Y38" s="2"/>
      <c r="Z38" s="2"/>
    </row>
    <row r="39" spans="1:26" x14ac:dyDescent="0.2">
      <c r="A39" s="44"/>
      <c r="B39" s="53">
        <v>16</v>
      </c>
      <c r="C39" s="53" t="s">
        <v>179</v>
      </c>
      <c r="D39" s="53" t="s">
        <v>83</v>
      </c>
      <c r="E39" s="16" t="s">
        <v>67</v>
      </c>
      <c r="F39" s="61">
        <f>_xll.qlInterestRateIndexFixingDate(IborIndex,G39)</f>
        <v>42663</v>
      </c>
      <c r="G39" s="61">
        <f>_xll.qlCalendarAdvance(Calendar,SettlementDate,B39&amp;"M","mf",TRUE)</f>
        <v>42667</v>
      </c>
      <c r="H39" s="61">
        <f>_xll.qlInterestRateIndexMaturity(IborIndex,G39)</f>
        <v>42849</v>
      </c>
      <c r="I39" s="68">
        <f>_xll.qlIndexFixing(IborIndex,F39,TRUE,AllTriggers)</f>
        <v>2.0900000000072358E-3</v>
      </c>
      <c r="J39" s="24" t="str">
        <f t="shared" si="2"/>
        <v>EUR6MFRA16X22F=</v>
      </c>
      <c r="K39" s="24" t="str">
        <f t="shared" si="3"/>
        <v>EUR16X22F=ICAP</v>
      </c>
      <c r="L39" s="5"/>
      <c r="M39" s="5"/>
      <c r="N39" s="5"/>
      <c r="O39" s="5"/>
      <c r="P39" s="2"/>
      <c r="Q39" s="2"/>
      <c r="R39" s="2"/>
      <c r="S39" s="27"/>
      <c r="T39" s="2"/>
      <c r="U39" s="2"/>
      <c r="V39" s="2"/>
      <c r="W39" s="2"/>
      <c r="X39" s="2"/>
      <c r="Y39" s="2"/>
      <c r="Z39" s="2"/>
    </row>
    <row r="40" spans="1:26" x14ac:dyDescent="0.2">
      <c r="A40" s="44"/>
      <c r="B40" s="53">
        <v>17</v>
      </c>
      <c r="C40" s="53" t="s">
        <v>179</v>
      </c>
      <c r="D40" s="53" t="s">
        <v>84</v>
      </c>
      <c r="E40" s="16" t="s">
        <v>67</v>
      </c>
      <c r="F40" s="61">
        <f>_xll.qlInterestRateIndexFixingDate(IborIndex,G40)</f>
        <v>42696</v>
      </c>
      <c r="G40" s="61">
        <f>_xll.qlCalendarAdvance(Calendar,SettlementDate,B40&amp;"M","mf",TRUE)</f>
        <v>42698</v>
      </c>
      <c r="H40" s="61">
        <f>_xll.qlInterestRateIndexMaturity(IborIndex,G40)</f>
        <v>42879</v>
      </c>
      <c r="I40" s="68">
        <f>_xll.qlIndexFixing(IborIndex,F40,TRUE,AllTriggers)</f>
        <v>2.2899999999996114E-3</v>
      </c>
      <c r="J40" s="24" t="str">
        <f t="shared" si="2"/>
        <v>EUR6MFRA17X23F=</v>
      </c>
      <c r="K40" s="24" t="str">
        <f t="shared" si="3"/>
        <v>EUR17X23F=ICAP</v>
      </c>
      <c r="L40" s="5"/>
      <c r="M40" s="5"/>
      <c r="N40" s="5"/>
      <c r="O40" s="5"/>
      <c r="P40" s="2"/>
      <c r="Q40" s="2"/>
      <c r="R40" s="2"/>
      <c r="S40" s="27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53">
        <v>18</v>
      </c>
      <c r="C41" s="53" t="s">
        <v>179</v>
      </c>
      <c r="D41" s="53" t="s">
        <v>149</v>
      </c>
      <c r="E41" s="16" t="s">
        <v>67</v>
      </c>
      <c r="F41" s="61">
        <f>_xll.qlInterestRateIndexFixingDate(IborIndex,G41)</f>
        <v>42726</v>
      </c>
      <c r="G41" s="61">
        <f>_xll.qlCalendarAdvance(Calendar,SettlementDate,B41&amp;"M","mf",TRUE)</f>
        <v>42731</v>
      </c>
      <c r="H41" s="61">
        <f>_xll.qlInterestRateIndexMaturity(IborIndex,G41)</f>
        <v>42913</v>
      </c>
      <c r="I41" s="68">
        <f>_xll.qlIndexFixing(IborIndex,F41,TRUE,AllTriggers)</f>
        <v>2.5199999999995556E-3</v>
      </c>
      <c r="J41" s="24" t="str">
        <f t="shared" si="2"/>
        <v>EUR6MFRA18X24F=</v>
      </c>
      <c r="K41" s="24" t="str">
        <f t="shared" si="3"/>
        <v>EUR18X24F=ICAP</v>
      </c>
      <c r="L41" s="5"/>
      <c r="M41" s="5"/>
      <c r="N41" s="5"/>
      <c r="O41" s="5"/>
      <c r="P41" s="2"/>
      <c r="Q41" s="2"/>
      <c r="R41" s="2"/>
      <c r="S41" s="27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116"/>
      <c r="C42" s="116"/>
      <c r="D42" s="116"/>
      <c r="E42" s="117"/>
      <c r="F42" s="117"/>
      <c r="G42" s="117"/>
      <c r="H42" s="117"/>
      <c r="I42" s="124"/>
      <c r="J42" s="117"/>
      <c r="K42" s="117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116"/>
      <c r="C43" s="116"/>
      <c r="D43" s="116"/>
      <c r="E43" s="117"/>
      <c r="F43" s="117"/>
      <c r="G43" s="117"/>
      <c r="H43" s="117"/>
      <c r="I43" s="124"/>
      <c r="J43" s="117"/>
      <c r="K43" s="117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116"/>
      <c r="C44" s="116"/>
      <c r="D44" s="116"/>
      <c r="E44" s="117"/>
      <c r="F44" s="117"/>
      <c r="G44" s="117"/>
      <c r="H44" s="117"/>
      <c r="I44" s="124"/>
      <c r="J44" s="117"/>
      <c r="K44" s="117"/>
      <c r="L44" s="5"/>
      <c r="M44" s="5"/>
      <c r="N44" s="5"/>
      <c r="O44" s="5"/>
      <c r="P44" s="2"/>
      <c r="Q44" s="2"/>
      <c r="R44" s="2"/>
      <c r="S44" s="2"/>
      <c r="T44" s="44"/>
      <c r="U44" s="2"/>
      <c r="V44" s="2"/>
      <c r="W44" s="2"/>
      <c r="X44" s="2"/>
      <c r="Y44" s="2"/>
      <c r="Z44" s="2"/>
    </row>
    <row r="45" spans="1:26" x14ac:dyDescent="0.2">
      <c r="A45" s="5"/>
      <c r="B45" s="116"/>
      <c r="C45" s="116"/>
      <c r="D45" s="116"/>
      <c r="E45" s="117"/>
      <c r="F45" s="117"/>
      <c r="G45" s="117"/>
      <c r="H45" s="117"/>
      <c r="I45" s="124"/>
      <c r="J45" s="117"/>
      <c r="K45" s="117"/>
      <c r="L45" s="5"/>
      <c r="M45" s="5"/>
      <c r="N45" s="5"/>
      <c r="O45" s="5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116"/>
      <c r="C46" s="116"/>
      <c r="D46" s="116"/>
      <c r="E46" s="117"/>
      <c r="F46" s="117"/>
      <c r="G46" s="117"/>
      <c r="H46" s="117"/>
      <c r="I46" s="124"/>
      <c r="J46" s="117"/>
      <c r="K46" s="117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119"/>
      <c r="C47" s="119"/>
      <c r="D47" s="119"/>
      <c r="E47" s="120"/>
      <c r="F47" s="120"/>
      <c r="G47" s="120"/>
      <c r="H47" s="120"/>
      <c r="I47" s="125"/>
      <c r="J47" s="120"/>
      <c r="K47" s="120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122"/>
      <c r="C48" s="122"/>
      <c r="D48" s="122"/>
      <c r="E48" s="114"/>
      <c r="F48" s="114"/>
      <c r="G48" s="114"/>
      <c r="H48" s="114"/>
      <c r="I48" s="123"/>
      <c r="J48" s="114"/>
      <c r="K48" s="114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116"/>
      <c r="C49" s="116"/>
      <c r="D49" s="116"/>
      <c r="E49" s="117"/>
      <c r="F49" s="117"/>
      <c r="G49" s="117"/>
      <c r="H49" s="117"/>
      <c r="I49" s="124"/>
      <c r="J49" s="117"/>
      <c r="K49" s="117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116"/>
      <c r="C50" s="116"/>
      <c r="D50" s="116"/>
      <c r="E50" s="117"/>
      <c r="F50" s="117"/>
      <c r="G50" s="117"/>
      <c r="H50" s="117"/>
      <c r="I50" s="124"/>
      <c r="J50" s="117"/>
      <c r="K50" s="117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116"/>
      <c r="C51" s="116"/>
      <c r="D51" s="116"/>
      <c r="E51" s="117"/>
      <c r="F51" s="117"/>
      <c r="G51" s="117"/>
      <c r="H51" s="117"/>
      <c r="I51" s="124"/>
      <c r="J51" s="117"/>
      <c r="K51" s="117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116"/>
      <c r="C52" s="116"/>
      <c r="D52" s="116"/>
      <c r="E52" s="117"/>
      <c r="F52" s="117"/>
      <c r="G52" s="117"/>
      <c r="H52" s="117"/>
      <c r="I52" s="124"/>
      <c r="J52" s="117"/>
      <c r="K52" s="117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116"/>
      <c r="C53" s="116"/>
      <c r="D53" s="116"/>
      <c r="E53" s="117"/>
      <c r="F53" s="117"/>
      <c r="G53" s="117"/>
      <c r="H53" s="117"/>
      <c r="I53" s="124"/>
      <c r="J53" s="117"/>
      <c r="K53" s="117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116"/>
      <c r="C54" s="116"/>
      <c r="D54" s="116"/>
      <c r="E54" s="117"/>
      <c r="F54" s="117"/>
      <c r="G54" s="117"/>
      <c r="H54" s="117"/>
      <c r="I54" s="124"/>
      <c r="J54" s="117"/>
      <c r="K54" s="117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116"/>
      <c r="C55" s="116"/>
      <c r="D55" s="116"/>
      <c r="E55" s="117"/>
      <c r="F55" s="117"/>
      <c r="G55" s="117"/>
      <c r="H55" s="117"/>
      <c r="I55" s="124"/>
      <c r="J55" s="117"/>
      <c r="K55" s="117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116"/>
      <c r="C56" s="116"/>
      <c r="D56" s="116"/>
      <c r="E56" s="117"/>
      <c r="F56" s="117"/>
      <c r="G56" s="117"/>
      <c r="H56" s="117"/>
      <c r="I56" s="124"/>
      <c r="J56" s="117"/>
      <c r="K56" s="117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116"/>
      <c r="C57" s="116"/>
      <c r="D57" s="116"/>
      <c r="E57" s="117"/>
      <c r="F57" s="117"/>
      <c r="G57" s="117"/>
      <c r="H57" s="117"/>
      <c r="I57" s="124"/>
      <c r="J57" s="117"/>
      <c r="K57" s="117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116"/>
      <c r="C58" s="116"/>
      <c r="D58" s="116"/>
      <c r="E58" s="117"/>
      <c r="F58" s="117"/>
      <c r="G58" s="117"/>
      <c r="H58" s="117"/>
      <c r="I58" s="124"/>
      <c r="J58" s="117"/>
      <c r="K58" s="117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116"/>
      <c r="C59" s="116"/>
      <c r="D59" s="116"/>
      <c r="E59" s="117"/>
      <c r="F59" s="117"/>
      <c r="G59" s="117"/>
      <c r="H59" s="117"/>
      <c r="I59" s="124"/>
      <c r="J59" s="117"/>
      <c r="K59" s="117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116"/>
      <c r="C60" s="116"/>
      <c r="D60" s="116"/>
      <c r="E60" s="117"/>
      <c r="F60" s="117"/>
      <c r="G60" s="117"/>
      <c r="H60" s="117"/>
      <c r="I60" s="124"/>
      <c r="J60" s="117"/>
      <c r="K60" s="117"/>
      <c r="L60" s="5"/>
      <c r="M60" s="5"/>
      <c r="N60" s="5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116"/>
      <c r="C61" s="116"/>
      <c r="D61" s="116"/>
      <c r="E61" s="117"/>
      <c r="F61" s="117"/>
      <c r="G61" s="117"/>
      <c r="H61" s="117"/>
      <c r="I61" s="124"/>
      <c r="J61" s="117"/>
      <c r="K61" s="117"/>
      <c r="L61" s="5"/>
      <c r="M61" s="5"/>
      <c r="N61" s="5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119"/>
      <c r="C62" s="119"/>
      <c r="D62" s="119"/>
      <c r="E62" s="120"/>
      <c r="F62" s="120"/>
      <c r="G62" s="120"/>
      <c r="H62" s="120"/>
      <c r="I62" s="125"/>
      <c r="J62" s="120"/>
      <c r="K62" s="120"/>
      <c r="L62" s="5"/>
      <c r="M62" s="42" t="s">
        <v>37</v>
      </c>
      <c r="N62" s="41"/>
      <c r="O62" s="42" t="s">
        <v>33</v>
      </c>
      <c r="P62" s="42" t="s">
        <v>56</v>
      </c>
      <c r="Q62" s="42" t="s">
        <v>34</v>
      </c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2"/>
      <c r="C63" s="52"/>
      <c r="D63" s="52"/>
      <c r="E63" s="15"/>
      <c r="F63" s="70"/>
      <c r="G63" s="31"/>
      <c r="H63" s="31"/>
      <c r="I63" s="25"/>
      <c r="J63" s="25"/>
      <c r="K63" s="25"/>
      <c r="L63" s="27"/>
      <c r="M63" s="59"/>
      <c r="N63" s="41"/>
      <c r="O63" s="43" t="s">
        <v>23</v>
      </c>
      <c r="P63" s="43" t="s">
        <v>40</v>
      </c>
      <c r="Q63" s="43" t="s">
        <v>124</v>
      </c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3"/>
      <c r="C64" s="53"/>
      <c r="D64" s="53"/>
      <c r="E64" s="16"/>
      <c r="F64" s="61"/>
      <c r="G64" s="32"/>
      <c r="H64" s="32"/>
      <c r="I64" s="24"/>
      <c r="J64" s="24"/>
      <c r="K64" s="24"/>
      <c r="L64" s="27"/>
      <c r="M64" s="59"/>
      <c r="N64" s="41"/>
      <c r="O64" s="44"/>
      <c r="P64" s="41"/>
      <c r="Q64" s="44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3"/>
      <c r="C65" s="53"/>
      <c r="D65" s="53"/>
      <c r="E65" s="16"/>
      <c r="F65" s="61"/>
      <c r="G65" s="32"/>
      <c r="H65" s="32"/>
      <c r="I65" s="24"/>
      <c r="J65" s="24"/>
      <c r="K65" s="24"/>
      <c r="L65" s="27"/>
      <c r="M65" s="59"/>
      <c r="N65" s="41"/>
      <c r="O65" s="44"/>
      <c r="P65" s="41"/>
      <c r="Q65" s="44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3"/>
      <c r="C66" s="53"/>
      <c r="D66" s="53"/>
      <c r="E66" s="16"/>
      <c r="F66" s="61"/>
      <c r="G66" s="32"/>
      <c r="H66" s="32"/>
      <c r="I66" s="24"/>
      <c r="J66" s="24"/>
      <c r="K66" s="24"/>
      <c r="L66" s="27"/>
      <c r="M66" s="59"/>
      <c r="N66" s="41"/>
      <c r="O66" s="44"/>
      <c r="P66" s="41"/>
      <c r="Q66" s="44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116"/>
      <c r="C67" s="116"/>
      <c r="D67" s="116"/>
      <c r="E67" s="117"/>
      <c r="F67" s="117"/>
      <c r="G67" s="117"/>
      <c r="H67" s="117"/>
      <c r="I67" s="124"/>
      <c r="J67" s="117"/>
      <c r="K67" s="117"/>
      <c r="L67" s="5"/>
      <c r="M67" s="117"/>
      <c r="N67" s="41"/>
      <c r="O67" s="44"/>
      <c r="P67" s="41"/>
      <c r="Q67" s="44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116"/>
      <c r="C68" s="116"/>
      <c r="D68" s="116"/>
      <c r="E68" s="117"/>
      <c r="F68" s="117"/>
      <c r="G68" s="117"/>
      <c r="H68" s="117"/>
      <c r="I68" s="124"/>
      <c r="J68" s="117"/>
      <c r="K68" s="117"/>
      <c r="L68" s="5"/>
      <c r="M68" s="117"/>
      <c r="N68" s="41"/>
      <c r="O68" s="44"/>
      <c r="P68" s="41"/>
      <c r="Q68" s="44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116"/>
      <c r="C69" s="116"/>
      <c r="D69" s="116"/>
      <c r="E69" s="117"/>
      <c r="F69" s="117"/>
      <c r="G69" s="117"/>
      <c r="H69" s="117"/>
      <c r="I69" s="124"/>
      <c r="J69" s="117"/>
      <c r="K69" s="117"/>
      <c r="L69" s="5"/>
      <c r="M69" s="117"/>
      <c r="N69" s="41"/>
      <c r="O69" s="44"/>
      <c r="P69" s="41"/>
      <c r="Q69" s="44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116"/>
      <c r="C70" s="116"/>
      <c r="D70" s="116"/>
      <c r="E70" s="117"/>
      <c r="F70" s="117"/>
      <c r="G70" s="117"/>
      <c r="H70" s="117"/>
      <c r="I70" s="124"/>
      <c r="J70" s="117"/>
      <c r="K70" s="117"/>
      <c r="L70" s="5"/>
      <c r="M70" s="117"/>
      <c r="N70" s="41"/>
      <c r="O70" s="44"/>
      <c r="P70" s="41"/>
      <c r="Q70" s="44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116"/>
      <c r="C71" s="116"/>
      <c r="D71" s="116"/>
      <c r="E71" s="117"/>
      <c r="F71" s="117"/>
      <c r="G71" s="117"/>
      <c r="H71" s="117"/>
      <c r="I71" s="124"/>
      <c r="J71" s="117"/>
      <c r="K71" s="117"/>
      <c r="L71" s="5"/>
      <c r="M71" s="117"/>
      <c r="N71" s="41"/>
      <c r="O71" s="44"/>
      <c r="P71" s="41"/>
      <c r="Q71" s="44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116"/>
      <c r="C72" s="116"/>
      <c r="D72" s="116"/>
      <c r="E72" s="117"/>
      <c r="F72" s="117"/>
      <c r="G72" s="117"/>
      <c r="H72" s="117"/>
      <c r="I72" s="124"/>
      <c r="J72" s="117"/>
      <c r="K72" s="117"/>
      <c r="L72" s="5"/>
      <c r="M72" s="117"/>
      <c r="N72" s="41"/>
      <c r="O72" s="41"/>
      <c r="P72" s="41"/>
      <c r="Q72" s="41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116"/>
      <c r="C73" s="116"/>
      <c r="D73" s="116"/>
      <c r="E73" s="117"/>
      <c r="F73" s="117"/>
      <c r="G73" s="117"/>
      <c r="H73" s="117"/>
      <c r="I73" s="124"/>
      <c r="J73" s="117"/>
      <c r="K73" s="117"/>
      <c r="L73" s="5"/>
      <c r="M73" s="117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116"/>
      <c r="C74" s="116"/>
      <c r="D74" s="116"/>
      <c r="E74" s="117"/>
      <c r="F74" s="117"/>
      <c r="G74" s="117"/>
      <c r="H74" s="117"/>
      <c r="I74" s="124"/>
      <c r="J74" s="117"/>
      <c r="K74" s="117"/>
      <c r="L74" s="5"/>
      <c r="M74" s="117"/>
      <c r="N74" s="5"/>
      <c r="O74" s="5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116"/>
      <c r="C75" s="116"/>
      <c r="D75" s="116"/>
      <c r="E75" s="117"/>
      <c r="F75" s="117"/>
      <c r="G75" s="117"/>
      <c r="H75" s="117"/>
      <c r="I75" s="124"/>
      <c r="J75" s="117"/>
      <c r="K75" s="117"/>
      <c r="L75" s="5"/>
      <c r="M75" s="117"/>
      <c r="N75" s="5"/>
      <c r="O75" s="5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116"/>
      <c r="C76" s="116"/>
      <c r="D76" s="116"/>
      <c r="E76" s="117"/>
      <c r="F76" s="117"/>
      <c r="G76" s="117"/>
      <c r="H76" s="117"/>
      <c r="I76" s="124"/>
      <c r="J76" s="117"/>
      <c r="K76" s="117"/>
      <c r="L76" s="5"/>
      <c r="M76" s="117"/>
      <c r="N76" s="5"/>
      <c r="O76" s="5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116"/>
      <c r="C77" s="116"/>
      <c r="D77" s="116"/>
      <c r="E77" s="117"/>
      <c r="F77" s="117"/>
      <c r="G77" s="117"/>
      <c r="H77" s="117"/>
      <c r="I77" s="124"/>
      <c r="J77" s="117"/>
      <c r="K77" s="117"/>
      <c r="L77" s="5"/>
      <c r="M77" s="117"/>
      <c r="N77" s="5"/>
      <c r="O77" s="5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116"/>
      <c r="C78" s="116"/>
      <c r="D78" s="116"/>
      <c r="E78" s="117"/>
      <c r="F78" s="117"/>
      <c r="G78" s="117"/>
      <c r="H78" s="117"/>
      <c r="I78" s="124"/>
      <c r="J78" s="117"/>
      <c r="K78" s="117"/>
      <c r="L78" s="5"/>
      <c r="M78" s="117"/>
      <c r="N78" s="5"/>
      <c r="O78" s="5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3"/>
      <c r="C79" s="53"/>
      <c r="D79" s="53" t="s">
        <v>25</v>
      </c>
      <c r="E79" s="16" t="s">
        <v>115</v>
      </c>
      <c r="F79" s="61">
        <f t="shared" ref="F79:F115" si="4">EvaluationDate</f>
        <v>42177</v>
      </c>
      <c r="G79" s="32">
        <f>_xll.qlInterestRateIndexValueDate(M79,F79)</f>
        <v>42179</v>
      </c>
      <c r="H79" s="32">
        <f>_xll.qlInterestRateIndexMaturity(M79,G79)</f>
        <v>43276</v>
      </c>
      <c r="I79" s="24">
        <f>_xll.qlIndexFixing(M79,F79,,AllTriggers)</f>
        <v>2.4399999995517964E-3</v>
      </c>
      <c r="J79" s="24" t="str">
        <f t="shared" ref="J79:J106" si="5">Currency&amp;CurveTenor&amp;E79&amp;B76&amp;C76&amp;IF(E79="FRA",SUBSTITUTE(D79,"M",""),D79)&amp;"="</f>
        <v>EUR6MSW3Y=</v>
      </c>
      <c r="K79" s="24" t="str">
        <f t="shared" ref="K79:K106" si="6">Currency&amp;"AB"&amp;SUBSTITUTE(CurveTenor,"M","E")&amp;D79&amp;"=ICAP"</f>
        <v>EURAB6E3Y=ICAP</v>
      </c>
      <c r="L79" s="44"/>
      <c r="M79" s="59" t="str">
        <f>_xll.qlSwapIndex(,IborIndexFamily,D79,SettlementDays,Currency,Calendar,FixedLegTenor,FixedLegBDC,FixedLegDayCounter,IborIndex,DiscountingCurve,,Trigger)</f>
        <v>obj_0080b#0001</v>
      </c>
      <c r="N79" s="5"/>
      <c r="O79" s="5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3"/>
      <c r="C80" s="53"/>
      <c r="D80" s="53" t="s">
        <v>26</v>
      </c>
      <c r="E80" s="16" t="s">
        <v>115</v>
      </c>
      <c r="F80" s="61">
        <f t="shared" si="4"/>
        <v>42177</v>
      </c>
      <c r="G80" s="32">
        <f>_xll.qlInterestRateIndexValueDate(M80,F80)</f>
        <v>42179</v>
      </c>
      <c r="H80" s="32">
        <f>_xll.qlInterestRateIndexMaturity(M80,G80)</f>
        <v>43640</v>
      </c>
      <c r="I80" s="24">
        <f>_xll.qlIndexFixing(M80,F80,,AllTriggers)</f>
        <v>3.9299999999948491E-3</v>
      </c>
      <c r="J80" s="24" t="str">
        <f t="shared" si="5"/>
        <v>EUR6MSW4Y=</v>
      </c>
      <c r="K80" s="24" t="str">
        <f t="shared" si="6"/>
        <v>EURAB6E4Y=ICAP</v>
      </c>
      <c r="L80" s="44"/>
      <c r="M80" s="59" t="str">
        <f>_xll.qlSwapIndex(,IborIndexFamily,D80,SettlementDays,Currency,Calendar,FixedLegTenor,FixedLegBDC,FixedLegDayCounter,IborIndex,DiscountingCurve,,Trigger)</f>
        <v>obj_0080e#0001</v>
      </c>
      <c r="N80" s="5"/>
      <c r="O80" s="5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3"/>
      <c r="C81" s="53"/>
      <c r="D81" s="53" t="s">
        <v>27</v>
      </c>
      <c r="E81" s="16" t="s">
        <v>115</v>
      </c>
      <c r="F81" s="61">
        <f t="shared" si="4"/>
        <v>42177</v>
      </c>
      <c r="G81" s="32">
        <f>_xll.qlInterestRateIndexValueDate(M81,F81)</f>
        <v>42179</v>
      </c>
      <c r="H81" s="32">
        <f>_xll.qlInterestRateIndexMaturity(M81,G81)</f>
        <v>44006</v>
      </c>
      <c r="I81" s="24">
        <f>_xll.qlIndexFixing(M81,F81,,AllTriggers)</f>
        <v>5.6099999999837972E-3</v>
      </c>
      <c r="J81" s="24" t="str">
        <f t="shared" si="5"/>
        <v>EUR6MSW5Y=</v>
      </c>
      <c r="K81" s="24" t="str">
        <f t="shared" si="6"/>
        <v>EURAB6E5Y=ICAP</v>
      </c>
      <c r="L81" s="5"/>
      <c r="M81" s="59" t="str">
        <f>_xll.qlSwapIndex(,IborIndexFamily,D81,SettlementDays,Currency,Calendar,FixedLegTenor,FixedLegBDC,FixedLegDayCounter,IborIndex,DiscountingCurve,,Trigger)</f>
        <v>obj_00818#0001</v>
      </c>
      <c r="N81" s="5"/>
      <c r="O81" s="5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3"/>
      <c r="C82" s="53"/>
      <c r="D82" s="53" t="s">
        <v>85</v>
      </c>
      <c r="E82" s="16" t="s">
        <v>115</v>
      </c>
      <c r="F82" s="61">
        <f t="shared" si="4"/>
        <v>42177</v>
      </c>
      <c r="G82" s="32">
        <f>_xll.qlInterestRateIndexValueDate(M82,F82)</f>
        <v>42179</v>
      </c>
      <c r="H82" s="32">
        <f>_xll.qlInterestRateIndexMaturity(M82,G82)</f>
        <v>44371</v>
      </c>
      <c r="I82" s="24">
        <f>_xll.qlIndexFixing(M82,F82,,AllTriggers)</f>
        <v>7.199999999921834E-3</v>
      </c>
      <c r="J82" s="24" t="str">
        <f t="shared" si="5"/>
        <v>EUR6MSW6Y=</v>
      </c>
      <c r="K82" s="24" t="str">
        <f t="shared" si="6"/>
        <v>EURAB6E6Y=ICAP</v>
      </c>
      <c r="L82" s="5"/>
      <c r="M82" s="59" t="str">
        <f>_xll.qlSwapIndex(,IborIndexFamily,D82,SettlementDays,Currency,Calendar,FixedLegTenor,FixedLegBDC,FixedLegDayCounter,IborIndex,DiscountingCurve,,Trigger)</f>
        <v>obj_0081c#0001</v>
      </c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3"/>
      <c r="C83" s="53"/>
      <c r="D83" s="53" t="s">
        <v>28</v>
      </c>
      <c r="E83" s="16" t="s">
        <v>115</v>
      </c>
      <c r="F83" s="61">
        <f t="shared" si="4"/>
        <v>42177</v>
      </c>
      <c r="G83" s="32">
        <f>_xll.qlInterestRateIndexValueDate(M83,F83)</f>
        <v>42179</v>
      </c>
      <c r="H83" s="32">
        <f>_xll.qlInterestRateIndexMaturity(M83,G83)</f>
        <v>44736</v>
      </c>
      <c r="I83" s="24">
        <f>_xll.qlIndexFixing(M83,F83,,AllTriggers)</f>
        <v>8.7099999999497076E-3</v>
      </c>
      <c r="J83" s="24" t="str">
        <f t="shared" si="5"/>
        <v>EUR6MSW7Y=</v>
      </c>
      <c r="K83" s="24" t="str">
        <f t="shared" si="6"/>
        <v>EURAB6E7Y=ICAP</v>
      </c>
      <c r="L83" s="5"/>
      <c r="M83" s="59" t="str">
        <f>_xll.qlSwapIndex(,IborIndexFamily,D83,SettlementDays,Currency,Calendar,FixedLegTenor,FixedLegBDC,FixedLegDayCounter,IborIndex,DiscountingCurve,,Trigger)</f>
        <v>obj_00821#0001</v>
      </c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3"/>
      <c r="C84" s="53"/>
      <c r="D84" s="53" t="s">
        <v>86</v>
      </c>
      <c r="E84" s="16" t="s">
        <v>115</v>
      </c>
      <c r="F84" s="61">
        <f t="shared" si="4"/>
        <v>42177</v>
      </c>
      <c r="G84" s="32">
        <f>_xll.qlInterestRateIndexValueDate(M84,F84)</f>
        <v>42179</v>
      </c>
      <c r="H84" s="32">
        <f>_xll.qlInterestRateIndexMaturity(M84,G84)</f>
        <v>45103</v>
      </c>
      <c r="I84" s="24">
        <f>_xll.qlIndexFixing(M84,F84,,AllTriggers)</f>
        <v>1.0069999999899042E-2</v>
      </c>
      <c r="J84" s="24" t="str">
        <f t="shared" si="5"/>
        <v>EUR6MSW8Y=</v>
      </c>
      <c r="K84" s="24" t="str">
        <f t="shared" si="6"/>
        <v>EURAB6E8Y=ICAP</v>
      </c>
      <c r="L84" s="5"/>
      <c r="M84" s="59" t="str">
        <f>_xll.qlSwapIndex(,IborIndexFamily,D84,SettlementDays,Currency,Calendar,FixedLegTenor,FixedLegBDC,FixedLegDayCounter,IborIndex,DiscountingCurve,,Trigger)</f>
        <v>obj_0081e#0001</v>
      </c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3"/>
      <c r="C85" s="53"/>
      <c r="D85" s="53" t="s">
        <v>87</v>
      </c>
      <c r="E85" s="16" t="s">
        <v>115</v>
      </c>
      <c r="F85" s="61">
        <f t="shared" si="4"/>
        <v>42177</v>
      </c>
      <c r="G85" s="32">
        <f>_xll.qlInterestRateIndexValueDate(M85,F85)</f>
        <v>42179</v>
      </c>
      <c r="H85" s="32">
        <f>_xll.qlInterestRateIndexMaturity(M85,G85)</f>
        <v>45467</v>
      </c>
      <c r="I85" s="24">
        <f>_xll.qlIndexFixing(M85,F85,,AllTriggers)</f>
        <v>1.1280000000490896E-2</v>
      </c>
      <c r="J85" s="24" t="str">
        <f t="shared" si="5"/>
        <v>EUR6MSW9Y=</v>
      </c>
      <c r="K85" s="24" t="str">
        <f t="shared" si="6"/>
        <v>EURAB6E9Y=ICAP</v>
      </c>
      <c r="L85" s="5"/>
      <c r="M85" s="59" t="str">
        <f>_xll.qlSwapIndex(,IborIndexFamily,D85,SettlementDays,Currency,Calendar,FixedLegTenor,FixedLegBDC,FixedLegDayCounter,IborIndex,DiscountingCurve,,Trigger)</f>
        <v>obj_00822#0001</v>
      </c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3"/>
      <c r="C86" s="53"/>
      <c r="D86" s="53" t="s">
        <v>29</v>
      </c>
      <c r="E86" s="16" t="s">
        <v>115</v>
      </c>
      <c r="F86" s="61">
        <f t="shared" si="4"/>
        <v>42177</v>
      </c>
      <c r="G86" s="32">
        <f>_xll.qlInterestRateIndexValueDate(M86,F86)</f>
        <v>42179</v>
      </c>
      <c r="H86" s="32">
        <f>_xll.qlInterestRateIndexMaturity(M86,G86)</f>
        <v>45832</v>
      </c>
      <c r="I86" s="24">
        <f>_xll.qlIndexFixing(M86,F86,,AllTriggers)</f>
        <v>1.2309999999931943E-2</v>
      </c>
      <c r="J86" s="24" t="str">
        <f t="shared" si="5"/>
        <v>EUR6MSW10Y=</v>
      </c>
      <c r="K86" s="24" t="str">
        <f t="shared" si="6"/>
        <v>EURAB6E10Y=ICAP</v>
      </c>
      <c r="L86" s="5"/>
      <c r="M86" s="59" t="str">
        <f>_xll.qlSwapIndex(,IborIndexFamily,D86,SettlementDays,Currency,Calendar,FixedLegTenor,FixedLegBDC,FixedLegDayCounter,IborIndex,DiscountingCurve,,Trigger)</f>
        <v>obj_00811#0001</v>
      </c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3"/>
      <c r="C87" s="53"/>
      <c r="D87" s="53" t="s">
        <v>88</v>
      </c>
      <c r="E87" s="16" t="s">
        <v>115</v>
      </c>
      <c r="F87" s="61">
        <f t="shared" si="4"/>
        <v>42177</v>
      </c>
      <c r="G87" s="32">
        <f>_xll.qlInterestRateIndexValueDate(M87,F87)</f>
        <v>42179</v>
      </c>
      <c r="H87" s="32">
        <f>_xll.qlInterestRateIndexMaturity(M87,G87)</f>
        <v>46197</v>
      </c>
      <c r="I87" s="24">
        <f>_xll.qlIndexFixing(M87,F87,,AllTriggers)</f>
        <v>1.3190464955147965E-2</v>
      </c>
      <c r="J87" s="24" t="str">
        <f t="shared" si="5"/>
        <v>EUR6MSW11Y=</v>
      </c>
      <c r="K87" s="24" t="str">
        <f t="shared" si="6"/>
        <v>EURAB6E11Y=ICAP</v>
      </c>
      <c r="L87" s="5"/>
      <c r="M87" s="59" t="str">
        <f>_xll.qlSwapIndex(,IborIndexFamily,D87,SettlementDays,Currency,Calendar,FixedLegTenor,FixedLegBDC,FixedLegDayCounter,IborIndex,DiscountingCurve,,Trigger)</f>
        <v>obj_0080f#0001</v>
      </c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3"/>
      <c r="C88" s="53"/>
      <c r="D88" s="53" t="s">
        <v>30</v>
      </c>
      <c r="E88" s="16" t="s">
        <v>115</v>
      </c>
      <c r="F88" s="61">
        <f t="shared" si="4"/>
        <v>42177</v>
      </c>
      <c r="G88" s="32">
        <f>_xll.qlInterestRateIndexValueDate(M88,F88)</f>
        <v>42179</v>
      </c>
      <c r="H88" s="32">
        <f>_xll.qlInterestRateIndexMaturity(M88,G88)</f>
        <v>46562</v>
      </c>
      <c r="I88" s="24">
        <f>_xll.qlIndexFixing(M88,F88,,AllTriggers)</f>
        <v>1.3939999999867288E-2</v>
      </c>
      <c r="J88" s="24" t="str">
        <f t="shared" si="5"/>
        <v>EUR6MSW12Y=</v>
      </c>
      <c r="K88" s="24" t="str">
        <f t="shared" si="6"/>
        <v>EURAB6E12Y=ICAP</v>
      </c>
      <c r="L88" s="5"/>
      <c r="M88" s="59" t="str">
        <f>_xll.qlSwapIndex(,IborIndexFamily,D88,SettlementDays,Currency,Calendar,FixedLegTenor,FixedLegBDC,FixedLegDayCounter,IborIndex,DiscountingCurve,,Trigger)</f>
        <v>obj_00813#0001</v>
      </c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3"/>
      <c r="C89" s="53"/>
      <c r="D89" s="53" t="s">
        <v>89</v>
      </c>
      <c r="E89" s="16" t="s">
        <v>115</v>
      </c>
      <c r="F89" s="61">
        <f t="shared" si="4"/>
        <v>42177</v>
      </c>
      <c r="G89" s="32">
        <f>_xll.qlInterestRateIndexValueDate(M89,F89)</f>
        <v>42179</v>
      </c>
      <c r="H89" s="32">
        <f>_xll.qlInterestRateIndexMaturity(M89,G89)</f>
        <v>46930</v>
      </c>
      <c r="I89" s="24">
        <f>_xll.qlIndexFixing(M89,F89,,AllTriggers)</f>
        <v>1.4576097463799188E-2</v>
      </c>
      <c r="J89" s="24" t="str">
        <f t="shared" si="5"/>
        <v>EUR6MSW13Y=</v>
      </c>
      <c r="K89" s="24" t="str">
        <f t="shared" si="6"/>
        <v>EURAB6E13Y=ICAP</v>
      </c>
      <c r="L89" s="5"/>
      <c r="M89" s="59" t="str">
        <f>_xll.qlSwapIndex(,IborIndexFamily,D89,SettlementDays,Currency,Calendar,FixedLegTenor,FixedLegBDC,FixedLegDayCounter,IborIndex,DiscountingCurve,,Trigger)</f>
        <v>obj_00817#0001</v>
      </c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3"/>
      <c r="C90" s="53"/>
      <c r="D90" s="53" t="s">
        <v>90</v>
      </c>
      <c r="E90" s="16" t="s">
        <v>115</v>
      </c>
      <c r="F90" s="61">
        <f t="shared" si="4"/>
        <v>42177</v>
      </c>
      <c r="G90" s="32">
        <f>_xll.qlInterestRateIndexValueDate(M90,F90)</f>
        <v>42179</v>
      </c>
      <c r="H90" s="32">
        <f>_xll.qlInterestRateIndexMaturity(M90,G90)</f>
        <v>47294</v>
      </c>
      <c r="I90" s="24">
        <f>_xll.qlIndexFixing(M90,F90,,AllTriggers)</f>
        <v>1.5097207315459677E-2</v>
      </c>
      <c r="J90" s="24" t="str">
        <f t="shared" si="5"/>
        <v>EUR6MSW14Y=</v>
      </c>
      <c r="K90" s="24" t="str">
        <f t="shared" si="6"/>
        <v>EURAB6E14Y=ICAP</v>
      </c>
      <c r="L90" s="5"/>
      <c r="M90" s="59" t="str">
        <f>_xll.qlSwapIndex(,IborIndexFamily,D90,SettlementDays,Currency,Calendar,FixedLegTenor,FixedLegBDC,FixedLegDayCounter,IborIndex,DiscountingCurve,,Trigger)</f>
        <v>obj_00820#0001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3"/>
      <c r="C91" s="53"/>
      <c r="D91" s="53" t="s">
        <v>31</v>
      </c>
      <c r="E91" s="16" t="s">
        <v>115</v>
      </c>
      <c r="F91" s="61">
        <f t="shared" si="4"/>
        <v>42177</v>
      </c>
      <c r="G91" s="32">
        <f>_xll.qlInterestRateIndexValueDate(M91,F91)</f>
        <v>42179</v>
      </c>
      <c r="H91" s="32">
        <f>_xll.qlInterestRateIndexMaturity(M91,G91)</f>
        <v>47658</v>
      </c>
      <c r="I91" s="24">
        <f>_xll.qlIndexFixing(M91,F91,,AllTriggers)</f>
        <v>1.5530000000334181E-2</v>
      </c>
      <c r="J91" s="24" t="str">
        <f t="shared" si="5"/>
        <v>EUR6MSW15Y=</v>
      </c>
      <c r="K91" s="24" t="str">
        <f t="shared" si="6"/>
        <v>EURAB6E15Y=ICAP</v>
      </c>
      <c r="L91" s="5"/>
      <c r="M91" s="59" t="str">
        <f>_xll.qlSwapIndex(,IborIndexFamily,D91,SettlementDays,Currency,Calendar,FixedLegTenor,FixedLegBDC,FixedLegDayCounter,IborIndex,DiscountingCurve,,Trigger)</f>
        <v>obj_0081a#0001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3"/>
      <c r="C92" s="53"/>
      <c r="D92" s="53" t="s">
        <v>91</v>
      </c>
      <c r="E92" s="16" t="s">
        <v>115</v>
      </c>
      <c r="F92" s="61">
        <f t="shared" si="4"/>
        <v>42177</v>
      </c>
      <c r="G92" s="32">
        <f>_xll.qlInterestRateIndexValueDate(M92,F92)</f>
        <v>42179</v>
      </c>
      <c r="H92" s="32">
        <f>_xll.qlInterestRateIndexMaturity(M92,G92)</f>
        <v>48023</v>
      </c>
      <c r="I92" s="24">
        <f>_xll.qlIndexFixing(M92,F92,,AllTriggers)</f>
        <v>1.5889728678792715E-2</v>
      </c>
      <c r="J92" s="24" t="str">
        <f t="shared" si="5"/>
        <v>EUR6MSW16Y=</v>
      </c>
      <c r="K92" s="24" t="str">
        <f t="shared" si="6"/>
        <v>EURAB6E16Y=ICAP</v>
      </c>
      <c r="L92" s="5"/>
      <c r="M92" s="59" t="str">
        <f>_xll.qlSwapIndex(,IborIndexFamily,D92,SettlementDays,Currency,Calendar,FixedLegTenor,FixedLegBDC,FixedLegDayCounter,IborIndex,DiscountingCurve,,Trigger)</f>
        <v>obj_00812#0001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3"/>
      <c r="C93" s="53"/>
      <c r="D93" s="53" t="s">
        <v>92</v>
      </c>
      <c r="E93" s="16" t="s">
        <v>115</v>
      </c>
      <c r="F93" s="61">
        <f t="shared" si="4"/>
        <v>42177</v>
      </c>
      <c r="G93" s="32">
        <f>_xll.qlInterestRateIndexValueDate(M93,F93)</f>
        <v>42179</v>
      </c>
      <c r="H93" s="32">
        <f>_xll.qlInterestRateIndexMaturity(M93,G93)</f>
        <v>48389</v>
      </c>
      <c r="I93" s="24">
        <f>_xll.qlIndexFixing(M93,F93,,AllTriggers)</f>
        <v>1.6186561216422601E-2</v>
      </c>
      <c r="J93" s="24" t="str">
        <f t="shared" si="5"/>
        <v>EUR6MSW17Y=</v>
      </c>
      <c r="K93" s="24" t="str">
        <f t="shared" si="6"/>
        <v>EURAB6E17Y=ICAP</v>
      </c>
      <c r="L93" s="5"/>
      <c r="M93" s="59" t="str">
        <f>_xll.qlSwapIndex(,IborIndexFamily,D93,SettlementDays,Currency,Calendar,FixedLegTenor,FixedLegBDC,FixedLegDayCounter,IborIndex,DiscountingCurve,,Trigger)</f>
        <v>obj_00814#0001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3"/>
      <c r="C94" s="53"/>
      <c r="D94" s="53" t="s">
        <v>93</v>
      </c>
      <c r="E94" s="16" t="s">
        <v>115</v>
      </c>
      <c r="F94" s="61">
        <f t="shared" si="4"/>
        <v>42177</v>
      </c>
      <c r="G94" s="32">
        <f>_xll.qlInterestRateIndexValueDate(M94,F94)</f>
        <v>42179</v>
      </c>
      <c r="H94" s="32">
        <f>_xll.qlInterestRateIndexMaturity(M94,G94)</f>
        <v>48754</v>
      </c>
      <c r="I94" s="24">
        <f>_xll.qlIndexFixing(M94,F94,,AllTriggers)</f>
        <v>1.6421172201352335E-2</v>
      </c>
      <c r="J94" s="24" t="str">
        <f t="shared" si="5"/>
        <v>EUR6MSW18Y=</v>
      </c>
      <c r="K94" s="24" t="str">
        <f t="shared" si="6"/>
        <v>EURAB6E18Y=ICAP</v>
      </c>
      <c r="L94" s="5"/>
      <c r="M94" s="59" t="str">
        <f>_xll.qlSwapIndex(,IborIndexFamily,D94,SettlementDays,Currency,Calendar,FixedLegTenor,FixedLegBDC,FixedLegDayCounter,IborIndex,DiscountingCurve,,Trigger)</f>
        <v>obj_00816#0001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3"/>
      <c r="C95" s="53"/>
      <c r="D95" s="53" t="s">
        <v>94</v>
      </c>
      <c r="E95" s="16" t="s">
        <v>115</v>
      </c>
      <c r="F95" s="61">
        <f t="shared" si="4"/>
        <v>42177</v>
      </c>
      <c r="G95" s="32">
        <f>_xll.qlInterestRateIndexValueDate(M95,F95)</f>
        <v>42179</v>
      </c>
      <c r="H95" s="32">
        <f>_xll.qlInterestRateIndexMaturity(M95,G95)</f>
        <v>49121</v>
      </c>
      <c r="I95" s="24">
        <f>_xll.qlIndexFixing(M95,F95,,AllTriggers)</f>
        <v>1.6604263907665291E-2</v>
      </c>
      <c r="J95" s="24" t="str">
        <f t="shared" si="5"/>
        <v>EUR6MSW19Y=</v>
      </c>
      <c r="K95" s="24" t="str">
        <f t="shared" si="6"/>
        <v>EURAB6E19Y=ICAP</v>
      </c>
      <c r="L95" s="5"/>
      <c r="M95" s="59" t="str">
        <f>_xll.qlSwapIndex(,IborIndexFamily,D95,SettlementDays,Currency,Calendar,FixedLegTenor,FixedLegBDC,FixedLegDayCounter,IborIndex,DiscountingCurve,,Trigger)</f>
        <v>obj_0080d#0001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3"/>
      <c r="C96" s="53"/>
      <c r="D96" s="53" t="s">
        <v>95</v>
      </c>
      <c r="E96" s="16" t="s">
        <v>115</v>
      </c>
      <c r="F96" s="61">
        <f t="shared" si="4"/>
        <v>42177</v>
      </c>
      <c r="G96" s="32">
        <f>_xll.qlInterestRateIndexValueDate(M96,F96)</f>
        <v>42179</v>
      </c>
      <c r="H96" s="32">
        <f>_xll.qlInterestRateIndexMaturity(M96,G96)</f>
        <v>49485</v>
      </c>
      <c r="I96" s="24">
        <f>_xll.qlIndexFixing(M96,F96,,AllTriggers)</f>
        <v>1.673999999978517E-2</v>
      </c>
      <c r="J96" s="24" t="str">
        <f t="shared" si="5"/>
        <v>EUR6MSW20Y=</v>
      </c>
      <c r="K96" s="24" t="str">
        <f t="shared" si="6"/>
        <v>EURAB6E20Y=ICAP</v>
      </c>
      <c r="L96" s="5"/>
      <c r="M96" s="59" t="str">
        <f>_xll.qlSwapIndex(,IborIndexFamily,D96,SettlementDays,Currency,Calendar,FixedLegTenor,FixedLegBDC,FixedLegDayCounter,IborIndex,DiscountingCurve,,Trigger)</f>
        <v>obj_00804#0001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3"/>
      <c r="C97" s="53"/>
      <c r="D97" s="53" t="s">
        <v>96</v>
      </c>
      <c r="E97" s="16" t="s">
        <v>115</v>
      </c>
      <c r="F97" s="61">
        <f t="shared" si="4"/>
        <v>42177</v>
      </c>
      <c r="G97" s="32">
        <f>_xll.qlInterestRateIndexValueDate(M97,F97)</f>
        <v>42179</v>
      </c>
      <c r="H97" s="32">
        <f>_xll.qlInterestRateIndexMaturity(M97,G97)</f>
        <v>49850</v>
      </c>
      <c r="I97" s="24">
        <f>_xll.qlIndexFixing(M97,F97,,AllTriggers)</f>
        <v>1.6838604978615973E-2</v>
      </c>
      <c r="J97" s="24" t="str">
        <f t="shared" si="5"/>
        <v>EUR6MSW21Y=</v>
      </c>
      <c r="K97" s="24" t="str">
        <f t="shared" si="6"/>
        <v>EURAB6E21Y=ICAP</v>
      </c>
      <c r="L97" s="5"/>
      <c r="M97" s="59" t="str">
        <f>_xll.qlSwapIndex(,IborIndexFamily,D97,SettlementDays,Currency,Calendar,FixedLegTenor,FixedLegBDC,FixedLegDayCounter,IborIndex,DiscountingCurve,,Trigger)</f>
        <v>obj_00809#0001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3"/>
      <c r="C98" s="53"/>
      <c r="D98" s="53" t="s">
        <v>97</v>
      </c>
      <c r="E98" s="16" t="s">
        <v>115</v>
      </c>
      <c r="F98" s="61">
        <f t="shared" si="4"/>
        <v>42177</v>
      </c>
      <c r="G98" s="32">
        <f>_xll.qlInterestRateIndexValueDate(M98,F98)</f>
        <v>42179</v>
      </c>
      <c r="H98" s="32">
        <f>_xll.qlInterestRateIndexMaturity(M98,G98)</f>
        <v>50215</v>
      </c>
      <c r="I98" s="24">
        <f>_xll.qlIndexFixing(M98,F98,,AllTriggers)</f>
        <v>1.6903743420808616E-2</v>
      </c>
      <c r="J98" s="24" t="str">
        <f t="shared" si="5"/>
        <v>EUR6MSW22Y=</v>
      </c>
      <c r="K98" s="24" t="str">
        <f t="shared" si="6"/>
        <v>EURAB6E22Y=ICAP</v>
      </c>
      <c r="L98" s="5"/>
      <c r="M98" s="59" t="str">
        <f>_xll.qlSwapIndex(,IborIndexFamily,D98,SettlementDays,Currency,Calendar,FixedLegTenor,FixedLegBDC,FixedLegDayCounter,IborIndex,DiscountingCurve,,Trigger)</f>
        <v>obj_00819#0001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3"/>
      <c r="C99" s="53"/>
      <c r="D99" s="53" t="s">
        <v>98</v>
      </c>
      <c r="E99" s="16" t="s">
        <v>115</v>
      </c>
      <c r="F99" s="61">
        <f t="shared" si="4"/>
        <v>42177</v>
      </c>
      <c r="G99" s="32">
        <f>_xll.qlInterestRateIndexValueDate(M99,F99)</f>
        <v>42179</v>
      </c>
      <c r="H99" s="32">
        <f>_xll.qlInterestRateIndexMaturity(M99,G99)</f>
        <v>50580</v>
      </c>
      <c r="I99" s="24">
        <f>_xll.qlIndexFixing(M99,F99,,AllTriggers)</f>
        <v>1.6945266813071021E-2</v>
      </c>
      <c r="J99" s="24" t="str">
        <f t="shared" si="5"/>
        <v>EUR6MSW23Y=</v>
      </c>
      <c r="K99" s="24" t="str">
        <f t="shared" si="6"/>
        <v>EURAB6E23Y=ICAP</v>
      </c>
      <c r="L99" s="5"/>
      <c r="M99" s="59" t="str">
        <f>_xll.qlSwapIndex(,IborIndexFamily,D99,SettlementDays,Currency,Calendar,FixedLegTenor,FixedLegBDC,FixedLegDayCounter,IborIndex,DiscountingCurve,,Trigger)</f>
        <v>obj_00815#0001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3"/>
      <c r="C100" s="53"/>
      <c r="D100" s="53" t="s">
        <v>99</v>
      </c>
      <c r="E100" s="16" t="s">
        <v>115</v>
      </c>
      <c r="F100" s="61">
        <f t="shared" si="4"/>
        <v>42177</v>
      </c>
      <c r="G100" s="32">
        <f>_xll.qlInterestRateIndexValueDate(M100,F100)</f>
        <v>42179</v>
      </c>
      <c r="H100" s="32">
        <f>_xll.qlInterestRateIndexMaturity(M100,G100)</f>
        <v>50945</v>
      </c>
      <c r="I100" s="24">
        <f>_xll.qlIndexFixing(M100,F100,,AllTriggers)</f>
        <v>1.6970954413263732E-2</v>
      </c>
      <c r="J100" s="24" t="str">
        <f t="shared" si="5"/>
        <v>EUR6MSW24Y=</v>
      </c>
      <c r="K100" s="24" t="str">
        <f t="shared" si="6"/>
        <v>EURAB6E24Y=ICAP</v>
      </c>
      <c r="L100" s="5"/>
      <c r="M100" s="59" t="str">
        <f>_xll.qlSwapIndex(,IborIndexFamily,D100,SettlementDays,Currency,Calendar,FixedLegTenor,FixedLegBDC,FixedLegDayCounter,IborIndex,DiscountingCurve,,Trigger)</f>
        <v>obj_0080c#0001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3"/>
      <c r="C101" s="53"/>
      <c r="D101" s="53" t="s">
        <v>100</v>
      </c>
      <c r="E101" s="16" t="s">
        <v>115</v>
      </c>
      <c r="F101" s="61">
        <f t="shared" si="4"/>
        <v>42177</v>
      </c>
      <c r="G101" s="32">
        <f>_xll.qlInterestRateIndexValueDate(M101,F101)</f>
        <v>42179</v>
      </c>
      <c r="H101" s="32">
        <f>_xll.qlInterestRateIndexMaturity(M101,G101)</f>
        <v>51312</v>
      </c>
      <c r="I101" s="24">
        <f>_xll.qlIndexFixing(M101,F101,,AllTriggers)</f>
        <v>1.6989999999951485E-2</v>
      </c>
      <c r="J101" s="24" t="str">
        <f t="shared" si="5"/>
        <v>EUR6MSW25Y=</v>
      </c>
      <c r="K101" s="24" t="str">
        <f t="shared" si="6"/>
        <v>EURAB6E25Y=ICAP</v>
      </c>
      <c r="L101" s="5"/>
      <c r="M101" s="59" t="str">
        <f>_xll.qlSwapIndex(,IborIndexFamily,D101,SettlementDays,Currency,Calendar,FixedLegTenor,FixedLegBDC,FixedLegDayCounter,IborIndex,DiscountingCurve,,Trigger)</f>
        <v>obj_0080a#0001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3"/>
      <c r="C102" s="53"/>
      <c r="D102" s="53" t="s">
        <v>101</v>
      </c>
      <c r="E102" s="16" t="s">
        <v>115</v>
      </c>
      <c r="F102" s="61">
        <f t="shared" si="4"/>
        <v>42177</v>
      </c>
      <c r="G102" s="32">
        <f>_xll.qlInterestRateIndexValueDate(M102,F102)</f>
        <v>42179</v>
      </c>
      <c r="H102" s="32">
        <f>_xll.qlInterestRateIndexMaturity(M102,G102)</f>
        <v>51676</v>
      </c>
      <c r="I102" s="24">
        <f>_xll.qlIndexFixing(M102,F102,,AllTriggers)</f>
        <v>1.7005597535090927E-2</v>
      </c>
      <c r="J102" s="24" t="str">
        <f t="shared" si="5"/>
        <v>EUR6MSW26Y=</v>
      </c>
      <c r="K102" s="24" t="str">
        <f t="shared" si="6"/>
        <v>EURAB6E26Y=ICAP</v>
      </c>
      <c r="L102" s="5"/>
      <c r="M102" s="59" t="str">
        <f>_xll.qlSwapIndex(,IborIndexFamily,D102,SettlementDays,Currency,Calendar,FixedLegTenor,FixedLegBDC,FixedLegDayCounter,IborIndex,DiscountingCurve,,Trigger)</f>
        <v>obj_0081b#0001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3"/>
      <c r="C103" s="53"/>
      <c r="D103" s="53" t="s">
        <v>102</v>
      </c>
      <c r="E103" s="16" t="s">
        <v>115</v>
      </c>
      <c r="F103" s="61">
        <f t="shared" si="4"/>
        <v>42177</v>
      </c>
      <c r="G103" s="32">
        <f>_xll.qlInterestRateIndexValueDate(M103,F103)</f>
        <v>42179</v>
      </c>
      <c r="H103" s="32">
        <f>_xll.qlInterestRateIndexMaturity(M103,G103)</f>
        <v>52041</v>
      </c>
      <c r="I103" s="24">
        <f>_xll.qlIndexFixing(M103,F103,,AllTriggers)</f>
        <v>1.7021431547892502E-2</v>
      </c>
      <c r="J103" s="24" t="str">
        <f t="shared" si="5"/>
        <v>EUR6MSW27Y=</v>
      </c>
      <c r="K103" s="24" t="str">
        <f t="shared" si="6"/>
        <v>EURAB6E27Y=ICAP</v>
      </c>
      <c r="L103" s="5"/>
      <c r="M103" s="59" t="str">
        <f>_xll.qlSwapIndex(,IborIndexFamily,D103,SettlementDays,Currency,Calendar,FixedLegTenor,FixedLegBDC,FixedLegDayCounter,IborIndex,DiscountingCurve,,Trigger)</f>
        <v>obj_00808#0001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9"/>
      <c r="AE103" s="9"/>
      <c r="AF103" s="9"/>
      <c r="AG103" s="9"/>
      <c r="AH103" s="9"/>
      <c r="AI103" s="9"/>
      <c r="AJ103" s="9"/>
    </row>
    <row r="104" spans="1:36" x14ac:dyDescent="0.2">
      <c r="A104" s="5"/>
      <c r="B104" s="53"/>
      <c r="C104" s="53"/>
      <c r="D104" s="53" t="s">
        <v>103</v>
      </c>
      <c r="E104" s="16" t="s">
        <v>115</v>
      </c>
      <c r="F104" s="61">
        <f t="shared" si="4"/>
        <v>42177</v>
      </c>
      <c r="G104" s="32">
        <f>_xll.qlInterestRateIndexValueDate(M104,F104)</f>
        <v>42179</v>
      </c>
      <c r="H104" s="32">
        <f>_xll.qlInterestRateIndexMaturity(M104,G104)</f>
        <v>52406</v>
      </c>
      <c r="I104" s="24">
        <f>_xll.qlIndexFixing(M104,F104,,AllTriggers)</f>
        <v>1.7038327599785102E-2</v>
      </c>
      <c r="J104" s="24" t="str">
        <f t="shared" si="5"/>
        <v>EUR6MSW28Y=</v>
      </c>
      <c r="K104" s="24" t="str">
        <f t="shared" si="6"/>
        <v>EURAB6E28Y=ICAP</v>
      </c>
      <c r="L104" s="5"/>
      <c r="M104" s="59" t="str">
        <f>_xll.qlSwapIndex(,IborIndexFamily,D104,SettlementDays,Currency,Calendar,FixedLegTenor,FixedLegBDC,FixedLegDayCounter,IborIndex,DiscountingCurve,,Trigger)</f>
        <v>obj_0081f#0001</v>
      </c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3"/>
      <c r="C105" s="53"/>
      <c r="D105" s="53" t="s">
        <v>104</v>
      </c>
      <c r="E105" s="16" t="s">
        <v>115</v>
      </c>
      <c r="F105" s="61">
        <f t="shared" si="4"/>
        <v>42177</v>
      </c>
      <c r="G105" s="32">
        <f>_xll.qlInterestRateIndexValueDate(M105,F105)</f>
        <v>42179</v>
      </c>
      <c r="H105" s="32">
        <f>_xll.qlInterestRateIndexMaturity(M105,G105)</f>
        <v>52772</v>
      </c>
      <c r="I105" s="24">
        <f>_xll.qlIndexFixing(M105,F105,,AllTriggers)</f>
        <v>1.7058419861848976E-2</v>
      </c>
      <c r="J105" s="24" t="str">
        <f t="shared" si="5"/>
        <v>EUR6MSW29Y=</v>
      </c>
      <c r="K105" s="24" t="str">
        <f t="shared" si="6"/>
        <v>EURAB6E29Y=ICAP</v>
      </c>
      <c r="L105" s="5"/>
      <c r="M105" s="59" t="str">
        <f>_xll.qlSwapIndex(,IborIndexFamily,D105,SettlementDays,Currency,Calendar,FixedLegTenor,FixedLegBDC,FixedLegDayCounter,IborIndex,DiscountingCurve,,Trigger)</f>
        <v>obj_00806#0001</v>
      </c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3"/>
      <c r="C106" s="53"/>
      <c r="D106" s="96" t="s">
        <v>105</v>
      </c>
      <c r="E106" s="86" t="s">
        <v>115</v>
      </c>
      <c r="F106" s="61">
        <f t="shared" si="4"/>
        <v>42177</v>
      </c>
      <c r="G106" s="32">
        <f>_xll.qlInterestRateIndexValueDate(M106,F106)</f>
        <v>42179</v>
      </c>
      <c r="H106" s="32">
        <f>_xll.qlInterestRateIndexMaturity(M106,G106)</f>
        <v>53139</v>
      </c>
      <c r="I106" s="24">
        <f>_xll.qlIndexFixing(M106,F106,,AllTriggers)</f>
        <v>1.7080000000061778E-2</v>
      </c>
      <c r="J106" s="24" t="str">
        <f t="shared" si="5"/>
        <v>EUR6MSW30Y=</v>
      </c>
      <c r="K106" s="24" t="str">
        <f t="shared" si="6"/>
        <v>EURAB6E30Y=ICAP</v>
      </c>
      <c r="L106" s="5"/>
      <c r="M106" s="59" t="str">
        <f>_xll.qlSwapIndex(,IborIndexFamily,D106,SettlementDays,Currency,Calendar,FixedLegTenor,FixedLegBDC,FixedLegDayCounter,IborIndex,DiscountingCurve,,Trigger)</f>
        <v>obj_00805#0001</v>
      </c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3"/>
      <c r="C107" s="53"/>
      <c r="D107" s="96" t="s">
        <v>116</v>
      </c>
      <c r="E107" s="86" t="s">
        <v>115</v>
      </c>
      <c r="F107" s="61">
        <f t="shared" si="4"/>
        <v>42177</v>
      </c>
      <c r="G107" s="32">
        <f>_xll.qlInterestRateIndexValueDate(M107,F107)</f>
        <v>42179</v>
      </c>
      <c r="H107" s="32">
        <f>_xll.qlInterestRateIndexMaturity(M107,G107)</f>
        <v>53503</v>
      </c>
      <c r="I107" s="24">
        <f>_xll.qlIndexFixing(M107,F107,,AllTriggers)</f>
        <v>1.7104366671558131E-2</v>
      </c>
      <c r="J107" s="24" t="str">
        <f t="shared" ref="J107:J115" si="7">Currency&amp;CurveTenor&amp;E107&amp;B104&amp;C104&amp;IF(E107="FRA",SUBSTITUTE(D107,"M",""),D107)&amp;"="</f>
        <v>EUR6MSW31Y=</v>
      </c>
      <c r="K107" s="24" t="str">
        <f t="shared" ref="K107:K115" si="8">Currency&amp;"AB"&amp;SUBSTITUTE(CurveTenor,"M","E")&amp;D107&amp;"=ICAP"</f>
        <v>EURAB6E31Y=ICAP</v>
      </c>
      <c r="L107" s="5"/>
      <c r="M107" s="59" t="str">
        <f>_xll.qlSwapIndex(,IborIndexFamily,D107,SettlementDays,Currency,Calendar,FixedLegTenor,FixedLegBDC,FixedLegDayCounter,IborIndex,DiscountingCurve,,Trigger)</f>
        <v>obj_00800#0001</v>
      </c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3"/>
      <c r="C108" s="53"/>
      <c r="D108" s="96" t="s">
        <v>117</v>
      </c>
      <c r="E108" s="86" t="s">
        <v>115</v>
      </c>
      <c r="F108" s="61">
        <f t="shared" si="4"/>
        <v>42177</v>
      </c>
      <c r="G108" s="32">
        <f>_xll.qlInterestRateIndexValueDate(M108,F108)</f>
        <v>42179</v>
      </c>
      <c r="H108" s="32">
        <f>_xll.qlInterestRateIndexMaturity(M108,G108)</f>
        <v>53867</v>
      </c>
      <c r="I108" s="24">
        <f>_xll.qlIndexFixing(M108,F108,,AllTriggers)</f>
        <v>1.7129785795093409E-2</v>
      </c>
      <c r="J108" s="24" t="str">
        <f t="shared" si="7"/>
        <v>EUR6MSW32Y=</v>
      </c>
      <c r="K108" s="24" t="str">
        <f t="shared" si="8"/>
        <v>EURAB6E32Y=ICAP</v>
      </c>
      <c r="L108" s="5"/>
      <c r="M108" s="59" t="str">
        <f>_xll.qlSwapIndex(,IborIndexFamily,D108,SettlementDays,Currency,Calendar,FixedLegTenor,FixedLegBDC,FixedLegDayCounter,IborIndex,DiscountingCurve,,Trigger)</f>
        <v>obj_007fb#0001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3"/>
      <c r="C109" s="53"/>
      <c r="D109" s="96" t="s">
        <v>118</v>
      </c>
      <c r="E109" s="86" t="s">
        <v>115</v>
      </c>
      <c r="F109" s="61">
        <f t="shared" si="4"/>
        <v>42177</v>
      </c>
      <c r="G109" s="32">
        <f>_xll.qlInterestRateIndexValueDate(M109,F109)</f>
        <v>42179</v>
      </c>
      <c r="H109" s="32">
        <f>_xll.qlInterestRateIndexMaturity(M109,G109)</f>
        <v>54233</v>
      </c>
      <c r="I109" s="24">
        <f>_xll.qlIndexFixing(M109,F109,,AllTriggers)</f>
        <v>1.7155068123473605E-2</v>
      </c>
      <c r="J109" s="24" t="str">
        <f t="shared" si="7"/>
        <v>EUR6MSW33Y=</v>
      </c>
      <c r="K109" s="24" t="str">
        <f t="shared" si="8"/>
        <v>EURAB6E33Y=ICAP</v>
      </c>
      <c r="L109" s="5"/>
      <c r="M109" s="59" t="str">
        <f>_xll.qlSwapIndex(,IborIndexFamily,D109,SettlementDays,Currency,Calendar,FixedLegTenor,FixedLegBDC,FixedLegDayCounter,IborIndex,DiscountingCurve,,Trigger)</f>
        <v>obj_00801#0001</v>
      </c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3"/>
      <c r="C110" s="53"/>
      <c r="D110" s="96" t="s">
        <v>119</v>
      </c>
      <c r="E110" s="86" t="s">
        <v>115</v>
      </c>
      <c r="F110" s="61">
        <f t="shared" si="4"/>
        <v>42177</v>
      </c>
      <c r="G110" s="32">
        <f>_xll.qlInterestRateIndexValueDate(M110,F110)</f>
        <v>42179</v>
      </c>
      <c r="H110" s="32">
        <f>_xll.qlInterestRateIndexMaturity(M110,G110)</f>
        <v>54598</v>
      </c>
      <c r="I110" s="24">
        <f>_xll.qlIndexFixing(M110,F110,,AllTriggers)</f>
        <v>1.7175520441623019E-2</v>
      </c>
      <c r="J110" s="24" t="str">
        <f t="shared" si="7"/>
        <v>EUR6MSW34Y=</v>
      </c>
      <c r="K110" s="24" t="str">
        <f t="shared" si="8"/>
        <v>EURAB6E34Y=ICAP</v>
      </c>
      <c r="L110" s="5"/>
      <c r="M110" s="59" t="str">
        <f>_xll.qlSwapIndex(,IborIndexFamily,D110,SettlementDays,Currency,Calendar,FixedLegTenor,FixedLegBDC,FixedLegDayCounter,IborIndex,DiscountingCurve,,Trigger)</f>
        <v>obj_007fd#0001</v>
      </c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3"/>
      <c r="C111" s="53"/>
      <c r="D111" s="96" t="s">
        <v>106</v>
      </c>
      <c r="E111" s="86" t="s">
        <v>115</v>
      </c>
      <c r="F111" s="61">
        <f t="shared" si="4"/>
        <v>42177</v>
      </c>
      <c r="G111" s="32">
        <f>_xll.qlInterestRateIndexValueDate(M111,F111)</f>
        <v>42179</v>
      </c>
      <c r="H111" s="32">
        <f>_xll.qlInterestRateIndexMaturity(M111,G111)</f>
        <v>54963</v>
      </c>
      <c r="I111" s="24">
        <f>_xll.qlIndexFixing(M111,F111,,AllTriggers)</f>
        <v>1.7189999999921855E-2</v>
      </c>
      <c r="J111" s="24" t="str">
        <f t="shared" si="7"/>
        <v>EUR6MSW35Y=</v>
      </c>
      <c r="K111" s="24" t="str">
        <f t="shared" si="8"/>
        <v>EURAB6E35Y=ICAP</v>
      </c>
      <c r="L111" s="5"/>
      <c r="M111" s="59" t="str">
        <f>_xll.qlSwapIndex(,IborIndexFamily,D111,SettlementDays,Currency,Calendar,FixedLegTenor,FixedLegBDC,FixedLegDayCounter,IborIndex,DiscountingCurve,,Trigger)</f>
        <v>obj_007ff#0001</v>
      </c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3"/>
      <c r="C112" s="53"/>
      <c r="D112" s="96" t="s">
        <v>120</v>
      </c>
      <c r="E112" s="86" t="s">
        <v>115</v>
      </c>
      <c r="F112" s="61">
        <f t="shared" si="4"/>
        <v>42177</v>
      </c>
      <c r="G112" s="32">
        <f>_xll.qlInterestRateIndexValueDate(M112,F112)</f>
        <v>42179</v>
      </c>
      <c r="H112" s="32">
        <f>_xll.qlInterestRateIndexMaturity(M112,G112)</f>
        <v>55330</v>
      </c>
      <c r="I112" s="24">
        <f>_xll.qlIndexFixing(M112,F112,,AllTriggers)</f>
        <v>1.7196949202716943E-2</v>
      </c>
      <c r="J112" s="24" t="str">
        <f t="shared" si="7"/>
        <v>EUR6MSW36Y=</v>
      </c>
      <c r="K112" s="24" t="str">
        <f t="shared" si="8"/>
        <v>EURAB6E36Y=ICAP</v>
      </c>
      <c r="L112" s="5"/>
      <c r="M112" s="59" t="str">
        <f>_xll.qlSwapIndex(,IborIndexFamily,D112,SettlementDays,Currency,Calendar,FixedLegTenor,FixedLegBDC,FixedLegDayCounter,IborIndex,DiscountingCurve,,Trigger)</f>
        <v>obj_007fe#0001</v>
      </c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3"/>
      <c r="C113" s="53"/>
      <c r="D113" s="96" t="s">
        <v>121</v>
      </c>
      <c r="E113" s="86" t="s">
        <v>115</v>
      </c>
      <c r="F113" s="61">
        <f t="shared" si="4"/>
        <v>42177</v>
      </c>
      <c r="G113" s="32">
        <f>_xll.qlInterestRateIndexValueDate(M113,F113)</f>
        <v>42179</v>
      </c>
      <c r="H113" s="32">
        <f>_xll.qlInterestRateIndexMaturity(M113,G113)</f>
        <v>55694</v>
      </c>
      <c r="I113" s="24">
        <f>_xll.qlIndexFixing(M113,F113,,AllTriggers)</f>
        <v>1.7198428281088196E-2</v>
      </c>
      <c r="J113" s="24" t="str">
        <f t="shared" si="7"/>
        <v>EUR6MSW37Y=</v>
      </c>
      <c r="K113" s="24" t="str">
        <f t="shared" si="8"/>
        <v>EURAB6E37Y=ICAP</v>
      </c>
      <c r="L113" s="5"/>
      <c r="M113" s="59" t="str">
        <f>_xll.qlSwapIndex(,IborIndexFamily,D113,SettlementDays,Currency,Calendar,FixedLegTenor,FixedLegBDC,FixedLegDayCounter,IborIndex,DiscountingCurve,,Trigger)</f>
        <v>obj_00803#0001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3"/>
      <c r="C114" s="53"/>
      <c r="D114" s="96" t="s">
        <v>122</v>
      </c>
      <c r="E114" s="86" t="s">
        <v>115</v>
      </c>
      <c r="F114" s="61">
        <f t="shared" si="4"/>
        <v>42177</v>
      </c>
      <c r="G114" s="32">
        <f>_xll.qlInterestRateIndexValueDate(M114,F114)</f>
        <v>42179</v>
      </c>
      <c r="H114" s="32">
        <f>_xll.qlInterestRateIndexMaturity(M114,G114)</f>
        <v>56059</v>
      </c>
      <c r="I114" s="24">
        <f>_xll.qlIndexFixing(M114,F114,,AllTriggers)</f>
        <v>1.7194445262524123E-2</v>
      </c>
      <c r="J114" s="24" t="str">
        <f t="shared" si="7"/>
        <v>EUR6MSW38Y=</v>
      </c>
      <c r="K114" s="24" t="str">
        <f t="shared" si="8"/>
        <v>EURAB6E38Y=ICAP</v>
      </c>
      <c r="L114" s="5"/>
      <c r="M114" s="59" t="str">
        <f>_xll.qlSwapIndex(,IborIndexFamily,D114,SettlementDays,Currency,Calendar,FixedLegTenor,FixedLegBDC,FixedLegDayCounter,IborIndex,DiscountingCurve,,Trigger)</f>
        <v>obj_00802#0001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3"/>
      <c r="C115" s="53"/>
      <c r="D115" s="96" t="s">
        <v>123</v>
      </c>
      <c r="E115" s="86" t="s">
        <v>115</v>
      </c>
      <c r="F115" s="61">
        <f t="shared" si="4"/>
        <v>42177</v>
      </c>
      <c r="G115" s="32">
        <f>_xll.qlInterestRateIndexValueDate(M115,F115)</f>
        <v>42179</v>
      </c>
      <c r="H115" s="32">
        <f>_xll.qlInterestRateIndexMaturity(M115,G115)</f>
        <v>56424</v>
      </c>
      <c r="I115" s="24">
        <f>_xll.qlIndexFixing(M115,F115,,AllTriggers)</f>
        <v>1.7187719503807031E-2</v>
      </c>
      <c r="J115" s="24" t="str">
        <f t="shared" si="7"/>
        <v>EUR6MSW39Y=</v>
      </c>
      <c r="K115" s="24" t="str">
        <f t="shared" si="8"/>
        <v>EURAB6E39Y=ICAP</v>
      </c>
      <c r="L115" s="5"/>
      <c r="M115" s="59" t="str">
        <f>_xll.qlSwapIndex(,IborIndexFamily,D115,SettlementDays,Currency,Calendar,FixedLegTenor,FixedLegBDC,FixedLegDayCounter,IborIndex,DiscountingCurve,,Trigger)</f>
        <v>obj_007fc#0001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3"/>
      <c r="C116" s="53"/>
      <c r="D116" s="96" t="s">
        <v>107</v>
      </c>
      <c r="E116" s="86" t="s">
        <v>115</v>
      </c>
      <c r="F116" s="61">
        <f>EvaluationDate</f>
        <v>42177</v>
      </c>
      <c r="G116" s="32">
        <f>_xll.qlInterestRateIndexValueDate(M116,F116)</f>
        <v>42179</v>
      </c>
      <c r="H116" s="32">
        <f>_xll.qlInterestRateIndexMaturity(M116,G116)</f>
        <v>56789</v>
      </c>
      <c r="I116" s="24">
        <f>_xll.qlIndexFixing(M116,F116,,AllTriggers)</f>
        <v>1.7180000000096073E-2</v>
      </c>
      <c r="J116" s="24" t="str">
        <f>Currency&amp;CurveTenor&amp;E116&amp;B113&amp;C113&amp;IF(E116="FRA",SUBSTITUTE(D116,"M",""),D116)&amp;"="</f>
        <v>EUR6MSW40Y=</v>
      </c>
      <c r="K116" s="24" t="str">
        <f>Currency&amp;"AB"&amp;SUBSTITUTE(CurveTenor,"M","E")&amp;D116&amp;"=ICAP"</f>
        <v>EURAB6E40Y=ICAP</v>
      </c>
      <c r="L116" s="5"/>
      <c r="M116" s="59" t="str">
        <f>_xll.qlSwapIndex(,IborIndexFamily,D116,SettlementDays,Currency,Calendar,FixedLegTenor,FixedLegBDC,FixedLegDayCounter,IborIndex,DiscountingCurve,,Trigger)</f>
        <v>obj_0081d#0001</v>
      </c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3"/>
      <c r="C117" s="53"/>
      <c r="D117" s="96" t="s">
        <v>108</v>
      </c>
      <c r="E117" s="86" t="s">
        <v>115</v>
      </c>
      <c r="F117" s="61">
        <f>EvaluationDate</f>
        <v>42177</v>
      </c>
      <c r="G117" s="32">
        <f>_xll.qlInterestRateIndexValueDate(M117,F117)</f>
        <v>42179</v>
      </c>
      <c r="H117" s="32">
        <f>_xll.qlInterestRateIndexMaturity(M117,G117)</f>
        <v>60442</v>
      </c>
      <c r="I117" s="24">
        <f>_xll.qlIndexFixing(M117,F117,,AllTriggers)</f>
        <v>1.6750000000067537E-2</v>
      </c>
      <c r="J117" s="24" t="str">
        <f>Currency&amp;CurveTenor&amp;E117&amp;B114&amp;C114&amp;IF(E117="FRA",SUBSTITUTE(D117,"M",""),D117)&amp;"="</f>
        <v>EUR6MSW50Y=</v>
      </c>
      <c r="K117" s="24" t="str">
        <f>Currency&amp;"AB"&amp;SUBSTITUTE(CurveTenor,"M","E")&amp;D117&amp;"=ICAP"</f>
        <v>EURAB6E50Y=ICAP</v>
      </c>
      <c r="L117" s="5"/>
      <c r="M117" s="59" t="str">
        <f>_xll.qlSwapIndex(,IborIndexFamily,D117,SettlementDays,Currency,Calendar,FixedLegTenor,FixedLegBDC,FixedLegDayCounter,IborIndex,DiscountingCurve,,Trigger)</f>
        <v>obj_00810#0001</v>
      </c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4"/>
      <c r="C118" s="54"/>
      <c r="D118" s="99" t="s">
        <v>109</v>
      </c>
      <c r="E118" s="87" t="s">
        <v>115</v>
      </c>
      <c r="F118" s="63">
        <f>EvaluationDate</f>
        <v>42177</v>
      </c>
      <c r="G118" s="33">
        <f>_xll.qlInterestRateIndexValueDate(M118,F118)</f>
        <v>42179</v>
      </c>
      <c r="H118" s="33">
        <f>_xll.qlInterestRateIndexMaturity(M118,G118)</f>
        <v>64094</v>
      </c>
      <c r="I118" s="26">
        <f>_xll.qlIndexFixing(M118,F118,,AllTriggers)</f>
        <v>1.6599999999958742E-2</v>
      </c>
      <c r="J118" s="26" t="str">
        <f>Currency&amp;CurveTenor&amp;E118&amp;B115&amp;C115&amp;IF(E118="FRA",SUBSTITUTE(D118,"M",""),D118)&amp;"="</f>
        <v>EUR6MSW60Y=</v>
      </c>
      <c r="K118" s="26" t="str">
        <f>Currency&amp;"AB"&amp;SUBSTITUTE(CurveTenor,"M","E")&amp;D118&amp;"=ICAP"</f>
        <v>EURAB6E60Y=ICAP</v>
      </c>
      <c r="L118" s="5"/>
      <c r="M118" s="65" t="str">
        <f>_xll.qlSwapIndex(,IborIndexFamily,D118,SettlementDays,Currency,Calendar,FixedLegTenor,FixedLegBDC,FixedLegDayCounter,IborIndex,DiscountingCurve,,Trigger)</f>
        <v>obj_00807#0001</v>
      </c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3"/>
      <c r="C119" s="3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5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3"/>
      <c r="C120" s="3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3"/>
      <c r="C121" s="3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3"/>
      <c r="C122" s="3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3"/>
      <c r="C123" s="3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3"/>
      <c r="C124" s="3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3"/>
      <c r="C125" s="3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3"/>
      <c r="C126" s="3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3"/>
      <c r="C127" s="3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3"/>
      <c r="C128" s="3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3"/>
      <c r="C129" s="3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3"/>
      <c r="C130" s="3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36" x14ac:dyDescent="0.2">
      <c r="A131" s="5"/>
      <c r="B131" s="3"/>
      <c r="C131" s="3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36" x14ac:dyDescent="0.2">
      <c r="A132" s="5"/>
      <c r="B132" s="3"/>
      <c r="C132" s="3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36" x14ac:dyDescent="0.2">
      <c r="A133" s="5"/>
      <c r="B133" s="3"/>
      <c r="C133" s="3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36" x14ac:dyDescent="0.2">
      <c r="A134" s="5"/>
      <c r="B134" s="3"/>
      <c r="C134" s="3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36" x14ac:dyDescent="0.2">
      <c r="A135" s="5"/>
      <c r="B135" s="3"/>
      <c r="C135" s="3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36" x14ac:dyDescent="0.2">
      <c r="A136" s="5"/>
      <c r="B136" s="3"/>
      <c r="C136" s="3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36" x14ac:dyDescent="0.2">
      <c r="A137" s="5"/>
      <c r="B137" s="3"/>
      <c r="C137" s="3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36" x14ac:dyDescent="0.2">
      <c r="A138" s="5"/>
      <c r="B138" s="3"/>
      <c r="C138" s="3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36" x14ac:dyDescent="0.2">
      <c r="A139" s="5"/>
      <c r="B139" s="3"/>
      <c r="C139" s="3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36" x14ac:dyDescent="0.2">
      <c r="A140" s="5"/>
      <c r="B140" s="3"/>
      <c r="C140" s="3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36" x14ac:dyDescent="0.2">
      <c r="A141" s="5"/>
      <c r="B141" s="3"/>
      <c r="C141" s="3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36" x14ac:dyDescent="0.2">
      <c r="A142" s="5"/>
      <c r="B142" s="3"/>
      <c r="C142" s="3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3"/>
      <c r="C143" s="3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3"/>
      <c r="C144" s="3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3"/>
      <c r="C145" s="3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3"/>
      <c r="C146" s="3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3"/>
      <c r="C147" s="3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3"/>
      <c r="C148" s="3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3"/>
      <c r="C149" s="3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3"/>
      <c r="C150" s="3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3"/>
      <c r="C151" s="3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3"/>
      <c r="C152" s="3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3"/>
      <c r="C153" s="3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3"/>
      <c r="C154" s="3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3"/>
      <c r="C155" s="3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3"/>
      <c r="C156" s="3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3"/>
      <c r="C157" s="3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3"/>
      <c r="C158" s="3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3"/>
      <c r="C159" s="3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3"/>
      <c r="C160" s="3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3"/>
      <c r="C161" s="3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3"/>
      <c r="C162" s="3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3"/>
      <c r="C163" s="3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3"/>
      <c r="C164" s="3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3"/>
      <c r="C165" s="3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3"/>
      <c r="C166" s="3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3"/>
      <c r="C167" s="3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3"/>
      <c r="C168" s="3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3"/>
      <c r="C169" s="3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3"/>
      <c r="C170" s="3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3"/>
      <c r="C171" s="3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3"/>
      <c r="C172" s="3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3"/>
      <c r="C173" s="3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3"/>
      <c r="C174" s="3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3"/>
      <c r="C175" s="3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3"/>
      <c r="C176" s="3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3"/>
      <c r="C177" s="3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3"/>
      <c r="C178" s="3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3"/>
      <c r="C179" s="3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3"/>
      <c r="C180" s="3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3"/>
      <c r="C181" s="3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3"/>
      <c r="C182" s="3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3"/>
      <c r="C183" s="3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3"/>
      <c r="C184" s="3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3"/>
      <c r="C185" s="3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3"/>
      <c r="C186" s="3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3"/>
      <c r="C187" s="3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3"/>
      <c r="C188" s="3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3"/>
      <c r="C189" s="3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3"/>
      <c r="C190" s="3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3"/>
      <c r="C191" s="3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3"/>
      <c r="C192" s="3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3"/>
      <c r="C193" s="3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3"/>
      <c r="C194" s="3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3"/>
      <c r="C195" s="3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3"/>
      <c r="C196" s="3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3"/>
      <c r="C197" s="3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3"/>
      <c r="C198" s="3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3"/>
      <c r="C199" s="3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B200" s="3"/>
      <c r="C200" s="3"/>
      <c r="D200" s="3"/>
      <c r="E200" s="5"/>
      <c r="F200" s="5"/>
      <c r="G200" s="5"/>
      <c r="H200" s="5"/>
      <c r="I200" s="7"/>
      <c r="J200" s="5"/>
      <c r="K200" s="5"/>
      <c r="L200" s="5"/>
      <c r="M200" s="5"/>
    </row>
  </sheetData>
  <dataValidations disablePrompts="1" count="2">
    <dataValidation type="list" allowBlank="1" showInputMessage="1" showErrorMessage="1" sqref="Q63 Q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63 P6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6" customWidth="1"/>
    <col min="2" max="3" width="2.7109375" style="4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0" width="15.7109375" style="6" customWidth="1"/>
    <col min="11" max="11" width="20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3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44"/>
      <c r="B1" s="41"/>
      <c r="C1" s="41"/>
      <c r="D1" s="41"/>
      <c r="E1" s="42" t="s">
        <v>54</v>
      </c>
      <c r="F1" s="43" t="s">
        <v>23</v>
      </c>
      <c r="G1" s="44"/>
      <c r="H1" s="44"/>
      <c r="I1" s="36"/>
      <c r="J1" s="44"/>
      <c r="K1" s="44"/>
      <c r="L1" s="44"/>
      <c r="M1" s="5"/>
      <c r="N1" s="44"/>
      <c r="O1" s="44"/>
      <c r="P1" s="44"/>
      <c r="Q1" s="44"/>
      <c r="R1" s="44"/>
      <c r="S1" s="27"/>
      <c r="T1" s="2"/>
      <c r="U1" s="2"/>
      <c r="V1" s="2"/>
      <c r="W1" s="2"/>
      <c r="X1" s="2"/>
      <c r="Y1" s="2"/>
      <c r="Z1" s="2"/>
    </row>
    <row r="2" spans="1:26" x14ac:dyDescent="0.2">
      <c r="A2" s="5"/>
      <c r="B2" s="3"/>
      <c r="C2" s="3"/>
      <c r="D2" s="3"/>
      <c r="E2" s="42" t="s">
        <v>55</v>
      </c>
      <c r="F2" s="43" t="str">
        <f>Currency&amp;CurveTenor</f>
        <v>EUR1Y</v>
      </c>
      <c r="G2" s="44"/>
      <c r="H2" s="44"/>
      <c r="I2" s="36"/>
      <c r="J2" s="44"/>
      <c r="K2" s="44"/>
      <c r="L2" s="5"/>
      <c r="M2" s="5"/>
      <c r="N2" s="5"/>
      <c r="O2" s="44"/>
      <c r="P2" s="44"/>
      <c r="Q2" s="44"/>
      <c r="R2" s="44"/>
      <c r="S2" s="27"/>
      <c r="T2" s="2"/>
      <c r="U2" s="2"/>
      <c r="V2" s="2"/>
      <c r="W2" s="2"/>
      <c r="X2" s="2"/>
      <c r="Y2" s="2"/>
      <c r="Z2" s="2"/>
    </row>
    <row r="3" spans="1:26" x14ac:dyDescent="0.2">
      <c r="A3" s="5"/>
      <c r="B3" s="3"/>
      <c r="C3" s="3"/>
      <c r="D3" s="3"/>
      <c r="E3" s="42" t="s">
        <v>32</v>
      </c>
      <c r="F3" s="19" t="str">
        <f>IborIndexFamily&amp;CurveTenor</f>
        <v>Euribor1Y</v>
      </c>
      <c r="G3" s="44"/>
      <c r="H3" s="44"/>
      <c r="I3" s="36"/>
      <c r="J3" s="44"/>
      <c r="K3" s="44"/>
      <c r="L3" s="5"/>
      <c r="M3" s="5"/>
      <c r="N3" s="5"/>
      <c r="O3" s="44"/>
      <c r="P3" s="44"/>
      <c r="Q3" s="44"/>
      <c r="R3" s="44"/>
      <c r="S3" s="27"/>
      <c r="T3" s="2"/>
      <c r="U3" s="2"/>
      <c r="V3" s="2"/>
      <c r="W3" s="2"/>
      <c r="X3" s="2"/>
      <c r="Y3" s="2"/>
      <c r="Z3" s="2"/>
    </row>
    <row r="4" spans="1:26" x14ac:dyDescent="0.2">
      <c r="A4" s="44"/>
      <c r="B4" s="41"/>
      <c r="C4" s="41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  <c r="P4" s="44"/>
      <c r="Q4" s="44"/>
      <c r="R4" s="44"/>
      <c r="S4" s="27"/>
      <c r="T4" s="2"/>
      <c r="U4" s="2"/>
      <c r="V4" s="2"/>
      <c r="W4" s="2"/>
      <c r="X4" s="2"/>
      <c r="Y4" s="2"/>
      <c r="Z4" s="2"/>
    </row>
    <row r="5" spans="1:26" x14ac:dyDescent="0.2">
      <c r="A5" s="27"/>
      <c r="B5" s="13"/>
      <c r="C5" s="13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5"/>
      <c r="O5" s="42" t="s">
        <v>65</v>
      </c>
      <c r="P5" s="42" t="s">
        <v>62</v>
      </c>
      <c r="Q5" s="42" t="s">
        <v>63</v>
      </c>
      <c r="R5" s="27"/>
      <c r="S5" s="27"/>
      <c r="T5" s="2"/>
      <c r="U5" s="2"/>
      <c r="V5" s="2"/>
      <c r="W5" s="2"/>
      <c r="X5" s="2"/>
      <c r="Y5" s="2"/>
      <c r="Z5" s="2"/>
    </row>
    <row r="6" spans="1:26" x14ac:dyDescent="0.2">
      <c r="A6" s="27"/>
      <c r="B6" s="52"/>
      <c r="C6" s="52"/>
      <c r="D6" s="93"/>
      <c r="E6" s="85"/>
      <c r="F6" s="94"/>
      <c r="G6" s="94"/>
      <c r="H6" s="94"/>
      <c r="I6" s="95"/>
      <c r="J6" s="95"/>
      <c r="K6" s="88"/>
      <c r="L6" s="27"/>
      <c r="M6" s="127"/>
      <c r="N6" s="5"/>
      <c r="O6" s="43" t="b">
        <v>1</v>
      </c>
      <c r="P6" s="43" t="s">
        <v>144</v>
      </c>
      <c r="Q6" s="43" t="s">
        <v>125</v>
      </c>
      <c r="R6" s="27"/>
      <c r="S6" s="27"/>
      <c r="T6" s="2"/>
      <c r="U6" s="2"/>
      <c r="V6" s="2"/>
      <c r="W6" s="2"/>
      <c r="X6" s="2"/>
      <c r="Y6" s="2"/>
      <c r="Z6" s="2"/>
    </row>
    <row r="7" spans="1:26" x14ac:dyDescent="0.2">
      <c r="A7" s="27"/>
      <c r="B7" s="53"/>
      <c r="C7" s="53"/>
      <c r="D7" s="96"/>
      <c r="E7" s="86"/>
      <c r="F7" s="97"/>
      <c r="G7" s="97"/>
      <c r="H7" s="97"/>
      <c r="I7" s="89"/>
      <c r="J7" s="89"/>
      <c r="K7" s="89"/>
      <c r="L7" s="27"/>
      <c r="M7" s="91"/>
      <c r="N7" s="41"/>
      <c r="O7" s="5"/>
      <c r="P7" s="2"/>
      <c r="Q7" s="2"/>
      <c r="R7" s="27"/>
      <c r="S7" s="27"/>
      <c r="T7" s="2"/>
      <c r="U7" s="2"/>
      <c r="V7" s="2"/>
      <c r="W7" s="2"/>
      <c r="X7" s="2"/>
      <c r="Y7" s="2"/>
      <c r="Z7" s="2"/>
    </row>
    <row r="8" spans="1:26" x14ac:dyDescent="0.2">
      <c r="A8" s="27"/>
      <c r="B8" s="53"/>
      <c r="C8" s="53"/>
      <c r="D8" s="96" t="s">
        <v>111</v>
      </c>
      <c r="E8" s="86" t="s">
        <v>145</v>
      </c>
      <c r="F8" s="97">
        <f t="shared" ref="F8:F23" si="0">EvaluationDate</f>
        <v>42177</v>
      </c>
      <c r="G8" s="97">
        <f>_xll.qlInterestRateIndexValueDate(M8,F8)</f>
        <v>42179</v>
      </c>
      <c r="H8" s="97">
        <f>_xll.qlInterestRateIndexMaturity(M8,G8)</f>
        <v>42180</v>
      </c>
      <c r="I8" s="89">
        <f>_xll.qlIndexFixing(M8,F8,TRUE,AllTriggers)</f>
        <v>1.789595160142099E-3</v>
      </c>
      <c r="J8" s="89" t="str">
        <f t="shared" ref="J8:J23" si="1">Currency&amp;CurveTenor&amp;E8&amp;B8&amp;C8&amp;IF(E8="FRA",SUBSTITUTE(D8,"M",""),D8)&amp;"="</f>
        <v>EUR1YDPSN=</v>
      </c>
      <c r="K8" s="89"/>
      <c r="L8" s="27"/>
      <c r="M8" s="91" t="str">
        <f>_xll.qlIborIndex(,IborIndexFamily,IF(D8="SN","1D",D8),SettlementDays,Currency,Calendar,BDayConvention,EndOfMonth,DayCounter,YieldCurve,,Trigger)</f>
        <v>obj_009e0#0000</v>
      </c>
      <c r="N8" s="41"/>
      <c r="O8" s="5"/>
      <c r="P8" s="2"/>
      <c r="Q8" s="2"/>
      <c r="R8" s="27"/>
      <c r="S8" s="27"/>
      <c r="T8" s="2"/>
      <c r="U8" s="2"/>
      <c r="V8" s="2"/>
      <c r="W8" s="2"/>
      <c r="X8" s="2"/>
      <c r="Y8" s="2"/>
      <c r="Z8" s="2"/>
    </row>
    <row r="9" spans="1:26" x14ac:dyDescent="0.2">
      <c r="A9" s="27"/>
      <c r="B9" s="53"/>
      <c r="C9" s="53"/>
      <c r="D9" s="96" t="s">
        <v>115</v>
      </c>
      <c r="E9" s="86" t="s">
        <v>145</v>
      </c>
      <c r="F9" s="97">
        <f t="shared" si="0"/>
        <v>42177</v>
      </c>
      <c r="G9" s="97">
        <f>_xll.qlInterestRateIndexValueDate(M9,F9)</f>
        <v>42179</v>
      </c>
      <c r="H9" s="97">
        <f>_xll.qlInterestRateIndexMaturity(M9,G9)</f>
        <v>42186</v>
      </c>
      <c r="I9" s="89">
        <f>_xll.qlIndexFixing(M9,F9,TRUE,AllTriggers)</f>
        <v>1.7896218491245516E-3</v>
      </c>
      <c r="J9" s="89" t="str">
        <f t="shared" si="1"/>
        <v>EUR1YDPSW=</v>
      </c>
      <c r="K9" s="89"/>
      <c r="L9" s="27"/>
      <c r="M9" s="91" t="str">
        <f>_xll.qlEuribor(,D9,YieldCurve,,Trigger)</f>
        <v>obj_008f5#0000</v>
      </c>
      <c r="N9" s="41"/>
      <c r="O9" s="44"/>
      <c r="P9" s="44"/>
      <c r="Q9" s="44"/>
      <c r="R9" s="27"/>
      <c r="S9" s="27"/>
      <c r="T9" s="2"/>
      <c r="U9" s="2"/>
      <c r="V9" s="2"/>
      <c r="W9" s="2"/>
      <c r="X9" s="2"/>
      <c r="Y9" s="2"/>
      <c r="Z9" s="2"/>
    </row>
    <row r="10" spans="1:26" x14ac:dyDescent="0.2">
      <c r="A10" s="27"/>
      <c r="B10" s="53"/>
      <c r="C10" s="53"/>
      <c r="D10" s="96" t="s">
        <v>16</v>
      </c>
      <c r="E10" s="86" t="s">
        <v>145</v>
      </c>
      <c r="F10" s="97">
        <f t="shared" si="0"/>
        <v>42177</v>
      </c>
      <c r="G10" s="97">
        <f>_xll.qlInterestRateIndexValueDate(M10,F10)</f>
        <v>42179</v>
      </c>
      <c r="H10" s="97">
        <f>_xll.qlInterestRateIndexMaturity(M10,G10)</f>
        <v>42193</v>
      </c>
      <c r="I10" s="89">
        <f>_xll.qlIndexFixing(M10,F10,TRUE,AllTriggers)</f>
        <v>1.7896529869368802E-3</v>
      </c>
      <c r="J10" s="89" t="str">
        <f t="shared" si="1"/>
        <v>EUR1YDP2W=</v>
      </c>
      <c r="K10" s="89"/>
      <c r="L10" s="27"/>
      <c r="M10" s="91" t="str">
        <f>_xll.qlEuribor(,D10,YieldCurve,,Trigger)</f>
        <v>obj_008e7#0000</v>
      </c>
      <c r="N10" s="41"/>
      <c r="O10" s="44"/>
      <c r="P10" s="44"/>
      <c r="Q10" s="44"/>
      <c r="R10" s="27"/>
      <c r="S10" s="27"/>
      <c r="T10" s="2"/>
      <c r="U10" s="2"/>
      <c r="V10" s="2"/>
      <c r="W10" s="2"/>
      <c r="X10" s="2"/>
      <c r="Y10" s="2"/>
      <c r="Z10" s="2"/>
    </row>
    <row r="11" spans="1:26" x14ac:dyDescent="0.2">
      <c r="A11" s="27"/>
      <c r="B11" s="53"/>
      <c r="C11" s="53"/>
      <c r="D11" s="96" t="s">
        <v>74</v>
      </c>
      <c r="E11" s="86" t="s">
        <v>145</v>
      </c>
      <c r="F11" s="97">
        <f t="shared" si="0"/>
        <v>42177</v>
      </c>
      <c r="G11" s="97">
        <f>_xll.qlInterestRateIndexValueDate(M11,F11)</f>
        <v>42179</v>
      </c>
      <c r="H11" s="97">
        <f>_xll.qlInterestRateIndexMaturity(M11,G11)</f>
        <v>42200</v>
      </c>
      <c r="I11" s="89">
        <f>_xll.qlIndexFixing(M11,F11,TRUE,AllTriggers)</f>
        <v>1.7896841254686332E-3</v>
      </c>
      <c r="J11" s="89" t="str">
        <f t="shared" si="1"/>
        <v>EUR1YDP3W=</v>
      </c>
      <c r="K11" s="89"/>
      <c r="L11" s="27"/>
      <c r="M11" s="91" t="str">
        <f>_xll.qlEuribor(,D11,YieldCurve,,Trigger)</f>
        <v>obj_008f2#0000</v>
      </c>
      <c r="N11" s="41"/>
      <c r="O11" s="44"/>
      <c r="P11" s="44"/>
      <c r="Q11" s="44"/>
      <c r="R11" s="27"/>
      <c r="S11" s="27"/>
      <c r="T11" s="2"/>
      <c r="U11" s="2"/>
      <c r="V11" s="2"/>
      <c r="W11" s="2"/>
      <c r="X11" s="2"/>
      <c r="Y11" s="2"/>
      <c r="Z11" s="2"/>
    </row>
    <row r="12" spans="1:26" x14ac:dyDescent="0.2">
      <c r="A12" s="27"/>
      <c r="B12" s="53"/>
      <c r="C12" s="53"/>
      <c r="D12" s="96" t="s">
        <v>17</v>
      </c>
      <c r="E12" s="86" t="s">
        <v>145</v>
      </c>
      <c r="F12" s="97">
        <f t="shared" si="0"/>
        <v>42177</v>
      </c>
      <c r="G12" s="98">
        <f>_xll.qlInterestRateIndexValueDate(M12,F12)</f>
        <v>42179</v>
      </c>
      <c r="H12" s="97">
        <f>_xll.qlInterestRateIndexMaturity(M12,G12)</f>
        <v>42209</v>
      </c>
      <c r="I12" s="89">
        <f>_xll.qlIndexFixing(M12,F12,TRUE,AllTriggers)</f>
        <v>1.7897241617887971E-3</v>
      </c>
      <c r="J12" s="89" t="str">
        <f t="shared" si="1"/>
        <v>EUR1YDP1M=</v>
      </c>
      <c r="K12" s="89"/>
      <c r="L12" s="27"/>
      <c r="M12" s="91" t="str">
        <f>_xll.qlEuribor(,D12,YieldCurve,,Trigger)</f>
        <v>obj_008f4#0000</v>
      </c>
      <c r="N12" s="41"/>
      <c r="O12" s="44"/>
      <c r="P12" s="44"/>
      <c r="Q12" s="44"/>
      <c r="R12" s="27"/>
      <c r="S12" s="27"/>
      <c r="T12" s="2"/>
      <c r="U12" s="2"/>
      <c r="V12" s="2"/>
      <c r="W12" s="2"/>
      <c r="X12" s="2"/>
      <c r="Y12" s="2"/>
      <c r="Z12" s="2"/>
    </row>
    <row r="13" spans="1:26" x14ac:dyDescent="0.2">
      <c r="A13" s="27"/>
      <c r="B13" s="53"/>
      <c r="C13" s="53"/>
      <c r="D13" s="96" t="s">
        <v>18</v>
      </c>
      <c r="E13" s="86" t="s">
        <v>145</v>
      </c>
      <c r="F13" s="97">
        <f t="shared" si="0"/>
        <v>42177</v>
      </c>
      <c r="G13" s="98">
        <f>_xll.qlInterestRateIndexValueDate(M13,F13)</f>
        <v>42179</v>
      </c>
      <c r="H13" s="97">
        <f>_xll.qlInterestRateIndexMaturity(M13,G13)</f>
        <v>42240</v>
      </c>
      <c r="I13" s="89">
        <f>_xll.qlIndexFixing(M13,F13,TRUE,AllTriggers)</f>
        <v>1.7898620738109709E-3</v>
      </c>
      <c r="J13" s="89" t="str">
        <f t="shared" si="1"/>
        <v>EUR1YDP2M=</v>
      </c>
      <c r="K13" s="89"/>
      <c r="L13" s="27"/>
      <c r="M13" s="91" t="str">
        <f>_xll.qlEuribor(,D13,YieldCurve,,Trigger)</f>
        <v>obj_008e5#0000</v>
      </c>
      <c r="N13" s="27"/>
      <c r="O13" s="44"/>
      <c r="P13" s="44"/>
      <c r="Q13" s="44"/>
      <c r="R13" s="27"/>
      <c r="S13" s="27"/>
      <c r="T13" s="2"/>
      <c r="U13" s="2"/>
      <c r="V13" s="2"/>
      <c r="W13" s="2"/>
      <c r="X13" s="2"/>
      <c r="Y13" s="2"/>
      <c r="Z13" s="2"/>
    </row>
    <row r="14" spans="1:26" x14ac:dyDescent="0.2">
      <c r="A14" s="27"/>
      <c r="B14" s="53"/>
      <c r="C14" s="53"/>
      <c r="D14" s="96" t="s">
        <v>19</v>
      </c>
      <c r="E14" s="86" t="s">
        <v>145</v>
      </c>
      <c r="F14" s="97">
        <f t="shared" si="0"/>
        <v>42177</v>
      </c>
      <c r="G14" s="98">
        <f>_xll.qlInterestRateIndexValueDate(M14,F14)</f>
        <v>42179</v>
      </c>
      <c r="H14" s="97">
        <f>_xll.qlInterestRateIndexMaturity(M14,G14)</f>
        <v>42271</v>
      </c>
      <c r="I14" s="89">
        <f>_xll.qlIndexFixing(M14,F14,TRUE,AllTriggers)</f>
        <v>1.7900000000002577E-3</v>
      </c>
      <c r="J14" s="89" t="str">
        <f t="shared" si="1"/>
        <v>EUR1YDP3M=</v>
      </c>
      <c r="K14" s="89"/>
      <c r="L14" s="27"/>
      <c r="M14" s="91" t="str">
        <f>_xll.qlEuribor(,D14,YieldCurve,,Trigger)</f>
        <v>obj_008f1#0000</v>
      </c>
      <c r="N14" s="27"/>
      <c r="O14" s="44"/>
      <c r="P14" s="44"/>
      <c r="Q14" s="44"/>
      <c r="R14" s="27"/>
      <c r="S14" s="27"/>
      <c r="T14" s="2"/>
      <c r="U14" s="2"/>
      <c r="V14" s="2"/>
      <c r="W14" s="2"/>
      <c r="X14" s="2"/>
      <c r="Y14" s="2"/>
      <c r="Z14" s="2"/>
    </row>
    <row r="15" spans="1:26" x14ac:dyDescent="0.2">
      <c r="A15" s="27"/>
      <c r="B15" s="53"/>
      <c r="C15" s="53"/>
      <c r="D15" s="96" t="s">
        <v>20</v>
      </c>
      <c r="E15" s="86" t="s">
        <v>145</v>
      </c>
      <c r="F15" s="97">
        <f t="shared" si="0"/>
        <v>42177</v>
      </c>
      <c r="G15" s="98">
        <f>_xll.qlInterestRateIndexValueDate(M15,F15)</f>
        <v>42179</v>
      </c>
      <c r="H15" s="97">
        <f>_xll.qlInterestRateIndexMaturity(M15,G15)</f>
        <v>42303</v>
      </c>
      <c r="I15" s="89">
        <f>_xll.qlIndexFixing(M15,F15,TRUE,AllTriggers)</f>
        <v>1.7803660594693748E-3</v>
      </c>
      <c r="J15" s="89" t="str">
        <f t="shared" si="1"/>
        <v>EUR1YDP4M=</v>
      </c>
      <c r="K15" s="89"/>
      <c r="L15" s="27"/>
      <c r="M15" s="91" t="str">
        <f>_xll.qlEuribor(,D15,YieldCurve,,Trigger)</f>
        <v>obj_008df#0000</v>
      </c>
      <c r="N15" s="27"/>
      <c r="O15" s="44"/>
      <c r="P15" s="44"/>
      <c r="Q15" s="44"/>
      <c r="R15" s="27"/>
      <c r="S15" s="27"/>
      <c r="T15" s="2"/>
      <c r="U15" s="2"/>
      <c r="V15" s="2"/>
      <c r="W15" s="2"/>
      <c r="X15" s="2"/>
      <c r="Y15" s="2"/>
      <c r="Z15" s="2"/>
    </row>
    <row r="16" spans="1:26" x14ac:dyDescent="0.2">
      <c r="A16" s="27"/>
      <c r="B16" s="53"/>
      <c r="C16" s="53"/>
      <c r="D16" s="96" t="s">
        <v>21</v>
      </c>
      <c r="E16" s="86" t="s">
        <v>145</v>
      </c>
      <c r="F16" s="97">
        <f t="shared" si="0"/>
        <v>42177</v>
      </c>
      <c r="G16" s="98">
        <f>_xll.qlInterestRateIndexValueDate(M16,F16)</f>
        <v>42179</v>
      </c>
      <c r="H16" s="97">
        <f>_xll.qlInterestRateIndexMaturity(M16,G16)</f>
        <v>42332</v>
      </c>
      <c r="I16" s="89">
        <f>_xll.qlIndexFixing(M16,F16,TRUE,AllTriggers)</f>
        <v>1.7608534644916905E-3</v>
      </c>
      <c r="J16" s="89" t="str">
        <f t="shared" si="1"/>
        <v>EUR1YDP5M=</v>
      </c>
      <c r="K16" s="89"/>
      <c r="L16" s="27"/>
      <c r="M16" s="91" t="str">
        <f>_xll.qlEuribor(,D16,YieldCurve,,Trigger)</f>
        <v>obj_008e9#0000</v>
      </c>
      <c r="N16" s="27"/>
      <c r="O16" s="44"/>
      <c r="P16" s="41"/>
      <c r="Q16" s="44"/>
      <c r="R16" s="27"/>
      <c r="S16" s="27"/>
      <c r="T16" s="2"/>
      <c r="U16" s="2"/>
      <c r="V16" s="2"/>
      <c r="W16" s="2"/>
      <c r="X16" s="2"/>
      <c r="Y16" s="2"/>
      <c r="Z16" s="2"/>
    </row>
    <row r="17" spans="1:26" x14ac:dyDescent="0.2">
      <c r="A17" s="27"/>
      <c r="B17" s="53"/>
      <c r="C17" s="53"/>
      <c r="D17" s="96" t="s">
        <v>14</v>
      </c>
      <c r="E17" s="86" t="s">
        <v>145</v>
      </c>
      <c r="F17" s="97">
        <f t="shared" si="0"/>
        <v>42177</v>
      </c>
      <c r="G17" s="98">
        <f>_xll.qlInterestRateIndexValueDate(M17,F17)</f>
        <v>42179</v>
      </c>
      <c r="H17" s="97">
        <f>_xll.qlInterestRateIndexMaturity(M17,G17)</f>
        <v>42362</v>
      </c>
      <c r="I17" s="89">
        <f>_xll.qlIndexFixing(M17,F17,TRUE,AllTriggers)</f>
        <v>1.7389999999997277E-3</v>
      </c>
      <c r="J17" s="89" t="str">
        <f t="shared" si="1"/>
        <v>EUR1YDP6M=</v>
      </c>
      <c r="K17" s="89"/>
      <c r="L17" s="27"/>
      <c r="M17" s="91" t="str">
        <f>_xll.qlEuribor(,D17,YieldCurve,,Trigger)</f>
        <v>obj_008ed#0000</v>
      </c>
      <c r="N17" s="27"/>
      <c r="O17" s="44"/>
      <c r="P17" s="41"/>
      <c r="Q17" s="44"/>
      <c r="R17" s="27"/>
      <c r="S17" s="27"/>
      <c r="T17" s="2"/>
      <c r="U17" s="2"/>
      <c r="V17" s="2"/>
      <c r="W17" s="2"/>
      <c r="X17" s="2"/>
      <c r="Y17" s="2"/>
      <c r="Z17" s="2"/>
    </row>
    <row r="18" spans="1:26" x14ac:dyDescent="0.2">
      <c r="A18" s="27"/>
      <c r="B18" s="116"/>
      <c r="C18" s="116"/>
      <c r="D18" s="96" t="s">
        <v>68</v>
      </c>
      <c r="E18" s="86" t="s">
        <v>145</v>
      </c>
      <c r="F18" s="97">
        <f t="shared" si="0"/>
        <v>42177</v>
      </c>
      <c r="G18" s="98">
        <f>_xll.qlInterestRateIndexValueDate(M18,F18)</f>
        <v>42179</v>
      </c>
      <c r="H18" s="97">
        <f>_xll.qlInterestRateIndexMaturity(M18,G18)</f>
        <v>42394</v>
      </c>
      <c r="I18" s="89">
        <f>_xll.qlIndexFixing(M18,F18,TRUE,AllTriggers)</f>
        <v>1.7191468718571004E-3</v>
      </c>
      <c r="J18" s="89" t="str">
        <f t="shared" si="1"/>
        <v>EUR1YDP7M=</v>
      </c>
      <c r="K18" s="89"/>
      <c r="L18" s="27"/>
      <c r="M18" s="91" t="str">
        <f>_xll.qlEuribor(,D18,YieldCurve,,Trigger)</f>
        <v>obj_008f6#0000</v>
      </c>
      <c r="N18" s="41"/>
      <c r="O18" s="44"/>
      <c r="P18" s="41"/>
      <c r="Q18" s="44"/>
      <c r="R18" s="27"/>
      <c r="S18" s="27"/>
      <c r="T18" s="2"/>
      <c r="U18" s="2"/>
      <c r="V18" s="2"/>
      <c r="W18" s="2"/>
      <c r="X18" s="2"/>
      <c r="Y18" s="2"/>
      <c r="Z18" s="2"/>
    </row>
    <row r="19" spans="1:26" x14ac:dyDescent="0.2">
      <c r="A19" s="27"/>
      <c r="B19" s="116"/>
      <c r="C19" s="116"/>
      <c r="D19" s="96" t="s">
        <v>69</v>
      </c>
      <c r="E19" s="86" t="s">
        <v>145</v>
      </c>
      <c r="F19" s="97">
        <f t="shared" si="0"/>
        <v>42177</v>
      </c>
      <c r="G19" s="98">
        <f>_xll.qlInterestRateIndexValueDate(M19,F19)</f>
        <v>42179</v>
      </c>
      <c r="H19" s="97">
        <f>_xll.qlInterestRateIndexMaturity(M19,G19)</f>
        <v>42424</v>
      </c>
      <c r="I19" s="89">
        <f>_xll.qlIndexFixing(M19,F19,TRUE,AllTriggers)</f>
        <v>1.7036704326799583E-3</v>
      </c>
      <c r="J19" s="89" t="str">
        <f t="shared" si="1"/>
        <v>EUR1YDP8M=</v>
      </c>
      <c r="K19" s="89"/>
      <c r="L19" s="27"/>
      <c r="M19" s="91" t="str">
        <f>_xll.qlEuribor(,D19,YieldCurve,,Trigger)</f>
        <v>obj_008f3#0000</v>
      </c>
      <c r="N19" s="41"/>
      <c r="O19" s="44"/>
      <c r="P19" s="41"/>
      <c r="Q19" s="44"/>
      <c r="R19" s="27"/>
      <c r="S19" s="27"/>
      <c r="T19" s="2"/>
      <c r="U19" s="2"/>
      <c r="V19" s="2"/>
      <c r="W19" s="2"/>
      <c r="X19" s="2"/>
      <c r="Y19" s="2"/>
      <c r="Z19" s="2"/>
    </row>
    <row r="20" spans="1:26" x14ac:dyDescent="0.2">
      <c r="A20" s="27"/>
      <c r="B20" s="116"/>
      <c r="C20" s="116"/>
      <c r="D20" s="96" t="s">
        <v>22</v>
      </c>
      <c r="E20" s="86" t="s">
        <v>145</v>
      </c>
      <c r="F20" s="98">
        <f t="shared" si="0"/>
        <v>42177</v>
      </c>
      <c r="G20" s="98">
        <f>_xll.qlInterestRateIndexValueDate(M20,F20)</f>
        <v>42179</v>
      </c>
      <c r="H20" s="98">
        <f>_xll.qlInterestRateIndexMaturity(M20,G20)</f>
        <v>42453</v>
      </c>
      <c r="I20" s="89">
        <f>_xll.qlIndexFixing(M20,F20,TRUE,AllTriggers)</f>
        <v>1.6929999999996757E-3</v>
      </c>
      <c r="J20" s="89" t="str">
        <f t="shared" si="1"/>
        <v>EUR1YDP9M=</v>
      </c>
      <c r="K20" s="90"/>
      <c r="L20" s="58"/>
      <c r="M20" s="91" t="str">
        <f>_xll.qlEuribor(,D20,YieldCurve,,Trigger)</f>
        <v>obj_008ec#0000</v>
      </c>
      <c r="N20" s="41"/>
      <c r="O20" s="44"/>
      <c r="P20" s="41"/>
      <c r="Q20" s="44"/>
      <c r="R20" s="27"/>
      <c r="S20" s="27"/>
      <c r="T20" s="2"/>
      <c r="U20" s="2"/>
      <c r="V20" s="2"/>
      <c r="W20" s="2"/>
      <c r="X20" s="2"/>
      <c r="Y20" s="2"/>
      <c r="Z20" s="2"/>
    </row>
    <row r="21" spans="1:26" x14ac:dyDescent="0.2">
      <c r="A21" s="27"/>
      <c r="B21" s="116"/>
      <c r="C21" s="116"/>
      <c r="D21" s="96" t="s">
        <v>70</v>
      </c>
      <c r="E21" s="86" t="s">
        <v>145</v>
      </c>
      <c r="F21" s="98">
        <f t="shared" si="0"/>
        <v>42177</v>
      </c>
      <c r="G21" s="98">
        <f>_xll.qlInterestRateIndexValueDate(M21,F21)</f>
        <v>42179</v>
      </c>
      <c r="H21" s="98">
        <f>_xll.qlInterestRateIndexMaturity(M21,G21)</f>
        <v>42485</v>
      </c>
      <c r="I21" s="89">
        <f>_xll.qlIndexFixing(M21,F21,TRUE,AllTriggers)</f>
        <v>1.6859471134487421E-3</v>
      </c>
      <c r="J21" s="89" t="str">
        <f t="shared" si="1"/>
        <v>EUR1YDP10M=</v>
      </c>
      <c r="K21" s="90"/>
      <c r="L21" s="58"/>
      <c r="M21" s="91" t="str">
        <f>_xll.qlEuribor(,D21,YieldCurve,,Trigger)</f>
        <v>obj_008ef#0000</v>
      </c>
      <c r="N21" s="41"/>
      <c r="O21" s="44"/>
      <c r="P21" s="41"/>
      <c r="Q21" s="41"/>
      <c r="R21" s="27"/>
      <c r="S21" s="27"/>
      <c r="T21" s="2"/>
      <c r="U21" s="2"/>
      <c r="V21" s="2"/>
      <c r="W21" s="2"/>
      <c r="X21" s="2"/>
      <c r="Y21" s="2"/>
      <c r="Z21" s="2"/>
    </row>
    <row r="22" spans="1:26" x14ac:dyDescent="0.2">
      <c r="A22" s="27"/>
      <c r="B22" s="116"/>
      <c r="C22" s="116"/>
      <c r="D22" s="96" t="s">
        <v>71</v>
      </c>
      <c r="E22" s="86" t="s">
        <v>145</v>
      </c>
      <c r="F22" s="98">
        <f t="shared" si="0"/>
        <v>42177</v>
      </c>
      <c r="G22" s="98">
        <f>_xll.qlInterestRateIndexValueDate(M22,F22)</f>
        <v>42179</v>
      </c>
      <c r="H22" s="98">
        <f>_xll.qlInterestRateIndexMaturity(M22,G22)</f>
        <v>42514</v>
      </c>
      <c r="I22" s="89">
        <f>_xll.qlIndexFixing(M22,F22,TRUE,AllTriggers)</f>
        <v>1.6779587087584385E-3</v>
      </c>
      <c r="J22" s="89" t="str">
        <f t="shared" si="1"/>
        <v>EUR1YDP11M=</v>
      </c>
      <c r="K22" s="90"/>
      <c r="L22" s="58"/>
      <c r="M22" s="91" t="str">
        <f>_xll.qlEuribor(,D22,YieldCurve,,Trigger)</f>
        <v>obj_008e6#0000</v>
      </c>
      <c r="N22" s="41"/>
      <c r="O22" s="44"/>
      <c r="P22" s="41"/>
      <c r="Q22" s="41"/>
      <c r="R22" s="27"/>
      <c r="S22" s="27"/>
      <c r="T22" s="2"/>
      <c r="U22" s="2"/>
      <c r="V22" s="2"/>
      <c r="W22" s="2"/>
      <c r="X22" s="2"/>
      <c r="Y22" s="2"/>
      <c r="Z22" s="2"/>
    </row>
    <row r="23" spans="1:26" x14ac:dyDescent="0.2">
      <c r="A23" s="27"/>
      <c r="B23" s="119"/>
      <c r="C23" s="119"/>
      <c r="D23" s="99" t="s">
        <v>73</v>
      </c>
      <c r="E23" s="87" t="s">
        <v>145</v>
      </c>
      <c r="F23" s="102">
        <f t="shared" si="0"/>
        <v>42177</v>
      </c>
      <c r="G23" s="102">
        <f>_xll.qlInterestRateIndexValueDate(IborIndex,F23)</f>
        <v>42179</v>
      </c>
      <c r="H23" s="102">
        <f>_xll.qlInterestRateIndexMaturity(IborIndex,G23)</f>
        <v>42545</v>
      </c>
      <c r="I23" s="89">
        <f>_xll.qlIndexFixing(IborIndex,F23,TRUE,AllTriggers)</f>
        <v>1.6599999999998675E-3</v>
      </c>
      <c r="J23" s="101" t="str">
        <f t="shared" si="1"/>
        <v>EUR1YDP12M=</v>
      </c>
      <c r="K23" s="103"/>
      <c r="L23" s="58"/>
      <c r="M23" s="92"/>
      <c r="N23" s="41"/>
      <c r="O23" s="41"/>
      <c r="P23" s="41"/>
      <c r="Q23" s="41"/>
      <c r="R23" s="27"/>
      <c r="S23" s="27"/>
      <c r="T23" s="2"/>
      <c r="U23" s="2"/>
      <c r="V23" s="2"/>
      <c r="W23" s="2"/>
      <c r="X23" s="2"/>
      <c r="Y23" s="2"/>
      <c r="Z23" s="2"/>
    </row>
    <row r="24" spans="1:26" x14ac:dyDescent="0.2">
      <c r="A24" s="27"/>
      <c r="B24" s="52">
        <v>1</v>
      </c>
      <c r="C24" s="52" t="s">
        <v>179</v>
      </c>
      <c r="D24" s="93" t="s">
        <v>75</v>
      </c>
      <c r="E24" s="83" t="s">
        <v>67</v>
      </c>
      <c r="F24" s="104">
        <f>_xll.qlInterestRateIndexFixingDate(IborIndex,G24)</f>
        <v>42207</v>
      </c>
      <c r="G24" s="104">
        <f>_xll.qlCalendarAdvance(Calendar,SettlementDate,B24&amp;"M","mf",TRUE)</f>
        <v>42209</v>
      </c>
      <c r="H24" s="104">
        <f>_xll.qlInterestRateIndexMaturity(IborIndex,G24)</f>
        <v>42576</v>
      </c>
      <c r="I24" s="95">
        <f>_xll.qlIndexFixing(IborIndex,F24,TRUE,AllTriggers)</f>
        <v>1.6399999999769401E-3</v>
      </c>
      <c r="J24" s="100" t="str">
        <f t="shared" ref="J24:J35" si="2">Currency&amp;CurveTenor&amp;E24&amp;B24&amp;C24&amp;IF(E24="FRA",SUBSTITUTE(D24,"M",""),D24)&amp;"F="</f>
        <v>EUR1YFRA1X13F=</v>
      </c>
      <c r="K24" s="95" t="str">
        <f t="shared" ref="K24:K35" si="3">Currency&amp;B24&amp;C24&amp;IF(E24="FRA",SUBSTITUTE(D24,"M",""),D24)&amp;"F=ICAP"</f>
        <v>EUR1X13F=ICAP</v>
      </c>
      <c r="L24" s="58"/>
      <c r="M24" s="41"/>
      <c r="N24" s="41"/>
      <c r="O24" s="44"/>
      <c r="P24" s="41"/>
      <c r="Q24" s="41"/>
      <c r="R24" s="27"/>
      <c r="S24" s="27"/>
      <c r="T24" s="2"/>
      <c r="U24" s="2"/>
      <c r="V24" s="2"/>
      <c r="W24" s="2"/>
      <c r="X24" s="2"/>
      <c r="Y24" s="2"/>
      <c r="Z24" s="2"/>
    </row>
    <row r="25" spans="1:26" x14ac:dyDescent="0.2">
      <c r="A25" s="27"/>
      <c r="B25" s="53">
        <v>2</v>
      </c>
      <c r="C25" s="53" t="s">
        <v>179</v>
      </c>
      <c r="D25" s="96" t="s">
        <v>76</v>
      </c>
      <c r="E25" s="84" t="s">
        <v>67</v>
      </c>
      <c r="F25" s="98">
        <f>_xll.qlInterestRateIndexFixingDate(IborIndex,G25)</f>
        <v>42236</v>
      </c>
      <c r="G25" s="98">
        <f>_xll.qlCalendarAdvance(Calendar,SettlementDate,B25&amp;"M","mf",TRUE)</f>
        <v>42240</v>
      </c>
      <c r="H25" s="98">
        <f>_xll.qlInterestRateIndexMaturity(IborIndex,G25)</f>
        <v>42606</v>
      </c>
      <c r="I25" s="90">
        <f>_xll.qlIndexFixing(IborIndex,F25,TRUE,AllTriggers)</f>
        <v>1.6999999999735716E-3</v>
      </c>
      <c r="J25" s="89" t="str">
        <f t="shared" si="2"/>
        <v>EUR1YFRA2X14F=</v>
      </c>
      <c r="K25" s="90" t="str">
        <f t="shared" si="3"/>
        <v>EUR2X14F=ICAP</v>
      </c>
      <c r="L25" s="58"/>
      <c r="M25" s="41"/>
      <c r="N25" s="41"/>
      <c r="O25" s="44"/>
      <c r="P25" s="41"/>
      <c r="Q25" s="41"/>
      <c r="R25" s="27"/>
      <c r="S25" s="27"/>
      <c r="T25" s="2"/>
      <c r="U25" s="2"/>
      <c r="V25" s="2"/>
      <c r="W25" s="2"/>
      <c r="X25" s="2"/>
      <c r="Y25" s="2"/>
      <c r="Z25" s="2"/>
    </row>
    <row r="26" spans="1:26" x14ac:dyDescent="0.2">
      <c r="A26" s="27"/>
      <c r="B26" s="53">
        <v>3</v>
      </c>
      <c r="C26" s="53" t="s">
        <v>179</v>
      </c>
      <c r="D26" s="96" t="s">
        <v>77</v>
      </c>
      <c r="E26" s="84" t="s">
        <v>67</v>
      </c>
      <c r="F26" s="98">
        <f>_xll.qlInterestRateIndexFixingDate(IborIndex,G26)</f>
        <v>42269</v>
      </c>
      <c r="G26" s="98">
        <f>_xll.qlCalendarAdvance(Calendar,SettlementDate,B26&amp;"M","mf",TRUE)</f>
        <v>42271</v>
      </c>
      <c r="H26" s="98">
        <f>_xll.qlInterestRateIndexMaturity(IborIndex,G26)</f>
        <v>42639</v>
      </c>
      <c r="I26" s="90">
        <f>_xll.qlIndexFixing(IborIndex,F26,TRUE,AllTriggers)</f>
        <v>1.7399999999699542E-3</v>
      </c>
      <c r="J26" s="89" t="str">
        <f t="shared" si="2"/>
        <v>EUR1YFRA3X15F=</v>
      </c>
      <c r="K26" s="90" t="str">
        <f t="shared" si="3"/>
        <v>EUR3X15F=ICAP</v>
      </c>
      <c r="L26" s="58"/>
      <c r="M26" s="41"/>
      <c r="N26" s="41"/>
      <c r="O26" s="44"/>
      <c r="P26" s="41"/>
      <c r="Q26" s="41"/>
      <c r="R26" s="27"/>
      <c r="S26" s="27"/>
      <c r="T26" s="2"/>
      <c r="U26" s="2"/>
      <c r="V26" s="2"/>
      <c r="W26" s="2"/>
      <c r="X26" s="2"/>
      <c r="Y26" s="2"/>
      <c r="Z26" s="2"/>
    </row>
    <row r="27" spans="1:26" x14ac:dyDescent="0.2">
      <c r="A27" s="27"/>
      <c r="B27" s="53">
        <v>4</v>
      </c>
      <c r="C27" s="53" t="s">
        <v>179</v>
      </c>
      <c r="D27" s="96" t="s">
        <v>78</v>
      </c>
      <c r="E27" s="84" t="s">
        <v>67</v>
      </c>
      <c r="F27" s="98">
        <f>_xll.qlInterestRateIndexFixingDate(IborIndex,G27)</f>
        <v>42299</v>
      </c>
      <c r="G27" s="98">
        <f>_xll.qlCalendarAdvance(Calendar,SettlementDate,B27&amp;"M","mf",TRUE)</f>
        <v>42303</v>
      </c>
      <c r="H27" s="98">
        <f>_xll.qlInterestRateIndexMaturity(IborIndex,G27)</f>
        <v>42669</v>
      </c>
      <c r="I27" s="90">
        <f>_xll.qlIndexFixing(IborIndex,F27,TRUE,AllTriggers)</f>
        <v>1.810000000172407E-3</v>
      </c>
      <c r="J27" s="89" t="str">
        <f t="shared" si="2"/>
        <v>EUR1YFRA4X16F=</v>
      </c>
      <c r="K27" s="90" t="str">
        <f t="shared" si="3"/>
        <v>EUR4X16F=ICAP</v>
      </c>
      <c r="L27" s="58"/>
      <c r="M27" s="41"/>
      <c r="N27" s="41"/>
      <c r="O27" s="44"/>
      <c r="P27" s="41"/>
      <c r="Q27" s="41"/>
      <c r="R27" s="27"/>
      <c r="S27" s="27"/>
      <c r="T27" s="2"/>
      <c r="U27" s="2"/>
      <c r="V27" s="2"/>
      <c r="W27" s="2"/>
      <c r="X27" s="2"/>
      <c r="Y27" s="2"/>
      <c r="Z27" s="2"/>
    </row>
    <row r="28" spans="1:26" x14ac:dyDescent="0.2">
      <c r="A28" s="27"/>
      <c r="B28" s="53">
        <v>5</v>
      </c>
      <c r="C28" s="53" t="s">
        <v>179</v>
      </c>
      <c r="D28" s="96" t="s">
        <v>79</v>
      </c>
      <c r="E28" s="84" t="s">
        <v>67</v>
      </c>
      <c r="F28" s="98">
        <f>_xll.qlInterestRateIndexFixingDate(IborIndex,G28)</f>
        <v>42328</v>
      </c>
      <c r="G28" s="98">
        <f>_xll.qlCalendarAdvance(Calendar,SettlementDate,B28&amp;"M","mf",TRUE)</f>
        <v>42332</v>
      </c>
      <c r="H28" s="98">
        <f>_xll.qlInterestRateIndexMaturity(IborIndex,G28)</f>
        <v>42698</v>
      </c>
      <c r="I28" s="90">
        <f>_xll.qlIndexFixing(IborIndex,F28,TRUE,AllTriggers)</f>
        <v>1.8700000000012652E-3</v>
      </c>
      <c r="J28" s="89" t="str">
        <f t="shared" si="2"/>
        <v>EUR1YFRA5X17F=</v>
      </c>
      <c r="K28" s="90" t="str">
        <f t="shared" si="3"/>
        <v>EUR5X17F=ICAP</v>
      </c>
      <c r="L28" s="58"/>
      <c r="M28" s="41"/>
      <c r="N28" s="41"/>
      <c r="O28" s="44"/>
      <c r="P28" s="41"/>
      <c r="Q28" s="41"/>
      <c r="R28" s="27"/>
      <c r="S28" s="27"/>
      <c r="T28" s="2"/>
      <c r="U28" s="2"/>
      <c r="V28" s="2"/>
      <c r="W28" s="2"/>
      <c r="X28" s="2"/>
      <c r="Y28" s="2"/>
      <c r="Z28" s="2"/>
    </row>
    <row r="29" spans="1:26" x14ac:dyDescent="0.2">
      <c r="A29" s="27"/>
      <c r="B29" s="53">
        <v>6</v>
      </c>
      <c r="C29" s="53" t="s">
        <v>179</v>
      </c>
      <c r="D29" s="96" t="s">
        <v>45</v>
      </c>
      <c r="E29" s="84" t="s">
        <v>67</v>
      </c>
      <c r="F29" s="98">
        <f>_xll.qlInterestRateIndexFixingDate(IborIndex,G29)</f>
        <v>42360</v>
      </c>
      <c r="G29" s="98">
        <f>_xll.qlCalendarAdvance(Calendar,SettlementDate,B29&amp;"M","mf",TRUE)</f>
        <v>42362</v>
      </c>
      <c r="H29" s="98">
        <f>_xll.qlInterestRateIndexMaturity(IborIndex,G29)</f>
        <v>42731</v>
      </c>
      <c r="I29" s="90">
        <f>_xll.qlIndexFixing(IborIndex,F29,TRUE,AllTriggers)</f>
        <v>1.9699999999584347E-3</v>
      </c>
      <c r="J29" s="89" t="str">
        <f t="shared" si="2"/>
        <v>EUR1YFRA6X18F=</v>
      </c>
      <c r="K29" s="90" t="str">
        <f t="shared" si="3"/>
        <v>EUR6X18F=ICAP</v>
      </c>
      <c r="L29" s="58"/>
      <c r="M29" s="41"/>
      <c r="N29" s="41"/>
      <c r="O29" s="44"/>
      <c r="P29" s="41"/>
      <c r="Q29" s="41"/>
      <c r="R29" s="27"/>
      <c r="S29" s="27"/>
      <c r="T29" s="2"/>
      <c r="U29" s="2"/>
      <c r="V29" s="2"/>
      <c r="W29" s="2"/>
      <c r="X29" s="2"/>
      <c r="Y29" s="2"/>
      <c r="Z29" s="2"/>
    </row>
    <row r="30" spans="1:26" x14ac:dyDescent="0.2">
      <c r="A30" s="27"/>
      <c r="B30" s="53">
        <v>7</v>
      </c>
      <c r="C30" s="53" t="s">
        <v>179</v>
      </c>
      <c r="D30" s="96" t="s">
        <v>80</v>
      </c>
      <c r="E30" s="84" t="s">
        <v>67</v>
      </c>
      <c r="F30" s="98">
        <f>_xll.qlInterestRateIndexFixingDate(IborIndex,G30)</f>
        <v>42390</v>
      </c>
      <c r="G30" s="98">
        <f>_xll.qlCalendarAdvance(Calendar,SettlementDate,B30&amp;"M","mf",TRUE)</f>
        <v>42394</v>
      </c>
      <c r="H30" s="98">
        <f>_xll.qlInterestRateIndexMaturity(IborIndex,G30)</f>
        <v>42760</v>
      </c>
      <c r="I30" s="90">
        <f>_xll.qlIndexFixing(IborIndex,F30,TRUE,AllTriggers)</f>
        <v>2.1400000000031867E-3</v>
      </c>
      <c r="J30" s="89" t="str">
        <f t="shared" si="2"/>
        <v>EUR1YFRA7X19F=</v>
      </c>
      <c r="K30" s="108" t="str">
        <f t="shared" si="3"/>
        <v>EUR7X19F=ICAP</v>
      </c>
      <c r="L30" s="27"/>
      <c r="M30" s="41"/>
      <c r="N30" s="41"/>
      <c r="O30" s="44"/>
      <c r="P30" s="41"/>
      <c r="Q30" s="41"/>
      <c r="R30" s="27"/>
      <c r="S30" s="27"/>
      <c r="T30" s="2"/>
      <c r="U30" s="2"/>
      <c r="V30" s="2"/>
      <c r="W30" s="2"/>
      <c r="X30" s="2"/>
      <c r="Y30" s="2"/>
      <c r="Z30" s="2"/>
    </row>
    <row r="31" spans="1:26" x14ac:dyDescent="0.2">
      <c r="A31" s="27"/>
      <c r="B31" s="53">
        <v>8</v>
      </c>
      <c r="C31" s="53" t="s">
        <v>179</v>
      </c>
      <c r="D31" s="96" t="s">
        <v>81</v>
      </c>
      <c r="E31" s="84" t="s">
        <v>67</v>
      </c>
      <c r="F31" s="98">
        <f>_xll.qlInterestRateIndexFixingDate(IborIndex,G31)</f>
        <v>42422</v>
      </c>
      <c r="G31" s="98">
        <f>_xll.qlCalendarAdvance(Calendar,SettlementDate,B31&amp;"M","mf",TRUE)</f>
        <v>42424</v>
      </c>
      <c r="H31" s="98">
        <f>_xll.qlInterestRateIndexMaturity(IborIndex,G31)</f>
        <v>42790</v>
      </c>
      <c r="I31" s="90">
        <f>_xll.qlIndexFixing(IborIndex,F31,TRUE,AllTriggers)</f>
        <v>2.3000000016188123E-3</v>
      </c>
      <c r="J31" s="89" t="str">
        <f t="shared" si="2"/>
        <v>EUR1YFRA8X20F=</v>
      </c>
      <c r="K31" s="108" t="str">
        <f t="shared" si="3"/>
        <v>EUR8X20F=ICAP</v>
      </c>
      <c r="L31" s="27"/>
      <c r="M31" s="44"/>
      <c r="N31" s="41"/>
      <c r="O31" s="44"/>
      <c r="P31" s="41"/>
      <c r="Q31" s="44"/>
      <c r="R31" s="27"/>
      <c r="S31" s="27"/>
      <c r="T31" s="2"/>
      <c r="U31" s="2"/>
      <c r="V31" s="2"/>
      <c r="W31" s="2"/>
      <c r="X31" s="2"/>
      <c r="Y31" s="2"/>
      <c r="Z31" s="2"/>
    </row>
    <row r="32" spans="1:26" x14ac:dyDescent="0.2">
      <c r="A32" s="27"/>
      <c r="B32" s="53">
        <v>9</v>
      </c>
      <c r="C32" s="53" t="s">
        <v>179</v>
      </c>
      <c r="D32" s="96" t="s">
        <v>82</v>
      </c>
      <c r="E32" s="84" t="s">
        <v>67</v>
      </c>
      <c r="F32" s="98">
        <f>_xll.qlInterestRateIndexFixingDate(IborIndex,G32)</f>
        <v>42451</v>
      </c>
      <c r="G32" s="98">
        <f>_xll.qlCalendarAdvance(Calendar,SettlementDate,B32&amp;"M","mf",TRUE)</f>
        <v>42453</v>
      </c>
      <c r="H32" s="98">
        <f>_xll.qlInterestRateIndexMaturity(IborIndex,G32)</f>
        <v>42818</v>
      </c>
      <c r="I32" s="90">
        <f>_xll.qlIndexFixing(IborIndex,F32,TRUE,AllTriggers)</f>
        <v>2.4699999999413373E-3</v>
      </c>
      <c r="J32" s="89" t="str">
        <f t="shared" si="2"/>
        <v>EUR1YFRA9X21F=</v>
      </c>
      <c r="K32" s="108" t="str">
        <f t="shared" si="3"/>
        <v>EUR9X21F=ICAP</v>
      </c>
      <c r="L32" s="27"/>
      <c r="M32" s="44"/>
      <c r="N32" s="41"/>
      <c r="O32" s="44"/>
      <c r="P32" s="41"/>
      <c r="Q32" s="44"/>
      <c r="R32" s="27"/>
      <c r="S32" s="27"/>
      <c r="T32" s="2"/>
      <c r="U32" s="2"/>
      <c r="V32" s="2"/>
      <c r="W32" s="2"/>
      <c r="X32" s="2"/>
      <c r="Y32" s="2"/>
      <c r="Z32" s="2"/>
    </row>
    <row r="33" spans="1:26" x14ac:dyDescent="0.2">
      <c r="A33" s="27"/>
      <c r="B33" s="53">
        <v>10</v>
      </c>
      <c r="C33" s="53" t="s">
        <v>179</v>
      </c>
      <c r="D33" s="96" t="s">
        <v>83</v>
      </c>
      <c r="E33" s="84" t="s">
        <v>67</v>
      </c>
      <c r="F33" s="98">
        <f>_xll.qlInterestRateIndexFixingDate(IborIndex,G33)</f>
        <v>42481</v>
      </c>
      <c r="G33" s="98">
        <f>_xll.qlCalendarAdvance(Calendar,SettlementDate,B33&amp;"M","mf",TRUE)</f>
        <v>42485</v>
      </c>
      <c r="H33" s="98">
        <f>_xll.qlInterestRateIndexMaturity(IborIndex,G33)</f>
        <v>42850</v>
      </c>
      <c r="I33" s="90">
        <f>_xll.qlIndexFixing(IborIndex,F33,TRUE,AllTriggers)</f>
        <v>2.6799999999976283E-3</v>
      </c>
      <c r="J33" s="89" t="str">
        <f t="shared" si="2"/>
        <v>EUR1YFRA10X22F=</v>
      </c>
      <c r="K33" s="108" t="str">
        <f t="shared" si="3"/>
        <v>EUR10X22F=ICAP</v>
      </c>
      <c r="L33" s="27"/>
      <c r="M33" s="44"/>
      <c r="N33" s="41"/>
      <c r="O33" s="44"/>
      <c r="P33" s="44"/>
      <c r="Q33" s="41"/>
      <c r="R33" s="44"/>
      <c r="S33" s="27"/>
      <c r="T33" s="2"/>
      <c r="U33" s="2"/>
      <c r="V33" s="2"/>
      <c r="W33" s="2"/>
      <c r="X33" s="2"/>
      <c r="Y33" s="2"/>
      <c r="Z33" s="2"/>
    </row>
    <row r="34" spans="1:26" x14ac:dyDescent="0.2">
      <c r="A34" s="27"/>
      <c r="B34" s="53">
        <v>11</v>
      </c>
      <c r="C34" s="53" t="s">
        <v>179</v>
      </c>
      <c r="D34" s="96" t="s">
        <v>84</v>
      </c>
      <c r="E34" s="84" t="s">
        <v>67</v>
      </c>
      <c r="F34" s="98">
        <f>_xll.qlInterestRateIndexFixingDate(IborIndex,G34)</f>
        <v>42510</v>
      </c>
      <c r="G34" s="98">
        <f>_xll.qlCalendarAdvance(Calendar,SettlementDate,B34&amp;"M","mf",TRUE)</f>
        <v>42514</v>
      </c>
      <c r="H34" s="98">
        <f>_xll.qlInterestRateIndexMaturity(IborIndex,G34)</f>
        <v>42879</v>
      </c>
      <c r="I34" s="90">
        <f>_xll.qlIndexFixing(IborIndex,F34,TRUE,AllTriggers)</f>
        <v>2.8800000000033183E-3</v>
      </c>
      <c r="J34" s="89" t="str">
        <f t="shared" si="2"/>
        <v>EUR1YFRA11X23F=</v>
      </c>
      <c r="K34" s="108" t="str">
        <f t="shared" si="3"/>
        <v>EUR11X23F=ICAP</v>
      </c>
      <c r="L34" s="27"/>
      <c r="M34" s="44"/>
      <c r="N34" s="41"/>
      <c r="O34" s="44"/>
      <c r="P34" s="41"/>
      <c r="Q34" s="44"/>
      <c r="R34" s="27"/>
      <c r="S34" s="27"/>
      <c r="T34" s="2"/>
      <c r="U34" s="2"/>
      <c r="V34" s="2"/>
      <c r="W34" s="2"/>
      <c r="X34" s="2"/>
      <c r="Y34" s="2"/>
      <c r="Z34" s="2"/>
    </row>
    <row r="35" spans="1:26" x14ac:dyDescent="0.2">
      <c r="A35" s="27"/>
      <c r="B35" s="53">
        <v>12</v>
      </c>
      <c r="C35" s="53" t="s">
        <v>179</v>
      </c>
      <c r="D35" s="96" t="s">
        <v>149</v>
      </c>
      <c r="E35" s="84" t="s">
        <v>67</v>
      </c>
      <c r="F35" s="98">
        <f>_xll.qlInterestRateIndexFixingDate(IborIndex,G35)</f>
        <v>42543</v>
      </c>
      <c r="G35" s="98">
        <f>_xll.qlCalendarAdvance(Calendar,SettlementDate,B35&amp;"M","mf",TRUE)</f>
        <v>42545</v>
      </c>
      <c r="H35" s="98">
        <f>_xll.qlInterestRateIndexMaturity(IborIndex,G35)</f>
        <v>42912</v>
      </c>
      <c r="I35" s="90">
        <f>_xll.qlIndexFixing(IborIndex,F35,TRUE,AllTriggers)</f>
        <v>3.0899999999202798E-3</v>
      </c>
      <c r="J35" s="89" t="str">
        <f t="shared" si="2"/>
        <v>EUR1YFRA12X24F=</v>
      </c>
      <c r="K35" s="108" t="str">
        <f t="shared" si="3"/>
        <v>EUR12X24F=ICAP</v>
      </c>
      <c r="L35" s="27"/>
      <c r="M35" s="5"/>
      <c r="N35" s="5"/>
      <c r="O35" s="5"/>
      <c r="P35" s="2"/>
      <c r="Q35" s="2"/>
      <c r="R35" s="27"/>
      <c r="S35" s="27"/>
      <c r="T35" s="2"/>
      <c r="U35" s="2"/>
      <c r="V35" s="2"/>
      <c r="W35" s="2"/>
      <c r="X35" s="2"/>
      <c r="Y35" s="2"/>
      <c r="Z35" s="2"/>
    </row>
    <row r="36" spans="1:26" x14ac:dyDescent="0.2">
      <c r="A36" s="27"/>
      <c r="B36" s="53"/>
      <c r="C36" s="53"/>
      <c r="D36" s="116"/>
      <c r="E36" s="117"/>
      <c r="F36" s="117"/>
      <c r="G36" s="117"/>
      <c r="H36" s="117"/>
      <c r="I36" s="124"/>
      <c r="J36" s="124"/>
      <c r="K36" s="124"/>
      <c r="L36" s="5"/>
      <c r="M36" s="5"/>
      <c r="N36" s="5"/>
      <c r="O36" s="5"/>
      <c r="P36" s="2"/>
      <c r="Q36" s="2"/>
      <c r="R36" s="27"/>
      <c r="S36" s="27"/>
      <c r="T36" s="2"/>
      <c r="U36" s="2"/>
      <c r="V36" s="2"/>
      <c r="W36" s="2"/>
      <c r="X36" s="2"/>
      <c r="Y36" s="2"/>
      <c r="Z36" s="2"/>
    </row>
    <row r="37" spans="1:26" x14ac:dyDescent="0.2">
      <c r="A37" s="27"/>
      <c r="B37" s="53"/>
      <c r="C37" s="53"/>
      <c r="D37" s="116"/>
      <c r="E37" s="117"/>
      <c r="F37" s="117"/>
      <c r="G37" s="117"/>
      <c r="H37" s="117"/>
      <c r="I37" s="124"/>
      <c r="J37" s="124"/>
      <c r="K37" s="124"/>
      <c r="L37" s="5"/>
      <c r="M37" s="5"/>
      <c r="N37" s="5"/>
      <c r="O37" s="5"/>
      <c r="P37" s="2"/>
      <c r="Q37" s="2"/>
      <c r="R37" s="44"/>
      <c r="S37" s="27"/>
      <c r="T37" s="2"/>
      <c r="U37" s="2"/>
      <c r="V37" s="2"/>
      <c r="W37" s="2"/>
      <c r="X37" s="2"/>
      <c r="Y37" s="2"/>
      <c r="Z37" s="2"/>
    </row>
    <row r="38" spans="1:26" x14ac:dyDescent="0.2">
      <c r="A38" s="27"/>
      <c r="B38" s="53"/>
      <c r="C38" s="53"/>
      <c r="D38" s="116"/>
      <c r="E38" s="117"/>
      <c r="F38" s="117"/>
      <c r="G38" s="117"/>
      <c r="H38" s="117"/>
      <c r="I38" s="124"/>
      <c r="J38" s="124"/>
      <c r="K38" s="124"/>
      <c r="L38" s="5"/>
      <c r="M38" s="5"/>
      <c r="N38" s="5"/>
      <c r="O38" s="5"/>
      <c r="P38" s="2"/>
      <c r="Q38" s="2"/>
      <c r="R38" s="27"/>
      <c r="S38" s="27"/>
      <c r="T38" s="2"/>
      <c r="U38" s="2"/>
      <c r="V38" s="2"/>
      <c r="W38" s="2"/>
      <c r="X38" s="2"/>
      <c r="Y38" s="2"/>
      <c r="Z38" s="2"/>
    </row>
    <row r="39" spans="1:26" x14ac:dyDescent="0.2">
      <c r="A39" s="44"/>
      <c r="B39" s="53"/>
      <c r="C39" s="53"/>
      <c r="D39" s="116"/>
      <c r="E39" s="117"/>
      <c r="F39" s="117"/>
      <c r="G39" s="117"/>
      <c r="H39" s="117"/>
      <c r="I39" s="124"/>
      <c r="J39" s="124"/>
      <c r="K39" s="124"/>
      <c r="L39" s="5"/>
      <c r="M39" s="5"/>
      <c r="N39" s="5"/>
      <c r="O39" s="5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44"/>
      <c r="B40" s="53"/>
      <c r="C40" s="53"/>
      <c r="D40" s="116"/>
      <c r="E40" s="117"/>
      <c r="F40" s="117"/>
      <c r="G40" s="117"/>
      <c r="H40" s="117"/>
      <c r="I40" s="124"/>
      <c r="J40" s="124"/>
      <c r="K40" s="124"/>
      <c r="L40" s="5"/>
      <c r="M40" s="5"/>
      <c r="N40" s="5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53"/>
      <c r="C41" s="53"/>
      <c r="D41" s="116"/>
      <c r="E41" s="117"/>
      <c r="F41" s="117"/>
      <c r="G41" s="117"/>
      <c r="H41" s="117"/>
      <c r="I41" s="124"/>
      <c r="J41" s="124"/>
      <c r="K41" s="124"/>
      <c r="L41" s="5"/>
      <c r="M41" s="5"/>
      <c r="N41" s="5"/>
      <c r="O41" s="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116"/>
      <c r="C42" s="116"/>
      <c r="D42" s="116"/>
      <c r="E42" s="117"/>
      <c r="F42" s="117"/>
      <c r="G42" s="117"/>
      <c r="H42" s="117"/>
      <c r="I42" s="124"/>
      <c r="J42" s="124"/>
      <c r="K42" s="124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116"/>
      <c r="C43" s="116"/>
      <c r="D43" s="116"/>
      <c r="E43" s="117"/>
      <c r="F43" s="117"/>
      <c r="G43" s="117"/>
      <c r="H43" s="117"/>
      <c r="I43" s="124"/>
      <c r="J43" s="124"/>
      <c r="K43" s="124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116"/>
      <c r="C44" s="116"/>
      <c r="D44" s="116"/>
      <c r="E44" s="117"/>
      <c r="F44" s="117"/>
      <c r="G44" s="117"/>
      <c r="H44" s="117"/>
      <c r="I44" s="124"/>
      <c r="J44" s="124"/>
      <c r="K44" s="124"/>
      <c r="L44" s="5"/>
      <c r="M44" s="5"/>
      <c r="N44" s="5"/>
      <c r="O44" s="5"/>
      <c r="P44" s="2"/>
      <c r="Q44" s="2"/>
      <c r="R44" s="2"/>
      <c r="S44" s="2"/>
      <c r="T44" s="44"/>
      <c r="U44" s="2"/>
      <c r="V44" s="2"/>
      <c r="W44" s="2"/>
      <c r="X44" s="2"/>
      <c r="Y44" s="2"/>
      <c r="Z44" s="2"/>
    </row>
    <row r="45" spans="1:26" x14ac:dyDescent="0.2">
      <c r="A45" s="5"/>
      <c r="B45" s="116"/>
      <c r="C45" s="116"/>
      <c r="D45" s="116"/>
      <c r="E45" s="117"/>
      <c r="F45" s="117"/>
      <c r="G45" s="117"/>
      <c r="H45" s="117"/>
      <c r="I45" s="124"/>
      <c r="J45" s="124"/>
      <c r="K45" s="124"/>
      <c r="L45" s="5"/>
      <c r="M45" s="5"/>
      <c r="N45" s="5"/>
      <c r="O45" s="5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116"/>
      <c r="C46" s="116"/>
      <c r="D46" s="116"/>
      <c r="E46" s="117"/>
      <c r="F46" s="117"/>
      <c r="G46" s="117"/>
      <c r="H46" s="117"/>
      <c r="I46" s="124"/>
      <c r="J46" s="124"/>
      <c r="K46" s="124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119"/>
      <c r="C47" s="119"/>
      <c r="D47" s="119"/>
      <c r="E47" s="120"/>
      <c r="F47" s="120"/>
      <c r="G47" s="120"/>
      <c r="H47" s="120"/>
      <c r="I47" s="125"/>
      <c r="J47" s="125"/>
      <c r="K47" s="125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122"/>
      <c r="C48" s="122"/>
      <c r="D48" s="122"/>
      <c r="E48" s="114"/>
      <c r="F48" s="114"/>
      <c r="G48" s="114"/>
      <c r="H48" s="114"/>
      <c r="I48" s="123"/>
      <c r="J48" s="123"/>
      <c r="K48" s="123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116"/>
      <c r="C49" s="116"/>
      <c r="D49" s="116"/>
      <c r="E49" s="117"/>
      <c r="F49" s="117"/>
      <c r="G49" s="117"/>
      <c r="H49" s="117"/>
      <c r="I49" s="124"/>
      <c r="J49" s="124"/>
      <c r="K49" s="124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116"/>
      <c r="C50" s="116"/>
      <c r="D50" s="116"/>
      <c r="E50" s="117"/>
      <c r="F50" s="117"/>
      <c r="G50" s="117"/>
      <c r="H50" s="117"/>
      <c r="I50" s="124"/>
      <c r="J50" s="124"/>
      <c r="K50" s="124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116"/>
      <c r="C51" s="116"/>
      <c r="D51" s="116"/>
      <c r="E51" s="117"/>
      <c r="F51" s="117"/>
      <c r="G51" s="117"/>
      <c r="H51" s="117"/>
      <c r="I51" s="124"/>
      <c r="J51" s="124"/>
      <c r="K51" s="124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116"/>
      <c r="C52" s="116"/>
      <c r="D52" s="116"/>
      <c r="E52" s="117"/>
      <c r="F52" s="117"/>
      <c r="G52" s="117"/>
      <c r="H52" s="117"/>
      <c r="I52" s="124"/>
      <c r="J52" s="124"/>
      <c r="K52" s="124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116"/>
      <c r="C53" s="116"/>
      <c r="D53" s="116"/>
      <c r="E53" s="117"/>
      <c r="F53" s="117"/>
      <c r="G53" s="117"/>
      <c r="H53" s="117"/>
      <c r="I53" s="124"/>
      <c r="J53" s="124"/>
      <c r="K53" s="124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116"/>
      <c r="C54" s="116"/>
      <c r="D54" s="116"/>
      <c r="E54" s="117"/>
      <c r="F54" s="117"/>
      <c r="G54" s="117"/>
      <c r="H54" s="117"/>
      <c r="I54" s="124"/>
      <c r="J54" s="124"/>
      <c r="K54" s="124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116"/>
      <c r="C55" s="116"/>
      <c r="D55" s="116"/>
      <c r="E55" s="117"/>
      <c r="F55" s="117"/>
      <c r="G55" s="117"/>
      <c r="H55" s="117"/>
      <c r="I55" s="124"/>
      <c r="J55" s="124"/>
      <c r="K55" s="124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116"/>
      <c r="C56" s="116"/>
      <c r="D56" s="116"/>
      <c r="E56" s="117"/>
      <c r="F56" s="117"/>
      <c r="G56" s="117"/>
      <c r="H56" s="117"/>
      <c r="I56" s="124"/>
      <c r="J56" s="124"/>
      <c r="K56" s="124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116"/>
      <c r="C57" s="116"/>
      <c r="D57" s="116"/>
      <c r="E57" s="117"/>
      <c r="F57" s="117"/>
      <c r="G57" s="117"/>
      <c r="H57" s="117"/>
      <c r="I57" s="124"/>
      <c r="J57" s="124"/>
      <c r="K57" s="124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116"/>
      <c r="C58" s="116"/>
      <c r="D58" s="116"/>
      <c r="E58" s="117"/>
      <c r="F58" s="117"/>
      <c r="G58" s="117"/>
      <c r="H58" s="117"/>
      <c r="I58" s="124"/>
      <c r="J58" s="124"/>
      <c r="K58" s="124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116"/>
      <c r="C59" s="116"/>
      <c r="D59" s="116"/>
      <c r="E59" s="117"/>
      <c r="F59" s="117"/>
      <c r="G59" s="117"/>
      <c r="H59" s="117"/>
      <c r="I59" s="124"/>
      <c r="J59" s="124"/>
      <c r="K59" s="124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116"/>
      <c r="C60" s="116"/>
      <c r="D60" s="116"/>
      <c r="E60" s="117"/>
      <c r="F60" s="117"/>
      <c r="G60" s="117"/>
      <c r="H60" s="117"/>
      <c r="I60" s="124"/>
      <c r="J60" s="124"/>
      <c r="K60" s="124"/>
      <c r="L60" s="5"/>
      <c r="M60" s="5"/>
      <c r="N60" s="5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116"/>
      <c r="C61" s="116"/>
      <c r="D61" s="116"/>
      <c r="E61" s="117"/>
      <c r="F61" s="117"/>
      <c r="G61" s="117"/>
      <c r="H61" s="117"/>
      <c r="I61" s="124"/>
      <c r="J61" s="124"/>
      <c r="K61" s="124"/>
      <c r="L61" s="5"/>
      <c r="M61" s="5"/>
      <c r="N61" s="5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119"/>
      <c r="C62" s="119"/>
      <c r="D62" s="119"/>
      <c r="E62" s="120"/>
      <c r="F62" s="120"/>
      <c r="G62" s="120"/>
      <c r="H62" s="120"/>
      <c r="I62" s="125"/>
      <c r="J62" s="125"/>
      <c r="K62" s="125"/>
      <c r="L62" s="5"/>
      <c r="M62" s="42" t="s">
        <v>37</v>
      </c>
      <c r="N62" s="41"/>
      <c r="O62" s="42" t="s">
        <v>33</v>
      </c>
      <c r="P62" s="42" t="s">
        <v>56</v>
      </c>
      <c r="Q62" s="42" t="s">
        <v>34</v>
      </c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2"/>
      <c r="C63" s="52"/>
      <c r="D63" s="122"/>
      <c r="E63" s="114"/>
      <c r="F63" s="114"/>
      <c r="G63" s="114"/>
      <c r="H63" s="114"/>
      <c r="I63" s="123"/>
      <c r="J63" s="123"/>
      <c r="K63" s="123"/>
      <c r="L63" s="5"/>
      <c r="M63" s="126"/>
      <c r="N63" s="41"/>
      <c r="O63" s="43" t="s">
        <v>23</v>
      </c>
      <c r="P63" s="43" t="s">
        <v>40</v>
      </c>
      <c r="Q63" s="43" t="s">
        <v>124</v>
      </c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3"/>
      <c r="C64" s="53"/>
      <c r="D64" s="116"/>
      <c r="E64" s="117"/>
      <c r="F64" s="117"/>
      <c r="G64" s="117"/>
      <c r="H64" s="117"/>
      <c r="I64" s="124"/>
      <c r="J64" s="124"/>
      <c r="K64" s="124"/>
      <c r="L64" s="5"/>
      <c r="M64" s="59"/>
      <c r="N64" s="5"/>
      <c r="O64" s="5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3"/>
      <c r="C65" s="53"/>
      <c r="D65" s="116"/>
      <c r="E65" s="117"/>
      <c r="F65" s="98"/>
      <c r="G65" s="98"/>
      <c r="H65" s="98"/>
      <c r="I65" s="90"/>
      <c r="J65" s="89"/>
      <c r="K65" s="124"/>
      <c r="L65" s="5"/>
      <c r="M65" s="117"/>
      <c r="N65" s="5"/>
      <c r="O65" s="5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3"/>
      <c r="C66" s="53"/>
      <c r="D66" s="116"/>
      <c r="E66" s="117"/>
      <c r="F66" s="117"/>
      <c r="G66" s="117"/>
      <c r="H66" s="117"/>
      <c r="I66" s="124"/>
      <c r="J66" s="124"/>
      <c r="K66" s="124"/>
      <c r="L66" s="5"/>
      <c r="M66" s="117"/>
      <c r="N66" s="5"/>
      <c r="O66" s="5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116"/>
      <c r="C67" s="116"/>
      <c r="D67" s="116"/>
      <c r="E67" s="117"/>
      <c r="F67" s="117"/>
      <c r="G67" s="117"/>
      <c r="H67" s="117"/>
      <c r="I67" s="124"/>
      <c r="J67" s="124"/>
      <c r="K67" s="124"/>
      <c r="L67" s="5"/>
      <c r="M67" s="117"/>
      <c r="N67" s="5"/>
      <c r="O67" s="5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116"/>
      <c r="C68" s="116"/>
      <c r="D68" s="116"/>
      <c r="E68" s="117"/>
      <c r="F68" s="117"/>
      <c r="G68" s="117"/>
      <c r="H68" s="117"/>
      <c r="I68" s="124"/>
      <c r="J68" s="124"/>
      <c r="K68" s="124"/>
      <c r="L68" s="5"/>
      <c r="M68" s="117"/>
      <c r="N68" s="5"/>
      <c r="O68" s="5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116"/>
      <c r="C69" s="116"/>
      <c r="D69" s="116"/>
      <c r="E69" s="117"/>
      <c r="F69" s="117"/>
      <c r="G69" s="117"/>
      <c r="H69" s="117"/>
      <c r="I69" s="124"/>
      <c r="J69" s="124"/>
      <c r="K69" s="124"/>
      <c r="L69" s="5"/>
      <c r="M69" s="117"/>
      <c r="N69" s="5"/>
      <c r="O69" s="5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116"/>
      <c r="C70" s="116"/>
      <c r="D70" s="116"/>
      <c r="E70" s="117"/>
      <c r="F70" s="117"/>
      <c r="G70" s="117"/>
      <c r="H70" s="117"/>
      <c r="I70" s="124"/>
      <c r="J70" s="124"/>
      <c r="K70" s="124"/>
      <c r="L70" s="5"/>
      <c r="M70" s="117"/>
      <c r="N70" s="5"/>
      <c r="O70" s="5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116"/>
      <c r="C71" s="116"/>
      <c r="D71" s="116"/>
      <c r="E71" s="117"/>
      <c r="F71" s="117"/>
      <c r="G71" s="117"/>
      <c r="H71" s="117"/>
      <c r="I71" s="124"/>
      <c r="J71" s="124"/>
      <c r="K71" s="124"/>
      <c r="L71" s="5"/>
      <c r="M71" s="117"/>
      <c r="N71" s="5"/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116"/>
      <c r="C72" s="116"/>
      <c r="D72" s="116"/>
      <c r="E72" s="117"/>
      <c r="F72" s="117"/>
      <c r="G72" s="117"/>
      <c r="H72" s="117"/>
      <c r="I72" s="124"/>
      <c r="J72" s="124"/>
      <c r="K72" s="124"/>
      <c r="L72" s="5"/>
      <c r="M72" s="117"/>
      <c r="N72" s="5"/>
      <c r="O72" s="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116"/>
      <c r="C73" s="116"/>
      <c r="D73" s="116"/>
      <c r="E73" s="117"/>
      <c r="F73" s="117"/>
      <c r="G73" s="117"/>
      <c r="H73" s="117"/>
      <c r="I73" s="124"/>
      <c r="J73" s="124"/>
      <c r="K73" s="124"/>
      <c r="L73" s="5"/>
      <c r="M73" s="117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116"/>
      <c r="C74" s="116"/>
      <c r="D74" s="116"/>
      <c r="E74" s="117"/>
      <c r="F74" s="117"/>
      <c r="G74" s="117"/>
      <c r="H74" s="117"/>
      <c r="I74" s="124"/>
      <c r="J74" s="124"/>
      <c r="K74" s="124"/>
      <c r="L74" s="5"/>
      <c r="M74" s="117"/>
      <c r="N74" s="5"/>
      <c r="O74" s="5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116"/>
      <c r="C75" s="116"/>
      <c r="D75" s="116"/>
      <c r="E75" s="117"/>
      <c r="F75" s="117"/>
      <c r="G75" s="117"/>
      <c r="H75" s="117"/>
      <c r="I75" s="124"/>
      <c r="J75" s="124"/>
      <c r="K75" s="124"/>
      <c r="L75" s="5"/>
      <c r="M75" s="117"/>
      <c r="N75" s="5"/>
      <c r="O75" s="5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116"/>
      <c r="C76" s="116"/>
      <c r="D76" s="96"/>
      <c r="E76" s="86"/>
      <c r="F76" s="91"/>
      <c r="G76" s="91"/>
      <c r="H76" s="91"/>
      <c r="I76" s="108"/>
      <c r="J76" s="89"/>
      <c r="K76" s="108"/>
      <c r="L76" s="27"/>
      <c r="M76" s="117"/>
      <c r="N76" s="41"/>
      <c r="O76" s="44"/>
      <c r="P76" s="41"/>
      <c r="Q76" s="44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116"/>
      <c r="C77" s="116"/>
      <c r="D77" s="96"/>
      <c r="E77" s="86"/>
      <c r="F77" s="91"/>
      <c r="G77" s="91"/>
      <c r="H77" s="91"/>
      <c r="I77" s="108"/>
      <c r="J77" s="89"/>
      <c r="K77" s="108"/>
      <c r="L77" s="27"/>
      <c r="M77" s="59"/>
      <c r="N77" s="41"/>
      <c r="O77" s="44"/>
      <c r="P77" s="41"/>
      <c r="Q77" s="44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116"/>
      <c r="C78" s="116"/>
      <c r="D78" s="96"/>
      <c r="E78" s="86"/>
      <c r="F78" s="91"/>
      <c r="G78" s="91"/>
      <c r="H78" s="91"/>
      <c r="I78" s="108"/>
      <c r="J78" s="89"/>
      <c r="K78" s="108"/>
      <c r="L78" s="27"/>
      <c r="M78" s="59"/>
      <c r="N78" s="41"/>
      <c r="O78" s="44"/>
      <c r="P78" s="41"/>
      <c r="Q78" s="44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3"/>
      <c r="C79" s="53"/>
      <c r="D79" s="96" t="s">
        <v>25</v>
      </c>
      <c r="E79" s="86" t="s">
        <v>115</v>
      </c>
      <c r="F79" s="98">
        <f t="shared" ref="F79:F115" si="4">EvaluationDate</f>
        <v>42177</v>
      </c>
      <c r="G79" s="98">
        <f>_xll.qlInterestRateIndexValueDate(M79,F79)</f>
        <v>42179</v>
      </c>
      <c r="H79" s="98">
        <f>_xll.qlInterestRateIndexMaturity(M79,G79)</f>
        <v>43276</v>
      </c>
      <c r="I79" s="90">
        <f>_xll.qlIndexFixing(M79,F79,TRUE,AllTriggers)</f>
        <v>3.5600000000019384E-3</v>
      </c>
      <c r="J79" s="89" t="str">
        <f t="shared" ref="J79:J103" si="5">Currency&amp;CurveTenor&amp;E79&amp;B39&amp;C39&amp;IF(E79="FRA",SUBSTITUTE(D79,"M",""),D79)&amp;"="</f>
        <v>EUR1YSW3Y=</v>
      </c>
      <c r="K79" s="108" t="s">
        <v>161</v>
      </c>
      <c r="L79" s="44"/>
      <c r="M79" s="59" t="str">
        <f>_xll.qlSwapIndex(,IborIndexFamily,D79,SettlementDays,Currency,Calendar,FixedLegTenor,FixedLegBDC,FixedLegDayCounter,IborIndex,DiscountingCurve,,Trigger)</f>
        <v>obj_009c4#0000</v>
      </c>
      <c r="N79" s="41"/>
      <c r="O79" s="44"/>
      <c r="P79" s="41"/>
      <c r="Q79" s="44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3"/>
      <c r="C80" s="53"/>
      <c r="D80" s="96" t="s">
        <v>26</v>
      </c>
      <c r="E80" s="86" t="s">
        <v>115</v>
      </c>
      <c r="F80" s="98">
        <f t="shared" si="4"/>
        <v>42177</v>
      </c>
      <c r="G80" s="98">
        <f>_xll.qlInterestRateIndexValueDate(M80,F80)</f>
        <v>42179</v>
      </c>
      <c r="H80" s="98">
        <f>_xll.qlInterestRateIndexMaturity(M80,G80)</f>
        <v>43640</v>
      </c>
      <c r="I80" s="90">
        <f>_xll.qlIndexFixing(M80,F80,TRUE,AllTriggers)</f>
        <v>5.060000000000015E-3</v>
      </c>
      <c r="J80" s="89" t="str">
        <f t="shared" si="5"/>
        <v>EUR1YSW4Y=</v>
      </c>
      <c r="K80" s="108" t="s">
        <v>162</v>
      </c>
      <c r="L80" s="44"/>
      <c r="M80" s="59" t="str">
        <f>_xll.qlSwapIndex(,IborIndexFamily,D80,SettlementDays,Currency,Calendar,FixedLegTenor,FixedLegBDC,FixedLegDayCounter,IborIndex,DiscountingCurve,,Trigger)</f>
        <v>obj_009bb#0000</v>
      </c>
      <c r="N80" s="41"/>
      <c r="O80" s="44"/>
      <c r="P80" s="41"/>
      <c r="Q80" s="44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3"/>
      <c r="C81" s="53"/>
      <c r="D81" s="96" t="s">
        <v>27</v>
      </c>
      <c r="E81" s="86" t="s">
        <v>115</v>
      </c>
      <c r="F81" s="98">
        <f t="shared" si="4"/>
        <v>42177</v>
      </c>
      <c r="G81" s="98">
        <f>_xll.qlInterestRateIndexValueDate(M81,F81)</f>
        <v>42179</v>
      </c>
      <c r="H81" s="98">
        <f>_xll.qlInterestRateIndexMaturity(M81,G81)</f>
        <v>44006</v>
      </c>
      <c r="I81" s="90">
        <f>_xll.qlIndexFixing(M81,F81,TRUE,AllTriggers)</f>
        <v>6.7400000000000342E-3</v>
      </c>
      <c r="J81" s="89" t="str">
        <f t="shared" si="5"/>
        <v>EUR1YSW5Y=</v>
      </c>
      <c r="K81" s="108" t="s">
        <v>163</v>
      </c>
      <c r="L81" s="5"/>
      <c r="M81" s="59" t="str">
        <f>_xll.qlSwapIndex(,IborIndexFamily,D81,SettlementDays,Currency,Calendar,FixedLegTenor,FixedLegBDC,FixedLegDayCounter,IborIndex,DiscountingCurve,,Trigger)</f>
        <v>obj_00995#0000</v>
      </c>
      <c r="N81" s="41"/>
      <c r="O81" s="44"/>
      <c r="P81" s="41"/>
      <c r="Q81" s="44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3"/>
      <c r="C82" s="53"/>
      <c r="D82" s="96" t="s">
        <v>85</v>
      </c>
      <c r="E82" s="86" t="s">
        <v>115</v>
      </c>
      <c r="F82" s="98">
        <f t="shared" si="4"/>
        <v>42177</v>
      </c>
      <c r="G82" s="98">
        <f>_xll.qlInterestRateIndexValueDate(M82,F82)</f>
        <v>42179</v>
      </c>
      <c r="H82" s="98">
        <f>_xll.qlInterestRateIndexMaturity(M82,G82)</f>
        <v>44371</v>
      </c>
      <c r="I82" s="90">
        <f>_xll.qlIndexFixing(M82,F82,TRUE,AllTriggers)</f>
        <v>8.3300000000000093E-3</v>
      </c>
      <c r="J82" s="89" t="str">
        <f t="shared" si="5"/>
        <v>EUR1YSW6Y=</v>
      </c>
      <c r="K82" s="108" t="s">
        <v>164</v>
      </c>
      <c r="L82" s="5"/>
      <c r="M82" s="59" t="str">
        <f>_xll.qlSwapIndex(,IborIndexFamily,D82,SettlementDays,Currency,Calendar,FixedLegTenor,FixedLegBDC,FixedLegDayCounter,IborIndex,DiscountingCurve,,Trigger)</f>
        <v>obj_009b9#0000</v>
      </c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3"/>
      <c r="C83" s="53"/>
      <c r="D83" s="96" t="s">
        <v>28</v>
      </c>
      <c r="E83" s="86" t="s">
        <v>115</v>
      </c>
      <c r="F83" s="98">
        <f t="shared" si="4"/>
        <v>42177</v>
      </c>
      <c r="G83" s="98">
        <f>_xll.qlInterestRateIndexValueDate(M83,F83)</f>
        <v>42179</v>
      </c>
      <c r="H83" s="98">
        <f>_xll.qlInterestRateIndexMaturity(M83,G83)</f>
        <v>44736</v>
      </c>
      <c r="I83" s="90">
        <f>_xll.qlIndexFixing(M83,F83,TRUE,AllTriggers)</f>
        <v>9.8100000000001155E-3</v>
      </c>
      <c r="J83" s="89" t="str">
        <f t="shared" si="5"/>
        <v>EUR1YSW7Y=</v>
      </c>
      <c r="K83" s="108" t="s">
        <v>165</v>
      </c>
      <c r="L83" s="5"/>
      <c r="M83" s="59" t="str">
        <f>_xll.qlSwapIndex(,IborIndexFamily,D83,SettlementDays,Currency,Calendar,FixedLegTenor,FixedLegBDC,FixedLegDayCounter,IborIndex,DiscountingCurve,,Trigger)</f>
        <v>obj_0098d#0000</v>
      </c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3"/>
      <c r="C84" s="53"/>
      <c r="D84" s="96" t="s">
        <v>86</v>
      </c>
      <c r="E84" s="86" t="s">
        <v>115</v>
      </c>
      <c r="F84" s="98">
        <f t="shared" si="4"/>
        <v>42177</v>
      </c>
      <c r="G84" s="98">
        <f>_xll.qlInterestRateIndexValueDate(M84,F84)</f>
        <v>42179</v>
      </c>
      <c r="H84" s="98">
        <f>_xll.qlInterestRateIndexMaturity(M84,G84)</f>
        <v>45103</v>
      </c>
      <c r="I84" s="90">
        <f>_xll.qlIndexFixing(M84,F84,TRUE,AllTriggers)</f>
        <v>1.1160000000000213E-2</v>
      </c>
      <c r="J84" s="89" t="str">
        <f t="shared" si="5"/>
        <v>EUR1YSW8Y=</v>
      </c>
      <c r="K84" s="108" t="s">
        <v>166</v>
      </c>
      <c r="L84" s="5"/>
      <c r="M84" s="59" t="str">
        <f>_xll.qlSwapIndex(,IborIndexFamily,D84,SettlementDays,Currency,Calendar,FixedLegTenor,FixedLegBDC,FixedLegDayCounter,IborIndex,DiscountingCurve,,Trigger)</f>
        <v>obj_00993#0000</v>
      </c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3"/>
      <c r="C85" s="53"/>
      <c r="D85" s="96" t="s">
        <v>87</v>
      </c>
      <c r="E85" s="86" t="s">
        <v>115</v>
      </c>
      <c r="F85" s="98">
        <f t="shared" si="4"/>
        <v>42177</v>
      </c>
      <c r="G85" s="98">
        <f>_xll.qlInterestRateIndexValueDate(M85,F85)</f>
        <v>42179</v>
      </c>
      <c r="H85" s="98">
        <f>_xll.qlInterestRateIndexMaturity(M85,G85)</f>
        <v>45467</v>
      </c>
      <c r="I85" s="90">
        <f>_xll.qlIndexFixing(M85,F85,TRUE,AllTriggers)</f>
        <v>1.2360000000000058E-2</v>
      </c>
      <c r="J85" s="89" t="str">
        <f t="shared" si="5"/>
        <v>EUR1YSW9Y=</v>
      </c>
      <c r="K85" s="108" t="s">
        <v>167</v>
      </c>
      <c r="L85" s="5"/>
      <c r="M85" s="59" t="str">
        <f>_xll.qlSwapIndex(,IborIndexFamily,D85,SettlementDays,Currency,Calendar,FixedLegTenor,FixedLegBDC,FixedLegDayCounter,IborIndex,DiscountingCurve,,Trigger)</f>
        <v>obj_0098b#0000</v>
      </c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3"/>
      <c r="C86" s="53"/>
      <c r="D86" s="96" t="s">
        <v>29</v>
      </c>
      <c r="E86" s="86" t="s">
        <v>115</v>
      </c>
      <c r="F86" s="98">
        <f t="shared" si="4"/>
        <v>42177</v>
      </c>
      <c r="G86" s="98">
        <f>_xll.qlInterestRateIndexValueDate(M86,F86)</f>
        <v>42179</v>
      </c>
      <c r="H86" s="98">
        <f>_xll.qlInterestRateIndexMaturity(M86,G86)</f>
        <v>45832</v>
      </c>
      <c r="I86" s="90">
        <f>_xll.qlIndexFixing(M86,F86,TRUE,AllTriggers)</f>
        <v>1.3370000000000073E-2</v>
      </c>
      <c r="J86" s="89" t="str">
        <f t="shared" si="5"/>
        <v>EUR1YSW10Y=</v>
      </c>
      <c r="K86" s="108" t="s">
        <v>168</v>
      </c>
      <c r="L86" s="5"/>
      <c r="M86" s="59" t="str">
        <f>_xll.qlSwapIndex(,IborIndexFamily,D86,SettlementDays,Currency,Calendar,FixedLegTenor,FixedLegBDC,FixedLegDayCounter,IborIndex,DiscountingCurve,,Trigger)</f>
        <v>obj_009cc#0000</v>
      </c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3"/>
      <c r="C87" s="53"/>
      <c r="D87" s="96" t="s">
        <v>88</v>
      </c>
      <c r="E87" s="86" t="s">
        <v>115</v>
      </c>
      <c r="F87" s="98">
        <f t="shared" si="4"/>
        <v>42177</v>
      </c>
      <c r="G87" s="98">
        <f>_xll.qlInterestRateIndexValueDate(M87,F87)</f>
        <v>42179</v>
      </c>
      <c r="H87" s="98">
        <f>_xll.qlInterestRateIndexMaturity(M87,G87)</f>
        <v>46197</v>
      </c>
      <c r="I87" s="90">
        <f>_xll.qlIndexFixing(M87,F87,TRUE,AllTriggers)</f>
        <v>1.4218507836852285E-2</v>
      </c>
      <c r="J87" s="89" t="str">
        <f t="shared" si="5"/>
        <v>EUR1YSW11Y=</v>
      </c>
      <c r="K87" s="108" t="s">
        <v>169</v>
      </c>
      <c r="L87" s="5"/>
      <c r="M87" s="59" t="str">
        <f>_xll.qlSwapIndex(,IborIndexFamily,D87,SettlementDays,Currency,Calendar,FixedLegTenor,FixedLegBDC,FixedLegDayCounter,IborIndex,DiscountingCurve,,Trigger)</f>
        <v>obj_0097d#0000</v>
      </c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3"/>
      <c r="C88" s="53"/>
      <c r="D88" s="96" t="s">
        <v>30</v>
      </c>
      <c r="E88" s="86" t="s">
        <v>115</v>
      </c>
      <c r="F88" s="98">
        <f t="shared" si="4"/>
        <v>42177</v>
      </c>
      <c r="G88" s="98">
        <f>_xll.qlInterestRateIndexValueDate(M88,F88)</f>
        <v>42179</v>
      </c>
      <c r="H88" s="98">
        <f>_xll.qlInterestRateIndexMaturity(M88,G88)</f>
        <v>46562</v>
      </c>
      <c r="I88" s="90">
        <f>_xll.qlIndexFixing(M88,F88,TRUE,AllTriggers)</f>
        <v>1.4929999999948774E-2</v>
      </c>
      <c r="J88" s="89" t="str">
        <f t="shared" si="5"/>
        <v>EUR1YSW12Y=</v>
      </c>
      <c r="K88" s="108" t="s">
        <v>170</v>
      </c>
      <c r="L88" s="5"/>
      <c r="M88" s="59" t="str">
        <f>_xll.qlSwapIndex(,IborIndexFamily,D88,SettlementDays,Currency,Calendar,FixedLegTenor,FixedLegBDC,FixedLegDayCounter,IborIndex,DiscountingCurve,,Trigger)</f>
        <v>obj_009cb#0000</v>
      </c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3"/>
      <c r="C89" s="53"/>
      <c r="D89" s="96" t="s">
        <v>89</v>
      </c>
      <c r="E89" s="86" t="s">
        <v>115</v>
      </c>
      <c r="F89" s="98">
        <f t="shared" si="4"/>
        <v>42177</v>
      </c>
      <c r="G89" s="98">
        <f>_xll.qlInterestRateIndexValueDate(M89,F89)</f>
        <v>42179</v>
      </c>
      <c r="H89" s="98">
        <f>_xll.qlInterestRateIndexMaturity(M89,G89)</f>
        <v>46930</v>
      </c>
      <c r="I89" s="90">
        <f>_xll.qlIndexFixing(M89,F89,TRUE,AllTriggers)</f>
        <v>1.5529308675327468E-2</v>
      </c>
      <c r="J89" s="89" t="str">
        <f t="shared" si="5"/>
        <v>EUR1YSW13Y=</v>
      </c>
      <c r="K89" s="108"/>
      <c r="L89" s="5"/>
      <c r="M89" s="59" t="str">
        <f>_xll.qlSwapIndex(,IborIndexFamily,D89,SettlementDays,Currency,Calendar,FixedLegTenor,FixedLegBDC,FixedLegDayCounter,IborIndex,DiscountingCurve,,Trigger)</f>
        <v>obj_009b8#0000</v>
      </c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3"/>
      <c r="C90" s="53"/>
      <c r="D90" s="96" t="s">
        <v>90</v>
      </c>
      <c r="E90" s="86" t="s">
        <v>115</v>
      </c>
      <c r="F90" s="98">
        <f t="shared" si="4"/>
        <v>42177</v>
      </c>
      <c r="G90" s="98">
        <f>_xll.qlInterestRateIndexValueDate(M90,F90)</f>
        <v>42179</v>
      </c>
      <c r="H90" s="98">
        <f>_xll.qlInterestRateIndexMaturity(M90,G90)</f>
        <v>47294</v>
      </c>
      <c r="I90" s="90">
        <f>_xll.qlIndexFixing(M90,F90,TRUE,AllTriggers)</f>
        <v>1.6016998996663524E-2</v>
      </c>
      <c r="J90" s="89" t="str">
        <f t="shared" si="5"/>
        <v>EUR1YSW14Y=</v>
      </c>
      <c r="K90" s="108"/>
      <c r="L90" s="5"/>
      <c r="M90" s="59" t="str">
        <f>_xll.qlSwapIndex(,IborIndexFamily,D90,SettlementDays,Currency,Calendar,FixedLegTenor,FixedLegBDC,FixedLegDayCounter,IborIndex,DiscountingCurve,,Trigger)</f>
        <v>obj_009b5#0000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3"/>
      <c r="C91" s="53"/>
      <c r="D91" s="96" t="s">
        <v>31</v>
      </c>
      <c r="E91" s="86" t="s">
        <v>115</v>
      </c>
      <c r="F91" s="98">
        <f t="shared" si="4"/>
        <v>42177</v>
      </c>
      <c r="G91" s="98">
        <f>_xll.qlInterestRateIndexValueDate(M91,F91)</f>
        <v>42179</v>
      </c>
      <c r="H91" s="98">
        <f>_xll.qlInterestRateIndexMaturity(M91,G91)</f>
        <v>47658</v>
      </c>
      <c r="I91" s="90">
        <f>_xll.qlIndexFixing(M91,F91,TRUE,AllTriggers)</f>
        <v>1.6419999999212665E-2</v>
      </c>
      <c r="J91" s="89" t="str">
        <f t="shared" si="5"/>
        <v>EUR1YSW15Y=</v>
      </c>
      <c r="K91" s="108" t="s">
        <v>171</v>
      </c>
      <c r="L91" s="5"/>
      <c r="M91" s="59" t="str">
        <f>_xll.qlSwapIndex(,IborIndexFamily,D91,SettlementDays,Currency,Calendar,FixedLegTenor,FixedLegBDC,FixedLegDayCounter,IborIndex,DiscountingCurve,,Trigger)</f>
        <v>obj_009ac#0000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3"/>
      <c r="C92" s="53"/>
      <c r="D92" s="96" t="s">
        <v>91</v>
      </c>
      <c r="E92" s="86" t="s">
        <v>115</v>
      </c>
      <c r="F92" s="98">
        <f t="shared" si="4"/>
        <v>42177</v>
      </c>
      <c r="G92" s="98">
        <f>_xll.qlInterestRateIndexValueDate(M92,F92)</f>
        <v>42179</v>
      </c>
      <c r="H92" s="98">
        <f>_xll.qlInterestRateIndexMaturity(M92,G92)</f>
        <v>48023</v>
      </c>
      <c r="I92" s="90">
        <f>_xll.qlIndexFixing(M92,F92,TRUE,AllTriggers)</f>
        <v>1.6756583118307477E-2</v>
      </c>
      <c r="J92" s="89" t="str">
        <f t="shared" si="5"/>
        <v>EUR1YSW16Y=</v>
      </c>
      <c r="K92" s="108"/>
      <c r="L92" s="5"/>
      <c r="M92" s="59" t="str">
        <f>_xll.qlSwapIndex(,IborIndexFamily,D92,SettlementDays,Currency,Calendar,FixedLegTenor,FixedLegBDC,FixedLegDayCounter,IborIndex,DiscountingCurve,,Trigger)</f>
        <v>obj_0097c#0000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3"/>
      <c r="C93" s="53"/>
      <c r="D93" s="96" t="s">
        <v>92</v>
      </c>
      <c r="E93" s="86" t="s">
        <v>115</v>
      </c>
      <c r="F93" s="98">
        <f t="shared" si="4"/>
        <v>42177</v>
      </c>
      <c r="G93" s="98">
        <f>_xll.qlInterestRateIndexValueDate(M93,F93)</f>
        <v>42179</v>
      </c>
      <c r="H93" s="98">
        <f>_xll.qlInterestRateIndexMaturity(M93,G93)</f>
        <v>48389</v>
      </c>
      <c r="I93" s="90">
        <f>_xll.qlIndexFixing(M93,F93,TRUE,AllTriggers)</f>
        <v>1.703661211409074E-2</v>
      </c>
      <c r="J93" s="89" t="str">
        <f t="shared" si="5"/>
        <v>EUR1YSW17Y=</v>
      </c>
      <c r="K93" s="108"/>
      <c r="L93" s="5"/>
      <c r="M93" s="59" t="str">
        <f>_xll.qlSwapIndex(,IborIndexFamily,D93,SettlementDays,Currency,Calendar,FixedLegTenor,FixedLegBDC,FixedLegDayCounter,IborIndex,DiscountingCurve,,Trigger)</f>
        <v>obj_0097b#0000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3"/>
      <c r="C94" s="53"/>
      <c r="D94" s="96" t="s">
        <v>93</v>
      </c>
      <c r="E94" s="86" t="s">
        <v>115</v>
      </c>
      <c r="F94" s="98">
        <f t="shared" si="4"/>
        <v>42177</v>
      </c>
      <c r="G94" s="98">
        <f>_xll.qlInterestRateIndexValueDate(M94,F94)</f>
        <v>42179</v>
      </c>
      <c r="H94" s="98">
        <f>_xll.qlInterestRateIndexMaturity(M94,G94)</f>
        <v>48754</v>
      </c>
      <c r="I94" s="90">
        <f>_xll.qlIndexFixing(M94,F94,TRUE,AllTriggers)</f>
        <v>1.7255852207735057E-2</v>
      </c>
      <c r="J94" s="89" t="str">
        <f t="shared" si="5"/>
        <v>EUR1YSW18Y=</v>
      </c>
      <c r="K94" s="108"/>
      <c r="L94" s="5"/>
      <c r="M94" s="59" t="str">
        <f>_xll.qlSwapIndex(,IborIndexFamily,D94,SettlementDays,Currency,Calendar,FixedLegTenor,FixedLegBDC,FixedLegDayCounter,IborIndex,DiscountingCurve,,Trigger)</f>
        <v>obj_009ce#0000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3"/>
      <c r="C95" s="53"/>
      <c r="D95" s="96" t="s">
        <v>94</v>
      </c>
      <c r="E95" s="86" t="s">
        <v>115</v>
      </c>
      <c r="F95" s="98">
        <f t="shared" si="4"/>
        <v>42177</v>
      </c>
      <c r="G95" s="98">
        <f>_xll.qlInterestRateIndexValueDate(M95,F95)</f>
        <v>42179</v>
      </c>
      <c r="H95" s="98">
        <f>_xll.qlInterestRateIndexMaturity(M95,G95)</f>
        <v>49121</v>
      </c>
      <c r="I95" s="90">
        <f>_xll.qlIndexFixing(M95,F95,TRUE,AllTriggers)</f>
        <v>1.7420342001080179E-2</v>
      </c>
      <c r="J95" s="89" t="str">
        <f t="shared" si="5"/>
        <v>EUR1YSW19Y=</v>
      </c>
      <c r="K95" s="108"/>
      <c r="L95" s="5"/>
      <c r="M95" s="59" t="str">
        <f>_xll.qlSwapIndex(,IborIndexFamily,D95,SettlementDays,Currency,Calendar,FixedLegTenor,FixedLegBDC,FixedLegDayCounter,IborIndex,DiscountingCurve,,Trigger)</f>
        <v>obj_00972#0000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3"/>
      <c r="C96" s="53"/>
      <c r="D96" s="96" t="s">
        <v>95</v>
      </c>
      <c r="E96" s="86" t="s">
        <v>115</v>
      </c>
      <c r="F96" s="98">
        <f t="shared" si="4"/>
        <v>42177</v>
      </c>
      <c r="G96" s="98">
        <f>_xll.qlInterestRateIndexValueDate(M96,F96)</f>
        <v>42179</v>
      </c>
      <c r="H96" s="98">
        <f>_xll.qlInterestRateIndexMaturity(M96,G96)</f>
        <v>49485</v>
      </c>
      <c r="I96" s="90">
        <f>_xll.qlIndexFixing(M96,F96,TRUE,AllTriggers)</f>
        <v>1.7530000000269434E-2</v>
      </c>
      <c r="J96" s="89" t="str">
        <f t="shared" si="5"/>
        <v>EUR1YSW20Y=</v>
      </c>
      <c r="K96" s="108" t="s">
        <v>172</v>
      </c>
      <c r="L96" s="5"/>
      <c r="M96" s="59" t="str">
        <f>_xll.qlSwapIndex(,IborIndexFamily,D96,SettlementDays,Currency,Calendar,FixedLegTenor,FixedLegBDC,FixedLegDayCounter,IborIndex,DiscountingCurve,,Trigger)</f>
        <v>obj_0097e#0000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3"/>
      <c r="C97" s="53"/>
      <c r="D97" s="96" t="s">
        <v>96</v>
      </c>
      <c r="E97" s="86" t="s">
        <v>115</v>
      </c>
      <c r="F97" s="98">
        <f t="shared" si="4"/>
        <v>42177</v>
      </c>
      <c r="G97" s="98">
        <f>_xll.qlInterestRateIndexValueDate(M97,F97)</f>
        <v>42179</v>
      </c>
      <c r="H97" s="98">
        <f>_xll.qlInterestRateIndexMaturity(M97,G97)</f>
        <v>49850</v>
      </c>
      <c r="I97" s="90">
        <f>_xll.qlIndexFixing(M97,F97,TRUE,AllTriggers)</f>
        <v>1.7602833367838779E-2</v>
      </c>
      <c r="J97" s="89" t="str">
        <f t="shared" si="5"/>
        <v>EUR1YSW21Y=</v>
      </c>
      <c r="K97" s="108"/>
      <c r="L97" s="5"/>
      <c r="M97" s="59" t="str">
        <f>_xll.qlSwapIndex(,IborIndexFamily,D97,SettlementDays,Currency,Calendar,FixedLegTenor,FixedLegBDC,FixedLegDayCounter,IborIndex,DiscountingCurve,,Trigger)</f>
        <v>obj_0098a#0000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3"/>
      <c r="C98" s="53"/>
      <c r="D98" s="96" t="s">
        <v>97</v>
      </c>
      <c r="E98" s="86" t="s">
        <v>115</v>
      </c>
      <c r="F98" s="98">
        <f t="shared" si="4"/>
        <v>42177</v>
      </c>
      <c r="G98" s="98">
        <f>_xll.qlInterestRateIndexValueDate(M98,F98)</f>
        <v>42179</v>
      </c>
      <c r="H98" s="98">
        <f>_xll.qlInterestRateIndexMaturity(M98,G98)</f>
        <v>50215</v>
      </c>
      <c r="I98" s="90">
        <f>_xll.qlIndexFixing(M98,F98,TRUE,AllTriggers)</f>
        <v>1.7651502993756646E-2</v>
      </c>
      <c r="J98" s="89" t="str">
        <f t="shared" si="5"/>
        <v>EUR1YSW22Y=</v>
      </c>
      <c r="K98" s="108"/>
      <c r="L98" s="5"/>
      <c r="M98" s="59" t="str">
        <f>_xll.qlSwapIndex(,IborIndexFamily,D98,SettlementDays,Currency,Calendar,FixedLegTenor,FixedLegBDC,FixedLegDayCounter,IborIndex,DiscountingCurve,,Trigger)</f>
        <v>obj_00998#0000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3"/>
      <c r="C99" s="53"/>
      <c r="D99" s="96" t="s">
        <v>98</v>
      </c>
      <c r="E99" s="86" t="s">
        <v>115</v>
      </c>
      <c r="F99" s="98">
        <f t="shared" si="4"/>
        <v>42177</v>
      </c>
      <c r="G99" s="98">
        <f>_xll.qlInterestRateIndexValueDate(M99,F99)</f>
        <v>42179</v>
      </c>
      <c r="H99" s="98">
        <f>_xll.qlInterestRateIndexMaturity(M99,G99)</f>
        <v>50580</v>
      </c>
      <c r="I99" s="90">
        <f>_xll.qlIndexFixing(M99,F99,TRUE,AllTriggers)</f>
        <v>1.7683450388192648E-2</v>
      </c>
      <c r="J99" s="89" t="str">
        <f t="shared" si="5"/>
        <v>EUR1YSW23Y=</v>
      </c>
      <c r="K99" s="108"/>
      <c r="L99" s="5"/>
      <c r="M99" s="59" t="str">
        <f>_xll.qlSwapIndex(,IborIndexFamily,D99,SettlementDays,Currency,Calendar,FixedLegTenor,FixedLegBDC,FixedLegDayCounter,IborIndex,DiscountingCurve,,Trigger)</f>
        <v>obj_009d3#0000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3"/>
      <c r="C100" s="53"/>
      <c r="D100" s="96" t="s">
        <v>99</v>
      </c>
      <c r="E100" s="86" t="s">
        <v>115</v>
      </c>
      <c r="F100" s="98">
        <f t="shared" si="4"/>
        <v>42177</v>
      </c>
      <c r="G100" s="98">
        <f>_xll.qlInterestRateIndexValueDate(M100,F100)</f>
        <v>42179</v>
      </c>
      <c r="H100" s="98">
        <f>_xll.qlInterestRateIndexMaturity(M100,G100)</f>
        <v>50945</v>
      </c>
      <c r="I100" s="90">
        <f>_xll.qlIndexFixing(M100,F100,TRUE,AllTriggers)</f>
        <v>1.7704004249962928E-2</v>
      </c>
      <c r="J100" s="89" t="str">
        <f t="shared" si="5"/>
        <v>EUR1YSW24Y=</v>
      </c>
      <c r="K100" s="108"/>
      <c r="L100" s="5"/>
      <c r="M100" s="59" t="str">
        <f>_xll.qlSwapIndex(,IborIndexFamily,D100,SettlementDays,Currency,Calendar,FixedLegTenor,FixedLegBDC,FixedLegDayCounter,IborIndex,DiscountingCurve,,Trigger)</f>
        <v>obj_009af#0000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3"/>
      <c r="C101" s="53"/>
      <c r="D101" s="96" t="s">
        <v>100</v>
      </c>
      <c r="E101" s="86" t="s">
        <v>115</v>
      </c>
      <c r="F101" s="98">
        <f t="shared" si="4"/>
        <v>42177</v>
      </c>
      <c r="G101" s="98">
        <f>_xll.qlInterestRateIndexValueDate(M101,F101)</f>
        <v>42179</v>
      </c>
      <c r="H101" s="98">
        <f>_xll.qlInterestRateIndexMaturity(M101,G101)</f>
        <v>51312</v>
      </c>
      <c r="I101" s="90">
        <f>_xll.qlIndexFixing(M101,F101,TRUE,AllTriggers)</f>
        <v>1.7719999999385505E-2</v>
      </c>
      <c r="J101" s="89" t="str">
        <f t="shared" si="5"/>
        <v>EUR1YSW25Y=</v>
      </c>
      <c r="K101" s="108" t="s">
        <v>173</v>
      </c>
      <c r="L101" s="5"/>
      <c r="M101" s="59" t="str">
        <f>_xll.qlSwapIndex(,IborIndexFamily,D101,SettlementDays,Currency,Calendar,FixedLegTenor,FixedLegBDC,FixedLegDayCounter,IborIndex,DiscountingCurve,,Trigger)</f>
        <v>obj_00982#0000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3"/>
      <c r="C102" s="53"/>
      <c r="D102" s="96" t="s">
        <v>101</v>
      </c>
      <c r="E102" s="86" t="s">
        <v>115</v>
      </c>
      <c r="F102" s="98">
        <f t="shared" si="4"/>
        <v>42177</v>
      </c>
      <c r="G102" s="98">
        <f>_xll.qlInterestRateIndexValueDate(M102,F102)</f>
        <v>42179</v>
      </c>
      <c r="H102" s="98">
        <f>_xll.qlInterestRateIndexMaturity(M102,G102)</f>
        <v>51676</v>
      </c>
      <c r="I102" s="90">
        <f>_xll.qlIndexFixing(M102,F102,TRUE,AllTriggers)</f>
        <v>1.7731881985907409E-2</v>
      </c>
      <c r="J102" s="89" t="str">
        <f t="shared" si="5"/>
        <v>EUR1YSW26Y=</v>
      </c>
      <c r="K102" s="108"/>
      <c r="L102" s="5"/>
      <c r="M102" s="59" t="str">
        <f>_xll.qlSwapIndex(,IborIndexFamily,D102,SettlementDays,Currency,Calendar,FixedLegTenor,FixedLegBDC,FixedLegDayCounter,IborIndex,DiscountingCurve,,Trigger)</f>
        <v>obj_009d4#0000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3"/>
      <c r="C103" s="53"/>
      <c r="D103" s="96" t="s">
        <v>102</v>
      </c>
      <c r="E103" s="86" t="s">
        <v>115</v>
      </c>
      <c r="F103" s="98">
        <f t="shared" si="4"/>
        <v>42177</v>
      </c>
      <c r="G103" s="98">
        <f>_xll.qlInterestRateIndexValueDate(M103,F103)</f>
        <v>42179</v>
      </c>
      <c r="H103" s="98">
        <f>_xll.qlInterestRateIndexMaturity(M103,G103)</f>
        <v>52041</v>
      </c>
      <c r="I103" s="90">
        <f>_xll.qlIndexFixing(M103,F103,TRUE,AllTriggers)</f>
        <v>1.7742119858745273E-2</v>
      </c>
      <c r="J103" s="89" t="str">
        <f t="shared" si="5"/>
        <v>EUR1YSW27Y=</v>
      </c>
      <c r="K103" s="108"/>
      <c r="L103" s="5"/>
      <c r="M103" s="59" t="str">
        <f>_xll.qlSwapIndex(,IborIndexFamily,D103,SettlementDays,Currency,Calendar,FixedLegTenor,FixedLegBDC,FixedLegDayCounter,IborIndex,DiscountingCurve,,Trigger)</f>
        <v>obj_009d9#0000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9"/>
      <c r="AE103" s="9"/>
      <c r="AF103" s="9"/>
      <c r="AG103" s="9"/>
      <c r="AH103" s="9"/>
      <c r="AI103" s="9"/>
      <c r="AJ103" s="9"/>
    </row>
    <row r="104" spans="1:36" x14ac:dyDescent="0.2">
      <c r="A104" s="5"/>
      <c r="B104" s="53"/>
      <c r="C104" s="53"/>
      <c r="D104" s="96" t="s">
        <v>103</v>
      </c>
      <c r="E104" s="86" t="s">
        <v>115</v>
      </c>
      <c r="F104" s="98">
        <f t="shared" si="4"/>
        <v>42177</v>
      </c>
      <c r="G104" s="98">
        <f>_xll.qlInterestRateIndexValueDate(M104,F104)</f>
        <v>42179</v>
      </c>
      <c r="H104" s="98">
        <f>_xll.qlInterestRateIndexMaturity(M104,G104)</f>
        <v>52406</v>
      </c>
      <c r="I104" s="90">
        <f>_xll.qlIndexFixing(M104,F104,TRUE,AllTriggers)</f>
        <v>1.7751283279142119E-2</v>
      </c>
      <c r="J104" s="89" t="str">
        <f t="shared" ref="J104:J106" si="6">Currency&amp;CurveTenor&amp;E104&amp;B65&amp;C65&amp;IF(E104="FRA",SUBSTITUTE(D104,"M",""),D104)&amp;"="</f>
        <v>EUR1YSW28Y=</v>
      </c>
      <c r="K104" s="108"/>
      <c r="L104" s="5"/>
      <c r="M104" s="59" t="str">
        <f>_xll.qlSwapIndex(,IborIndexFamily,D104,SettlementDays,Currency,Calendar,FixedLegTenor,FixedLegBDC,FixedLegDayCounter,IborIndex,DiscountingCurve,,Trigger)</f>
        <v>obj_009c1#0000</v>
      </c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3"/>
      <c r="C105" s="53"/>
      <c r="D105" s="96" t="s">
        <v>104</v>
      </c>
      <c r="E105" s="86" t="s">
        <v>115</v>
      </c>
      <c r="F105" s="98">
        <f t="shared" si="4"/>
        <v>42177</v>
      </c>
      <c r="G105" s="98">
        <f>_xll.qlInterestRateIndexValueDate(M105,F105)</f>
        <v>42179</v>
      </c>
      <c r="H105" s="98">
        <f>_xll.qlInterestRateIndexMaturity(M105,G105)</f>
        <v>52772</v>
      </c>
      <c r="I105" s="90">
        <f>_xll.qlIndexFixing(M105,F105,TRUE,AllTriggers)</f>
        <v>1.7761271428331237E-2</v>
      </c>
      <c r="J105" s="89" t="str">
        <f t="shared" si="6"/>
        <v>EUR1YSW29Y=</v>
      </c>
      <c r="K105" s="108"/>
      <c r="L105" s="5"/>
      <c r="M105" s="59" t="str">
        <f>_xll.qlSwapIndex(,IborIndexFamily,D105,SettlementDays,Currency,Calendar,FixedLegTenor,FixedLegBDC,FixedLegDayCounter,IborIndex,DiscountingCurve,,Trigger)</f>
        <v>obj_0096e#0000</v>
      </c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3"/>
      <c r="C106" s="53"/>
      <c r="D106" s="96" t="s">
        <v>105</v>
      </c>
      <c r="E106" s="86" t="s">
        <v>115</v>
      </c>
      <c r="F106" s="98">
        <f t="shared" si="4"/>
        <v>42177</v>
      </c>
      <c r="G106" s="98">
        <f>_xll.qlInterestRateIndexValueDate(M106,F106)</f>
        <v>42179</v>
      </c>
      <c r="H106" s="98">
        <f>_xll.qlInterestRateIndexMaturity(M106,G106)</f>
        <v>53139</v>
      </c>
      <c r="I106" s="90">
        <f>_xll.qlIndexFixing(M106,F106,TRUE,AllTriggers)</f>
        <v>1.7769999999460068E-2</v>
      </c>
      <c r="J106" s="89" t="str">
        <f t="shared" si="6"/>
        <v>EUR1YSW30Y=</v>
      </c>
      <c r="K106" s="108" t="s">
        <v>174</v>
      </c>
      <c r="L106" s="5"/>
      <c r="M106" s="59" t="str">
        <f>_xll.qlSwapIndex(,IborIndexFamily,D106,SettlementDays,Currency,Calendar,FixedLegTenor,FixedLegBDC,FixedLegDayCounter,IborIndex,DiscountingCurve,,Trigger)</f>
        <v>obj_009e2#0000</v>
      </c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3"/>
      <c r="C107" s="53"/>
      <c r="D107" s="96" t="s">
        <v>116</v>
      </c>
      <c r="E107" s="86" t="s">
        <v>115</v>
      </c>
      <c r="F107" s="98">
        <f t="shared" si="4"/>
        <v>42177</v>
      </c>
      <c r="G107" s="98">
        <f>_xll.qlInterestRateIndexValueDate(M107,F107)</f>
        <v>42179</v>
      </c>
      <c r="H107" s="98">
        <f>_xll.qlInterestRateIndexMaturity(M107,G107)</f>
        <v>53503</v>
      </c>
      <c r="I107" s="90">
        <f>_xll.qlIndexFixing(M107,F107,TRUE,AllTriggers)</f>
        <v>1.7778566455487314E-2</v>
      </c>
      <c r="J107" s="89" t="str">
        <f t="shared" ref="J107:J115" si="7">Currency&amp;CurveTenor&amp;E107&amp;B68&amp;C68&amp;IF(E107="FRA",SUBSTITUTE(D107,"M",""),D107)&amp;"="</f>
        <v>EUR1YSW31Y=</v>
      </c>
      <c r="K107" s="108"/>
      <c r="L107" s="5"/>
      <c r="M107" s="59" t="str">
        <f>_xll.qlSwapIndex(,IborIndexFamily,D107,SettlementDays,Currency,Calendar,FixedLegTenor,FixedLegBDC,FixedLegDayCounter,IborIndex,DiscountingCurve,,Trigger)</f>
        <v>obj_00963#0000</v>
      </c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3"/>
      <c r="C108" s="53"/>
      <c r="D108" s="96" t="s">
        <v>117</v>
      </c>
      <c r="E108" s="86" t="s">
        <v>115</v>
      </c>
      <c r="F108" s="98">
        <f t="shared" si="4"/>
        <v>42177</v>
      </c>
      <c r="G108" s="98">
        <f>_xll.qlInterestRateIndexValueDate(M108,F108)</f>
        <v>42179</v>
      </c>
      <c r="H108" s="98">
        <f>_xll.qlInterestRateIndexMaturity(M108,G108)</f>
        <v>53867</v>
      </c>
      <c r="I108" s="90">
        <f>_xll.qlIndexFixing(M108,F108,TRUE,AllTriggers)</f>
        <v>1.7786411990892169E-2</v>
      </c>
      <c r="J108" s="89" t="str">
        <f t="shared" si="7"/>
        <v>EUR1YSW32Y=</v>
      </c>
      <c r="K108" s="108"/>
      <c r="L108" s="5"/>
      <c r="M108" s="59" t="str">
        <f>_xll.qlSwapIndex(,IborIndexFamily,D108,SettlementDays,Currency,Calendar,FixedLegTenor,FixedLegBDC,FixedLegDayCounter,IborIndex,DiscountingCurve,,Trigger)</f>
        <v>obj_00965#0000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3"/>
      <c r="C109" s="53"/>
      <c r="D109" s="96" t="s">
        <v>118</v>
      </c>
      <c r="E109" s="86" t="s">
        <v>115</v>
      </c>
      <c r="F109" s="98">
        <f t="shared" si="4"/>
        <v>42177</v>
      </c>
      <c r="G109" s="98">
        <f>_xll.qlInterestRateIndexValueDate(M109,F109)</f>
        <v>42179</v>
      </c>
      <c r="H109" s="98">
        <f>_xll.qlInterestRateIndexMaturity(M109,G109)</f>
        <v>54233</v>
      </c>
      <c r="I109" s="90">
        <f>_xll.qlIndexFixing(M109,F109,TRUE,AllTriggers)</f>
        <v>1.7794546313522168E-2</v>
      </c>
      <c r="J109" s="89" t="str">
        <f t="shared" si="7"/>
        <v>EUR1YSW33Y=</v>
      </c>
      <c r="K109" s="108"/>
      <c r="L109" s="5"/>
      <c r="M109" s="59" t="str">
        <f>_xll.qlSwapIndex(,IborIndexFamily,D109,SettlementDays,Currency,Calendar,FixedLegTenor,FixedLegBDC,FixedLegDayCounter,IborIndex,DiscountingCurve,,Trigger)</f>
        <v>obj_0095b#0000</v>
      </c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3"/>
      <c r="C110" s="53"/>
      <c r="D110" s="96" t="s">
        <v>119</v>
      </c>
      <c r="E110" s="86" t="s">
        <v>115</v>
      </c>
      <c r="F110" s="98">
        <f t="shared" si="4"/>
        <v>42177</v>
      </c>
      <c r="G110" s="98">
        <f>_xll.qlInterestRateIndexValueDate(M110,F110)</f>
        <v>42179</v>
      </c>
      <c r="H110" s="98">
        <f>_xll.qlInterestRateIndexMaturity(M110,G110)</f>
        <v>54598</v>
      </c>
      <c r="I110" s="90">
        <f>_xll.qlIndexFixing(M110,F110,TRUE,AllTriggers)</f>
        <v>1.7800560482817421E-2</v>
      </c>
      <c r="J110" s="89" t="str">
        <f t="shared" si="7"/>
        <v>EUR1YSW34Y=</v>
      </c>
      <c r="K110" s="108"/>
      <c r="L110" s="5"/>
      <c r="M110" s="59" t="str">
        <f>_xll.qlSwapIndex(,IborIndexFamily,D110,SettlementDays,Currency,Calendar,FixedLegTenor,FixedLegBDC,FixedLegDayCounter,IborIndex,DiscountingCurve,,Trigger)</f>
        <v>obj_00957#0000</v>
      </c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3"/>
      <c r="C111" s="53"/>
      <c r="D111" s="96" t="s">
        <v>106</v>
      </c>
      <c r="E111" s="86" t="s">
        <v>115</v>
      </c>
      <c r="F111" s="98">
        <f t="shared" si="4"/>
        <v>42177</v>
      </c>
      <c r="G111" s="98">
        <f>_xll.qlInterestRateIndexValueDate(M111,F111)</f>
        <v>42179</v>
      </c>
      <c r="H111" s="98">
        <f>_xll.qlInterestRateIndexMaturity(M111,G111)</f>
        <v>54963</v>
      </c>
      <c r="I111" s="90">
        <f>_xll.qlIndexFixing(M111,F111,TRUE,AllTriggers)</f>
        <v>1.7805475490928754E-2</v>
      </c>
      <c r="J111" s="89" t="str">
        <f t="shared" si="7"/>
        <v>EUR1YSW35Y=</v>
      </c>
      <c r="K111" s="108"/>
      <c r="L111" s="5"/>
      <c r="M111" s="59" t="str">
        <f>_xll.qlSwapIndex(,IborIndexFamily,D111,SettlementDays,Currency,Calendar,FixedLegTenor,FixedLegBDC,FixedLegDayCounter,IborIndex,DiscountingCurve,,Trigger)</f>
        <v>obj_00955#0000</v>
      </c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3"/>
      <c r="C112" s="53"/>
      <c r="D112" s="96" t="s">
        <v>120</v>
      </c>
      <c r="E112" s="86" t="s">
        <v>115</v>
      </c>
      <c r="F112" s="98">
        <f t="shared" si="4"/>
        <v>42177</v>
      </c>
      <c r="G112" s="98">
        <f>_xll.qlInterestRateIndexValueDate(M112,F112)</f>
        <v>42179</v>
      </c>
      <c r="H112" s="98">
        <f>_xll.qlInterestRateIndexMaturity(M112,G112)</f>
        <v>55330</v>
      </c>
      <c r="I112" s="90">
        <f>_xll.qlIndexFixing(M112,F112,TRUE,AllTriggers)</f>
        <v>1.7809171526274568E-2</v>
      </c>
      <c r="J112" s="89" t="str">
        <f t="shared" si="7"/>
        <v>EUR1YSW36Y=</v>
      </c>
      <c r="K112" s="108"/>
      <c r="L112" s="5"/>
      <c r="M112" s="59" t="str">
        <f>_xll.qlSwapIndex(,IborIndexFamily,D112,SettlementDays,Currency,Calendar,FixedLegTenor,FixedLegBDC,FixedLegDayCounter,IborIndex,DiscountingCurve,,Trigger)</f>
        <v>obj_0095d#0000</v>
      </c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3"/>
      <c r="C113" s="53"/>
      <c r="D113" s="96" t="s">
        <v>121</v>
      </c>
      <c r="E113" s="86" t="s">
        <v>115</v>
      </c>
      <c r="F113" s="98">
        <f t="shared" si="4"/>
        <v>42177</v>
      </c>
      <c r="G113" s="98">
        <f>_xll.qlInterestRateIndexValueDate(M113,F113)</f>
        <v>42179</v>
      </c>
      <c r="H113" s="98">
        <f>_xll.qlInterestRateIndexMaturity(M113,G113)</f>
        <v>55694</v>
      </c>
      <c r="I113" s="90">
        <f>_xll.qlIndexFixing(M113,F113,TRUE,AllTriggers)</f>
        <v>1.7812452287434184E-2</v>
      </c>
      <c r="J113" s="89" t="str">
        <f t="shared" si="7"/>
        <v>EUR1YSW37Y=</v>
      </c>
      <c r="K113" s="108"/>
      <c r="L113" s="5"/>
      <c r="M113" s="59" t="str">
        <f>_xll.qlSwapIndex(,IborIndexFamily,D113,SettlementDays,Currency,Calendar,FixedLegTenor,FixedLegBDC,FixedLegDayCounter,IborIndex,DiscountingCurve,,Trigger)</f>
        <v>obj_00953#0000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3"/>
      <c r="C114" s="53"/>
      <c r="D114" s="96" t="s">
        <v>122</v>
      </c>
      <c r="E114" s="86" t="s">
        <v>115</v>
      </c>
      <c r="F114" s="98">
        <f t="shared" si="4"/>
        <v>42177</v>
      </c>
      <c r="G114" s="98">
        <f>_xll.qlInterestRateIndexValueDate(M114,F114)</f>
        <v>42179</v>
      </c>
      <c r="H114" s="98">
        <f>_xll.qlInterestRateIndexMaturity(M114,G114)</f>
        <v>56059</v>
      </c>
      <c r="I114" s="90">
        <f>_xll.qlIndexFixing(M114,F114,TRUE,AllTriggers)</f>
        <v>1.7813285894286629E-2</v>
      </c>
      <c r="J114" s="89" t="str">
        <f t="shared" si="7"/>
        <v>EUR1YSW38Y=</v>
      </c>
      <c r="K114" s="108"/>
      <c r="L114" s="5"/>
      <c r="M114" s="59" t="str">
        <f>_xll.qlSwapIndex(,IborIndexFamily,D114,SettlementDays,Currency,Calendar,FixedLegTenor,FixedLegBDC,FixedLegDayCounter,IborIndex,DiscountingCurve,,Trigger)</f>
        <v>obj_0095f#0000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3"/>
      <c r="C115" s="53"/>
      <c r="D115" s="96" t="s">
        <v>123</v>
      </c>
      <c r="E115" s="86" t="s">
        <v>115</v>
      </c>
      <c r="F115" s="98">
        <f t="shared" si="4"/>
        <v>42177</v>
      </c>
      <c r="G115" s="98">
        <f>_xll.qlInterestRateIndexValueDate(M115,F115)</f>
        <v>42179</v>
      </c>
      <c r="H115" s="98">
        <f>_xll.qlInterestRateIndexMaturity(M115,G115)</f>
        <v>56424</v>
      </c>
      <c r="I115" s="90">
        <f>_xll.qlIndexFixing(M115,F115,TRUE,AllTriggers)</f>
        <v>1.7812511519824367E-2</v>
      </c>
      <c r="J115" s="89" t="str">
        <f t="shared" si="7"/>
        <v>EUR1YSW39Y=</v>
      </c>
      <c r="K115" s="108"/>
      <c r="L115" s="5"/>
      <c r="M115" s="59" t="str">
        <f>_xll.qlSwapIndex(,IborIndexFamily,D115,SettlementDays,Currency,Calendar,FixedLegTenor,FixedLegBDC,FixedLegDayCounter,IborIndex,DiscountingCurve,,Trigger)</f>
        <v>obj_00958#0000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3"/>
      <c r="C116" s="53"/>
      <c r="D116" s="96" t="s">
        <v>107</v>
      </c>
      <c r="E116" s="86" t="s">
        <v>115</v>
      </c>
      <c r="F116" s="98">
        <f>EvaluationDate</f>
        <v>42177</v>
      </c>
      <c r="G116" s="98">
        <f>_xll.qlInterestRateIndexValueDate(M116,F116)</f>
        <v>42179</v>
      </c>
      <c r="H116" s="98">
        <f>_xll.qlInterestRateIndexMaturity(M116,G116)</f>
        <v>56789</v>
      </c>
      <c r="I116" s="90">
        <f>_xll.qlIndexFixing(M116,F116,TRUE,AllTriggers)</f>
        <v>1.7809999999971911E-2</v>
      </c>
      <c r="J116" s="89" t="str">
        <f>Currency&amp;CurveTenor&amp;E116&amp;B77&amp;C77&amp;IF(E116="FRA",SUBSTITUTE(D116,"M",""),D116)&amp;"="</f>
        <v>EUR1YSW40Y=</v>
      </c>
      <c r="K116" s="108" t="s">
        <v>175</v>
      </c>
      <c r="L116" s="5"/>
      <c r="M116" s="59" t="str">
        <f>_xll.qlSwapIndex(,IborIndexFamily,D116,SettlementDays,Currency,Calendar,FixedLegTenor,FixedLegBDC,FixedLegDayCounter,IborIndex,DiscountingCurve,,Trigger)</f>
        <v>obj_00979#0000</v>
      </c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3"/>
      <c r="C117" s="53"/>
      <c r="D117" s="96" t="s">
        <v>108</v>
      </c>
      <c r="E117" s="86" t="s">
        <v>115</v>
      </c>
      <c r="F117" s="98">
        <f>EvaluationDate</f>
        <v>42177</v>
      </c>
      <c r="G117" s="98">
        <f>_xll.qlInterestRateIndexValueDate(M117,F117)</f>
        <v>42179</v>
      </c>
      <c r="H117" s="98">
        <f>_xll.qlInterestRateIndexMaturity(M117,G117)</f>
        <v>60442</v>
      </c>
      <c r="I117" s="90">
        <f>_xll.qlIndexFixing(M117,F117,TRUE,AllTriggers)</f>
        <v>1.7330000000036764E-2</v>
      </c>
      <c r="J117" s="89" t="str">
        <f>Currency&amp;CurveTenor&amp;E117&amp;B78&amp;C78&amp;IF(E117="FRA",SUBSTITUTE(D117,"M",""),D117)&amp;"="</f>
        <v>EUR1YSW50Y=</v>
      </c>
      <c r="K117" s="108" t="s">
        <v>176</v>
      </c>
      <c r="L117" s="5"/>
      <c r="M117" s="59" t="str">
        <f>_xll.qlSwapIndex(,IborIndexFamily,D117,SettlementDays,Currency,Calendar,FixedLegTenor,FixedLegBDC,FixedLegDayCounter,IborIndex,DiscountingCurve,,Trigger)</f>
        <v>obj_009e4#0000</v>
      </c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4"/>
      <c r="C118" s="54"/>
      <c r="D118" s="99" t="s">
        <v>109</v>
      </c>
      <c r="E118" s="87" t="s">
        <v>115</v>
      </c>
      <c r="F118" s="102">
        <f>EvaluationDate</f>
        <v>42177</v>
      </c>
      <c r="G118" s="102">
        <f>_xll.qlInterestRateIndexValueDate(M118,F118)</f>
        <v>42179</v>
      </c>
      <c r="H118" s="102">
        <f>_xll.qlInterestRateIndexMaturity(M118,G118)</f>
        <v>64094</v>
      </c>
      <c r="I118" s="103">
        <f>_xll.qlIndexFixing(M118,F118,TRUE,AllTriggers)</f>
        <v>1.7149999999415258E-2</v>
      </c>
      <c r="J118" s="101" t="str">
        <f>Currency&amp;CurveTenor&amp;E118&amp;B79&amp;C79&amp;IF(E118="FRA",SUBSTITUTE(D118,"M",""),D118)&amp;"="</f>
        <v>EUR1YSW60Y=</v>
      </c>
      <c r="K118" s="109" t="s">
        <v>177</v>
      </c>
      <c r="L118" s="5"/>
      <c r="M118" s="65" t="str">
        <f>_xll.qlSwapIndex(,IborIndexFamily,D118,SettlementDays,Currency,Calendar,FixedLegTenor,FixedLegBDC,FixedLegDayCounter,IborIndex,DiscountingCurve,,Trigger)</f>
        <v>obj_009ad#0000</v>
      </c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3"/>
      <c r="C119" s="3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3"/>
      <c r="C120" s="3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3"/>
      <c r="C121" s="3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3"/>
      <c r="C122" s="3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3"/>
      <c r="C123" s="3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3"/>
      <c r="C124" s="3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3"/>
      <c r="C125" s="3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3"/>
      <c r="C126" s="3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3"/>
      <c r="C127" s="3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3"/>
      <c r="C128" s="3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3"/>
      <c r="C129" s="3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3"/>
      <c r="C130" s="3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36" x14ac:dyDescent="0.2">
      <c r="A131" s="5"/>
      <c r="B131" s="3"/>
      <c r="C131" s="3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36" x14ac:dyDescent="0.2">
      <c r="A132" s="5"/>
      <c r="B132" s="3"/>
      <c r="C132" s="3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36" x14ac:dyDescent="0.2">
      <c r="A133" s="5"/>
      <c r="B133" s="3"/>
      <c r="C133" s="3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36" x14ac:dyDescent="0.2">
      <c r="A134" s="5"/>
      <c r="B134" s="3"/>
      <c r="C134" s="3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36" x14ac:dyDescent="0.2">
      <c r="A135" s="5"/>
      <c r="B135" s="3"/>
      <c r="C135" s="3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36" x14ac:dyDescent="0.2">
      <c r="A136" s="5"/>
      <c r="B136" s="3"/>
      <c r="C136" s="3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36" x14ac:dyDescent="0.2">
      <c r="A137" s="5"/>
      <c r="B137" s="3"/>
      <c r="C137" s="3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36" x14ac:dyDescent="0.2">
      <c r="A138" s="5"/>
      <c r="B138" s="3"/>
      <c r="C138" s="3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36" x14ac:dyDescent="0.2">
      <c r="A139" s="5"/>
      <c r="B139" s="3"/>
      <c r="C139" s="3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36" x14ac:dyDescent="0.2">
      <c r="A140" s="5"/>
      <c r="B140" s="3"/>
      <c r="C140" s="3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36" x14ac:dyDescent="0.2">
      <c r="A141" s="5"/>
      <c r="B141" s="3"/>
      <c r="C141" s="3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36" x14ac:dyDescent="0.2">
      <c r="A142" s="5"/>
      <c r="B142" s="3"/>
      <c r="C142" s="3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3"/>
      <c r="C143" s="3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3"/>
      <c r="C144" s="3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3"/>
      <c r="C145" s="3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3"/>
      <c r="C146" s="3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3"/>
      <c r="C147" s="3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3"/>
      <c r="C148" s="3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3"/>
      <c r="C149" s="3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3"/>
      <c r="C150" s="3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3"/>
      <c r="C151" s="3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3"/>
      <c r="C152" s="3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3"/>
      <c r="C153" s="3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3"/>
      <c r="C154" s="3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3"/>
      <c r="C155" s="3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3"/>
      <c r="C156" s="3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3"/>
      <c r="C157" s="3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3"/>
      <c r="C158" s="3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3"/>
      <c r="C159" s="3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3"/>
      <c r="C160" s="3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3"/>
      <c r="C161" s="3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3"/>
      <c r="C162" s="3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3"/>
      <c r="C163" s="3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3"/>
      <c r="C164" s="3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3"/>
      <c r="C165" s="3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3"/>
      <c r="C166" s="3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3"/>
      <c r="C167" s="3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3"/>
      <c r="C168" s="3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3"/>
      <c r="C169" s="3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3"/>
      <c r="C170" s="3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3"/>
      <c r="C171" s="3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3"/>
      <c r="C172" s="3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3"/>
      <c r="C173" s="3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3"/>
      <c r="C174" s="3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3"/>
      <c r="C175" s="3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3"/>
      <c r="C176" s="3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3"/>
      <c r="C177" s="3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3"/>
      <c r="C178" s="3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3"/>
      <c r="C179" s="3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3"/>
      <c r="C180" s="3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3"/>
      <c r="C181" s="3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3"/>
      <c r="C182" s="3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3"/>
      <c r="C183" s="3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3"/>
      <c r="C184" s="3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3"/>
      <c r="C185" s="3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3"/>
      <c r="C186" s="3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3"/>
      <c r="C187" s="3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3"/>
      <c r="C188" s="3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3"/>
      <c r="C189" s="3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3"/>
      <c r="C190" s="3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3"/>
      <c r="C191" s="3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3"/>
      <c r="C192" s="3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3"/>
      <c r="C193" s="3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3"/>
      <c r="C194" s="3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3"/>
      <c r="C195" s="3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3"/>
      <c r="C196" s="3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3"/>
      <c r="C197" s="3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3"/>
      <c r="C198" s="3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3"/>
      <c r="C199" s="3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B200" s="3"/>
      <c r="C200" s="3"/>
      <c r="D200" s="3"/>
      <c r="E200" s="5"/>
      <c r="F200" s="5"/>
      <c r="G200" s="5"/>
      <c r="H200" s="5"/>
      <c r="I200" s="7"/>
      <c r="J200" s="5"/>
      <c r="K200" s="5"/>
      <c r="L200" s="5"/>
      <c r="M200" s="5"/>
    </row>
  </sheetData>
  <dataValidations disablePrompts="1" count="2">
    <dataValidation type="list" allowBlank="1" showInputMessage="1" showErrorMessage="1" sqref="P63 P6">
      <formula1>"Following,Modified Following,Preceding,Modified Preceding,Unadjusted,Half-Month Modified Following"</formula1>
    </dataValidation>
    <dataValidation type="list" allowBlank="1" showInputMessage="1" showErrorMessage="1" sqref="Q63 Q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R144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3" width="2.7109375" style="5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.28515625" style="7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7.28515625" style="5" hidden="1" customWidth="1" outlineLevel="1"/>
    <col min="14" max="14" width="2" style="5" hidden="1" customWidth="1" outlineLevel="1"/>
    <col min="15" max="15" width="17.28515625" style="5" hidden="1" customWidth="1" outlineLevel="1"/>
    <col min="16" max="16" width="11" style="2" hidden="1" customWidth="1" outlineLevel="1"/>
    <col min="17" max="17" width="24.42578125" style="2" customWidth="1" collapsed="1"/>
    <col min="18" max="18" width="21.42578125" style="2" customWidth="1"/>
    <col min="19" max="19" width="17.28515625" style="2" bestFit="1" customWidth="1"/>
    <col min="20" max="20" width="13.140625" style="2" bestFit="1" customWidth="1"/>
    <col min="21" max="21" width="6" style="2" bestFit="1" customWidth="1"/>
    <col min="22" max="22" width="12" style="2" bestFit="1" customWidth="1"/>
    <col min="23" max="23" width="13.140625" style="2" bestFit="1" customWidth="1"/>
    <col min="24" max="24" width="12" style="2" bestFit="1" customWidth="1"/>
    <col min="25" max="25" width="15.140625" style="2" bestFit="1" customWidth="1"/>
    <col min="26" max="73" width="27.28515625" style="2" customWidth="1"/>
    <col min="74" max="16384" width="2.85546875" style="2"/>
  </cols>
  <sheetData>
    <row r="1" spans="1:34" x14ac:dyDescent="0.2">
      <c r="A1" s="44"/>
      <c r="B1" s="44"/>
      <c r="C1" s="44"/>
      <c r="D1" s="41"/>
      <c r="E1" s="42" t="s">
        <v>54</v>
      </c>
      <c r="F1" s="43" t="s">
        <v>15</v>
      </c>
      <c r="G1" s="44"/>
      <c r="H1" s="44"/>
      <c r="I1" s="36"/>
      <c r="J1" s="44"/>
      <c r="K1" s="44"/>
      <c r="L1" s="44"/>
      <c r="M1" s="44"/>
      <c r="N1" s="44"/>
      <c r="O1" s="44"/>
    </row>
    <row r="2" spans="1:34" x14ac:dyDescent="0.2">
      <c r="E2" s="42" t="s">
        <v>55</v>
      </c>
      <c r="F2" s="43" t="str">
        <f>Currency&amp;CurveTenor</f>
        <v>EURON</v>
      </c>
      <c r="G2" s="44"/>
      <c r="H2" s="44"/>
      <c r="I2" s="36"/>
      <c r="J2" s="44"/>
      <c r="K2" s="44"/>
      <c r="M2" s="44"/>
    </row>
    <row r="3" spans="1:34" x14ac:dyDescent="0.2">
      <c r="E3" s="42" t="s">
        <v>47</v>
      </c>
      <c r="F3" s="19" t="s">
        <v>114</v>
      </c>
      <c r="G3" s="44"/>
      <c r="H3" s="44"/>
      <c r="I3" s="36"/>
      <c r="J3" s="44"/>
      <c r="K3" s="44"/>
      <c r="M3" s="44"/>
    </row>
    <row r="4" spans="1:34" x14ac:dyDescent="0.2">
      <c r="A4" s="44"/>
      <c r="B4" s="44"/>
      <c r="C4" s="44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</row>
    <row r="5" spans="1:34" x14ac:dyDescent="0.2">
      <c r="A5" s="27"/>
      <c r="B5" s="27"/>
      <c r="C5" s="27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4"/>
      <c r="N5" s="41"/>
      <c r="O5" s="41"/>
    </row>
    <row r="6" spans="1:34" x14ac:dyDescent="0.2">
      <c r="A6" s="27"/>
      <c r="B6" s="27"/>
      <c r="C6" s="27"/>
      <c r="D6" s="52" t="s">
        <v>15</v>
      </c>
      <c r="E6" s="69" t="s">
        <v>145</v>
      </c>
      <c r="F6" s="70">
        <f>EvaluationDate</f>
        <v>42177</v>
      </c>
      <c r="G6" s="70">
        <f>_xll.qlInterestRateIndexValueDate(OvernightIndex,F6)</f>
        <v>42177</v>
      </c>
      <c r="H6" s="70">
        <f>_xll.qlInterestRateIndexMaturity(OvernightIndex,G6)</f>
        <v>42178</v>
      </c>
      <c r="I6" s="67">
        <f>_xll.qlIndexFixing(OvernightIndex,F6,TRUE,AllTriggers)</f>
        <v>-1.1000000000072063E-3</v>
      </c>
      <c r="J6" s="67" t="str">
        <f t="shared" ref="J6:J8" si="0">Currency&amp;CurveTenor&amp;$E6&amp;$D6&amp;"="</f>
        <v>EURONDPON=</v>
      </c>
      <c r="K6" s="67" t="str">
        <f>Currency&amp;D6&amp;"D=CKCC"</f>
        <v>EUROND=CKCC</v>
      </c>
      <c r="L6" s="58"/>
      <c r="M6" s="44"/>
      <c r="N6" s="41"/>
      <c r="O6" s="41"/>
    </row>
    <row r="7" spans="1:34" x14ac:dyDescent="0.2">
      <c r="A7" s="27"/>
      <c r="B7" s="27"/>
      <c r="C7" s="27"/>
      <c r="D7" s="53" t="s">
        <v>110</v>
      </c>
      <c r="E7" s="60" t="s">
        <v>145</v>
      </c>
      <c r="F7" s="61">
        <f>H6</f>
        <v>42178</v>
      </c>
      <c r="G7" s="61">
        <f>_xll.qlInterestRateIndexValueDate(OvernightIndex,F7)</f>
        <v>42178</v>
      </c>
      <c r="H7" s="61">
        <f>_xll.qlInterestRateIndexMaturity(OvernightIndex,G7)</f>
        <v>42179</v>
      </c>
      <c r="I7" s="68">
        <f>_xll.qlIndexFixing(OvernightIndex,F7,TRUE,AllTriggers)</f>
        <v>-1.0999999999272703E-3</v>
      </c>
      <c r="J7" s="68" t="str">
        <f t="shared" si="0"/>
        <v>EURONDPTN=</v>
      </c>
      <c r="K7" s="68" t="str">
        <f>Currency&amp;D7&amp;"D=CKCC"</f>
        <v>EURTND=CKCC</v>
      </c>
      <c r="L7" s="58"/>
      <c r="M7" s="44"/>
      <c r="N7" s="41"/>
      <c r="O7" s="41"/>
    </row>
    <row r="8" spans="1:34" x14ac:dyDescent="0.2">
      <c r="A8" s="27"/>
      <c r="B8" s="27"/>
      <c r="C8" s="27"/>
      <c r="D8" s="53" t="s">
        <v>111</v>
      </c>
      <c r="E8" s="60" t="s">
        <v>145</v>
      </c>
      <c r="F8" s="61">
        <f t="shared" ref="F8" si="1">H7</f>
        <v>42179</v>
      </c>
      <c r="G8" s="61">
        <f>_xll.qlInterestRateIndexValueDate(OvernightIndex,F8)</f>
        <v>42179</v>
      </c>
      <c r="H8" s="61">
        <f>_xll.qlInterestRateIndexMaturity(OvernightIndex,G8)</f>
        <v>42180</v>
      </c>
      <c r="I8" s="68">
        <f>_xll.qlIndexFixing(OvernightIndex,F8,TRUE,AllTriggers)</f>
        <v>-1.1185994218099182E-3</v>
      </c>
      <c r="J8" s="68" t="str">
        <f t="shared" si="0"/>
        <v>EURONDPSN=</v>
      </c>
      <c r="K8" s="68" t="str">
        <f>Currency&amp;D8&amp;"D=CKCC"</f>
        <v>EURSND=CKCC</v>
      </c>
      <c r="L8" s="58"/>
      <c r="M8" s="44"/>
      <c r="N8" s="41"/>
      <c r="O8" s="41"/>
    </row>
    <row r="9" spans="1:34" x14ac:dyDescent="0.2">
      <c r="A9" s="27"/>
      <c r="B9" s="27"/>
      <c r="C9" s="27"/>
      <c r="D9" s="116"/>
      <c r="E9" s="117"/>
      <c r="F9" s="117"/>
      <c r="G9" s="117"/>
      <c r="H9" s="117"/>
      <c r="I9" s="124"/>
      <c r="J9" s="117"/>
      <c r="K9" s="117"/>
      <c r="L9" s="58"/>
      <c r="M9" s="44"/>
      <c r="N9" s="41"/>
      <c r="O9" s="41"/>
    </row>
    <row r="10" spans="1:34" x14ac:dyDescent="0.2">
      <c r="A10" s="27"/>
      <c r="B10" s="27"/>
      <c r="C10" s="27"/>
      <c r="D10" s="116"/>
      <c r="E10" s="117"/>
      <c r="F10" s="117"/>
      <c r="G10" s="117"/>
      <c r="H10" s="117"/>
      <c r="I10" s="124"/>
      <c r="J10" s="117"/>
      <c r="K10" s="117"/>
      <c r="L10" s="58"/>
      <c r="M10" s="44"/>
      <c r="N10" s="41"/>
      <c r="O10" s="41"/>
    </row>
    <row r="11" spans="1:34" x14ac:dyDescent="0.2">
      <c r="A11" s="27"/>
      <c r="B11" s="27"/>
      <c r="C11" s="27"/>
      <c r="D11" s="116"/>
      <c r="E11" s="117"/>
      <c r="F11" s="117"/>
      <c r="G11" s="117"/>
      <c r="H11" s="117"/>
      <c r="I11" s="124"/>
      <c r="J11" s="117"/>
      <c r="K11" s="117"/>
      <c r="L11" s="58"/>
      <c r="M11" s="44"/>
      <c r="N11" s="41"/>
      <c r="O11" s="41"/>
    </row>
    <row r="12" spans="1:34" x14ac:dyDescent="0.2">
      <c r="A12" s="27"/>
      <c r="B12" s="27"/>
      <c r="C12" s="27"/>
      <c r="D12" s="116"/>
      <c r="E12" s="117"/>
      <c r="F12" s="117"/>
      <c r="G12" s="117"/>
      <c r="H12" s="117"/>
      <c r="I12" s="124"/>
      <c r="J12" s="117"/>
      <c r="K12" s="117"/>
      <c r="L12" s="58"/>
      <c r="M12" s="44"/>
      <c r="N12" s="41"/>
      <c r="O12" s="41"/>
    </row>
    <row r="13" spans="1:34" x14ac:dyDescent="0.2">
      <c r="A13" s="27"/>
      <c r="B13" s="27"/>
      <c r="C13" s="27"/>
      <c r="D13" s="116"/>
      <c r="E13" s="117"/>
      <c r="F13" s="117"/>
      <c r="G13" s="117"/>
      <c r="H13" s="117"/>
      <c r="I13" s="124"/>
      <c r="J13" s="117"/>
      <c r="K13" s="117"/>
      <c r="L13" s="58"/>
      <c r="M13" s="44"/>
      <c r="N13" s="41"/>
      <c r="O13" s="41"/>
    </row>
    <row r="14" spans="1:34" x14ac:dyDescent="0.2">
      <c r="A14" s="27"/>
      <c r="B14" s="27"/>
      <c r="C14" s="27"/>
      <c r="D14" s="116"/>
      <c r="E14" s="117"/>
      <c r="F14" s="117"/>
      <c r="G14" s="117"/>
      <c r="H14" s="117"/>
      <c r="I14" s="124"/>
      <c r="J14" s="117"/>
      <c r="K14" s="117"/>
      <c r="L14" s="58"/>
      <c r="M14" s="44"/>
      <c r="N14" s="41"/>
      <c r="O14" s="41"/>
    </row>
    <row r="15" spans="1:34" x14ac:dyDescent="0.2">
      <c r="A15" s="27"/>
      <c r="B15" s="27"/>
      <c r="C15" s="27"/>
      <c r="D15" s="116"/>
      <c r="E15" s="117"/>
      <c r="F15" s="117"/>
      <c r="G15" s="117"/>
      <c r="H15" s="117"/>
      <c r="I15" s="124"/>
      <c r="J15" s="117"/>
      <c r="K15" s="117"/>
      <c r="L15" s="58"/>
      <c r="M15" s="44"/>
      <c r="N15" s="41"/>
      <c r="O15" s="41"/>
    </row>
    <row r="16" spans="1:34" x14ac:dyDescent="0.2">
      <c r="A16" s="27"/>
      <c r="B16" s="27"/>
      <c r="C16" s="27"/>
      <c r="D16" s="116"/>
      <c r="E16" s="117"/>
      <c r="F16" s="117"/>
      <c r="G16" s="117"/>
      <c r="H16" s="117"/>
      <c r="I16" s="124"/>
      <c r="J16" s="117"/>
      <c r="K16" s="117"/>
      <c r="L16" s="58"/>
      <c r="M16" s="44"/>
      <c r="N16" s="41"/>
      <c r="O16" s="41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</row>
    <row r="17" spans="1:44" x14ac:dyDescent="0.2">
      <c r="A17" s="27"/>
      <c r="B17" s="27"/>
      <c r="C17" s="27"/>
      <c r="D17" s="116"/>
      <c r="E17" s="117"/>
      <c r="F17" s="117"/>
      <c r="G17" s="117"/>
      <c r="H17" s="117"/>
      <c r="I17" s="124"/>
      <c r="J17" s="117"/>
      <c r="K17" s="117"/>
      <c r="L17" s="58"/>
      <c r="M17" s="44"/>
      <c r="N17" s="41"/>
      <c r="O17" s="41"/>
      <c r="T17" s="81"/>
      <c r="U17" s="82"/>
      <c r="V17" s="81"/>
      <c r="W17" s="79"/>
      <c r="X17" s="81"/>
      <c r="Y17" s="185"/>
      <c r="Z17" s="186"/>
      <c r="AA17" s="186"/>
      <c r="AB17" s="187"/>
      <c r="AC17" s="186"/>
      <c r="AD17" s="186"/>
      <c r="AE17" s="186"/>
      <c r="AF17" s="186"/>
      <c r="AG17" s="186"/>
      <c r="AH17" s="82"/>
      <c r="AI17" s="77"/>
      <c r="AJ17" s="77"/>
      <c r="AK17" s="77"/>
      <c r="AL17" s="77"/>
      <c r="AM17" s="77"/>
      <c r="AN17" s="77"/>
      <c r="AO17" s="77"/>
      <c r="AP17" s="77"/>
      <c r="AQ17" s="77"/>
      <c r="AR17" s="77"/>
    </row>
    <row r="18" spans="1:44" x14ac:dyDescent="0.2">
      <c r="A18" s="27"/>
      <c r="B18" s="27"/>
      <c r="C18" s="27"/>
      <c r="D18" s="116"/>
      <c r="E18" s="117"/>
      <c r="F18" s="117"/>
      <c r="G18" s="117"/>
      <c r="H18" s="117"/>
      <c r="I18" s="124"/>
      <c r="J18" s="117"/>
      <c r="K18" s="117"/>
      <c r="L18" s="58"/>
      <c r="M18" s="44"/>
      <c r="N18" s="41"/>
      <c r="O18" s="41"/>
      <c r="T18" s="81"/>
      <c r="U18" s="82"/>
      <c r="V18" s="81"/>
      <c r="W18" s="79"/>
      <c r="X18" s="81"/>
      <c r="Y18" s="185"/>
      <c r="Z18" s="186"/>
      <c r="AA18" s="186"/>
      <c r="AB18" s="187"/>
      <c r="AC18" s="186"/>
      <c r="AD18" s="186"/>
      <c r="AE18" s="186"/>
      <c r="AF18" s="186"/>
      <c r="AG18" s="186"/>
      <c r="AH18" s="82"/>
      <c r="AI18" s="77"/>
      <c r="AJ18" s="77"/>
      <c r="AK18" s="77"/>
      <c r="AL18" s="77"/>
      <c r="AM18" s="77"/>
      <c r="AN18" s="77"/>
      <c r="AO18" s="77"/>
      <c r="AP18" s="77"/>
      <c r="AQ18" s="77"/>
      <c r="AR18" s="77"/>
    </row>
    <row r="19" spans="1:44" x14ac:dyDescent="0.2">
      <c r="A19" s="27"/>
      <c r="B19" s="27"/>
      <c r="C19" s="27"/>
      <c r="D19" s="116"/>
      <c r="E19" s="117"/>
      <c r="F19" s="117"/>
      <c r="G19" s="117"/>
      <c r="H19" s="117"/>
      <c r="I19" s="124"/>
      <c r="J19" s="117"/>
      <c r="K19" s="117"/>
      <c r="L19" s="58"/>
      <c r="M19" s="44"/>
      <c r="N19" s="41"/>
      <c r="O19" s="41"/>
      <c r="T19" s="81"/>
      <c r="U19" s="82"/>
      <c r="V19" s="81"/>
      <c r="W19" s="79"/>
      <c r="X19" s="81"/>
      <c r="Y19" s="185"/>
      <c r="Z19" s="186"/>
      <c r="AA19" s="186"/>
      <c r="AB19" s="187"/>
      <c r="AC19" s="186"/>
      <c r="AD19" s="186"/>
      <c r="AE19" s="186"/>
      <c r="AF19" s="186"/>
      <c r="AG19" s="186"/>
      <c r="AH19" s="82"/>
      <c r="AI19" s="77"/>
      <c r="AJ19" s="77"/>
      <c r="AK19" s="77"/>
      <c r="AL19" s="77"/>
      <c r="AM19" s="77"/>
      <c r="AN19" s="77"/>
      <c r="AO19" s="77"/>
      <c r="AP19" s="77"/>
      <c r="AQ19" s="77"/>
      <c r="AR19" s="77"/>
    </row>
    <row r="20" spans="1:44" x14ac:dyDescent="0.2">
      <c r="A20" s="27"/>
      <c r="B20" s="27"/>
      <c r="C20" s="27"/>
      <c r="D20" s="116"/>
      <c r="E20" s="117"/>
      <c r="F20" s="117"/>
      <c r="G20" s="117"/>
      <c r="H20" s="117"/>
      <c r="I20" s="124"/>
      <c r="J20" s="117"/>
      <c r="K20" s="117"/>
      <c r="L20" s="58"/>
      <c r="M20" s="44"/>
      <c r="N20" s="41"/>
      <c r="O20" s="41"/>
      <c r="T20" s="81"/>
      <c r="U20" s="82"/>
      <c r="V20" s="81"/>
      <c r="W20" s="79"/>
      <c r="X20" s="81"/>
      <c r="Y20" s="185"/>
      <c r="Z20" s="186"/>
      <c r="AA20" s="186"/>
      <c r="AB20" s="187"/>
      <c r="AC20" s="186"/>
      <c r="AD20" s="186"/>
      <c r="AE20" s="186"/>
      <c r="AF20" s="186"/>
      <c r="AG20" s="186"/>
      <c r="AH20" s="82"/>
      <c r="AI20" s="77"/>
      <c r="AJ20" s="77"/>
      <c r="AK20" s="77"/>
      <c r="AL20" s="77"/>
      <c r="AM20" s="77"/>
      <c r="AN20" s="77"/>
      <c r="AO20" s="77"/>
      <c r="AP20" s="77"/>
      <c r="AQ20" s="77"/>
      <c r="AR20" s="77"/>
    </row>
    <row r="21" spans="1:44" x14ac:dyDescent="0.2">
      <c r="A21" s="27"/>
      <c r="B21" s="27"/>
      <c r="C21" s="27"/>
      <c r="D21" s="116"/>
      <c r="E21" s="117"/>
      <c r="F21" s="117"/>
      <c r="G21" s="117"/>
      <c r="H21" s="117"/>
      <c r="I21" s="124"/>
      <c r="J21" s="117"/>
      <c r="K21" s="117"/>
      <c r="L21" s="58"/>
      <c r="M21" s="44"/>
      <c r="N21" s="41"/>
      <c r="O21" s="41"/>
      <c r="T21" s="81"/>
      <c r="U21" s="82"/>
      <c r="V21" s="81"/>
      <c r="W21" s="79"/>
      <c r="X21" s="81"/>
      <c r="Y21" s="185"/>
      <c r="Z21" s="186"/>
      <c r="AA21" s="186"/>
      <c r="AB21" s="187"/>
      <c r="AC21" s="186"/>
      <c r="AD21" s="186"/>
      <c r="AE21" s="186"/>
      <c r="AF21" s="186"/>
      <c r="AG21" s="186"/>
      <c r="AH21" s="82"/>
      <c r="AI21" s="77"/>
      <c r="AJ21" s="77"/>
      <c r="AK21" s="77"/>
      <c r="AL21" s="77"/>
      <c r="AM21" s="77"/>
      <c r="AN21" s="77"/>
      <c r="AO21" s="77"/>
      <c r="AP21" s="77"/>
      <c r="AQ21" s="77"/>
      <c r="AR21" s="77"/>
    </row>
    <row r="22" spans="1:44" x14ac:dyDescent="0.2">
      <c r="A22" s="27"/>
      <c r="B22" s="27"/>
      <c r="C22" s="27"/>
      <c r="D22" s="116"/>
      <c r="E22" s="117"/>
      <c r="F22" s="117"/>
      <c r="G22" s="117"/>
      <c r="H22" s="117"/>
      <c r="I22" s="124"/>
      <c r="J22" s="117"/>
      <c r="K22" s="117"/>
      <c r="L22" s="58"/>
      <c r="M22" s="44"/>
      <c r="N22" s="41"/>
      <c r="O22" s="41"/>
      <c r="T22" s="81"/>
      <c r="U22" s="82"/>
      <c r="V22" s="81"/>
      <c r="W22" s="79"/>
      <c r="X22" s="81"/>
      <c r="Y22" s="185"/>
      <c r="Z22" s="186"/>
      <c r="AA22" s="186"/>
      <c r="AB22" s="187"/>
      <c r="AC22" s="186"/>
      <c r="AD22" s="186"/>
      <c r="AE22" s="186"/>
      <c r="AF22" s="186"/>
      <c r="AG22" s="186"/>
      <c r="AH22" s="82"/>
      <c r="AI22" s="77"/>
      <c r="AJ22" s="77"/>
      <c r="AK22" s="77"/>
      <c r="AL22" s="77"/>
      <c r="AM22" s="77"/>
      <c r="AN22" s="77"/>
      <c r="AO22" s="77"/>
      <c r="AP22" s="77"/>
      <c r="AQ22" s="77"/>
      <c r="AR22" s="77"/>
    </row>
    <row r="23" spans="1:44" x14ac:dyDescent="0.2">
      <c r="A23" s="27"/>
      <c r="B23" s="27"/>
      <c r="C23" s="27"/>
      <c r="D23" s="119"/>
      <c r="E23" s="120"/>
      <c r="F23" s="120"/>
      <c r="G23" s="120"/>
      <c r="H23" s="120"/>
      <c r="I23" s="125"/>
      <c r="J23" s="120"/>
      <c r="K23" s="120"/>
      <c r="L23" s="58"/>
      <c r="M23" s="44"/>
      <c r="N23" s="41"/>
      <c r="O23" s="41"/>
      <c r="T23" s="81"/>
      <c r="U23" s="82"/>
      <c r="V23" s="81"/>
      <c r="W23" s="79"/>
      <c r="X23" s="81"/>
      <c r="Y23" s="185"/>
      <c r="Z23" s="186"/>
      <c r="AA23" s="186"/>
      <c r="AB23" s="187"/>
      <c r="AC23" s="186"/>
      <c r="AD23" s="186"/>
      <c r="AE23" s="186"/>
      <c r="AF23" s="186"/>
      <c r="AG23" s="186"/>
      <c r="AH23" s="82"/>
      <c r="AI23" s="77"/>
      <c r="AJ23" s="77"/>
      <c r="AK23" s="77"/>
      <c r="AL23" s="77"/>
      <c r="AM23" s="77"/>
      <c r="AN23" s="77"/>
      <c r="AO23" s="77"/>
      <c r="AP23" s="77"/>
      <c r="AQ23" s="77"/>
      <c r="AR23" s="77"/>
    </row>
    <row r="24" spans="1:44" x14ac:dyDescent="0.2">
      <c r="A24" s="27"/>
      <c r="B24" s="27"/>
      <c r="C24" s="27"/>
      <c r="D24" s="122"/>
      <c r="E24" s="114"/>
      <c r="F24" s="114"/>
      <c r="G24" s="114"/>
      <c r="H24" s="114"/>
      <c r="I24" s="123"/>
      <c r="J24" s="114"/>
      <c r="K24" s="114"/>
      <c r="L24" s="58"/>
      <c r="M24" s="44"/>
      <c r="N24" s="41"/>
      <c r="O24" s="41"/>
      <c r="T24" s="81"/>
      <c r="U24" s="82"/>
      <c r="V24" s="81"/>
      <c r="W24" s="79"/>
      <c r="X24" s="81"/>
      <c r="Y24" s="185"/>
      <c r="Z24" s="186"/>
      <c r="AA24" s="186"/>
      <c r="AB24" s="187"/>
      <c r="AC24" s="186"/>
      <c r="AD24" s="186"/>
      <c r="AE24" s="186"/>
      <c r="AF24" s="186"/>
      <c r="AG24" s="186"/>
      <c r="AH24" s="82"/>
      <c r="AI24" s="77"/>
      <c r="AJ24" s="77"/>
      <c r="AK24" s="77"/>
      <c r="AL24" s="77"/>
      <c r="AM24" s="77"/>
      <c r="AN24" s="77"/>
      <c r="AO24" s="77"/>
      <c r="AP24" s="77"/>
      <c r="AQ24" s="77"/>
      <c r="AR24" s="77"/>
    </row>
    <row r="25" spans="1:44" x14ac:dyDescent="0.2">
      <c r="A25" s="27"/>
      <c r="B25" s="27"/>
      <c r="C25" s="27"/>
      <c r="D25" s="116"/>
      <c r="E25" s="117"/>
      <c r="F25" s="117"/>
      <c r="G25" s="117"/>
      <c r="H25" s="117"/>
      <c r="I25" s="124"/>
      <c r="J25" s="117"/>
      <c r="K25" s="117"/>
      <c r="L25" s="58"/>
      <c r="M25" s="44"/>
      <c r="N25" s="41"/>
      <c r="O25" s="41"/>
      <c r="T25" s="81"/>
      <c r="U25" s="82"/>
      <c r="V25" s="81"/>
      <c r="W25" s="79"/>
      <c r="X25" s="81"/>
      <c r="Y25" s="185"/>
      <c r="Z25" s="186"/>
      <c r="AA25" s="186"/>
      <c r="AB25" s="187"/>
      <c r="AC25" s="186"/>
      <c r="AD25" s="186"/>
      <c r="AE25" s="186"/>
      <c r="AF25" s="186"/>
      <c r="AG25" s="186"/>
      <c r="AH25" s="82"/>
      <c r="AI25" s="77"/>
      <c r="AJ25" s="77"/>
      <c r="AK25" s="77"/>
      <c r="AL25" s="77"/>
      <c r="AM25" s="77"/>
      <c r="AN25" s="77"/>
      <c r="AO25" s="77"/>
      <c r="AP25" s="77"/>
      <c r="AQ25" s="77"/>
      <c r="AR25" s="77"/>
    </row>
    <row r="26" spans="1:44" x14ac:dyDescent="0.2">
      <c r="A26" s="27"/>
      <c r="B26" s="27"/>
      <c r="C26" s="27"/>
      <c r="D26" s="116"/>
      <c r="E26" s="117"/>
      <c r="F26" s="117"/>
      <c r="G26" s="117"/>
      <c r="H26" s="117"/>
      <c r="I26" s="124"/>
      <c r="J26" s="117"/>
      <c r="K26" s="117"/>
      <c r="L26" s="58"/>
      <c r="M26" s="44"/>
      <c r="N26" s="41"/>
      <c r="O26" s="41"/>
      <c r="T26" s="76"/>
      <c r="U26" s="77"/>
      <c r="V26" s="76"/>
      <c r="W26" s="74"/>
      <c r="X26" s="76"/>
      <c r="Y26" s="188"/>
      <c r="Z26" s="189"/>
      <c r="AA26" s="189"/>
      <c r="AB26" s="190"/>
      <c r="AC26" s="189"/>
      <c r="AD26" s="189"/>
      <c r="AE26" s="189"/>
      <c r="AF26" s="189"/>
      <c r="AG26" s="189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</row>
    <row r="27" spans="1:44" x14ac:dyDescent="0.2">
      <c r="A27" s="27"/>
      <c r="B27" s="27"/>
      <c r="C27" s="27"/>
      <c r="D27" s="116"/>
      <c r="E27" s="117"/>
      <c r="F27" s="117"/>
      <c r="G27" s="117"/>
      <c r="H27" s="117"/>
      <c r="I27" s="124"/>
      <c r="J27" s="117"/>
      <c r="K27" s="117"/>
      <c r="L27" s="58"/>
      <c r="M27" s="44"/>
      <c r="N27" s="41"/>
      <c r="O27" s="41"/>
    </row>
    <row r="28" spans="1:44" x14ac:dyDescent="0.2">
      <c r="A28" s="27"/>
      <c r="B28" s="27"/>
      <c r="C28" s="27"/>
      <c r="D28" s="116"/>
      <c r="E28" s="117"/>
      <c r="F28" s="117"/>
      <c r="G28" s="117"/>
      <c r="H28" s="117"/>
      <c r="I28" s="124"/>
      <c r="J28" s="117"/>
      <c r="K28" s="117"/>
      <c r="L28" s="58"/>
      <c r="M28" s="44"/>
      <c r="N28" s="41"/>
      <c r="O28" s="41"/>
    </row>
    <row r="29" spans="1:44" x14ac:dyDescent="0.2">
      <c r="A29" s="27"/>
      <c r="B29" s="27"/>
      <c r="C29" s="27"/>
      <c r="D29" s="116"/>
      <c r="E29" s="117"/>
      <c r="F29" s="117"/>
      <c r="G29" s="117"/>
      <c r="H29" s="117"/>
      <c r="I29" s="124"/>
      <c r="J29" s="117"/>
      <c r="K29" s="117"/>
      <c r="L29" s="58"/>
      <c r="M29" s="44"/>
      <c r="N29" s="41"/>
      <c r="O29" s="41"/>
    </row>
    <row r="30" spans="1:44" x14ac:dyDescent="0.2">
      <c r="A30" s="27"/>
      <c r="B30" s="27"/>
      <c r="C30" s="27"/>
      <c r="D30" s="116"/>
      <c r="E30" s="117"/>
      <c r="F30" s="117"/>
      <c r="G30" s="117"/>
      <c r="H30" s="117"/>
      <c r="I30" s="124"/>
      <c r="J30" s="117"/>
      <c r="K30" s="117"/>
      <c r="L30" s="58"/>
      <c r="M30" s="44"/>
      <c r="N30" s="41"/>
      <c r="O30" s="41"/>
    </row>
    <row r="31" spans="1:44" x14ac:dyDescent="0.2">
      <c r="A31" s="27"/>
      <c r="B31" s="27"/>
      <c r="C31" s="27"/>
      <c r="D31" s="116"/>
      <c r="E31" s="117"/>
      <c r="F31" s="117"/>
      <c r="G31" s="117"/>
      <c r="H31" s="117"/>
      <c r="I31" s="124"/>
      <c r="J31" s="117"/>
      <c r="K31" s="117"/>
      <c r="L31" s="58"/>
      <c r="M31" s="44"/>
      <c r="N31" s="41"/>
      <c r="O31" s="41"/>
    </row>
    <row r="32" spans="1:44" x14ac:dyDescent="0.2">
      <c r="A32" s="27"/>
      <c r="B32" s="27"/>
      <c r="C32" s="27"/>
      <c r="D32" s="116"/>
      <c r="E32" s="117"/>
      <c r="F32" s="117"/>
      <c r="G32" s="117"/>
      <c r="H32" s="117"/>
      <c r="I32" s="124"/>
      <c r="J32" s="117"/>
      <c r="K32" s="117"/>
      <c r="L32" s="58"/>
      <c r="M32" s="44"/>
      <c r="N32" s="41"/>
      <c r="O32" s="41"/>
    </row>
    <row r="33" spans="1:16" x14ac:dyDescent="0.2">
      <c r="A33" s="27"/>
      <c r="B33" s="27"/>
      <c r="C33" s="27"/>
      <c r="D33" s="116"/>
      <c r="E33" s="117"/>
      <c r="F33" s="117"/>
      <c r="G33" s="117"/>
      <c r="H33" s="117"/>
      <c r="I33" s="124"/>
      <c r="J33" s="117"/>
      <c r="K33" s="117"/>
      <c r="L33" s="58"/>
      <c r="M33" s="44"/>
      <c r="N33" s="41"/>
      <c r="O33" s="41"/>
    </row>
    <row r="34" spans="1:16" x14ac:dyDescent="0.2">
      <c r="A34" s="27"/>
      <c r="B34" s="27"/>
      <c r="C34" s="27"/>
      <c r="D34" s="116"/>
      <c r="E34" s="117"/>
      <c r="F34" s="117"/>
      <c r="G34" s="117"/>
      <c r="H34" s="117"/>
      <c r="I34" s="124"/>
      <c r="J34" s="117"/>
      <c r="K34" s="117"/>
      <c r="L34" s="58"/>
      <c r="M34" s="44"/>
      <c r="N34" s="41"/>
      <c r="O34" s="41"/>
    </row>
    <row r="35" spans="1:16" x14ac:dyDescent="0.2">
      <c r="A35" s="27"/>
      <c r="B35" s="27"/>
      <c r="C35" s="27"/>
      <c r="D35" s="116"/>
      <c r="E35" s="117"/>
      <c r="F35" s="117"/>
      <c r="G35" s="117"/>
      <c r="H35" s="117"/>
      <c r="I35" s="124"/>
      <c r="J35" s="117"/>
      <c r="K35" s="117"/>
      <c r="L35" s="58"/>
      <c r="M35" s="44"/>
      <c r="N35" s="41"/>
      <c r="O35" s="41"/>
    </row>
    <row r="36" spans="1:16" x14ac:dyDescent="0.2">
      <c r="A36" s="27"/>
      <c r="B36" s="27"/>
      <c r="C36" s="27"/>
      <c r="D36" s="116"/>
      <c r="E36" s="117"/>
      <c r="F36" s="117"/>
      <c r="G36" s="117"/>
      <c r="H36" s="117"/>
      <c r="I36" s="124"/>
      <c r="J36" s="117"/>
      <c r="K36" s="117"/>
      <c r="L36" s="58"/>
      <c r="M36" s="44"/>
      <c r="N36" s="41"/>
      <c r="O36" s="41"/>
    </row>
    <row r="37" spans="1:16" x14ac:dyDescent="0.2">
      <c r="A37" s="27"/>
      <c r="B37" s="27"/>
      <c r="C37" s="27"/>
      <c r="D37" s="116"/>
      <c r="E37" s="117"/>
      <c r="F37" s="117"/>
      <c r="G37" s="117"/>
      <c r="H37" s="117"/>
      <c r="I37" s="124"/>
      <c r="J37" s="117"/>
      <c r="K37" s="117"/>
      <c r="L37" s="58"/>
      <c r="M37" s="44"/>
      <c r="N37" s="41"/>
      <c r="O37" s="41"/>
    </row>
    <row r="38" spans="1:16" x14ac:dyDescent="0.2">
      <c r="A38" s="27"/>
      <c r="B38" s="27"/>
      <c r="C38" s="27"/>
      <c r="D38" s="116"/>
      <c r="E38" s="117"/>
      <c r="F38" s="117"/>
      <c r="G38" s="117"/>
      <c r="H38" s="117"/>
      <c r="I38" s="124"/>
      <c r="J38" s="117"/>
      <c r="K38" s="117"/>
      <c r="L38" s="58"/>
      <c r="M38" s="44"/>
      <c r="N38" s="41"/>
      <c r="O38" s="41"/>
    </row>
    <row r="39" spans="1:16" x14ac:dyDescent="0.2">
      <c r="A39" s="27"/>
      <c r="B39" s="27"/>
      <c r="C39" s="27"/>
      <c r="D39" s="116"/>
      <c r="E39" s="117"/>
      <c r="F39" s="117"/>
      <c r="G39" s="117"/>
      <c r="H39" s="117"/>
      <c r="I39" s="124"/>
      <c r="J39" s="117"/>
      <c r="K39" s="117"/>
      <c r="L39" s="58"/>
      <c r="M39" s="44"/>
      <c r="N39" s="41"/>
      <c r="O39" s="41"/>
    </row>
    <row r="40" spans="1:16" x14ac:dyDescent="0.2">
      <c r="A40" s="27"/>
      <c r="B40" s="27"/>
      <c r="C40" s="27"/>
      <c r="D40" s="116"/>
      <c r="E40" s="117"/>
      <c r="F40" s="117"/>
      <c r="G40" s="117"/>
      <c r="H40" s="117"/>
      <c r="I40" s="124"/>
      <c r="J40" s="117"/>
      <c r="K40" s="117"/>
      <c r="L40" s="58"/>
      <c r="M40" s="44"/>
      <c r="N40" s="41"/>
      <c r="O40" s="41"/>
    </row>
    <row r="41" spans="1:16" x14ac:dyDescent="0.2">
      <c r="A41" s="27"/>
      <c r="B41" s="27"/>
      <c r="C41" s="27"/>
      <c r="D41" s="116"/>
      <c r="E41" s="117"/>
      <c r="F41" s="117"/>
      <c r="G41" s="117"/>
      <c r="H41" s="117"/>
      <c r="I41" s="124"/>
      <c r="J41" s="117"/>
      <c r="K41" s="117"/>
      <c r="L41" s="58"/>
      <c r="M41" s="44"/>
      <c r="N41" s="41"/>
      <c r="O41" s="41"/>
    </row>
    <row r="42" spans="1:16" x14ac:dyDescent="0.2">
      <c r="A42" s="44"/>
      <c r="B42" s="27"/>
      <c r="C42" s="44"/>
      <c r="D42" s="116"/>
      <c r="E42" s="117"/>
      <c r="F42" s="117"/>
      <c r="G42" s="117"/>
      <c r="H42" s="117"/>
      <c r="I42" s="124"/>
      <c r="J42" s="117"/>
      <c r="K42" s="117"/>
      <c r="L42" s="58"/>
      <c r="M42" s="44"/>
      <c r="N42" s="41"/>
      <c r="O42" s="41"/>
    </row>
    <row r="43" spans="1:16" x14ac:dyDescent="0.2">
      <c r="A43" s="44"/>
      <c r="B43" s="27"/>
      <c r="C43" s="44"/>
      <c r="D43" s="116"/>
      <c r="E43" s="117"/>
      <c r="F43" s="117"/>
      <c r="G43" s="117"/>
      <c r="H43" s="117"/>
      <c r="I43" s="124"/>
      <c r="J43" s="117"/>
      <c r="K43" s="117"/>
      <c r="L43" s="58"/>
      <c r="M43" s="44"/>
      <c r="N43" s="41"/>
      <c r="O43" s="41"/>
    </row>
    <row r="44" spans="1:16" x14ac:dyDescent="0.2">
      <c r="B44" s="27"/>
      <c r="D44" s="116"/>
      <c r="E44" s="117"/>
      <c r="F44" s="117"/>
      <c r="G44" s="117"/>
      <c r="H44" s="117"/>
      <c r="I44" s="124"/>
      <c r="J44" s="117"/>
      <c r="K44" s="117"/>
      <c r="L44" s="58"/>
      <c r="M44" s="44"/>
      <c r="N44" s="41"/>
      <c r="O44" s="41"/>
    </row>
    <row r="45" spans="1:16" x14ac:dyDescent="0.2">
      <c r="B45" s="27"/>
      <c r="D45" s="116"/>
      <c r="E45" s="117"/>
      <c r="F45" s="117"/>
      <c r="G45" s="117"/>
      <c r="H45" s="117"/>
      <c r="I45" s="124"/>
      <c r="J45" s="117"/>
      <c r="K45" s="117"/>
      <c r="L45" s="58"/>
      <c r="M45" s="44"/>
      <c r="N45" s="41"/>
      <c r="O45" s="41"/>
    </row>
    <row r="46" spans="1:16" x14ac:dyDescent="0.2">
      <c r="B46" s="27"/>
      <c r="D46" s="116"/>
      <c r="E46" s="117"/>
      <c r="F46" s="117"/>
      <c r="G46" s="117"/>
      <c r="H46" s="117"/>
      <c r="I46" s="124"/>
      <c r="J46" s="117"/>
      <c r="K46" s="117"/>
      <c r="L46" s="58"/>
      <c r="M46" s="44"/>
      <c r="N46" s="41"/>
      <c r="O46" s="41"/>
    </row>
    <row r="47" spans="1:16" ht="11.25" customHeight="1" x14ac:dyDescent="0.2">
      <c r="B47" s="27"/>
      <c r="D47" s="119"/>
      <c r="E47" s="120"/>
      <c r="F47" s="120"/>
      <c r="G47" s="120"/>
      <c r="H47" s="120"/>
      <c r="I47" s="125"/>
      <c r="J47" s="120"/>
      <c r="K47" s="120"/>
      <c r="L47" s="58"/>
      <c r="M47" s="71" t="s">
        <v>39</v>
      </c>
      <c r="N47" s="41"/>
      <c r="O47" s="71" t="s">
        <v>146</v>
      </c>
      <c r="P47" s="71" t="s">
        <v>147</v>
      </c>
    </row>
    <row r="48" spans="1:16" ht="11.25" customHeight="1" x14ac:dyDescent="0.2">
      <c r="B48" s="27"/>
      <c r="D48" s="52" t="s">
        <v>115</v>
      </c>
      <c r="E48" s="69" t="s">
        <v>39</v>
      </c>
      <c r="F48" s="70">
        <f t="shared" ref="F48:F118" si="2">EvaluationDate</f>
        <v>42177</v>
      </c>
      <c r="G48" s="70">
        <f>_xll.qlSwapStartDate(M48)</f>
        <v>42179</v>
      </c>
      <c r="H48" s="70">
        <f>_xll.qlSwapMaturityDate(M48)</f>
        <v>42186</v>
      </c>
      <c r="I48" s="67">
        <f>_xll.qlOvernightIndexedSwapFairRate(M48,AllTriggers)</f>
        <v>-1.0699999999973031E-3</v>
      </c>
      <c r="J48" s="67" t="str">
        <f t="shared" ref="J48:J61" si="3">Currency&amp;CurveTenor&amp;$E48&amp;$D48&amp;"="</f>
        <v>EURONOISSW=</v>
      </c>
      <c r="K48" s="67" t="str">
        <f t="shared" ref="K48:K61" si="4">Currency&amp;"EON"&amp;D48&amp;"=ICAP"</f>
        <v>EUREONSW=ICAP</v>
      </c>
      <c r="L48" s="58"/>
      <c r="M48" s="126" t="str">
        <f>_xll.qlMakeOIS(,SettlementDays,IF(D48="SN","1D",IF(D48="SW","1W",D48)),OvernightIndex,,FwdStart,DayCountConv,,,Trigger)</f>
        <v>obj_00844#0000</v>
      </c>
      <c r="N48" s="41"/>
      <c r="O48" s="72" t="s">
        <v>148</v>
      </c>
      <c r="P48" s="72" t="s">
        <v>125</v>
      </c>
    </row>
    <row r="49" spans="2:18" ht="11.25" customHeight="1" x14ac:dyDescent="0.2">
      <c r="B49" s="27"/>
      <c r="D49" s="53" t="s">
        <v>16</v>
      </c>
      <c r="E49" s="60" t="s">
        <v>39</v>
      </c>
      <c r="F49" s="61">
        <f t="shared" si="2"/>
        <v>42177</v>
      </c>
      <c r="G49" s="61">
        <f>_xll.qlSwapStartDate(M49)</f>
        <v>42179</v>
      </c>
      <c r="H49" s="61">
        <f>_xll.qlSwapMaturityDate(M49)</f>
        <v>42193</v>
      </c>
      <c r="I49" s="68">
        <f>_xll.qlOvernightIndexedSwapFairRate(M49,AllTriggers)</f>
        <v>-1.1900000000968675E-3</v>
      </c>
      <c r="J49" s="68" t="str">
        <f t="shared" si="3"/>
        <v>EURONOIS2W=</v>
      </c>
      <c r="K49" s="68" t="str">
        <f t="shared" si="4"/>
        <v>EUREON2W=ICAP</v>
      </c>
      <c r="L49" s="58"/>
      <c r="M49" s="59" t="str">
        <f>_xll.qlMakeOIS(,SettlementDays,IF(D49="SN","1D",IF(D49="SW","1W",D49)),OvernightIndex,,FwdStart,DayCountConv,,,Trigger)</f>
        <v>obj_0084d#0000</v>
      </c>
      <c r="N49" s="41"/>
      <c r="P49" s="5"/>
      <c r="Q49" s="5"/>
      <c r="R49" s="5"/>
    </row>
    <row r="50" spans="2:18" x14ac:dyDescent="0.2">
      <c r="B50" s="27"/>
      <c r="D50" s="53" t="s">
        <v>74</v>
      </c>
      <c r="E50" s="60" t="s">
        <v>39</v>
      </c>
      <c r="F50" s="61">
        <f t="shared" si="2"/>
        <v>42177</v>
      </c>
      <c r="G50" s="61">
        <f>_xll.qlSwapStartDate(M50)</f>
        <v>42179</v>
      </c>
      <c r="H50" s="61">
        <f>_xll.qlSwapMaturityDate(M50)</f>
        <v>42200</v>
      </c>
      <c r="I50" s="68">
        <f>_xll.qlOvernightIndexedSwapFairRate(M50,AllTriggers)</f>
        <v>-1.2400000000020327E-3</v>
      </c>
      <c r="J50" s="68" t="str">
        <f t="shared" si="3"/>
        <v>EURONOIS3W=</v>
      </c>
      <c r="K50" s="68" t="str">
        <f t="shared" si="4"/>
        <v>EUREON3W=ICAP</v>
      </c>
      <c r="L50" s="58"/>
      <c r="M50" s="59" t="str">
        <f>_xll.qlMakeOIS(,SettlementDays,IF(D50="SN","1D",IF(D50="SW","1W",D50)),OvernightIndex,,FwdStart,DayCountConv,,,Trigger)</f>
        <v>obj_0083e#0000</v>
      </c>
      <c r="P50" s="5"/>
      <c r="Q50" s="5"/>
      <c r="R50" s="5"/>
    </row>
    <row r="51" spans="2:18" x14ac:dyDescent="0.2">
      <c r="B51" s="27"/>
      <c r="D51" s="53" t="s">
        <v>17</v>
      </c>
      <c r="E51" s="60" t="s">
        <v>39</v>
      </c>
      <c r="F51" s="61">
        <f t="shared" si="2"/>
        <v>42177</v>
      </c>
      <c r="G51" s="61">
        <f>_xll.qlSwapStartDate(M51)</f>
        <v>42179</v>
      </c>
      <c r="H51" s="61">
        <f>_xll.qlSwapMaturityDate(M51)</f>
        <v>42209</v>
      </c>
      <c r="I51" s="68">
        <f>_xll.qlOvernightIndexedSwapFairRate(M51,AllTriggers)</f>
        <v>-1.2599999999989289E-3</v>
      </c>
      <c r="J51" s="68" t="str">
        <f t="shared" si="3"/>
        <v>EURONOIS1M=</v>
      </c>
      <c r="K51" s="68" t="str">
        <f t="shared" si="4"/>
        <v>EUREON1M=ICAP</v>
      </c>
      <c r="L51" s="58"/>
      <c r="M51" s="59" t="str">
        <f>_xll.qlMakeOIS(,SettlementDays,IF(D51="SN","1D",IF(D51="SW","1W",D51)),OvernightIndex,,FwdStart,DayCountConv,,,Trigger)</f>
        <v>obj_0082f#0000</v>
      </c>
      <c r="P51" s="5"/>
      <c r="Q51" s="5"/>
      <c r="R51" s="5"/>
    </row>
    <row r="52" spans="2:18" x14ac:dyDescent="0.2">
      <c r="B52" s="27"/>
      <c r="D52" s="53" t="s">
        <v>18</v>
      </c>
      <c r="E52" s="60" t="s">
        <v>39</v>
      </c>
      <c r="F52" s="61">
        <f t="shared" si="2"/>
        <v>42177</v>
      </c>
      <c r="G52" s="61">
        <f>_xll.qlSwapStartDate(M52)</f>
        <v>42179</v>
      </c>
      <c r="H52" s="61">
        <f>_xll.qlSwapMaturityDate(M52)</f>
        <v>42240</v>
      </c>
      <c r="I52" s="68">
        <f>_xll.qlOvernightIndexedSwapFairRate(M52,AllTriggers)</f>
        <v>-1.2500000000013091E-3</v>
      </c>
      <c r="J52" s="68" t="str">
        <f t="shared" si="3"/>
        <v>EURONOIS2M=</v>
      </c>
      <c r="K52" s="68" t="str">
        <f t="shared" si="4"/>
        <v>EUREON2M=ICAP</v>
      </c>
      <c r="L52" s="58"/>
      <c r="M52" s="59" t="str">
        <f>_xll.qlMakeOIS(,SettlementDays,IF(D52="SN","1D",IF(D52="SW","1W",D52)),OvernightIndex,,FwdStart,DayCountConv,,,Trigger)</f>
        <v>obj_00837#0000</v>
      </c>
      <c r="P52" s="5"/>
      <c r="Q52" s="5"/>
      <c r="R52" s="5"/>
    </row>
    <row r="53" spans="2:18" x14ac:dyDescent="0.2">
      <c r="B53" s="27"/>
      <c r="D53" s="53" t="s">
        <v>19</v>
      </c>
      <c r="E53" s="60" t="s">
        <v>39</v>
      </c>
      <c r="F53" s="61">
        <f t="shared" si="2"/>
        <v>42177</v>
      </c>
      <c r="G53" s="61">
        <f>_xll.qlSwapStartDate(M53)</f>
        <v>42179</v>
      </c>
      <c r="H53" s="61">
        <f>_xll.qlSwapMaturityDate(M53)</f>
        <v>42271</v>
      </c>
      <c r="I53" s="68">
        <f>_xll.qlOvernightIndexedSwapFairRate(M53,AllTriggers)</f>
        <v>-1.2518101652923769E-3</v>
      </c>
      <c r="J53" s="68" t="str">
        <f t="shared" si="3"/>
        <v>EURONOIS3M=</v>
      </c>
      <c r="K53" s="68" t="str">
        <f t="shared" si="4"/>
        <v>EUREON3M=ICAP</v>
      </c>
      <c r="L53" s="58"/>
      <c r="M53" s="59" t="str">
        <f>_xll.qlMakeOIS(,SettlementDays,IF(D53="SN","1D",IF(D53="SW","1W",D53)),OvernightIndex,,FwdStart,DayCountConv,,,Trigger)</f>
        <v>obj_0082e#0000</v>
      </c>
      <c r="P53" s="5"/>
      <c r="Q53" s="5"/>
      <c r="R53" s="5"/>
    </row>
    <row r="54" spans="2:18" x14ac:dyDescent="0.2">
      <c r="B54" s="27"/>
      <c r="D54" s="53" t="s">
        <v>20</v>
      </c>
      <c r="E54" s="60" t="s">
        <v>39</v>
      </c>
      <c r="F54" s="61">
        <f t="shared" si="2"/>
        <v>42177</v>
      </c>
      <c r="G54" s="61">
        <f>_xll.qlSwapStartDate(M54)</f>
        <v>42179</v>
      </c>
      <c r="H54" s="61">
        <f>_xll.qlSwapMaturityDate(M54)</f>
        <v>42303</v>
      </c>
      <c r="I54" s="68">
        <f>_xll.qlOvernightIndexedSwapFairRate(M54,AllTriggers)</f>
        <v>-1.2624267168779004E-3</v>
      </c>
      <c r="J54" s="68" t="str">
        <f t="shared" si="3"/>
        <v>EURONOIS4M=</v>
      </c>
      <c r="K54" s="68" t="str">
        <f t="shared" si="4"/>
        <v>EUREON4M=ICAP</v>
      </c>
      <c r="L54" s="58"/>
      <c r="M54" s="59" t="str">
        <f>_xll.qlMakeOIS(,SettlementDays,IF(D54="SN","1D",IF(D54="SW","1W",D54)),OvernightIndex,,FwdStart,DayCountConv,,,Trigger)</f>
        <v>obj_00835#0000</v>
      </c>
      <c r="P54" s="5"/>
      <c r="Q54" s="5"/>
      <c r="R54" s="5"/>
    </row>
    <row r="55" spans="2:18" x14ac:dyDescent="0.2">
      <c r="B55" s="27"/>
      <c r="D55" s="53" t="s">
        <v>21</v>
      </c>
      <c r="E55" s="60" t="s">
        <v>39</v>
      </c>
      <c r="F55" s="61">
        <f t="shared" si="2"/>
        <v>42177</v>
      </c>
      <c r="G55" s="61">
        <f>_xll.qlSwapStartDate(M55)</f>
        <v>42179</v>
      </c>
      <c r="H55" s="61">
        <f>_xll.qlSwapMaturityDate(M55)</f>
        <v>42332</v>
      </c>
      <c r="I55" s="68">
        <f>_xll.qlOvernightIndexedSwapFairRate(M55,AllTriggers)</f>
        <v>-1.2733729275483858E-3</v>
      </c>
      <c r="J55" s="68" t="str">
        <f t="shared" si="3"/>
        <v>EURONOIS5M=</v>
      </c>
      <c r="K55" s="68" t="str">
        <f t="shared" si="4"/>
        <v>EUREON5M=ICAP</v>
      </c>
      <c r="L55" s="58"/>
      <c r="M55" s="59" t="str">
        <f>_xll.qlMakeOIS(,SettlementDays,IF(D55="SN","1D",IF(D55="SW","1W",D55)),OvernightIndex,,FwdStart,DayCountConv,,,Trigger)</f>
        <v>obj_0082a#0000</v>
      </c>
      <c r="O55" s="78"/>
      <c r="P55" s="78"/>
      <c r="Q55" s="78"/>
      <c r="R55" s="78"/>
    </row>
    <row r="56" spans="2:18" x14ac:dyDescent="0.2">
      <c r="B56" s="27"/>
      <c r="D56" s="53" t="s">
        <v>14</v>
      </c>
      <c r="E56" s="60" t="s">
        <v>39</v>
      </c>
      <c r="F56" s="61">
        <f t="shared" si="2"/>
        <v>42177</v>
      </c>
      <c r="G56" s="61">
        <f>_xll.qlSwapStartDate(M56)</f>
        <v>42179</v>
      </c>
      <c r="H56" s="61">
        <f>_xll.qlSwapMaturityDate(M56)</f>
        <v>42362</v>
      </c>
      <c r="I56" s="68">
        <f>_xll.qlOvernightIndexedSwapFairRate(M56,AllTriggers)</f>
        <v>-1.2790606429973679E-3</v>
      </c>
      <c r="J56" s="68" t="str">
        <f t="shared" si="3"/>
        <v>EURONOIS6M=</v>
      </c>
      <c r="K56" s="68" t="str">
        <f t="shared" si="4"/>
        <v>EUREON6M=ICAP</v>
      </c>
      <c r="L56" s="58"/>
      <c r="M56" s="59" t="str">
        <f>_xll.qlMakeOIS(,SettlementDays,IF(D56="SN","1D",IF(D56="SW","1W",D56)),OvernightIndex,,FwdStart,DayCountConv,,,Trigger)</f>
        <v>obj_0084a#0000</v>
      </c>
      <c r="O56" s="79"/>
      <c r="P56" s="80"/>
      <c r="Q56" s="80"/>
      <c r="R56" s="79"/>
    </row>
    <row r="57" spans="2:18" x14ac:dyDescent="0.2">
      <c r="B57" s="27"/>
      <c r="D57" s="53" t="s">
        <v>68</v>
      </c>
      <c r="E57" s="60" t="s">
        <v>39</v>
      </c>
      <c r="F57" s="61">
        <f t="shared" si="2"/>
        <v>42177</v>
      </c>
      <c r="G57" s="61">
        <f>_xll.qlSwapStartDate(M57)</f>
        <v>42179</v>
      </c>
      <c r="H57" s="61">
        <f>_xll.qlSwapMaturityDate(M57)</f>
        <v>42394</v>
      </c>
      <c r="I57" s="68">
        <f>_xll.qlOvernightIndexedSwapFairRate(M57,AllTriggers)</f>
        <v>-1.2819924875453932E-3</v>
      </c>
      <c r="J57" s="68" t="str">
        <f t="shared" si="3"/>
        <v>EURONOIS7M=</v>
      </c>
      <c r="K57" s="68" t="str">
        <f t="shared" si="4"/>
        <v>EUREON7M=ICAP</v>
      </c>
      <c r="L57" s="58"/>
      <c r="M57" s="59" t="str">
        <f>_xll.qlMakeOIS(,SettlementDays,IF(D57="SN","1D",IF(D57="SW","1W",D57)),OvernightIndex,,FwdStart,DayCountConv,,,Trigger)</f>
        <v>obj_00829#0000</v>
      </c>
      <c r="O57" s="79"/>
      <c r="P57" s="80"/>
      <c r="Q57" s="80"/>
      <c r="R57" s="79"/>
    </row>
    <row r="58" spans="2:18" x14ac:dyDescent="0.2">
      <c r="B58" s="27"/>
      <c r="D58" s="53" t="s">
        <v>69</v>
      </c>
      <c r="E58" s="60" t="s">
        <v>39</v>
      </c>
      <c r="F58" s="61">
        <f t="shared" si="2"/>
        <v>42177</v>
      </c>
      <c r="G58" s="61">
        <f>_xll.qlSwapStartDate(M58)</f>
        <v>42179</v>
      </c>
      <c r="H58" s="61">
        <f>_xll.qlSwapMaturityDate(M58)</f>
        <v>42424</v>
      </c>
      <c r="I58" s="68">
        <f>_xll.qlOvernightIndexedSwapFairRate(M58,AllTriggers)</f>
        <v>-1.2874951421130629E-3</v>
      </c>
      <c r="J58" s="68" t="str">
        <f t="shared" si="3"/>
        <v>EURONOIS8M=</v>
      </c>
      <c r="K58" s="68" t="str">
        <f t="shared" si="4"/>
        <v>EUREON8M=ICAP</v>
      </c>
      <c r="L58" s="58"/>
      <c r="M58" s="59" t="str">
        <f>_xll.qlMakeOIS(,SettlementDays,IF(D58="SN","1D",IF(D58="SW","1W",D58)),OvernightIndex,,FwdStart,DayCountConv,,,Trigger)</f>
        <v>obj_0084c#0000</v>
      </c>
      <c r="O58" s="79"/>
      <c r="P58" s="80"/>
      <c r="Q58" s="80"/>
      <c r="R58" s="79"/>
    </row>
    <row r="59" spans="2:18" x14ac:dyDescent="0.2">
      <c r="B59" s="27"/>
      <c r="D59" s="53" t="s">
        <v>22</v>
      </c>
      <c r="E59" s="60" t="s">
        <v>39</v>
      </c>
      <c r="F59" s="61">
        <f t="shared" si="2"/>
        <v>42177</v>
      </c>
      <c r="G59" s="61">
        <f>_xll.qlSwapStartDate(M59)</f>
        <v>42179</v>
      </c>
      <c r="H59" s="61">
        <f>_xll.qlSwapMaturityDate(M59)</f>
        <v>42453</v>
      </c>
      <c r="I59" s="68">
        <f>_xll.qlOvernightIndexedSwapFairRate(M59,AllTriggers)</f>
        <v>-1.2913054477472939E-3</v>
      </c>
      <c r="J59" s="68" t="str">
        <f t="shared" si="3"/>
        <v>EURONOIS9M=</v>
      </c>
      <c r="K59" s="68" t="str">
        <f t="shared" si="4"/>
        <v>EUREON9M=ICAP</v>
      </c>
      <c r="L59" s="58"/>
      <c r="M59" s="59" t="str">
        <f>_xll.qlMakeOIS(,SettlementDays,IF(D59="SN","1D",IF(D59="SW","1W",D59)),OvernightIndex,,FwdStart,DayCountConv,,,Trigger)</f>
        <v>obj_0085d#0000</v>
      </c>
      <c r="O59" s="79"/>
      <c r="P59" s="80"/>
      <c r="Q59" s="80"/>
      <c r="R59" s="79"/>
    </row>
    <row r="60" spans="2:18" x14ac:dyDescent="0.2">
      <c r="B60" s="27"/>
      <c r="D60" s="53" t="s">
        <v>70</v>
      </c>
      <c r="E60" s="60" t="s">
        <v>39</v>
      </c>
      <c r="F60" s="61">
        <f t="shared" si="2"/>
        <v>42177</v>
      </c>
      <c r="G60" s="61">
        <f>_xll.qlSwapStartDate(M60)</f>
        <v>42179</v>
      </c>
      <c r="H60" s="61">
        <f>_xll.qlSwapMaturityDate(M60)</f>
        <v>42485</v>
      </c>
      <c r="I60" s="68">
        <f>_xll.qlOvernightIndexedSwapFairRate(M60,AllTriggers)</f>
        <v>-1.2894682707300391E-3</v>
      </c>
      <c r="J60" s="68" t="str">
        <f t="shared" si="3"/>
        <v>EURONOIS10M=</v>
      </c>
      <c r="K60" s="68" t="str">
        <f t="shared" si="4"/>
        <v>EUREON10M=ICAP</v>
      </c>
      <c r="L60" s="58"/>
      <c r="M60" s="59" t="str">
        <f>_xll.qlMakeOIS(,SettlementDays,IF(D60="SN","1D",IF(D60="SW","1W",D60)),OvernightIndex,,FwdStart,DayCountConv,,,Trigger)</f>
        <v>obj_0084f#0000</v>
      </c>
      <c r="O60" s="79"/>
      <c r="P60" s="80"/>
      <c r="Q60" s="80"/>
      <c r="R60" s="79"/>
    </row>
    <row r="61" spans="2:18" x14ac:dyDescent="0.2">
      <c r="B61" s="27"/>
      <c r="D61" s="53" t="s">
        <v>71</v>
      </c>
      <c r="E61" s="60" t="s">
        <v>39</v>
      </c>
      <c r="F61" s="61">
        <f t="shared" si="2"/>
        <v>42177</v>
      </c>
      <c r="G61" s="61">
        <f>_xll.qlSwapStartDate(M61)</f>
        <v>42179</v>
      </c>
      <c r="H61" s="61">
        <f>_xll.qlSwapMaturityDate(M61)</f>
        <v>42514</v>
      </c>
      <c r="I61" s="68">
        <f>_xll.qlOvernightIndexedSwapFairRate(M61,AllTriggers)</f>
        <v>-1.2858090643149838E-3</v>
      </c>
      <c r="J61" s="68" t="str">
        <f t="shared" si="3"/>
        <v>EURONOIS11M=</v>
      </c>
      <c r="K61" s="68" t="str">
        <f t="shared" si="4"/>
        <v>EUREON11M=ICAP</v>
      </c>
      <c r="L61" s="58"/>
      <c r="M61" s="59" t="str">
        <f>_xll.qlMakeOIS(,SettlementDays,IF(D61="SN","1D",IF(D61="SW","1W",D61)),OvernightIndex,,FwdStart,DayCountConv,,,Trigger)</f>
        <v>obj_00857#0000</v>
      </c>
      <c r="O61" s="79"/>
      <c r="P61" s="80"/>
      <c r="Q61" s="80"/>
      <c r="R61" s="79"/>
    </row>
    <row r="62" spans="2:18" x14ac:dyDescent="0.2">
      <c r="B62" s="27"/>
      <c r="D62" s="119"/>
      <c r="E62" s="120"/>
      <c r="F62" s="120"/>
      <c r="G62" s="191"/>
      <c r="H62" s="191"/>
      <c r="I62" s="125"/>
      <c r="J62" s="120"/>
      <c r="K62" s="120"/>
      <c r="L62" s="58"/>
      <c r="M62" s="117"/>
      <c r="O62" s="79"/>
      <c r="P62" s="80"/>
      <c r="Q62" s="80"/>
      <c r="R62" s="79"/>
    </row>
    <row r="63" spans="2:18" x14ac:dyDescent="0.2">
      <c r="B63" s="27"/>
      <c r="D63" s="53" t="s">
        <v>23</v>
      </c>
      <c r="E63" s="60" t="s">
        <v>39</v>
      </c>
      <c r="F63" s="61">
        <f t="shared" si="2"/>
        <v>42177</v>
      </c>
      <c r="G63" s="61">
        <f>_xll.qlSwapStartDate(M63)</f>
        <v>42179</v>
      </c>
      <c r="H63" s="61">
        <f>_xll.qlSwapMaturityDate(M63)</f>
        <v>42545</v>
      </c>
      <c r="I63" s="68">
        <f>_xll.qlOvernightIndexedSwapFairRate(M63,AllTriggers)</f>
        <v>-1.2795314845015142E-3</v>
      </c>
      <c r="J63" s="35" t="str">
        <f t="shared" ref="J63:J75" si="5">Currency&amp;CurveTenor&amp;$E63&amp;$D63&amp;"="</f>
        <v>EURONOIS1Y=</v>
      </c>
      <c r="K63" s="35" t="str">
        <f>Currency&amp;"EON"&amp;D63&amp;"=ICAP"</f>
        <v>EUREON1Y=ICAP</v>
      </c>
      <c r="L63" s="58"/>
      <c r="M63" s="59" t="str">
        <f>_xll.qlMakeOIS(,SettlementDays,IF(D63="SN","1D",IF(D63="SW","1W",D63)),OvernightIndex,,FwdStart,DayCountConv,,,Trigger)</f>
        <v>obj_0082b#0000</v>
      </c>
      <c r="O63" s="79"/>
      <c r="P63" s="80"/>
      <c r="Q63" s="80"/>
      <c r="R63" s="79"/>
    </row>
    <row r="64" spans="2:18" x14ac:dyDescent="0.2">
      <c r="B64" s="27"/>
      <c r="D64" s="53" t="s">
        <v>75</v>
      </c>
      <c r="E64" s="60" t="s">
        <v>39</v>
      </c>
      <c r="F64" s="61">
        <f t="shared" si="2"/>
        <v>42177</v>
      </c>
      <c r="G64" s="61">
        <f>_xll.qlSwapStartDate(M64)</f>
        <v>42179</v>
      </c>
      <c r="H64" s="61">
        <f>_xll.qlSwapMaturityDate(M64)</f>
        <v>42576</v>
      </c>
      <c r="I64" s="68">
        <f>_xll.qlOvernightIndexedSwapFairRate(M64,AllTriggers)</f>
        <v>-1.2700050216644335E-3</v>
      </c>
      <c r="J64" s="35" t="str">
        <f t="shared" si="5"/>
        <v>EURONOIS13M=</v>
      </c>
      <c r="K64" s="35"/>
      <c r="L64" s="58"/>
      <c r="M64" s="59" t="str">
        <f>_xll.qlMakeOIS(,SettlementDays,IF(D64="SN","1D",IF(D64="SW","1W",D64)),OvernightIndex,,FwdStart,DayCountConv,,,Trigger)</f>
        <v>obj_00845#0000</v>
      </c>
      <c r="O64" s="79"/>
      <c r="P64" s="80"/>
      <c r="Q64" s="80"/>
      <c r="R64" s="79"/>
    </row>
    <row r="65" spans="2:18" x14ac:dyDescent="0.2">
      <c r="B65" s="27"/>
      <c r="D65" s="53" t="s">
        <v>76</v>
      </c>
      <c r="E65" s="60" t="s">
        <v>39</v>
      </c>
      <c r="F65" s="61">
        <f t="shared" si="2"/>
        <v>42177</v>
      </c>
      <c r="G65" s="61">
        <f>_xll.qlSwapStartDate(M65)</f>
        <v>42179</v>
      </c>
      <c r="H65" s="61">
        <f>_xll.qlSwapMaturityDate(M65)</f>
        <v>42606</v>
      </c>
      <c r="I65" s="68">
        <f>_xll.qlOvernightIndexedSwapFairRate(M65,AllTriggers)</f>
        <v>-1.257509348161077E-3</v>
      </c>
      <c r="J65" s="35" t="str">
        <f t="shared" si="5"/>
        <v>EURONOIS14M=</v>
      </c>
      <c r="K65" s="35"/>
      <c r="L65" s="58"/>
      <c r="M65" s="59" t="str">
        <f>_xll.qlMakeOIS(,SettlementDays,IF(D65="SN","1D",IF(D65="SW","1W",D65)),OvernightIndex,,FwdStart,DayCountConv,,,Trigger)</f>
        <v>obj_00850#0000</v>
      </c>
      <c r="O65" s="73"/>
      <c r="P65" s="75"/>
      <c r="Q65" s="75"/>
      <c r="R65" s="73"/>
    </row>
    <row r="66" spans="2:18" x14ac:dyDescent="0.2">
      <c r="B66" s="27"/>
      <c r="D66" s="53" t="s">
        <v>77</v>
      </c>
      <c r="E66" s="60" t="s">
        <v>39</v>
      </c>
      <c r="F66" s="61">
        <f t="shared" si="2"/>
        <v>42177</v>
      </c>
      <c r="G66" s="61">
        <f>_xll.qlSwapStartDate(M66)</f>
        <v>42179</v>
      </c>
      <c r="H66" s="61">
        <f>_xll.qlSwapMaturityDate(M66)</f>
        <v>42639</v>
      </c>
      <c r="I66" s="68">
        <f>_xll.qlOvernightIndexedSwapFairRate(M66,AllTriggers)</f>
        <v>-1.2400000000168771E-3</v>
      </c>
      <c r="J66" s="35" t="str">
        <f t="shared" si="5"/>
        <v>EURONOIS15M=</v>
      </c>
      <c r="K66" s="35" t="str">
        <f>Currency&amp;"EON"&amp;D66&amp;"=ICAP"</f>
        <v>EUREON15M=ICAP</v>
      </c>
      <c r="L66" s="58"/>
      <c r="M66" s="59" t="str">
        <f>_xll.qlMakeOIS(,SettlementDays,IF(D66="SN","1D",IF(D66="SW","1W",D66)),OvernightIndex,,FwdStart,DayCountConv,,,Trigger)</f>
        <v>obj_00826#0000</v>
      </c>
      <c r="P66" s="5"/>
      <c r="Q66" s="5"/>
      <c r="R66" s="5"/>
    </row>
    <row r="67" spans="2:18" x14ac:dyDescent="0.2">
      <c r="B67" s="27"/>
      <c r="D67" s="53" t="s">
        <v>78</v>
      </c>
      <c r="E67" s="60" t="s">
        <v>39</v>
      </c>
      <c r="F67" s="61">
        <f t="shared" si="2"/>
        <v>42177</v>
      </c>
      <c r="G67" s="61">
        <f>_xll.qlSwapStartDate(M67)</f>
        <v>42179</v>
      </c>
      <c r="H67" s="61">
        <f>_xll.qlSwapMaturityDate(M67)</f>
        <v>42667</v>
      </c>
      <c r="I67" s="68">
        <f>_xll.qlOvernightIndexedSwapFairRate(M67,AllTriggers)</f>
        <v>-1.2220432197078788E-3</v>
      </c>
      <c r="J67" s="35" t="str">
        <f t="shared" si="5"/>
        <v>EURONOIS16M=</v>
      </c>
      <c r="K67" s="35"/>
      <c r="L67" s="58"/>
      <c r="M67" s="59" t="str">
        <f>_xll.qlMakeOIS(,SettlementDays,IF(D67="SN","1D",IF(D67="SW","1W",D67)),OvernightIndex,,FwdStart,DayCountConv,,,Trigger)</f>
        <v>obj_00824#0000</v>
      </c>
      <c r="P67" s="5"/>
      <c r="Q67" s="5"/>
      <c r="R67" s="5"/>
    </row>
    <row r="68" spans="2:18" x14ac:dyDescent="0.2">
      <c r="B68" s="27"/>
      <c r="D68" s="53" t="s">
        <v>79</v>
      </c>
      <c r="E68" s="60" t="s">
        <v>39</v>
      </c>
      <c r="F68" s="61">
        <f t="shared" si="2"/>
        <v>42177</v>
      </c>
      <c r="G68" s="61">
        <f>_xll.qlSwapStartDate(M68)</f>
        <v>42179</v>
      </c>
      <c r="H68" s="61">
        <f>_xll.qlSwapMaturityDate(M68)</f>
        <v>42698</v>
      </c>
      <c r="I68" s="68">
        <f>_xll.qlOvernightIndexedSwapFairRate(M68,AllTriggers)</f>
        <v>-1.1987619461882211E-3</v>
      </c>
      <c r="J68" s="35" t="str">
        <f t="shared" si="5"/>
        <v>EURONOIS17M=</v>
      </c>
      <c r="K68" s="35"/>
      <c r="L68" s="58"/>
      <c r="M68" s="59" t="str">
        <f>_xll.qlMakeOIS(,SettlementDays,IF(D68="SN","1D",IF(D68="SW","1W",D68)),OvernightIndex,,FwdStart,DayCountConv,,,Trigger)</f>
        <v>obj_0084b#0000</v>
      </c>
      <c r="P68" s="5"/>
      <c r="Q68" s="5"/>
      <c r="R68" s="5"/>
    </row>
    <row r="69" spans="2:18" x14ac:dyDescent="0.2">
      <c r="B69" s="27"/>
      <c r="D69" s="53" t="s">
        <v>45</v>
      </c>
      <c r="E69" s="60" t="s">
        <v>39</v>
      </c>
      <c r="F69" s="61">
        <f t="shared" si="2"/>
        <v>42177</v>
      </c>
      <c r="G69" s="61">
        <f>_xll.qlSwapStartDate(M69)</f>
        <v>42179</v>
      </c>
      <c r="H69" s="61">
        <f>_xll.qlSwapMaturityDate(M69)</f>
        <v>42731</v>
      </c>
      <c r="I69" s="68">
        <f>_xll.qlOvernightIndexedSwapFairRate(M69,AllTriggers)</f>
        <v>-1.1699999999615954E-3</v>
      </c>
      <c r="J69" s="35" t="str">
        <f t="shared" si="5"/>
        <v>EURONOIS18M=</v>
      </c>
      <c r="K69" s="35" t="str">
        <f>Currency&amp;"EON"&amp;D69&amp;"=ICAP"</f>
        <v>EUREON18M=ICAP</v>
      </c>
      <c r="L69" s="58"/>
      <c r="M69" s="59" t="str">
        <f>_xll.qlMakeOIS(,SettlementDays,IF(D69="SN","1D",IF(D69="SW","1W",D69)),OvernightIndex,,FwdStart,DayCountConv,,,Trigger)</f>
        <v>obj_00852#0000</v>
      </c>
      <c r="P69" s="5"/>
      <c r="Q69" s="5"/>
      <c r="R69" s="5"/>
    </row>
    <row r="70" spans="2:18" x14ac:dyDescent="0.2">
      <c r="B70" s="27"/>
      <c r="D70" s="53" t="s">
        <v>80</v>
      </c>
      <c r="E70" s="60" t="s">
        <v>39</v>
      </c>
      <c r="F70" s="61">
        <f t="shared" si="2"/>
        <v>42177</v>
      </c>
      <c r="G70" s="61">
        <f>_xll.qlSwapStartDate(M70)</f>
        <v>42179</v>
      </c>
      <c r="H70" s="61">
        <f>_xll.qlSwapMaturityDate(M70)</f>
        <v>42759</v>
      </c>
      <c r="I70" s="68">
        <f>_xll.qlOvernightIndexedSwapFairRate(M70,AllTriggers)</f>
        <v>-1.1421943697977051E-3</v>
      </c>
      <c r="J70" s="35" t="str">
        <f t="shared" si="5"/>
        <v>EURONOIS19M=</v>
      </c>
      <c r="K70" s="35"/>
      <c r="L70" s="58"/>
      <c r="M70" s="59" t="str">
        <f>_xll.qlMakeOIS(,SettlementDays,IF(D70="SN","1D",IF(D70="SW","1W",D70)),OvernightIndex,,FwdStart,DayCountConv,,,Trigger)</f>
        <v>obj_00846#0000</v>
      </c>
      <c r="P70" s="5"/>
      <c r="Q70" s="5"/>
      <c r="R70" s="5"/>
    </row>
    <row r="71" spans="2:18" x14ac:dyDescent="0.2">
      <c r="B71" s="27"/>
      <c r="D71" s="53" t="s">
        <v>81</v>
      </c>
      <c r="E71" s="60" t="s">
        <v>39</v>
      </c>
      <c r="F71" s="61">
        <f t="shared" si="2"/>
        <v>42177</v>
      </c>
      <c r="G71" s="61">
        <f>_xll.qlSwapStartDate(M71)</f>
        <v>42179</v>
      </c>
      <c r="H71" s="61">
        <f>_xll.qlSwapMaturityDate(M71)</f>
        <v>42790</v>
      </c>
      <c r="I71" s="68">
        <f>_xll.qlOvernightIndexedSwapFairRate(M71,AllTriggers)</f>
        <v>-1.1068843468251843E-3</v>
      </c>
      <c r="J71" s="35" t="str">
        <f t="shared" si="5"/>
        <v>EURONOIS20M=</v>
      </c>
      <c r="K71" s="35"/>
      <c r="L71" s="58"/>
      <c r="M71" s="59" t="str">
        <f>_xll.qlMakeOIS(,SettlementDays,IF(D71="SN","1D",IF(D71="SW","1W",D71)),OvernightIndex,,FwdStart,DayCountConv,,,Trigger)</f>
        <v>obj_0083f#0000</v>
      </c>
      <c r="P71" s="5"/>
      <c r="Q71" s="5"/>
      <c r="R71" s="5"/>
    </row>
    <row r="72" spans="2:18" x14ac:dyDescent="0.2">
      <c r="B72" s="27"/>
      <c r="D72" s="53" t="s">
        <v>82</v>
      </c>
      <c r="E72" s="60" t="s">
        <v>39</v>
      </c>
      <c r="F72" s="61">
        <f t="shared" si="2"/>
        <v>42177</v>
      </c>
      <c r="G72" s="61">
        <f>_xll.qlSwapStartDate(M72)</f>
        <v>42179</v>
      </c>
      <c r="H72" s="61">
        <f>_xll.qlSwapMaturityDate(M72)</f>
        <v>42818</v>
      </c>
      <c r="I72" s="68">
        <f>_xll.qlOvernightIndexedSwapFairRate(M72,AllTriggers)</f>
        <v>-1.0699999998855687E-3</v>
      </c>
      <c r="J72" s="35" t="str">
        <f t="shared" si="5"/>
        <v>EURONOIS21M=</v>
      </c>
      <c r="K72" s="35" t="str">
        <f>Currency&amp;"EON"&amp;D72&amp;"=ICAP"</f>
        <v>EUREON21M=ICAP</v>
      </c>
      <c r="L72" s="58"/>
      <c r="M72" s="59" t="str">
        <f>_xll.qlMakeOIS(,SettlementDays,IF(D72="SN","1D",IF(D72="SW","1W",D72)),OvernightIndex,,FwdStart,DayCountConv,,,Trigger)</f>
        <v>obj_00842#0000</v>
      </c>
      <c r="P72" s="5"/>
      <c r="Q72" s="5"/>
      <c r="R72" s="5"/>
    </row>
    <row r="73" spans="2:18" x14ac:dyDescent="0.2">
      <c r="B73" s="27"/>
      <c r="D73" s="53" t="s">
        <v>83</v>
      </c>
      <c r="E73" s="60" t="s">
        <v>39</v>
      </c>
      <c r="F73" s="61">
        <f t="shared" si="2"/>
        <v>42177</v>
      </c>
      <c r="G73" s="61">
        <f>_xll.qlSwapStartDate(M73)</f>
        <v>42179</v>
      </c>
      <c r="H73" s="61">
        <f>_xll.qlSwapMaturityDate(M73)</f>
        <v>42849</v>
      </c>
      <c r="I73" s="68">
        <f>_xll.qlOvernightIndexedSwapFairRate(M73,AllTriggers)</f>
        <v>-1.0229398514842848E-3</v>
      </c>
      <c r="J73" s="35" t="str">
        <f t="shared" si="5"/>
        <v>EURONOIS22M=</v>
      </c>
      <c r="K73" s="35"/>
      <c r="L73" s="58"/>
      <c r="M73" s="59" t="str">
        <f>_xll.qlMakeOIS(,SettlementDays,IF(D73="SN","1D",IF(D73="SW","1W",D73)),OvernightIndex,,FwdStart,DayCountConv,,,Trigger)</f>
        <v>obj_00839#0000</v>
      </c>
      <c r="P73" s="5"/>
      <c r="Q73" s="5"/>
      <c r="R73" s="5"/>
    </row>
    <row r="74" spans="2:18" x14ac:dyDescent="0.2">
      <c r="B74" s="27"/>
      <c r="D74" s="53" t="s">
        <v>84</v>
      </c>
      <c r="E74" s="60" t="s">
        <v>39</v>
      </c>
      <c r="F74" s="61">
        <f t="shared" si="2"/>
        <v>42177</v>
      </c>
      <c r="G74" s="61">
        <f>_xll.qlSwapStartDate(M74)</f>
        <v>42179</v>
      </c>
      <c r="H74" s="61">
        <f>_xll.qlSwapMaturityDate(M74)</f>
        <v>42879</v>
      </c>
      <c r="I74" s="68">
        <f>_xll.qlOvernightIndexedSwapFairRate(M74,AllTriggers)</f>
        <v>-9.7173737854676443E-4</v>
      </c>
      <c r="J74" s="35" t="str">
        <f t="shared" si="5"/>
        <v>EURONOIS23M=</v>
      </c>
      <c r="K74" s="35"/>
      <c r="L74" s="58"/>
      <c r="M74" s="59" t="str">
        <f>_xll.qlMakeOIS(,SettlementDays,IF(D74="SN","1D",IF(D74="SW","1W",D74)),OvernightIndex,,FwdStart,DayCountConv,,,Trigger)</f>
        <v>obj_00823#0000</v>
      </c>
      <c r="P74" s="5"/>
      <c r="Q74" s="5"/>
      <c r="R74" s="5"/>
    </row>
    <row r="75" spans="2:18" x14ac:dyDescent="0.2">
      <c r="B75" s="27"/>
      <c r="D75" s="53" t="s">
        <v>24</v>
      </c>
      <c r="E75" s="60" t="s">
        <v>39</v>
      </c>
      <c r="F75" s="61">
        <f t="shared" si="2"/>
        <v>42177</v>
      </c>
      <c r="G75" s="61">
        <f>_xll.qlSwapStartDate(M75)</f>
        <v>42179</v>
      </c>
      <c r="H75" s="61">
        <f>_xll.qlSwapMaturityDate(M75)</f>
        <v>42912</v>
      </c>
      <c r="I75" s="68">
        <f>_xll.qlOvernightIndexedSwapFairRate(M75,AllTriggers)</f>
        <v>-9.1000000000001984E-4</v>
      </c>
      <c r="J75" s="35" t="str">
        <f t="shared" si="5"/>
        <v>EURONOIS2Y=</v>
      </c>
      <c r="K75" s="35" t="str">
        <f>Currency&amp;"EON"&amp;D75&amp;"=ICAP"</f>
        <v>EUREON2Y=ICAP</v>
      </c>
      <c r="L75" s="58"/>
      <c r="M75" s="59" t="str">
        <f>_xll.qlMakeOIS(,SettlementDays,IF(D75="SN","1D",IF(D75="SW","1W",D75)),OvernightIndex,,FwdStart,DayCountConv,,,Trigger)</f>
        <v>obj_00828#0000</v>
      </c>
      <c r="P75" s="5"/>
      <c r="Q75" s="5"/>
      <c r="R75" s="5"/>
    </row>
    <row r="76" spans="2:18" x14ac:dyDescent="0.2">
      <c r="B76" s="27"/>
      <c r="D76" s="53"/>
      <c r="E76" s="60"/>
      <c r="F76" s="61"/>
      <c r="G76" s="61"/>
      <c r="H76" s="61"/>
      <c r="I76" s="68"/>
      <c r="J76" s="35"/>
      <c r="K76" s="35"/>
      <c r="L76" s="58"/>
      <c r="M76" s="59"/>
      <c r="P76" s="5"/>
      <c r="Q76" s="5"/>
      <c r="R76" s="5"/>
    </row>
    <row r="77" spans="2:18" x14ac:dyDescent="0.2">
      <c r="B77" s="27"/>
      <c r="D77" s="53"/>
      <c r="E77" s="60"/>
      <c r="F77" s="61"/>
      <c r="G77" s="61"/>
      <c r="H77" s="61"/>
      <c r="I77" s="68"/>
      <c r="J77" s="68"/>
      <c r="K77" s="68"/>
      <c r="L77" s="58"/>
      <c r="M77" s="59"/>
      <c r="P77" s="5"/>
      <c r="Q77" s="5"/>
      <c r="R77" s="5"/>
    </row>
    <row r="78" spans="2:18" x14ac:dyDescent="0.2">
      <c r="B78" s="27"/>
      <c r="D78" s="53"/>
      <c r="E78" s="60"/>
      <c r="F78" s="61"/>
      <c r="G78" s="61"/>
      <c r="H78" s="61"/>
      <c r="I78" s="68"/>
      <c r="J78" s="68"/>
      <c r="K78" s="35"/>
      <c r="L78" s="58"/>
      <c r="M78" s="59"/>
      <c r="P78" s="5"/>
      <c r="Q78" s="5"/>
      <c r="R78" s="5"/>
    </row>
    <row r="79" spans="2:18" x14ac:dyDescent="0.2">
      <c r="B79" s="27"/>
      <c r="D79" s="53" t="s">
        <v>25</v>
      </c>
      <c r="E79" s="60" t="s">
        <v>39</v>
      </c>
      <c r="F79" s="61">
        <f t="shared" si="2"/>
        <v>42177</v>
      </c>
      <c r="G79" s="61">
        <f>_xll.qlSwapStartDate(M79)</f>
        <v>42179</v>
      </c>
      <c r="H79" s="61">
        <f>_xll.qlSwapMaturityDate(M79)</f>
        <v>43276</v>
      </c>
      <c r="I79" s="68">
        <f>_xll.qlOvernightIndexedSwapFairRate(M79,AllTriggers)</f>
        <v>5.0000000027996508E-5</v>
      </c>
      <c r="J79" s="35" t="str">
        <f t="shared" ref="J79:J106" si="6">Currency&amp;CurveTenor&amp;$E79&amp;$D79&amp;"="</f>
        <v>EURONOIS3Y=</v>
      </c>
      <c r="K79" s="35" t="str">
        <f t="shared" ref="K79:K88" si="7">Currency&amp;"EON"&amp;D79&amp;"=ICAP"</f>
        <v>EUREON3Y=ICAP</v>
      </c>
      <c r="L79" s="58"/>
      <c r="M79" s="59" t="str">
        <f>_xll.qlMakeOIS(,SettlementDays,IF(D79="SN","1D",IF(D79="SW","1W",D79)),OvernightIndex,,FwdStart,DayCountConv,,,Trigger)</f>
        <v>obj_00832#0000</v>
      </c>
      <c r="P79" s="5"/>
      <c r="Q79" s="5"/>
      <c r="R79" s="5"/>
    </row>
    <row r="80" spans="2:18" x14ac:dyDescent="0.2">
      <c r="B80" s="27"/>
      <c r="D80" s="53" t="s">
        <v>26</v>
      </c>
      <c r="E80" s="60" t="s">
        <v>39</v>
      </c>
      <c r="F80" s="61">
        <f t="shared" si="2"/>
        <v>42177</v>
      </c>
      <c r="G80" s="61">
        <f>_xll.qlSwapStartDate(M80)</f>
        <v>42179</v>
      </c>
      <c r="H80" s="61">
        <f>_xll.qlSwapMaturityDate(M80)</f>
        <v>43640</v>
      </c>
      <c r="I80" s="68">
        <f>_xll.qlOvernightIndexedSwapFairRate(M80,AllTriggers)</f>
        <v>1.4200000000010686E-3</v>
      </c>
      <c r="J80" s="35" t="str">
        <f t="shared" si="6"/>
        <v>EURONOIS4Y=</v>
      </c>
      <c r="K80" s="35" t="str">
        <f t="shared" si="7"/>
        <v>EUREON4Y=ICAP</v>
      </c>
      <c r="L80" s="58"/>
      <c r="M80" s="59" t="str">
        <f>_xll.qlMakeOIS(,SettlementDays,IF(D80="SN","1D",IF(D80="SW","1W",D80)),OvernightIndex,,FwdStart,DayCountConv,,,Trigger)</f>
        <v>obj_0083a#0000</v>
      </c>
      <c r="P80" s="5"/>
      <c r="Q80" s="5"/>
      <c r="R80" s="5"/>
    </row>
    <row r="81" spans="2:18" x14ac:dyDescent="0.2">
      <c r="B81" s="27"/>
      <c r="D81" s="53" t="s">
        <v>27</v>
      </c>
      <c r="E81" s="60" t="s">
        <v>39</v>
      </c>
      <c r="F81" s="61">
        <f t="shared" si="2"/>
        <v>42177</v>
      </c>
      <c r="G81" s="61">
        <f>_xll.qlSwapStartDate(M81)</f>
        <v>42179</v>
      </c>
      <c r="H81" s="61">
        <f>_xll.qlSwapMaturityDate(M81)</f>
        <v>44006</v>
      </c>
      <c r="I81" s="68">
        <f>_xll.qlOvernightIndexedSwapFairRate(M81,AllTriggers)</f>
        <v>3.0500000000019526E-3</v>
      </c>
      <c r="J81" s="35" t="str">
        <f t="shared" si="6"/>
        <v>EURONOIS5Y=</v>
      </c>
      <c r="K81" s="35" t="str">
        <f t="shared" si="7"/>
        <v>EUREON5Y=ICAP</v>
      </c>
      <c r="L81" s="58"/>
      <c r="M81" s="59" t="str">
        <f>_xll.qlMakeOIS(,SettlementDays,IF(D81="SN","1D",IF(D81="SW","1W",D81)),OvernightIndex,,FwdStart,DayCountConv,,,Trigger)</f>
        <v>obj_0085c#0000</v>
      </c>
      <c r="P81" s="5"/>
      <c r="Q81" s="5"/>
      <c r="R81" s="5"/>
    </row>
    <row r="82" spans="2:18" x14ac:dyDescent="0.2">
      <c r="B82" s="27"/>
      <c r="D82" s="53" t="s">
        <v>85</v>
      </c>
      <c r="E82" s="60" t="s">
        <v>39</v>
      </c>
      <c r="F82" s="61">
        <f t="shared" si="2"/>
        <v>42177</v>
      </c>
      <c r="G82" s="61">
        <f>_xll.qlSwapStartDate(M82)</f>
        <v>42179</v>
      </c>
      <c r="H82" s="61">
        <f>_xll.qlSwapMaturityDate(M82)</f>
        <v>44371</v>
      </c>
      <c r="I82" s="68">
        <f>_xll.qlOvernightIndexedSwapFairRate(M82,AllTriggers)</f>
        <v>4.610000000002442E-3</v>
      </c>
      <c r="J82" s="35" t="str">
        <f t="shared" si="6"/>
        <v>EURONOIS6Y=</v>
      </c>
      <c r="K82" s="35" t="str">
        <f t="shared" si="7"/>
        <v>EUREON6Y=ICAP</v>
      </c>
      <c r="L82" s="58"/>
      <c r="M82" s="59" t="str">
        <f>_xll.qlMakeOIS(,SettlementDays,IF(D82="SN","1D",IF(D82="SW","1W",D82)),OvernightIndex,,FwdStart,DayCountConv,,,Trigger)</f>
        <v>obj_0084e#0000</v>
      </c>
      <c r="P82" s="5"/>
      <c r="Q82" s="5"/>
      <c r="R82" s="5"/>
    </row>
    <row r="83" spans="2:18" x14ac:dyDescent="0.2">
      <c r="B83" s="27"/>
      <c r="D83" s="53" t="s">
        <v>28</v>
      </c>
      <c r="E83" s="60" t="s">
        <v>39</v>
      </c>
      <c r="F83" s="61">
        <f t="shared" si="2"/>
        <v>42177</v>
      </c>
      <c r="G83" s="61">
        <f>_xll.qlSwapStartDate(M83)</f>
        <v>42179</v>
      </c>
      <c r="H83" s="61">
        <f>_xll.qlSwapMaturityDate(M83)</f>
        <v>44736</v>
      </c>
      <c r="I83" s="68">
        <f>_xll.qlOvernightIndexedSwapFairRate(M83,AllTriggers)</f>
        <v>6.109999999999496E-3</v>
      </c>
      <c r="J83" s="35" t="str">
        <f t="shared" si="6"/>
        <v>EURONOIS7Y=</v>
      </c>
      <c r="K83" s="35" t="str">
        <f t="shared" si="7"/>
        <v>EUREON7Y=ICAP</v>
      </c>
      <c r="L83" s="58"/>
      <c r="M83" s="59" t="str">
        <f>_xll.qlMakeOIS(,SettlementDays,IF(D83="SN","1D",IF(D83="SW","1W",D83)),OvernightIndex,,FwdStart,DayCountConv,,,Trigger)</f>
        <v>obj_00858#0000</v>
      </c>
      <c r="P83" s="5"/>
      <c r="Q83" s="5"/>
      <c r="R83" s="5"/>
    </row>
    <row r="84" spans="2:18" x14ac:dyDescent="0.2">
      <c r="B84" s="27"/>
      <c r="D84" s="53" t="s">
        <v>86</v>
      </c>
      <c r="E84" s="60" t="s">
        <v>39</v>
      </c>
      <c r="F84" s="61">
        <f t="shared" si="2"/>
        <v>42177</v>
      </c>
      <c r="G84" s="61">
        <f>_xll.qlSwapStartDate(M84)</f>
        <v>42179</v>
      </c>
      <c r="H84" s="61">
        <f>_xll.qlSwapMaturityDate(M84)</f>
        <v>45103</v>
      </c>
      <c r="I84" s="68">
        <f>_xll.qlOvernightIndexedSwapFairRate(M84,AllTriggers)</f>
        <v>7.4900000000003427E-3</v>
      </c>
      <c r="J84" s="35" t="str">
        <f t="shared" si="6"/>
        <v>EURONOIS8Y=</v>
      </c>
      <c r="K84" s="35" t="str">
        <f t="shared" si="7"/>
        <v>EUREON8Y=ICAP</v>
      </c>
      <c r="L84" s="58"/>
      <c r="M84" s="59" t="str">
        <f>_xll.qlMakeOIS(,SettlementDays,IF(D84="SN","1D",IF(D84="SW","1W",D84)),OvernightIndex,,FwdStart,DayCountConv,,,Trigger)</f>
        <v>obj_00830#0000</v>
      </c>
      <c r="P84" s="5"/>
      <c r="Q84" s="5"/>
      <c r="R84" s="5"/>
    </row>
    <row r="85" spans="2:18" x14ac:dyDescent="0.2">
      <c r="B85" s="27"/>
      <c r="D85" s="53" t="s">
        <v>87</v>
      </c>
      <c r="E85" s="60" t="s">
        <v>39</v>
      </c>
      <c r="F85" s="61">
        <f t="shared" si="2"/>
        <v>42177</v>
      </c>
      <c r="G85" s="61">
        <f>_xll.qlSwapStartDate(M85)</f>
        <v>42179</v>
      </c>
      <c r="H85" s="61">
        <f>_xll.qlSwapMaturityDate(M85)</f>
        <v>45467</v>
      </c>
      <c r="I85" s="68">
        <f>_xll.qlOvernightIndexedSwapFairRate(M85,AllTriggers)</f>
        <v>8.7099999999997457E-3</v>
      </c>
      <c r="J85" s="35" t="str">
        <f t="shared" si="6"/>
        <v>EURONOIS9Y=</v>
      </c>
      <c r="K85" s="35" t="str">
        <f t="shared" si="7"/>
        <v>EUREON9Y=ICAP</v>
      </c>
      <c r="L85" s="58"/>
      <c r="M85" s="59" t="str">
        <f>_xll.qlMakeOIS(,SettlementDays,IF(D85="SN","1D",IF(D85="SW","1W",D85)),OvernightIndex,,FwdStart,DayCountConv,,,Trigger)</f>
        <v>obj_0082c#0000</v>
      </c>
      <c r="P85" s="5"/>
      <c r="Q85" s="5"/>
      <c r="R85" s="5"/>
    </row>
    <row r="86" spans="2:18" x14ac:dyDescent="0.2">
      <c r="B86" s="27"/>
      <c r="D86" s="53" t="s">
        <v>29</v>
      </c>
      <c r="E86" s="60" t="s">
        <v>39</v>
      </c>
      <c r="F86" s="61">
        <f t="shared" si="2"/>
        <v>42177</v>
      </c>
      <c r="G86" s="61">
        <f>_xll.qlSwapStartDate(M86)</f>
        <v>42179</v>
      </c>
      <c r="H86" s="61">
        <f>_xll.qlSwapMaturityDate(M86)</f>
        <v>45832</v>
      </c>
      <c r="I86" s="68">
        <f>_xll.qlOvernightIndexedSwapFairRate(M86,AllTriggers)</f>
        <v>9.7799999999996379E-3</v>
      </c>
      <c r="J86" s="35" t="str">
        <f t="shared" si="6"/>
        <v>EURONOIS10Y=</v>
      </c>
      <c r="K86" s="35" t="str">
        <f t="shared" si="7"/>
        <v>EUREON10Y=ICAP</v>
      </c>
      <c r="L86" s="58"/>
      <c r="M86" s="59" t="str">
        <f>_xll.qlMakeOIS(,SettlementDays,IF(D86="SN","1D",IF(D86="SW","1W",D86)),OvernightIndex,,FwdStart,DayCountConv,,,Trigger)</f>
        <v>obj_00855#0000</v>
      </c>
      <c r="P86" s="5"/>
      <c r="Q86" s="5"/>
      <c r="R86" s="5"/>
    </row>
    <row r="87" spans="2:18" x14ac:dyDescent="0.2">
      <c r="B87" s="27"/>
      <c r="D87" s="53" t="s">
        <v>88</v>
      </c>
      <c r="E87" s="60" t="s">
        <v>39</v>
      </c>
      <c r="F87" s="61">
        <f t="shared" si="2"/>
        <v>42177</v>
      </c>
      <c r="G87" s="61">
        <f>_xll.qlSwapStartDate(M87)</f>
        <v>42179</v>
      </c>
      <c r="H87" s="61">
        <f>_xll.qlSwapMaturityDate(M87)</f>
        <v>46197</v>
      </c>
      <c r="I87" s="68">
        <f>_xll.qlOvernightIndexedSwapFairRate(M87,AllTriggers)</f>
        <v>1.0679999999999353E-2</v>
      </c>
      <c r="J87" s="35" t="str">
        <f t="shared" si="6"/>
        <v>EURONOIS11Y=</v>
      </c>
      <c r="K87" s="35" t="str">
        <f t="shared" si="7"/>
        <v>EUREON11Y=ICAP</v>
      </c>
      <c r="L87" s="58"/>
      <c r="M87" s="59" t="str">
        <f>_xll.qlMakeOIS(,SettlementDays,IF(D87="SN","1D",IF(D87="SW","1W",D87)),OvernightIndex,,FwdStart,DayCountConv,,,Trigger)</f>
        <v>obj_00859#0000</v>
      </c>
      <c r="P87" s="5"/>
      <c r="Q87" s="5"/>
      <c r="R87" s="5"/>
    </row>
    <row r="88" spans="2:18" x14ac:dyDescent="0.2">
      <c r="B88" s="27"/>
      <c r="D88" s="53" t="s">
        <v>30</v>
      </c>
      <c r="E88" s="60" t="s">
        <v>39</v>
      </c>
      <c r="F88" s="61">
        <f t="shared" si="2"/>
        <v>42177</v>
      </c>
      <c r="G88" s="61">
        <f>_xll.qlSwapStartDate(M88)</f>
        <v>42179</v>
      </c>
      <c r="H88" s="61">
        <f>_xll.qlSwapMaturityDate(M88)</f>
        <v>46562</v>
      </c>
      <c r="I88" s="68">
        <f>_xll.qlOvernightIndexedSwapFairRate(M88,AllTriggers)</f>
        <v>1.1479999999998833E-2</v>
      </c>
      <c r="J88" s="35" t="str">
        <f t="shared" si="6"/>
        <v>EURONOIS12Y=</v>
      </c>
      <c r="K88" s="35" t="str">
        <f t="shared" si="7"/>
        <v>EUREON12Y=ICAP</v>
      </c>
      <c r="L88" s="58"/>
      <c r="M88" s="59" t="str">
        <f>_xll.qlMakeOIS(,SettlementDays,IF(D88="SN","1D",IF(D88="SW","1W",D88)),OvernightIndex,,FwdStart,DayCountConv,,,Trigger)</f>
        <v>obj_00838#0000</v>
      </c>
      <c r="P88" s="5"/>
      <c r="Q88" s="5"/>
      <c r="R88" s="5"/>
    </row>
    <row r="89" spans="2:18" x14ac:dyDescent="0.2">
      <c r="B89" s="27"/>
      <c r="D89" s="53" t="s">
        <v>89</v>
      </c>
      <c r="E89" s="60" t="s">
        <v>39</v>
      </c>
      <c r="F89" s="61">
        <f t="shared" si="2"/>
        <v>42177</v>
      </c>
      <c r="G89" s="61">
        <f>_xll.qlSwapStartDate(M89)</f>
        <v>42179</v>
      </c>
      <c r="H89" s="61">
        <f>_xll.qlSwapMaturityDate(M89)</f>
        <v>46930</v>
      </c>
      <c r="I89" s="68">
        <f>_xll.qlOvernightIndexedSwapFairRate(M89,AllTriggers)</f>
        <v>1.2170441447994371E-2</v>
      </c>
      <c r="J89" s="35" t="str">
        <f t="shared" si="6"/>
        <v>EURONOIS13Y=</v>
      </c>
      <c r="K89" s="35"/>
      <c r="L89" s="58"/>
      <c r="M89" s="59" t="str">
        <f>_xll.qlMakeOIS(,SettlementDays,IF(D89="SN","1D",IF(D89="SW","1W",D89)),OvernightIndex,,FwdStart,DayCountConv,,,Trigger)</f>
        <v>obj_00825#0000</v>
      </c>
      <c r="P89" s="5"/>
      <c r="Q89" s="5"/>
      <c r="R89" s="5"/>
    </row>
    <row r="90" spans="2:18" x14ac:dyDescent="0.2">
      <c r="B90" s="27"/>
      <c r="D90" s="53" t="s">
        <v>90</v>
      </c>
      <c r="E90" s="60" t="s">
        <v>39</v>
      </c>
      <c r="F90" s="61">
        <f t="shared" si="2"/>
        <v>42177</v>
      </c>
      <c r="G90" s="61">
        <f>_xll.qlSwapStartDate(M90)</f>
        <v>42179</v>
      </c>
      <c r="H90" s="61">
        <f>_xll.qlSwapMaturityDate(M90)</f>
        <v>47294</v>
      </c>
      <c r="I90" s="68">
        <f>_xll.qlOvernightIndexedSwapFairRate(M90,AllTriggers)</f>
        <v>1.2744791507697533E-2</v>
      </c>
      <c r="J90" s="35" t="str">
        <f t="shared" si="6"/>
        <v>EURONOIS14Y=</v>
      </c>
      <c r="K90" s="35"/>
      <c r="L90" s="58"/>
      <c r="M90" s="59" t="str">
        <f>_xll.qlMakeOIS(,SettlementDays,IF(D90="SN","1D",IF(D90="SW","1W",D90)),OvernightIndex,,FwdStart,DayCountConv,,,Trigger)</f>
        <v>obj_0083d#0000</v>
      </c>
      <c r="P90" s="5"/>
      <c r="Q90" s="5"/>
      <c r="R90" s="5"/>
    </row>
    <row r="91" spans="2:18" x14ac:dyDescent="0.2">
      <c r="B91" s="27"/>
      <c r="D91" s="53" t="s">
        <v>31</v>
      </c>
      <c r="E91" s="60" t="s">
        <v>39</v>
      </c>
      <c r="F91" s="61">
        <f t="shared" si="2"/>
        <v>42177</v>
      </c>
      <c r="G91" s="61">
        <f>_xll.qlSwapStartDate(M91)</f>
        <v>42179</v>
      </c>
      <c r="H91" s="61">
        <f>_xll.qlSwapMaturityDate(M91)</f>
        <v>47658</v>
      </c>
      <c r="I91" s="68">
        <f>_xll.qlOvernightIndexedSwapFairRate(M91,AllTriggers)</f>
        <v>1.322999999980966E-2</v>
      </c>
      <c r="J91" s="35" t="str">
        <f t="shared" si="6"/>
        <v>EURONOIS15Y=</v>
      </c>
      <c r="K91" s="35" t="str">
        <f>Currency&amp;"EON"&amp;D91&amp;"=ICAP"</f>
        <v>EUREON15Y=ICAP</v>
      </c>
      <c r="L91" s="58"/>
      <c r="M91" s="59" t="str">
        <f>_xll.qlMakeOIS(,SettlementDays,IF(D91="SN","1D",IF(D91="SW","1W",D91)),OvernightIndex,,FwdStart,DayCountConv,,,Trigger)</f>
        <v>obj_00833#0000</v>
      </c>
      <c r="P91" s="5"/>
      <c r="Q91" s="5"/>
      <c r="R91" s="5"/>
    </row>
    <row r="92" spans="2:18" x14ac:dyDescent="0.2">
      <c r="B92" s="27"/>
      <c r="D92" s="53" t="s">
        <v>91</v>
      </c>
      <c r="E92" s="60" t="s">
        <v>39</v>
      </c>
      <c r="F92" s="61">
        <f t="shared" si="2"/>
        <v>42177</v>
      </c>
      <c r="G92" s="61">
        <f>_xll.qlSwapStartDate(M92)</f>
        <v>42179</v>
      </c>
      <c r="H92" s="61">
        <f>_xll.qlSwapMaturityDate(M92)</f>
        <v>48023</v>
      </c>
      <c r="I92" s="68">
        <f>_xll.qlOvernightIndexedSwapFairRate(M92,AllTriggers)</f>
        <v>1.3643170240636819E-2</v>
      </c>
      <c r="J92" s="35" t="str">
        <f t="shared" si="6"/>
        <v>EURONOIS16Y=</v>
      </c>
      <c r="K92" s="35"/>
      <c r="L92" s="58"/>
      <c r="M92" s="59" t="str">
        <f>_xll.qlMakeOIS(,SettlementDays,IF(D92="SN","1D",IF(D92="SW","1W",D92)),OvernightIndex,,FwdStart,DayCountConv,,,Trigger)</f>
        <v>obj_00827#0000</v>
      </c>
      <c r="P92" s="5"/>
      <c r="Q92" s="5"/>
      <c r="R92" s="5"/>
    </row>
    <row r="93" spans="2:18" x14ac:dyDescent="0.2">
      <c r="B93" s="27"/>
      <c r="D93" s="53" t="s">
        <v>92</v>
      </c>
      <c r="E93" s="60" t="s">
        <v>39</v>
      </c>
      <c r="F93" s="61">
        <f t="shared" si="2"/>
        <v>42177</v>
      </c>
      <c r="G93" s="61">
        <f>_xll.qlSwapStartDate(M93)</f>
        <v>42179</v>
      </c>
      <c r="H93" s="61">
        <f>_xll.qlSwapMaturityDate(M93)</f>
        <v>48389</v>
      </c>
      <c r="I93" s="68">
        <f>_xll.qlOvernightIndexedSwapFairRate(M93,AllTriggers)</f>
        <v>1.3991298630006583E-2</v>
      </c>
      <c r="J93" s="35" t="str">
        <f t="shared" si="6"/>
        <v>EURONOIS17Y=</v>
      </c>
      <c r="K93" s="35"/>
      <c r="L93" s="58"/>
      <c r="M93" s="59" t="str">
        <f>_xll.qlMakeOIS(,SettlementDays,IF(D93="SN","1D",IF(D93="SW","1W",D93)),OvernightIndex,,FwdStart,DayCountConv,,,Trigger)</f>
        <v>obj_00831#0000</v>
      </c>
      <c r="P93" s="5"/>
      <c r="Q93" s="5"/>
      <c r="R93" s="5"/>
    </row>
    <row r="94" spans="2:18" x14ac:dyDescent="0.2">
      <c r="B94" s="27"/>
      <c r="D94" s="53" t="s">
        <v>93</v>
      </c>
      <c r="E94" s="60" t="s">
        <v>39</v>
      </c>
      <c r="F94" s="61">
        <f t="shared" si="2"/>
        <v>42177</v>
      </c>
      <c r="G94" s="61">
        <f>_xll.qlSwapStartDate(M94)</f>
        <v>42179</v>
      </c>
      <c r="H94" s="61">
        <f>_xll.qlSwapMaturityDate(M94)</f>
        <v>48754</v>
      </c>
      <c r="I94" s="68">
        <f>_xll.qlOvernightIndexedSwapFairRate(M94,AllTriggers)</f>
        <v>1.4277798326794957E-2</v>
      </c>
      <c r="J94" s="35" t="str">
        <f t="shared" si="6"/>
        <v>EURONOIS18Y=</v>
      </c>
      <c r="K94" s="35"/>
      <c r="L94" s="58"/>
      <c r="M94" s="59" t="str">
        <f>_xll.qlMakeOIS(,SettlementDays,IF(D94="SN","1D",IF(D94="SW","1W",D94)),OvernightIndex,,FwdStart,DayCountConv,,,Trigger)</f>
        <v>obj_00856#0000</v>
      </c>
      <c r="P94" s="5"/>
      <c r="Q94" s="5"/>
      <c r="R94" s="5"/>
    </row>
    <row r="95" spans="2:18" x14ac:dyDescent="0.2">
      <c r="B95" s="27"/>
      <c r="D95" s="53" t="s">
        <v>94</v>
      </c>
      <c r="E95" s="60" t="s">
        <v>39</v>
      </c>
      <c r="F95" s="61">
        <f t="shared" si="2"/>
        <v>42177</v>
      </c>
      <c r="G95" s="61">
        <f>_xll.qlSwapStartDate(M95)</f>
        <v>42179</v>
      </c>
      <c r="H95" s="61">
        <f>_xll.qlSwapMaturityDate(M95)</f>
        <v>49121</v>
      </c>
      <c r="I95" s="68">
        <f>_xll.qlOvernightIndexedSwapFairRate(M95,AllTriggers)</f>
        <v>1.4510047249473074E-2</v>
      </c>
      <c r="J95" s="35" t="str">
        <f t="shared" si="6"/>
        <v>EURONOIS19Y=</v>
      </c>
      <c r="K95" s="35"/>
      <c r="L95" s="58"/>
      <c r="M95" s="59" t="str">
        <f>_xll.qlMakeOIS(,SettlementDays,IF(D95="SN","1D",IF(D95="SW","1W",D95)),OvernightIndex,,FwdStart,DayCountConv,,,Trigger)</f>
        <v>obj_0085b#0000</v>
      </c>
      <c r="P95" s="5"/>
      <c r="Q95" s="5"/>
      <c r="R95" s="5"/>
    </row>
    <row r="96" spans="2:18" x14ac:dyDescent="0.2">
      <c r="B96" s="27"/>
      <c r="D96" s="53" t="s">
        <v>95</v>
      </c>
      <c r="E96" s="60" t="s">
        <v>39</v>
      </c>
      <c r="F96" s="61">
        <f t="shared" si="2"/>
        <v>42177</v>
      </c>
      <c r="G96" s="61">
        <f>_xll.qlSwapStartDate(M96)</f>
        <v>42179</v>
      </c>
      <c r="H96" s="61">
        <f>_xll.qlSwapMaturityDate(M96)</f>
        <v>49485</v>
      </c>
      <c r="I96" s="68">
        <f>_xll.qlOvernightIndexedSwapFairRate(M96,AllTriggers)</f>
        <v>1.4690000000160977E-2</v>
      </c>
      <c r="J96" s="35" t="str">
        <f t="shared" si="6"/>
        <v>EURONOIS20Y=</v>
      </c>
      <c r="K96" s="35" t="str">
        <f>Currency&amp;"EON"&amp;D96&amp;"=ICAP"</f>
        <v>EUREON20Y=ICAP</v>
      </c>
      <c r="L96" s="58"/>
      <c r="M96" s="59" t="str">
        <f>_xll.qlMakeOIS(,SettlementDays,IF(D96="SN","1D",IF(D96="SW","1W",D96)),OvernightIndex,,FwdStart,DayCountConv,,,Trigger)</f>
        <v>obj_00848#0000</v>
      </c>
      <c r="P96" s="5"/>
      <c r="Q96" s="5"/>
      <c r="R96" s="5"/>
    </row>
    <row r="97" spans="2:18" x14ac:dyDescent="0.2">
      <c r="B97" s="27"/>
      <c r="D97" s="53" t="s">
        <v>96</v>
      </c>
      <c r="E97" s="60" t="s">
        <v>39</v>
      </c>
      <c r="F97" s="61">
        <f t="shared" si="2"/>
        <v>42177</v>
      </c>
      <c r="G97" s="61">
        <f>_xll.qlSwapStartDate(M97)</f>
        <v>42179</v>
      </c>
      <c r="H97" s="61">
        <f>_xll.qlSwapMaturityDate(M97)</f>
        <v>49850</v>
      </c>
      <c r="I97" s="68">
        <f>_xll.qlOvernightIndexedSwapFairRate(M97,AllTriggers)</f>
        <v>1.4825737281217473E-2</v>
      </c>
      <c r="J97" s="35" t="str">
        <f t="shared" si="6"/>
        <v>EURONOIS21Y=</v>
      </c>
      <c r="K97" s="35"/>
      <c r="L97" s="58"/>
      <c r="M97" s="59" t="str">
        <f>_xll.qlMakeOIS(,SettlementDays,IF(D97="SN","1D",IF(D97="SW","1W",D97)),OvernightIndex,,FwdStart,DayCountConv,,,Trigger)</f>
        <v>obj_0082d#0000</v>
      </c>
      <c r="P97" s="5"/>
      <c r="Q97" s="5"/>
      <c r="R97" s="5"/>
    </row>
    <row r="98" spans="2:18" x14ac:dyDescent="0.2">
      <c r="B98" s="27"/>
      <c r="D98" s="53" t="s">
        <v>97</v>
      </c>
      <c r="E98" s="60" t="s">
        <v>39</v>
      </c>
      <c r="F98" s="61">
        <f t="shared" si="2"/>
        <v>42177</v>
      </c>
      <c r="G98" s="61">
        <f>_xll.qlSwapStartDate(M98)</f>
        <v>42179</v>
      </c>
      <c r="H98" s="61">
        <f>_xll.qlSwapMaturityDate(M98)</f>
        <v>50215</v>
      </c>
      <c r="I98" s="68">
        <f>_xll.qlOvernightIndexedSwapFairRate(M98,AllTriggers)</f>
        <v>1.4925390162485052E-2</v>
      </c>
      <c r="J98" s="35" t="str">
        <f t="shared" si="6"/>
        <v>EURONOIS22Y=</v>
      </c>
      <c r="K98" s="35"/>
      <c r="L98" s="58"/>
      <c r="M98" s="59" t="str">
        <f>_xll.qlMakeOIS(,SettlementDays,IF(D98="SN","1D",IF(D98="SW","1W",D98)),OvernightIndex,,FwdStart,DayCountConv,,,Trigger)</f>
        <v>obj_0083c#0000</v>
      </c>
      <c r="P98" s="5"/>
      <c r="Q98" s="5"/>
      <c r="R98" s="5"/>
    </row>
    <row r="99" spans="2:18" x14ac:dyDescent="0.2">
      <c r="B99" s="27"/>
      <c r="D99" s="53" t="s">
        <v>98</v>
      </c>
      <c r="E99" s="60" t="s">
        <v>39</v>
      </c>
      <c r="F99" s="61">
        <f t="shared" si="2"/>
        <v>42177</v>
      </c>
      <c r="G99" s="61">
        <f>_xll.qlSwapStartDate(M99)</f>
        <v>42179</v>
      </c>
      <c r="H99" s="61">
        <f>_xll.qlSwapMaturityDate(M99)</f>
        <v>50580</v>
      </c>
      <c r="I99" s="68">
        <f>_xll.qlOvernightIndexedSwapFairRate(M99,AllTriggers)</f>
        <v>1.4998249677240923E-2</v>
      </c>
      <c r="J99" s="35" t="str">
        <f t="shared" si="6"/>
        <v>EURONOIS23Y=</v>
      </c>
      <c r="K99" s="35"/>
      <c r="L99" s="58"/>
      <c r="M99" s="59" t="str">
        <f>_xll.qlMakeOIS(,SettlementDays,IF(D99="SN","1D",IF(D99="SW","1W",D99)),OvernightIndex,,FwdStart,DayCountConv,,,Trigger)</f>
        <v>obj_00853#0000</v>
      </c>
      <c r="P99" s="5"/>
      <c r="Q99" s="5"/>
      <c r="R99" s="5"/>
    </row>
    <row r="100" spans="2:18" x14ac:dyDescent="0.2">
      <c r="B100" s="27"/>
      <c r="D100" s="53" t="s">
        <v>99</v>
      </c>
      <c r="E100" s="60" t="s">
        <v>39</v>
      </c>
      <c r="F100" s="61">
        <f t="shared" si="2"/>
        <v>42177</v>
      </c>
      <c r="G100" s="61">
        <f>_xll.qlSwapStartDate(M100)</f>
        <v>42179</v>
      </c>
      <c r="H100" s="61">
        <f>_xll.qlSwapMaturityDate(M100)</f>
        <v>50945</v>
      </c>
      <c r="I100" s="68">
        <f>_xll.qlOvernightIndexedSwapFairRate(M100,AllTriggers)</f>
        <v>1.5053397384850425E-2</v>
      </c>
      <c r="J100" s="35" t="str">
        <f t="shared" si="6"/>
        <v>EURONOIS24Y=</v>
      </c>
      <c r="K100" s="35"/>
      <c r="L100" s="58"/>
      <c r="M100" s="59" t="str">
        <f>_xll.qlMakeOIS(,SettlementDays,IF(D100="SN","1D",IF(D100="SW","1W",D100)),OvernightIndex,,FwdStart,DayCountConv,,,Trigger)</f>
        <v>obj_0085a#0000</v>
      </c>
      <c r="P100" s="5"/>
      <c r="Q100" s="5"/>
      <c r="R100" s="5"/>
    </row>
    <row r="101" spans="2:18" x14ac:dyDescent="0.2">
      <c r="B101" s="27"/>
      <c r="D101" s="53" t="s">
        <v>100</v>
      </c>
      <c r="E101" s="60" t="s">
        <v>39</v>
      </c>
      <c r="F101" s="61">
        <f t="shared" si="2"/>
        <v>42177</v>
      </c>
      <c r="G101" s="61">
        <f>_xll.qlSwapStartDate(M101)</f>
        <v>42179</v>
      </c>
      <c r="H101" s="61">
        <f>_xll.qlSwapMaturityDate(M101)</f>
        <v>51312</v>
      </c>
      <c r="I101" s="68">
        <f>_xll.qlOvernightIndexedSwapFairRate(M101,AllTriggers)</f>
        <v>1.5099999999454144E-2</v>
      </c>
      <c r="J101" s="35" t="str">
        <f t="shared" si="6"/>
        <v>EURONOIS25Y=</v>
      </c>
      <c r="K101" s="35" t="str">
        <f>Currency&amp;"EON"&amp;D101&amp;"=ICAP"</f>
        <v>EUREON25Y=ICAP</v>
      </c>
      <c r="L101" s="58"/>
      <c r="M101" s="59" t="str">
        <f>_xll.qlMakeOIS(,SettlementDays,IF(D101="SN","1D",IF(D101="SW","1W",D101)),OvernightIndex,,FwdStart,DayCountConv,,,Trigger)</f>
        <v>obj_00849#0000</v>
      </c>
      <c r="P101" s="5"/>
      <c r="Q101" s="5"/>
      <c r="R101" s="5"/>
    </row>
    <row r="102" spans="2:18" x14ac:dyDescent="0.2">
      <c r="B102" s="27"/>
      <c r="D102" s="53" t="s">
        <v>101</v>
      </c>
      <c r="E102" s="60" t="s">
        <v>39</v>
      </c>
      <c r="F102" s="61">
        <f t="shared" si="2"/>
        <v>42177</v>
      </c>
      <c r="G102" s="61">
        <f>_xll.qlSwapStartDate(M102)</f>
        <v>42179</v>
      </c>
      <c r="H102" s="61">
        <f>_xll.qlSwapMaturityDate(M102)</f>
        <v>51676</v>
      </c>
      <c r="I102" s="68">
        <f>_xll.qlOvernightIndexedSwapFairRate(M102,AllTriggers)</f>
        <v>1.5144752334540401E-2</v>
      </c>
      <c r="J102" s="35" t="str">
        <f t="shared" si="6"/>
        <v>EURONOIS26Y=</v>
      </c>
      <c r="K102" s="35"/>
      <c r="L102" s="58"/>
      <c r="M102" s="59" t="str">
        <f>_xll.qlMakeOIS(,SettlementDays,IF(D102="SN","1D",IF(D102="SW","1W",D102)),OvernightIndex,,FwdStart,DayCountConv,,,Trigger)</f>
        <v>obj_0083b#0000</v>
      </c>
      <c r="P102" s="5"/>
      <c r="Q102" s="5"/>
      <c r="R102" s="5"/>
    </row>
    <row r="103" spans="2:18" x14ac:dyDescent="0.2">
      <c r="B103" s="27"/>
      <c r="D103" s="53" t="s">
        <v>102</v>
      </c>
      <c r="E103" s="60" t="s">
        <v>39</v>
      </c>
      <c r="F103" s="61">
        <f t="shared" si="2"/>
        <v>42177</v>
      </c>
      <c r="G103" s="61">
        <f>_xll.qlSwapStartDate(M103)</f>
        <v>42179</v>
      </c>
      <c r="H103" s="61">
        <f>_xll.qlSwapMaturityDate(M103)</f>
        <v>52041</v>
      </c>
      <c r="I103" s="68">
        <f>_xll.qlOvernightIndexedSwapFairRate(M103,AllTriggers)</f>
        <v>1.5189900759682989E-2</v>
      </c>
      <c r="J103" s="35" t="str">
        <f t="shared" si="6"/>
        <v>EURONOIS27Y=</v>
      </c>
      <c r="K103" s="35"/>
      <c r="L103" s="58"/>
      <c r="M103" s="59" t="str">
        <f>_xll.qlMakeOIS(,SettlementDays,IF(D103="SN","1D",IF(D103="SW","1W",D103)),OvernightIndex,,FwdStart,DayCountConv,,,Trigger)</f>
        <v>obj_00836#0000</v>
      </c>
      <c r="P103" s="5"/>
      <c r="Q103" s="5"/>
      <c r="R103" s="5"/>
    </row>
    <row r="104" spans="2:18" x14ac:dyDescent="0.2">
      <c r="B104" s="27"/>
      <c r="D104" s="53" t="s">
        <v>103</v>
      </c>
      <c r="E104" s="60" t="s">
        <v>39</v>
      </c>
      <c r="F104" s="61">
        <f t="shared" si="2"/>
        <v>42177</v>
      </c>
      <c r="G104" s="61">
        <f>_xll.qlSwapStartDate(M104)</f>
        <v>42179</v>
      </c>
      <c r="H104" s="61">
        <f>_xll.qlSwapMaturityDate(M104)</f>
        <v>52406</v>
      </c>
      <c r="I104" s="68">
        <f>_xll.qlOvernightIndexedSwapFairRate(M104,AllTriggers)</f>
        <v>1.5235586745150236E-2</v>
      </c>
      <c r="J104" s="35" t="str">
        <f t="shared" si="6"/>
        <v>EURONOIS28Y=</v>
      </c>
      <c r="K104" s="35"/>
      <c r="L104" s="58"/>
      <c r="M104" s="59" t="str">
        <f>_xll.qlMakeOIS(,SettlementDays,IF(D104="SN","1D",IF(D104="SW","1W",D104)),OvernightIndex,,FwdStart,DayCountConv,,,Trigger)</f>
        <v>obj_00854#0000</v>
      </c>
      <c r="P104" s="5"/>
      <c r="Q104" s="5"/>
      <c r="R104" s="5"/>
    </row>
    <row r="105" spans="2:18" x14ac:dyDescent="0.2">
      <c r="B105" s="27"/>
      <c r="D105" s="53" t="s">
        <v>104</v>
      </c>
      <c r="E105" s="60" t="s">
        <v>39</v>
      </c>
      <c r="F105" s="61">
        <f t="shared" si="2"/>
        <v>42177</v>
      </c>
      <c r="G105" s="61">
        <f>_xll.qlSwapStartDate(M105)</f>
        <v>42179</v>
      </c>
      <c r="H105" s="61">
        <f>_xll.qlSwapMaturityDate(M105)</f>
        <v>52772</v>
      </c>
      <c r="I105" s="68">
        <f>_xll.qlOvernightIndexedSwapFairRate(M105,AllTriggers)</f>
        <v>1.528220414217789E-2</v>
      </c>
      <c r="J105" s="35" t="str">
        <f t="shared" si="6"/>
        <v>EURONOIS29Y=</v>
      </c>
      <c r="K105" s="35"/>
      <c r="L105" s="58"/>
      <c r="M105" s="59" t="str">
        <f>_xll.qlMakeOIS(,SettlementDays,IF(D105="SN","1D",IF(D105="SW","1W",D105)),OvernightIndex,,FwdStart,DayCountConv,,,Trigger)</f>
        <v>obj_00843#0000</v>
      </c>
      <c r="P105" s="5"/>
      <c r="Q105" s="5"/>
      <c r="R105" s="5"/>
    </row>
    <row r="106" spans="2:18" x14ac:dyDescent="0.2">
      <c r="B106" s="27"/>
      <c r="D106" s="53" t="s">
        <v>105</v>
      </c>
      <c r="E106" s="60" t="s">
        <v>39</v>
      </c>
      <c r="F106" s="61">
        <f t="shared" si="2"/>
        <v>42177</v>
      </c>
      <c r="G106" s="61">
        <f>_xll.qlSwapStartDate(M106)</f>
        <v>42179</v>
      </c>
      <c r="H106" s="61">
        <f>_xll.qlSwapMaturityDate(M106)</f>
        <v>53139</v>
      </c>
      <c r="I106" s="68">
        <f>_xll.qlOvernightIndexedSwapFairRate(M106,AllTriggers)</f>
        <v>1.5330000000056665E-2</v>
      </c>
      <c r="J106" s="35" t="str">
        <f t="shared" si="6"/>
        <v>EURONOIS30Y=</v>
      </c>
      <c r="K106" s="35" t="str">
        <f>Currency&amp;"EON"&amp;D106&amp;"=ICAP"</f>
        <v>EUREON30Y=ICAP</v>
      </c>
      <c r="L106" s="58"/>
      <c r="M106" s="59" t="str">
        <f>_xll.qlMakeOIS(,SettlementDays,IF(D106="SN","1D",IF(D106="SW","1W",D106)),OvernightIndex,,FwdStart,DayCountConv,,,Trigger)</f>
        <v>obj_00841#0000</v>
      </c>
      <c r="P106" s="5"/>
      <c r="Q106" s="5"/>
      <c r="R106" s="5"/>
    </row>
    <row r="107" spans="2:18" x14ac:dyDescent="0.2">
      <c r="B107" s="27"/>
      <c r="D107" s="53"/>
      <c r="E107" s="60"/>
      <c r="F107" s="61"/>
      <c r="G107" s="61"/>
      <c r="H107" s="61"/>
      <c r="I107" s="68"/>
      <c r="J107" s="35"/>
      <c r="K107" s="35"/>
      <c r="L107" s="58"/>
      <c r="M107" s="59"/>
      <c r="P107" s="5"/>
      <c r="Q107" s="5"/>
      <c r="R107" s="5"/>
    </row>
    <row r="108" spans="2:18" x14ac:dyDescent="0.2">
      <c r="B108" s="27"/>
      <c r="D108" s="53"/>
      <c r="E108" s="60"/>
      <c r="F108" s="61"/>
      <c r="G108" s="61"/>
      <c r="H108" s="61"/>
      <c r="I108" s="68"/>
      <c r="J108" s="35"/>
      <c r="K108" s="35"/>
      <c r="L108" s="58"/>
      <c r="M108" s="59"/>
      <c r="P108" s="5"/>
      <c r="Q108" s="5"/>
      <c r="R108" s="5"/>
    </row>
    <row r="109" spans="2:18" x14ac:dyDescent="0.2">
      <c r="B109" s="27"/>
      <c r="D109" s="53"/>
      <c r="E109" s="60"/>
      <c r="F109" s="61"/>
      <c r="G109" s="61"/>
      <c r="H109" s="61"/>
      <c r="I109" s="68"/>
      <c r="J109" s="35"/>
      <c r="K109" s="35"/>
      <c r="L109" s="58"/>
      <c r="M109" s="59"/>
      <c r="P109" s="5"/>
      <c r="Q109" s="5"/>
      <c r="R109" s="5"/>
    </row>
    <row r="110" spans="2:18" x14ac:dyDescent="0.2">
      <c r="B110" s="27"/>
      <c r="D110" s="53"/>
      <c r="E110" s="60"/>
      <c r="F110" s="61"/>
      <c r="G110" s="61"/>
      <c r="H110" s="61"/>
      <c r="I110" s="68"/>
      <c r="J110" s="35"/>
      <c r="K110" s="35"/>
      <c r="L110" s="58"/>
      <c r="M110" s="59"/>
      <c r="P110" s="5"/>
      <c r="Q110" s="5"/>
      <c r="R110" s="5"/>
    </row>
    <row r="111" spans="2:18" x14ac:dyDescent="0.2">
      <c r="B111" s="27"/>
      <c r="D111" s="53" t="s">
        <v>106</v>
      </c>
      <c r="E111" s="60" t="s">
        <v>39</v>
      </c>
      <c r="F111" s="61">
        <f t="shared" si="2"/>
        <v>42177</v>
      </c>
      <c r="G111" s="61">
        <f>_xll.qlSwapStartDate(M111)</f>
        <v>42179</v>
      </c>
      <c r="H111" s="61">
        <f>_xll.qlSwapMaturityDate(M111)</f>
        <v>54963</v>
      </c>
      <c r="I111" s="68">
        <f>_xll.qlOvernightIndexedSwapFairRate(M111,AllTriggers)</f>
        <v>1.5558757430554853E-2</v>
      </c>
      <c r="J111" s="35" t="str">
        <f>Currency&amp;CurveTenor&amp;$E111&amp;$D111&amp;"="</f>
        <v>EURONOIS35Y=</v>
      </c>
      <c r="K111" s="35"/>
      <c r="L111" s="58"/>
      <c r="M111" s="59" t="str">
        <f>_xll.qlMakeOIS(,SettlementDays,IF(D111="SN","1D",IF(D111="SW","1W",D111)),OvernightIndex,,FwdStart,DayCountConv,,,Trigger)</f>
        <v>obj_00834#0000</v>
      </c>
      <c r="P111" s="5"/>
      <c r="Q111" s="5"/>
      <c r="R111" s="5"/>
    </row>
    <row r="112" spans="2:18" x14ac:dyDescent="0.2">
      <c r="B112" s="27"/>
      <c r="D112" s="53"/>
      <c r="E112" s="60"/>
      <c r="F112" s="61"/>
      <c r="G112" s="61"/>
      <c r="H112" s="61"/>
      <c r="I112" s="68"/>
      <c r="J112" s="35"/>
      <c r="K112" s="35"/>
      <c r="L112" s="58"/>
      <c r="M112" s="59"/>
      <c r="P112" s="5"/>
      <c r="Q112" s="5"/>
      <c r="R112" s="5"/>
    </row>
    <row r="113" spans="2:18" x14ac:dyDescent="0.2">
      <c r="B113" s="27"/>
      <c r="D113" s="53"/>
      <c r="E113" s="60"/>
      <c r="F113" s="61"/>
      <c r="G113" s="61"/>
      <c r="H113" s="61"/>
      <c r="I113" s="68"/>
      <c r="J113" s="35"/>
      <c r="K113" s="35"/>
      <c r="L113" s="58"/>
      <c r="M113" s="59"/>
      <c r="P113" s="5"/>
      <c r="Q113" s="5"/>
      <c r="R113" s="5"/>
    </row>
    <row r="114" spans="2:18" x14ac:dyDescent="0.2">
      <c r="B114" s="27"/>
      <c r="D114" s="53"/>
      <c r="E114" s="60"/>
      <c r="F114" s="61"/>
      <c r="G114" s="61"/>
      <c r="H114" s="61"/>
      <c r="I114" s="68"/>
      <c r="J114" s="35"/>
      <c r="K114" s="35"/>
      <c r="L114" s="58"/>
      <c r="M114" s="59"/>
      <c r="P114" s="5"/>
      <c r="Q114" s="5"/>
      <c r="R114" s="5"/>
    </row>
    <row r="115" spans="2:18" x14ac:dyDescent="0.2">
      <c r="B115" s="27"/>
      <c r="D115" s="53"/>
      <c r="E115" s="60"/>
      <c r="F115" s="61"/>
      <c r="G115" s="61"/>
      <c r="H115" s="61"/>
      <c r="I115" s="68"/>
      <c r="J115" s="35"/>
      <c r="K115" s="35"/>
      <c r="L115" s="58"/>
      <c r="M115" s="59"/>
      <c r="P115" s="5"/>
      <c r="Q115" s="5"/>
      <c r="R115" s="5"/>
    </row>
    <row r="116" spans="2:18" x14ac:dyDescent="0.2">
      <c r="B116" s="27"/>
      <c r="D116" s="53" t="s">
        <v>107</v>
      </c>
      <c r="E116" s="60" t="s">
        <v>39</v>
      </c>
      <c r="F116" s="61">
        <f t="shared" si="2"/>
        <v>42177</v>
      </c>
      <c r="G116" s="61">
        <f>_xll.qlSwapStartDate(M116)</f>
        <v>42179</v>
      </c>
      <c r="H116" s="61">
        <f>_xll.qlSwapMaturityDate(M116)</f>
        <v>56789</v>
      </c>
      <c r="I116" s="68">
        <f>_xll.qlOvernightIndexedSwapFairRate(M116,AllTriggers)</f>
        <v>1.5660000000015994E-2</v>
      </c>
      <c r="J116" s="35" t="str">
        <f>Currency&amp;CurveTenor&amp;$E116&amp;$D116&amp;"="</f>
        <v>EURONOIS40Y=</v>
      </c>
      <c r="K116" s="35" t="str">
        <f>Currency&amp;"EON"&amp;D116&amp;"=ICAP"</f>
        <v>EUREON40Y=ICAP</v>
      </c>
      <c r="L116" s="58"/>
      <c r="M116" s="59" t="str">
        <f>_xll.qlMakeOIS(,SettlementDays,IF(D116="SN","1D",IF(D116="SW","1W",D116)),OvernightIndex,,FwdStart,DayCountConv,,,Trigger)</f>
        <v>obj_00840#0000</v>
      </c>
      <c r="P116" s="5"/>
      <c r="Q116" s="5"/>
      <c r="R116" s="5"/>
    </row>
    <row r="117" spans="2:18" x14ac:dyDescent="0.2">
      <c r="B117" s="27"/>
      <c r="D117" s="53" t="s">
        <v>108</v>
      </c>
      <c r="E117" s="60" t="s">
        <v>39</v>
      </c>
      <c r="F117" s="61">
        <f t="shared" si="2"/>
        <v>42177</v>
      </c>
      <c r="G117" s="61">
        <f>_xll.qlSwapStartDate(M117)</f>
        <v>42179</v>
      </c>
      <c r="H117" s="61">
        <f>_xll.qlSwapMaturityDate(M117)</f>
        <v>60442</v>
      </c>
      <c r="I117" s="68">
        <f>_xll.qlOvernightIndexedSwapFairRate(M117,AllTriggers)</f>
        <v>1.5380000000348247E-2</v>
      </c>
      <c r="J117" s="35" t="str">
        <f>Currency&amp;CurveTenor&amp;$E117&amp;$D117&amp;"="</f>
        <v>EURONOIS50Y=</v>
      </c>
      <c r="K117" s="35" t="str">
        <f>Currency&amp;"EON"&amp;D117&amp;"=ICAP"</f>
        <v>EUREON50Y=ICAP</v>
      </c>
      <c r="L117" s="58"/>
      <c r="M117" s="59" t="str">
        <f>_xll.qlMakeOIS(,SettlementDays,IF(D117="SN","1D",IF(D117="SW","1W",D117)),OvernightIndex,,FwdStart,DayCountConv,,,Trigger)</f>
        <v>obj_00847#0000</v>
      </c>
      <c r="P117" s="5"/>
      <c r="Q117" s="5"/>
      <c r="R117" s="5"/>
    </row>
    <row r="118" spans="2:18" x14ac:dyDescent="0.2">
      <c r="B118" s="27"/>
      <c r="D118" s="54" t="s">
        <v>109</v>
      </c>
      <c r="E118" s="62" t="s">
        <v>39</v>
      </c>
      <c r="F118" s="63">
        <f t="shared" si="2"/>
        <v>42177</v>
      </c>
      <c r="G118" s="63">
        <f>_xll.qlSwapStartDate(M118)</f>
        <v>42179</v>
      </c>
      <c r="H118" s="63">
        <f>_xll.qlSwapMaturityDate(M118)</f>
        <v>64094</v>
      </c>
      <c r="I118" s="64">
        <f>_xll.qlOvernightIndexedSwapFairRate(M118,AllTriggers)</f>
        <v>1.5340000000136593E-2</v>
      </c>
      <c r="J118" s="64" t="str">
        <f>Currency&amp;CurveTenor&amp;$E118&amp;$D118&amp;"="</f>
        <v>EURONOIS60Y=</v>
      </c>
      <c r="K118" s="64" t="str">
        <f>Currency&amp;"EON"&amp;D118&amp;"=ICAP"</f>
        <v>EUREON60Y=ICAP</v>
      </c>
      <c r="L118" s="58"/>
      <c r="M118" s="65" t="str">
        <f>_xll.qlMakeOIS(,SettlementDays,IF(D118="SN","1D",IF(D118="SW","1W",D118)),OvernightIndex,,FwdStart,DayCountConv,,,Trigger)</f>
        <v>obj_00851#0000</v>
      </c>
    </row>
    <row r="119" spans="2:18" x14ac:dyDescent="0.2">
      <c r="B119" s="27"/>
    </row>
    <row r="120" spans="2:18" x14ac:dyDescent="0.2">
      <c r="B120" s="27"/>
    </row>
    <row r="121" spans="2:18" x14ac:dyDescent="0.2">
      <c r="B121" s="27"/>
    </row>
    <row r="122" spans="2:18" x14ac:dyDescent="0.2">
      <c r="B122" s="27"/>
    </row>
    <row r="123" spans="2:18" x14ac:dyDescent="0.2">
      <c r="B123" s="27"/>
    </row>
    <row r="124" spans="2:18" x14ac:dyDescent="0.2">
      <c r="B124" s="27"/>
    </row>
    <row r="125" spans="2:18" x14ac:dyDescent="0.2">
      <c r="B125" s="27"/>
    </row>
    <row r="126" spans="2:18" x14ac:dyDescent="0.2">
      <c r="B126" s="27"/>
    </row>
    <row r="127" spans="2:18" x14ac:dyDescent="0.2">
      <c r="B127" s="27"/>
    </row>
    <row r="128" spans="2:18" x14ac:dyDescent="0.2">
      <c r="B128" s="27"/>
    </row>
    <row r="129" spans="2:2" x14ac:dyDescent="0.2">
      <c r="B129" s="27"/>
    </row>
    <row r="130" spans="2:2" x14ac:dyDescent="0.2">
      <c r="B130" s="27"/>
    </row>
    <row r="131" spans="2:2" x14ac:dyDescent="0.2">
      <c r="B131" s="27"/>
    </row>
    <row r="132" spans="2:2" x14ac:dyDescent="0.2">
      <c r="B132" s="27"/>
    </row>
    <row r="133" spans="2:2" x14ac:dyDescent="0.2">
      <c r="B133" s="27"/>
    </row>
    <row r="134" spans="2:2" x14ac:dyDescent="0.2">
      <c r="B134" s="27"/>
    </row>
    <row r="135" spans="2:2" x14ac:dyDescent="0.2">
      <c r="B135" s="27"/>
    </row>
    <row r="136" spans="2:2" x14ac:dyDescent="0.2">
      <c r="B136" s="27"/>
    </row>
    <row r="137" spans="2:2" x14ac:dyDescent="0.2">
      <c r="B137" s="27"/>
    </row>
    <row r="138" spans="2:2" x14ac:dyDescent="0.2">
      <c r="B138" s="27"/>
    </row>
    <row r="139" spans="2:2" x14ac:dyDescent="0.2">
      <c r="B139" s="27"/>
    </row>
    <row r="140" spans="2:2" x14ac:dyDescent="0.2">
      <c r="B140" s="27"/>
    </row>
    <row r="141" spans="2:2" x14ac:dyDescent="0.2">
      <c r="B141" s="27"/>
    </row>
    <row r="142" spans="2:2" x14ac:dyDescent="0.2">
      <c r="B142" s="27"/>
    </row>
    <row r="143" spans="2:2" x14ac:dyDescent="0.2">
      <c r="B143" s="27"/>
    </row>
    <row r="144" spans="2:2" x14ac:dyDescent="0.2">
      <c r="B144" s="27"/>
    </row>
  </sheetData>
  <dataValidations count="1">
    <dataValidation type="list" allowBlank="1" showInputMessage="1" showErrorMessage="1" sqref="P4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70</vt:i4>
      </vt:variant>
    </vt:vector>
  </HeadingPairs>
  <TitlesOfParts>
    <vt:vector size="77" baseType="lpstr">
      <vt:lpstr>General Settings</vt:lpstr>
      <vt:lpstr>Contribution</vt:lpstr>
      <vt:lpstr>1M Pricing</vt:lpstr>
      <vt:lpstr>3M Pricing</vt:lpstr>
      <vt:lpstr>6M Pricing</vt:lpstr>
      <vt:lpstr>1Y Pricing</vt:lpstr>
      <vt:lpstr>ON Pricing</vt:lpstr>
      <vt:lpstr>AllTriggers</vt:lpstr>
      <vt:lpstr>ASK</vt:lpstr>
      <vt:lpstr>'1M Pricing'!BDayConvention</vt:lpstr>
      <vt:lpstr>'1Y Pricing'!BDayConvention</vt:lpstr>
      <vt:lpstr>'3M Pricing'!BDayConvention</vt:lpstr>
      <vt:lpstr>'6M Pricing'!BDayConvention</vt:lpstr>
      <vt:lpstr>BID</vt:lpstr>
      <vt:lpstr>Calendar</vt:lpstr>
      <vt:lpstr>Contribute</vt:lpstr>
      <vt:lpstr>Currency</vt:lpstr>
      <vt:lpstr>'1M Pricing'!CurveTenor</vt:lpstr>
      <vt:lpstr>'1Y Pricing'!CurveTenor</vt:lpstr>
      <vt:lpstr>'3M Pricing'!CurveTenor</vt:lpstr>
      <vt:lpstr>'6M Pricing'!CurveTenor</vt:lpstr>
      <vt:lpstr>'ON Pricing'!CurveTenor</vt:lpstr>
      <vt:lpstr>'ON Pricing'!DayCountConv</vt:lpstr>
      <vt:lpstr>'1M Pricing'!DayCounter</vt:lpstr>
      <vt:lpstr>'1Y Pricing'!DayCounter</vt:lpstr>
      <vt:lpstr>'3M Pricing'!DayCounter</vt:lpstr>
      <vt:lpstr>'6M Pricing'!DayCounter</vt:lpstr>
      <vt:lpstr>DiscountingCurve</vt:lpstr>
      <vt:lpstr>'1M Pricing'!EndOfMonth</vt:lpstr>
      <vt:lpstr>'1Y Pricing'!EndOfMonth</vt:lpstr>
      <vt:lpstr>'3M Pricing'!EndOfMonth</vt:lpstr>
      <vt:lpstr>'6M Pricing'!EndOfMonth</vt:lpstr>
      <vt:lpstr>EvaluationDate</vt:lpstr>
      <vt:lpstr>Fields</vt:lpstr>
      <vt:lpstr>'1M Pricing'!FixedLegBDC</vt:lpstr>
      <vt:lpstr>'1Y Pricing'!FixedLegBDC</vt:lpstr>
      <vt:lpstr>'3M Pricing'!FixedLegBDC</vt:lpstr>
      <vt:lpstr>'6M Pricing'!FixedLegBDC</vt:lpstr>
      <vt:lpstr>'1M Pricing'!FixedLegDayCounter</vt:lpstr>
      <vt:lpstr>'1Y Pricing'!FixedLegDayCounter</vt:lpstr>
      <vt:lpstr>'3M Pricing'!FixedLegDayCounter</vt:lpstr>
      <vt:lpstr>'6M Pricing'!FixedLegDayCounter</vt:lpstr>
      <vt:lpstr>'1M Pricing'!FixedLegTenor</vt:lpstr>
      <vt:lpstr>'1Y Pricing'!FixedLegTenor</vt:lpstr>
      <vt:lpstr>'3M Pricing'!FixedLegTenor</vt:lpstr>
      <vt:lpstr>'6M Pricing'!FixedLegTenor</vt:lpstr>
      <vt:lpstr>'ON Pricing'!FwdStart</vt:lpstr>
      <vt:lpstr>'1M Pricing'!IborIndex</vt:lpstr>
      <vt:lpstr>'1Y Pricing'!IborIndex</vt:lpstr>
      <vt:lpstr>'3M Pricing'!IborIndex</vt:lpstr>
      <vt:lpstr>'6M Pricing'!IborIndex</vt:lpstr>
      <vt:lpstr>IborIndexFamily</vt:lpstr>
      <vt:lpstr>'1M Pricing'!Interpolation</vt:lpstr>
      <vt:lpstr>InterpolationType</vt:lpstr>
      <vt:lpstr>LiborCalendar</vt:lpstr>
      <vt:lpstr>LocalCalendar</vt:lpstr>
      <vt:lpstr>MainTenor</vt:lpstr>
      <vt:lpstr>ObjectOverwrite</vt:lpstr>
      <vt:lpstr>'ON Pricing'!OvernightIndex</vt:lpstr>
      <vt:lpstr>Permanent</vt:lpstr>
      <vt:lpstr>PriceTickValue</vt:lpstr>
      <vt:lpstr>RateTickValue</vt:lpstr>
      <vt:lpstr>Ric1M</vt:lpstr>
      <vt:lpstr>Ric1Y</vt:lpstr>
      <vt:lpstr>Ric3M</vt:lpstr>
      <vt:lpstr>Ric6M</vt:lpstr>
      <vt:lpstr>RicON</vt:lpstr>
      <vt:lpstr>SettlementDate</vt:lpstr>
      <vt:lpstr>SettlementDays</vt:lpstr>
      <vt:lpstr>SourceAlias</vt:lpstr>
      <vt:lpstr>Trigger</vt:lpstr>
      <vt:lpstr>TriggerCounter</vt:lpstr>
      <vt:lpstr>'1M Pricing'!YieldCurve</vt:lpstr>
      <vt:lpstr>'1Y Pricing'!YieldCurve</vt:lpstr>
      <vt:lpstr>'3M Pricing'!YieldCurve</vt:lpstr>
      <vt:lpstr>'6M Pricing'!YieldCurve</vt:lpstr>
      <vt:lpstr>'ON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MAZZOCCHI PAOLO</cp:lastModifiedBy>
  <cp:lastPrinted>2013-07-11T09:05:29Z</cp:lastPrinted>
  <dcterms:created xsi:type="dcterms:W3CDTF">2013-06-26T06:50:40Z</dcterms:created>
  <dcterms:modified xsi:type="dcterms:W3CDTF">2015-06-22T14:17:17Z</dcterms:modified>
</cp:coreProperties>
</file>