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30" windowWidth="9600" windowHeight="1161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Pricing'!$O$27:$O$45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Pricing'!$P$9</definedName>
    <definedName name="BDayConvention" localSheetId="5">'1Y Pricing'!$P$9</definedName>
    <definedName name="BDayConvention" localSheetId="3">'3M Pricing'!$P$9</definedName>
    <definedName name="BDayConvention" localSheetId="4">'6M Pricing'!$P$9</definedName>
    <definedName name="BDayConvention" localSheetId="6">'ON Pricing'!#REF!</definedName>
    <definedName name="BID">Contribution!$E$2</definedName>
    <definedName name="Calendar">'General Settings'!$D$19</definedName>
    <definedName name="Contribute">Contribution!$B$2</definedName>
    <definedName name="Contributor">'ON Pricing'!#REF!</definedName>
    <definedName name="ContributorTable">'[1]General Settings'!$C$15:$D$21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er" localSheetId="2">'1M Pricing'!$Q$9</definedName>
    <definedName name="DayCounter" localSheetId="5">'1Y Pricing'!$Q$9</definedName>
    <definedName name="DayCounter" localSheetId="3">'3M Pricing'!$Q$9</definedName>
    <definedName name="DayCounter" localSheetId="4">'6M Pricing'!$Q$9</definedName>
    <definedName name="DayCounter" localSheetId="6">'ON Pricing'!#REF!</definedName>
    <definedName name="DiscountingCurve">'General Settings'!$D$12</definedName>
    <definedName name="EndOfMonth" localSheetId="2">'1M Pricing'!$O$9</definedName>
    <definedName name="EndOfMonth" localSheetId="5">'1Y Pricing'!$O$9</definedName>
    <definedName name="EndOfMonth" localSheetId="3">'3M Pricing'!$O$9</definedName>
    <definedName name="EndOfMonth" localSheetId="4">'6M Pricing'!$O$9</definedName>
    <definedName name="EndOfMonth" localSheetId="6">'ON Pricing'!#REF!</definedName>
    <definedName name="EvaluationDate">'General Settings'!$D$5</definedName>
    <definedName name="Fields">Contribution!$E$2:$F$2</definedName>
    <definedName name="FixedLegBDC" localSheetId="2">'1M Pricing'!$P$14</definedName>
    <definedName name="FixedLegBDC" localSheetId="5">'1Y Pricing'!$P$37</definedName>
    <definedName name="FixedLegBDC" localSheetId="3">'3M Pricing'!$P$25</definedName>
    <definedName name="FixedLegBDC" localSheetId="4">'6M Pricing'!$P$37</definedName>
    <definedName name="FixedLegBDC" localSheetId="6">'ON Pricing'!#REF!</definedName>
    <definedName name="FixedLegBDC">#REF!</definedName>
    <definedName name="FixedLegDayCounter" localSheetId="2">'1M Pricing'!$Q$14</definedName>
    <definedName name="FixedLegDayCounter" localSheetId="5">'1Y Pricing'!$Q$37</definedName>
    <definedName name="FixedLegDayCounter" localSheetId="3">'3M Pricing'!$Q$25</definedName>
    <definedName name="FixedLegDayCounter" localSheetId="4">'6M Pricing'!$Q$37</definedName>
    <definedName name="FixedLegDayCounter" localSheetId="6">'ON Pricing'!#REF!</definedName>
    <definedName name="FixedLegTenor" localSheetId="2">'1M Pricing'!$O$14</definedName>
    <definedName name="FixedLegTenor" localSheetId="5">'1Y Pricing'!$O$37</definedName>
    <definedName name="FixedLegTenor" localSheetId="3">'3M Pricing'!$O$25</definedName>
    <definedName name="FixedLegTenor" localSheetId="4">'6M Pricing'!$O$37</definedName>
    <definedName name="FixedLegTenor" localSheetId="6">'ON Pricing'!#REF!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" localSheetId="5">'1Y Pricing'!#REF!</definedName>
    <definedName name="Interpolation" localSheetId="3">'3M Pricing'!#REF!</definedName>
    <definedName name="Interpolation" localSheetId="4">'6M Pricing'!#REF!</definedName>
    <definedName name="Interpolation" localSheetId="6">'ON Pricing'!#REF!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6">'ON Pricing'!$F$4</definedName>
    <definedName name="QuoteLive" localSheetId="6">'ON Pricing'!#REF!</definedName>
    <definedName name="SettlementDate">'General Settings'!$D$20</definedName>
    <definedName name="SettlementDays">'General Settings'!$D$15</definedName>
    <definedName name="SourceAlias">Contribution!$C$2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M41" i="14" l="1"/>
  <c r="M79" i="21"/>
  <c r="M71" i="21"/>
  <c r="M63" i="21"/>
  <c r="M55" i="21"/>
  <c r="M47" i="21"/>
  <c r="M78" i="21"/>
  <c r="M70" i="21"/>
  <c r="M62" i="21"/>
  <c r="M54" i="21"/>
  <c r="M46" i="21"/>
  <c r="M77" i="21"/>
  <c r="M69" i="21"/>
  <c r="M61" i="21"/>
  <c r="M53" i="21"/>
  <c r="M45" i="21"/>
  <c r="M76" i="21"/>
  <c r="M68" i="21"/>
  <c r="M60" i="21"/>
  <c r="M52" i="21"/>
  <c r="M44" i="21"/>
  <c r="M75" i="21"/>
  <c r="M67" i="21"/>
  <c r="M59" i="21"/>
  <c r="M51" i="21"/>
  <c r="M43" i="21"/>
  <c r="M74" i="21"/>
  <c r="M66" i="21"/>
  <c r="M58" i="21"/>
  <c r="M50" i="21"/>
  <c r="M42" i="21"/>
  <c r="M65" i="21"/>
  <c r="M49" i="21"/>
  <c r="M41" i="21"/>
  <c r="M72" i="21"/>
  <c r="M56" i="21"/>
  <c r="M57" i="21"/>
  <c r="M73" i="21"/>
  <c r="M64" i="21"/>
  <c r="M48" i="21"/>
  <c r="M40" i="21"/>
  <c r="M79" i="18"/>
  <c r="M71" i="18"/>
  <c r="M63" i="18"/>
  <c r="M55" i="18"/>
  <c r="M47" i="18"/>
  <c r="M78" i="18"/>
  <c r="M70" i="18"/>
  <c r="M62" i="18"/>
  <c r="M54" i="18"/>
  <c r="M46" i="18"/>
  <c r="M77" i="18"/>
  <c r="M69" i="18"/>
  <c r="M61" i="18"/>
  <c r="M53" i="18"/>
  <c r="M45" i="18"/>
  <c r="M76" i="18"/>
  <c r="M68" i="18"/>
  <c r="M60" i="18"/>
  <c r="M52" i="18"/>
  <c r="M44" i="18"/>
  <c r="M75" i="18"/>
  <c r="M67" i="18"/>
  <c r="M59" i="18"/>
  <c r="M74" i="18"/>
  <c r="M66" i="18"/>
  <c r="M58" i="18"/>
  <c r="M42" i="18"/>
  <c r="M41" i="18"/>
  <c r="M56" i="18"/>
  <c r="M43" i="18"/>
  <c r="M50" i="18"/>
  <c r="M49" i="18"/>
  <c r="M64" i="18"/>
  <c r="M51" i="18"/>
  <c r="M73" i="18"/>
  <c r="M72" i="18"/>
  <c r="M48" i="18"/>
  <c r="M57" i="18"/>
  <c r="M65" i="18"/>
  <c r="M40" i="18"/>
  <c r="M79" i="17"/>
  <c r="M71" i="17"/>
  <c r="M63" i="17"/>
  <c r="M55" i="17"/>
  <c r="M47" i="17"/>
  <c r="M78" i="17"/>
  <c r="M70" i="17"/>
  <c r="M62" i="17"/>
  <c r="M54" i="17"/>
  <c r="M46" i="17"/>
  <c r="M77" i="17"/>
  <c r="M69" i="17"/>
  <c r="M61" i="17"/>
  <c r="M53" i="17"/>
  <c r="M45" i="17"/>
  <c r="M76" i="17"/>
  <c r="M68" i="17"/>
  <c r="M60" i="17"/>
  <c r="M52" i="17"/>
  <c r="M44" i="17"/>
  <c r="M75" i="17"/>
  <c r="M67" i="17"/>
  <c r="M59" i="17"/>
  <c r="M51" i="17"/>
  <c r="M43" i="17"/>
  <c r="M74" i="17"/>
  <c r="M66" i="17"/>
  <c r="M58" i="17"/>
  <c r="M50" i="17"/>
  <c r="M42" i="17"/>
  <c r="M73" i="17"/>
  <c r="M65" i="17"/>
  <c r="M57" i="17"/>
  <c r="M49" i="17"/>
  <c r="M41" i="17"/>
  <c r="M64" i="17"/>
  <c r="M48" i="17"/>
  <c r="M56" i="17"/>
  <c r="M72" i="17"/>
  <c r="M40" i="17"/>
  <c r="J25" i="14" l="1"/>
  <c r="V75" i="7"/>
  <c r="V74" i="7"/>
  <c r="V73" i="7"/>
  <c r="V72" i="7"/>
  <c r="V70" i="7"/>
  <c r="V69" i="7"/>
  <c r="V68" i="7"/>
  <c r="V67" i="7"/>
  <c r="V38" i="7"/>
  <c r="V37" i="7"/>
  <c r="V36" i="7"/>
  <c r="U75" i="7"/>
  <c r="U74" i="7"/>
  <c r="U73" i="7"/>
  <c r="U72" i="7"/>
  <c r="U70" i="7"/>
  <c r="U69" i="7"/>
  <c r="U68" i="7"/>
  <c r="U67" i="7"/>
  <c r="U38" i="7"/>
  <c r="U37" i="7"/>
  <c r="U36" i="7"/>
  <c r="U6" i="7"/>
  <c r="V6" i="7" s="1"/>
  <c r="S75" i="7"/>
  <c r="S74" i="7"/>
  <c r="S73" i="7"/>
  <c r="S72" i="7"/>
  <c r="S70" i="7"/>
  <c r="S69" i="7"/>
  <c r="S68" i="7"/>
  <c r="S67" i="7"/>
  <c r="S38" i="7"/>
  <c r="S37" i="7"/>
  <c r="S36" i="7"/>
  <c r="S7" i="7"/>
  <c r="S6" i="7"/>
  <c r="R75" i="7"/>
  <c r="R74" i="7"/>
  <c r="R73" i="7"/>
  <c r="R72" i="7"/>
  <c r="R70" i="7"/>
  <c r="R69" i="7"/>
  <c r="R68" i="7"/>
  <c r="R67" i="7"/>
  <c r="R38" i="7"/>
  <c r="R37" i="7"/>
  <c r="R36" i="7"/>
  <c r="R7" i="7"/>
  <c r="R6" i="7"/>
  <c r="O75" i="7"/>
  <c r="O74" i="7"/>
  <c r="O73" i="7"/>
  <c r="O72" i="7"/>
  <c r="O70" i="7"/>
  <c r="O69" i="7"/>
  <c r="O68" i="7"/>
  <c r="O67" i="7"/>
  <c r="O38" i="7"/>
  <c r="O37" i="7"/>
  <c r="O36" i="7"/>
  <c r="O7" i="7"/>
  <c r="O6" i="7"/>
  <c r="AG75" i="7"/>
  <c r="AF75" i="7"/>
  <c r="AG74" i="7"/>
  <c r="AF74" i="7"/>
  <c r="AG73" i="7"/>
  <c r="AF73" i="7"/>
  <c r="AG72" i="7"/>
  <c r="AF72" i="7"/>
  <c r="AG70" i="7"/>
  <c r="AF70" i="7"/>
  <c r="AG69" i="7"/>
  <c r="AF69" i="7"/>
  <c r="AG68" i="7"/>
  <c r="AF68" i="7"/>
  <c r="AG67" i="7"/>
  <c r="AF67" i="7"/>
  <c r="AG38" i="7"/>
  <c r="AF38" i="7"/>
  <c r="AG37" i="7"/>
  <c r="AF37" i="7"/>
  <c r="AG36" i="7"/>
  <c r="AF36" i="7"/>
  <c r="AG8" i="7"/>
  <c r="AF8" i="7"/>
  <c r="AG7" i="7"/>
  <c r="AF7" i="7"/>
  <c r="AG6" i="7"/>
  <c r="AF6" i="7"/>
  <c r="AE75" i="7"/>
  <c r="AD75" i="7"/>
  <c r="AE74" i="7"/>
  <c r="AD74" i="7"/>
  <c r="AE73" i="7"/>
  <c r="AD73" i="7"/>
  <c r="AE72" i="7"/>
  <c r="AD72" i="7"/>
  <c r="AE70" i="7"/>
  <c r="AD70" i="7"/>
  <c r="AE69" i="7"/>
  <c r="AD69" i="7"/>
  <c r="AE68" i="7"/>
  <c r="AD68" i="7"/>
  <c r="AE67" i="7"/>
  <c r="AD67" i="7"/>
  <c r="AE38" i="7"/>
  <c r="AD38" i="7"/>
  <c r="AE37" i="7"/>
  <c r="AD37" i="7"/>
  <c r="AE36" i="7"/>
  <c r="AD36" i="7"/>
  <c r="AE19" i="7"/>
  <c r="AD19" i="7"/>
  <c r="AE18" i="7"/>
  <c r="AD18" i="7"/>
  <c r="AE16" i="7"/>
  <c r="AD16" i="7"/>
  <c r="AE15" i="7"/>
  <c r="AD15" i="7"/>
  <c r="AE8" i="7"/>
  <c r="AD8" i="7"/>
  <c r="AE7" i="7"/>
  <c r="AD7" i="7"/>
  <c r="AE6" i="7"/>
  <c r="AD6" i="7"/>
  <c r="AC75" i="7"/>
  <c r="AB75" i="7"/>
  <c r="AC74" i="7"/>
  <c r="AB74" i="7"/>
  <c r="AC73" i="7"/>
  <c r="AB73" i="7"/>
  <c r="AC72" i="7"/>
  <c r="AB72" i="7"/>
  <c r="AC70" i="7"/>
  <c r="AB70" i="7"/>
  <c r="AC69" i="7"/>
  <c r="AB69" i="7"/>
  <c r="AC68" i="7"/>
  <c r="AB68" i="7"/>
  <c r="AC67" i="7"/>
  <c r="AB67" i="7"/>
  <c r="AC38" i="7"/>
  <c r="AB38" i="7"/>
  <c r="AC37" i="7"/>
  <c r="AB37" i="7"/>
  <c r="AC36" i="7"/>
  <c r="AB36" i="7"/>
  <c r="AA75" i="7"/>
  <c r="Z75" i="7"/>
  <c r="AA74" i="7"/>
  <c r="Z74" i="7"/>
  <c r="AA73" i="7"/>
  <c r="Z73" i="7"/>
  <c r="AA72" i="7"/>
  <c r="Z72" i="7"/>
  <c r="AA70" i="7"/>
  <c r="Z70" i="7"/>
  <c r="AA69" i="7"/>
  <c r="Z69" i="7"/>
  <c r="AA68" i="7"/>
  <c r="Z68" i="7"/>
  <c r="AA67" i="7"/>
  <c r="Z67" i="7"/>
  <c r="AA38" i="7"/>
  <c r="Z38" i="7"/>
  <c r="AA37" i="7"/>
  <c r="Z37" i="7"/>
  <c r="AA36" i="7"/>
  <c r="Z36" i="7"/>
  <c r="AA19" i="7"/>
  <c r="Z19" i="7"/>
  <c r="AA18" i="7"/>
  <c r="Z18" i="7"/>
  <c r="AA16" i="7"/>
  <c r="Z16" i="7"/>
  <c r="AA15" i="7"/>
  <c r="Z15" i="7"/>
  <c r="AA13" i="7"/>
  <c r="Z13" i="7"/>
  <c r="AA10" i="7"/>
  <c r="Z10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N6" i="7" a="1"/>
  <c r="N13" i="7" s="1"/>
  <c r="Q6" i="7" a="1"/>
  <c r="Q78" i="7" s="1"/>
  <c r="K79" i="17"/>
  <c r="K78" i="17"/>
  <c r="K77" i="17"/>
  <c r="K67" i="17"/>
  <c r="K62" i="17"/>
  <c r="K57" i="17"/>
  <c r="K52" i="17"/>
  <c r="K49" i="17"/>
  <c r="K48" i="17"/>
  <c r="K47" i="17"/>
  <c r="K46" i="17"/>
  <c r="K45" i="17"/>
  <c r="K44" i="17"/>
  <c r="K43" i="17"/>
  <c r="K42" i="17"/>
  <c r="K41" i="17"/>
  <c r="K40" i="17"/>
  <c r="Q11" i="7" l="1"/>
  <c r="Q12" i="7"/>
  <c r="Q13" i="7"/>
  <c r="Q20" i="7"/>
  <c r="Q21" i="7"/>
  <c r="Q23" i="7"/>
  <c r="Q6" i="7"/>
  <c r="Q29" i="7"/>
  <c r="N76" i="7"/>
  <c r="N68" i="7"/>
  <c r="N60" i="7"/>
  <c r="N52" i="7"/>
  <c r="N44" i="7"/>
  <c r="N36" i="7"/>
  <c r="N28" i="7"/>
  <c r="N20" i="7"/>
  <c r="N12" i="7"/>
  <c r="N75" i="7"/>
  <c r="N67" i="7"/>
  <c r="N59" i="7"/>
  <c r="N51" i="7"/>
  <c r="N43" i="7"/>
  <c r="N35" i="7"/>
  <c r="N27" i="7"/>
  <c r="N19" i="7"/>
  <c r="N11" i="7"/>
  <c r="N74" i="7"/>
  <c r="N66" i="7"/>
  <c r="N58" i="7"/>
  <c r="N50" i="7"/>
  <c r="N42" i="7"/>
  <c r="N34" i="7"/>
  <c r="N26" i="7"/>
  <c r="N18" i="7"/>
  <c r="N10" i="7"/>
  <c r="N73" i="7"/>
  <c r="N65" i="7"/>
  <c r="N57" i="7"/>
  <c r="N49" i="7"/>
  <c r="N41" i="7"/>
  <c r="N33" i="7"/>
  <c r="N25" i="7"/>
  <c r="N17" i="7"/>
  <c r="N9" i="7"/>
  <c r="N72" i="7"/>
  <c r="N64" i="7"/>
  <c r="N56" i="7"/>
  <c r="N48" i="7"/>
  <c r="N40" i="7"/>
  <c r="N32" i="7"/>
  <c r="N24" i="7"/>
  <c r="N16" i="7"/>
  <c r="N8" i="7"/>
  <c r="N71" i="7"/>
  <c r="N63" i="7"/>
  <c r="N55" i="7"/>
  <c r="N47" i="7"/>
  <c r="N39" i="7"/>
  <c r="N31" i="7"/>
  <c r="N23" i="7"/>
  <c r="N15" i="7"/>
  <c r="N7" i="7"/>
  <c r="N78" i="7"/>
  <c r="N70" i="7"/>
  <c r="N62" i="7"/>
  <c r="N54" i="7"/>
  <c r="N46" i="7"/>
  <c r="N38" i="7"/>
  <c r="N30" i="7"/>
  <c r="N22" i="7"/>
  <c r="N14" i="7"/>
  <c r="N6" i="7"/>
  <c r="N77" i="7"/>
  <c r="N69" i="7"/>
  <c r="N61" i="7"/>
  <c r="N53" i="7"/>
  <c r="N45" i="7"/>
  <c r="N37" i="7"/>
  <c r="N29" i="7"/>
  <c r="N21" i="7"/>
  <c r="Q31" i="7"/>
  <c r="Q39" i="7"/>
  <c r="Q48" i="7"/>
  <c r="Q58" i="7"/>
  <c r="Q40" i="7"/>
  <c r="Q49" i="7"/>
  <c r="Q59" i="7"/>
  <c r="Q32" i="7"/>
  <c r="Q41" i="7"/>
  <c r="Q50" i="7"/>
  <c r="Q60" i="7"/>
  <c r="Q15" i="7"/>
  <c r="Q24" i="7"/>
  <c r="Q33" i="7"/>
  <c r="Q42" i="7"/>
  <c r="Q51" i="7"/>
  <c r="Q63" i="7"/>
  <c r="Q7" i="7"/>
  <c r="Q16" i="7"/>
  <c r="Q25" i="7"/>
  <c r="Q34" i="7"/>
  <c r="Q43" i="7"/>
  <c r="Q52" i="7"/>
  <c r="Q64" i="7"/>
  <c r="Q8" i="7"/>
  <c r="Q17" i="7"/>
  <c r="Q26" i="7"/>
  <c r="Q35" i="7"/>
  <c r="Q44" i="7"/>
  <c r="Q55" i="7"/>
  <c r="Q65" i="7"/>
  <c r="Q9" i="7"/>
  <c r="Q18" i="7"/>
  <c r="Q27" i="7"/>
  <c r="Q36" i="7"/>
  <c r="Q45" i="7"/>
  <c r="Q56" i="7"/>
  <c r="Q66" i="7"/>
  <c r="Q10" i="7"/>
  <c r="Q19" i="7"/>
  <c r="Q28" i="7"/>
  <c r="Q37" i="7"/>
  <c r="Q47" i="7"/>
  <c r="Q57" i="7"/>
  <c r="Q71" i="7"/>
  <c r="Q72" i="7"/>
  <c r="Q73" i="7"/>
  <c r="Q74" i="7"/>
  <c r="Q67" i="7"/>
  <c r="Q75" i="7"/>
  <c r="Q68" i="7"/>
  <c r="Q76" i="7"/>
  <c r="Q53" i="7"/>
  <c r="Q61" i="7"/>
  <c r="Q69" i="7"/>
  <c r="Q77" i="7"/>
  <c r="Q14" i="7"/>
  <c r="Q22" i="7"/>
  <c r="Q30" i="7"/>
  <c r="Q38" i="7"/>
  <c r="Q46" i="7"/>
  <c r="Q54" i="7"/>
  <c r="Q62" i="7"/>
  <c r="Q70" i="7"/>
  <c r="J79" i="17" l="1"/>
  <c r="J78" i="17"/>
  <c r="J77" i="17"/>
  <c r="J76" i="17"/>
  <c r="J75" i="17"/>
  <c r="J74" i="17"/>
  <c r="J73" i="17"/>
  <c r="J72" i="17"/>
  <c r="J71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16" i="17"/>
  <c r="J15" i="17"/>
  <c r="J14" i="17"/>
  <c r="J13" i="17"/>
  <c r="J12" i="17"/>
  <c r="J11" i="17"/>
  <c r="J10" i="17"/>
  <c r="J9" i="17"/>
  <c r="J79" i="21"/>
  <c r="J78" i="21"/>
  <c r="J77" i="21"/>
  <c r="J72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79" i="18"/>
  <c r="K78" i="18"/>
  <c r="K77" i="18"/>
  <c r="K72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M23" i="21"/>
  <c r="M15" i="21"/>
  <c r="M22" i="21"/>
  <c r="M14" i="21"/>
  <c r="M21" i="21"/>
  <c r="M13" i="21"/>
  <c r="M20" i="21"/>
  <c r="M12" i="21"/>
  <c r="M19" i="21"/>
  <c r="M11" i="21"/>
  <c r="M18" i="21"/>
  <c r="M17" i="21"/>
  <c r="M16" i="21"/>
  <c r="M10" i="21"/>
  <c r="M17" i="18"/>
  <c r="M16" i="18"/>
  <c r="M15" i="18"/>
  <c r="M14" i="18"/>
  <c r="M13" i="18"/>
  <c r="M12" i="18"/>
  <c r="M11" i="18"/>
  <c r="M10" i="18"/>
  <c r="J79" i="18" l="1"/>
  <c r="J78" i="18"/>
  <c r="J77" i="18"/>
  <c r="J72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8" i="18"/>
  <c r="J17" i="18"/>
  <c r="J16" i="18"/>
  <c r="J15" i="18"/>
  <c r="J14" i="18"/>
  <c r="J13" i="18"/>
  <c r="J12" i="18"/>
  <c r="J11" i="18"/>
  <c r="J10" i="18"/>
  <c r="J9" i="18"/>
  <c r="J19" i="18"/>
  <c r="J79" i="14" l="1"/>
  <c r="J78" i="14"/>
  <c r="J77" i="14"/>
  <c r="J72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3" i="14"/>
  <c r="J30" i="14"/>
  <c r="J27" i="14"/>
  <c r="J24" i="14"/>
  <c r="H6" i="7" s="1" a="1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M79" i="19"/>
  <c r="M63" i="19"/>
  <c r="M55" i="19"/>
  <c r="M47" i="19"/>
  <c r="M31" i="19"/>
  <c r="M23" i="19"/>
  <c r="M15" i="19"/>
  <c r="M78" i="19"/>
  <c r="M62" i="19"/>
  <c r="M54" i="19"/>
  <c r="M46" i="19"/>
  <c r="M30" i="19"/>
  <c r="M22" i="19"/>
  <c r="M14" i="19"/>
  <c r="M77" i="19"/>
  <c r="M53" i="19"/>
  <c r="M45" i="19"/>
  <c r="M21" i="19"/>
  <c r="M60" i="19"/>
  <c r="M44" i="19"/>
  <c r="M28" i="19"/>
  <c r="M12" i="19"/>
  <c r="M67" i="19"/>
  <c r="M51" i="19"/>
  <c r="M35" i="19"/>
  <c r="M19" i="19"/>
  <c r="M58" i="19"/>
  <c r="M42" i="19"/>
  <c r="M26" i="19"/>
  <c r="M57" i="19"/>
  <c r="M41" i="19"/>
  <c r="M25" i="19"/>
  <c r="M64" i="19"/>
  <c r="M56" i="19"/>
  <c r="M40" i="19"/>
  <c r="M24" i="19"/>
  <c r="M61" i="19"/>
  <c r="M29" i="19"/>
  <c r="M13" i="19"/>
  <c r="M52" i="19"/>
  <c r="M36" i="19"/>
  <c r="M20" i="19"/>
  <c r="M59" i="19"/>
  <c r="M43" i="19"/>
  <c r="M27" i="19"/>
  <c r="M11" i="19"/>
  <c r="M66" i="19"/>
  <c r="M50" i="19"/>
  <c r="M34" i="19"/>
  <c r="M18" i="19"/>
  <c r="M65" i="19"/>
  <c r="M49" i="19"/>
  <c r="M33" i="19"/>
  <c r="M72" i="19"/>
  <c r="M48" i="19"/>
  <c r="M32" i="19"/>
  <c r="M16" i="19"/>
  <c r="M17" i="19"/>
  <c r="M10" i="19"/>
  <c r="H62" i="7" l="1"/>
  <c r="H9" i="7"/>
  <c r="H17" i="7"/>
  <c r="H25" i="7"/>
  <c r="I25" i="7" s="1"/>
  <c r="H33" i="7"/>
  <c r="I33" i="7" s="1"/>
  <c r="H41" i="7"/>
  <c r="H49" i="7"/>
  <c r="H57" i="7"/>
  <c r="H66" i="7"/>
  <c r="H75" i="7"/>
  <c r="I75" i="7" s="1"/>
  <c r="H10" i="7"/>
  <c r="H18" i="7"/>
  <c r="H26" i="7"/>
  <c r="H34" i="7"/>
  <c r="I34" i="7" s="1"/>
  <c r="H42" i="7"/>
  <c r="H50" i="7"/>
  <c r="H58" i="7"/>
  <c r="H67" i="7"/>
  <c r="I67" i="7" s="1"/>
  <c r="H76" i="7"/>
  <c r="H11" i="7"/>
  <c r="H19" i="7"/>
  <c r="H27" i="7"/>
  <c r="I27" i="7" s="1"/>
  <c r="H35" i="7"/>
  <c r="H43" i="7"/>
  <c r="H51" i="7"/>
  <c r="H59" i="7"/>
  <c r="H68" i="7"/>
  <c r="I68" i="7" s="1"/>
  <c r="H77" i="7"/>
  <c r="H12" i="7"/>
  <c r="H20" i="7"/>
  <c r="H28" i="7"/>
  <c r="I28" i="7" s="1"/>
  <c r="H36" i="7"/>
  <c r="H44" i="7"/>
  <c r="H52" i="7"/>
  <c r="H60" i="7"/>
  <c r="H69" i="7"/>
  <c r="I69" i="7" s="1"/>
  <c r="H13" i="7"/>
  <c r="H21" i="7"/>
  <c r="H29" i="7"/>
  <c r="H37" i="7"/>
  <c r="H45" i="7"/>
  <c r="H53" i="7"/>
  <c r="H61" i="7"/>
  <c r="H71" i="7"/>
  <c r="H6" i="7"/>
  <c r="I6" i="7" s="1"/>
  <c r="H14" i="7"/>
  <c r="H22" i="7"/>
  <c r="H30" i="7"/>
  <c r="I30" i="7" s="1"/>
  <c r="H38" i="7"/>
  <c r="H46" i="7"/>
  <c r="H54" i="7"/>
  <c r="H63" i="7"/>
  <c r="H15" i="7"/>
  <c r="H47" i="7"/>
  <c r="H74" i="7"/>
  <c r="I74" i="7" s="1"/>
  <c r="H16" i="7"/>
  <c r="H48" i="7"/>
  <c r="H23" i="7"/>
  <c r="H55" i="7"/>
  <c r="H24" i="7"/>
  <c r="H56" i="7"/>
  <c r="H31" i="7"/>
  <c r="I31" i="7" s="1"/>
  <c r="H64" i="7"/>
  <c r="H32" i="7"/>
  <c r="H65" i="7"/>
  <c r="H7" i="7"/>
  <c r="I7" i="7" s="1"/>
  <c r="H39" i="7"/>
  <c r="H72" i="7"/>
  <c r="I72" i="7" s="1"/>
  <c r="H8" i="7"/>
  <c r="H40" i="7"/>
  <c r="H73" i="7"/>
  <c r="I73" i="7" s="1"/>
  <c r="H78" i="7"/>
  <c r="H70" i="7"/>
  <c r="I70" i="7" s="1"/>
  <c r="T6" i="7" a="1"/>
  <c r="T10" i="7" s="1"/>
  <c r="T32" i="7" l="1"/>
  <c r="T26" i="7"/>
  <c r="T14" i="7"/>
  <c r="T8" i="7"/>
  <c r="T11" i="7"/>
  <c r="T34" i="7"/>
  <c r="T22" i="7"/>
  <c r="T16" i="7"/>
  <c r="T19" i="7"/>
  <c r="T42" i="7"/>
  <c r="T30" i="7"/>
  <c r="T24" i="7"/>
  <c r="T27" i="7"/>
  <c r="T13" i="7"/>
  <c r="T38" i="7"/>
  <c r="T35" i="7"/>
  <c r="T21" i="7"/>
  <c r="T7" i="7"/>
  <c r="T9" i="7"/>
  <c r="T12" i="7"/>
  <c r="T29" i="7"/>
  <c r="T15" i="7"/>
  <c r="T17" i="7"/>
  <c r="T20" i="7"/>
  <c r="T37" i="7"/>
  <c r="T23" i="7"/>
  <c r="T25" i="7"/>
  <c r="T28" i="7"/>
  <c r="T18" i="7"/>
  <c r="T6" i="7"/>
  <c r="T31" i="7"/>
  <c r="T33" i="7"/>
  <c r="T36" i="7"/>
  <c r="T73" i="7"/>
  <c r="T67" i="7"/>
  <c r="T45" i="7"/>
  <c r="T50" i="7"/>
  <c r="T53" i="7"/>
  <c r="T46" i="7"/>
  <c r="T47" i="7"/>
  <c r="T40" i="7"/>
  <c r="T41" i="7"/>
  <c r="T58" i="7"/>
  <c r="T61" i="7"/>
  <c r="T62" i="7"/>
  <c r="T55" i="7"/>
  <c r="T48" i="7"/>
  <c r="T49" i="7"/>
  <c r="T43" i="7"/>
  <c r="T44" i="7"/>
  <c r="T66" i="7"/>
  <c r="T77" i="7"/>
  <c r="T70" i="7"/>
  <c r="T63" i="7"/>
  <c r="T56" i="7"/>
  <c r="T57" i="7"/>
  <c r="T51" i="7"/>
  <c r="T52" i="7"/>
  <c r="T78" i="7"/>
  <c r="T71" i="7"/>
  <c r="T64" i="7"/>
  <c r="T65" i="7"/>
  <c r="T59" i="7"/>
  <c r="T60" i="7"/>
  <c r="T72" i="7"/>
  <c r="T75" i="7"/>
  <c r="T68" i="7"/>
  <c r="T74" i="7"/>
  <c r="T69" i="7"/>
  <c r="T54" i="7"/>
  <c r="T39" i="7"/>
  <c r="T76" i="7"/>
  <c r="B67" i="7" l="1"/>
  <c r="B68" i="7"/>
  <c r="B69" i="7"/>
  <c r="B70" i="7"/>
  <c r="B71" i="7"/>
  <c r="B72" i="7"/>
  <c r="B73" i="7"/>
  <c r="B74" i="7"/>
  <c r="B75" i="7"/>
  <c r="B76" i="7"/>
  <c r="B77" i="7"/>
  <c r="B78" i="7"/>
  <c r="B36" i="7"/>
  <c r="B37" i="7"/>
  <c r="B38" i="7"/>
  <c r="B39" i="7"/>
  <c r="B40" i="7"/>
  <c r="B41" i="7"/>
  <c r="B42" i="7"/>
  <c r="B43" i="7"/>
  <c r="B4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B32" i="7"/>
  <c r="C32" i="7"/>
  <c r="D32" i="7"/>
  <c r="E32" i="7"/>
  <c r="C33" i="7"/>
  <c r="D33" i="7"/>
  <c r="E33" i="7"/>
  <c r="C34" i="7"/>
  <c r="D34" i="7"/>
  <c r="E34" i="7"/>
  <c r="B35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AF64" i="7"/>
  <c r="AF56" i="7"/>
  <c r="AF48" i="7"/>
  <c r="AF40" i="7"/>
  <c r="AF29" i="7"/>
  <c r="AF21" i="7"/>
  <c r="AF13" i="7"/>
  <c r="AF53" i="7"/>
  <c r="AF18" i="7"/>
  <c r="AF60" i="7"/>
  <c r="AF33" i="7"/>
  <c r="AF51" i="7"/>
  <c r="AF32" i="7"/>
  <c r="AF58" i="7"/>
  <c r="AF31" i="7"/>
  <c r="AF65" i="7"/>
  <c r="AF22" i="7"/>
  <c r="AF63" i="7"/>
  <c r="AF55" i="7"/>
  <c r="AF47" i="7"/>
  <c r="AF39" i="7"/>
  <c r="AF28" i="7"/>
  <c r="AF20" i="7"/>
  <c r="AF12" i="7"/>
  <c r="AF61" i="7"/>
  <c r="AF26" i="7"/>
  <c r="AF76" i="7"/>
  <c r="AF25" i="7"/>
  <c r="AF71" i="7"/>
  <c r="AF24" i="7"/>
  <c r="AF66" i="7"/>
  <c r="AF42" i="7"/>
  <c r="AF15" i="7"/>
  <c r="AF57" i="7"/>
  <c r="AF14" i="7"/>
  <c r="AF78" i="7"/>
  <c r="AF62" i="7"/>
  <c r="AF54" i="7"/>
  <c r="AF46" i="7"/>
  <c r="AF35" i="7"/>
  <c r="AF27" i="7"/>
  <c r="AF19" i="7"/>
  <c r="AF11" i="7"/>
  <c r="AF77" i="7"/>
  <c r="AF34" i="7"/>
  <c r="AF10" i="7"/>
  <c r="AF52" i="7"/>
  <c r="AF17" i="7"/>
  <c r="AF59" i="7"/>
  <c r="AF43" i="7"/>
  <c r="AF16" i="7"/>
  <c r="AF50" i="7"/>
  <c r="AF23" i="7"/>
  <c r="AF49" i="7"/>
  <c r="AF45" i="7"/>
  <c r="AF30" i="7"/>
  <c r="AF44" i="7"/>
  <c r="AF41" i="7"/>
  <c r="AE35" i="7"/>
  <c r="AE76" i="7"/>
  <c r="AE52" i="7"/>
  <c r="AE56" i="7"/>
  <c r="AE62" i="7"/>
  <c r="AE64" i="7"/>
  <c r="AE34" i="7"/>
  <c r="AE45" i="7"/>
  <c r="AE47" i="7"/>
  <c r="AE53" i="7"/>
  <c r="AE59" i="7"/>
  <c r="AE65" i="7"/>
  <c r="AE30" i="7"/>
  <c r="AE33" i="7"/>
  <c r="AE41" i="7"/>
  <c r="AE50" i="7"/>
  <c r="AE58" i="7"/>
  <c r="AE39" i="7"/>
  <c r="AE40" i="7"/>
  <c r="AE49" i="7"/>
  <c r="AE55" i="7"/>
  <c r="AE63" i="7"/>
  <c r="AE31" i="7"/>
  <c r="AE44" i="7"/>
  <c r="AE46" i="7"/>
  <c r="AE48" i="7"/>
  <c r="AE54" i="7"/>
  <c r="AE60" i="7"/>
  <c r="AE66" i="7"/>
  <c r="AE77" i="7"/>
  <c r="AE42" i="7"/>
  <c r="AE71" i="7"/>
  <c r="AE32" i="7"/>
  <c r="AE51" i="7"/>
  <c r="AE57" i="7"/>
  <c r="AE61" i="7"/>
  <c r="AE78" i="7"/>
  <c r="AE43" i="7"/>
  <c r="AC33" i="7"/>
  <c r="AB33" i="7"/>
  <c r="AB41" i="7"/>
  <c r="AC41" i="7"/>
  <c r="AB50" i="7"/>
  <c r="AC50" i="7"/>
  <c r="AB54" i="7"/>
  <c r="AC54" i="7"/>
  <c r="AB58" i="7"/>
  <c r="AC58" i="7"/>
  <c r="AB62" i="7"/>
  <c r="AC62" i="7"/>
  <c r="AB66" i="7"/>
  <c r="AC66" i="7"/>
  <c r="AB40" i="7"/>
  <c r="AC40" i="7"/>
  <c r="AB47" i="7"/>
  <c r="AC47" i="7"/>
  <c r="AB53" i="7"/>
  <c r="AC53" i="7"/>
  <c r="AB59" i="7"/>
  <c r="AC59" i="7"/>
  <c r="AB65" i="7"/>
  <c r="AC65" i="7"/>
  <c r="AB30" i="7"/>
  <c r="AC30" i="7"/>
  <c r="AB31" i="7"/>
  <c r="AC31" i="7"/>
  <c r="AB44" i="7"/>
  <c r="AC44" i="7"/>
  <c r="AB46" i="7"/>
  <c r="AC46" i="7"/>
  <c r="AB48" i="7"/>
  <c r="AC48" i="7"/>
  <c r="AB52" i="7"/>
  <c r="AC52" i="7"/>
  <c r="AB56" i="7"/>
  <c r="AC56" i="7"/>
  <c r="AB60" i="7"/>
  <c r="AC60" i="7"/>
  <c r="AB64" i="7"/>
  <c r="AC64" i="7"/>
  <c r="AC32" i="7"/>
  <c r="AB32" i="7"/>
  <c r="AC49" i="7"/>
  <c r="AB49" i="7"/>
  <c r="AB57" i="7"/>
  <c r="AC57" i="7"/>
  <c r="AC61" i="7"/>
  <c r="AB61" i="7"/>
  <c r="AB78" i="7"/>
  <c r="AC78" i="7"/>
  <c r="AB35" i="7"/>
  <c r="AC35" i="7"/>
  <c r="AB39" i="7"/>
  <c r="AC39" i="7"/>
  <c r="AB77" i="7"/>
  <c r="AC77" i="7"/>
  <c r="AB34" i="7"/>
  <c r="AC34" i="7"/>
  <c r="AB42" i="7"/>
  <c r="AC42" i="7"/>
  <c r="AB71" i="7"/>
  <c r="AC71" i="7"/>
  <c r="AB45" i="7"/>
  <c r="AC45" i="7"/>
  <c r="AB51" i="7"/>
  <c r="AC51" i="7"/>
  <c r="AB55" i="7"/>
  <c r="AC55" i="7"/>
  <c r="AB63" i="7"/>
  <c r="AC63" i="7"/>
  <c r="AB43" i="7"/>
  <c r="AC43" i="7"/>
  <c r="AB76" i="7"/>
  <c r="AC76" i="7"/>
  <c r="X67" i="7"/>
  <c r="X75" i="7"/>
  <c r="X68" i="7"/>
  <c r="X73" i="7"/>
  <c r="X69" i="7"/>
  <c r="X70" i="7"/>
  <c r="X7" i="7"/>
  <c r="X72" i="7"/>
  <c r="X74" i="7"/>
  <c r="G66" i="19"/>
  <c r="G13" i="19"/>
  <c r="G65" i="19"/>
  <c r="G41" i="19"/>
  <c r="G61" i="19"/>
  <c r="G33" i="19"/>
  <c r="G44" i="19"/>
  <c r="G78" i="19"/>
  <c r="G27" i="19"/>
  <c r="G30" i="19"/>
  <c r="G24" i="19"/>
  <c r="G52" i="19"/>
  <c r="G55" i="19"/>
  <c r="G25" i="19"/>
  <c r="G19" i="19"/>
  <c r="G72" i="19"/>
  <c r="G12" i="19"/>
  <c r="G79" i="19"/>
  <c r="G63" i="19"/>
  <c r="G45" i="19"/>
  <c r="G46" i="19"/>
  <c r="G54" i="19"/>
  <c r="G17" i="19"/>
  <c r="G77" i="19"/>
  <c r="G32" i="19"/>
  <c r="G35" i="19"/>
  <c r="G62" i="19"/>
  <c r="G58" i="19"/>
  <c r="G51" i="19"/>
  <c r="G22" i="19"/>
  <c r="G40" i="19"/>
  <c r="F4" i="21" l="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B26" i="7"/>
  <c r="D7" i="7"/>
  <c r="F9" i="7"/>
  <c r="C17" i="7"/>
  <c r="D11" i="7"/>
  <c r="B29" i="7"/>
  <c r="C28" i="7"/>
  <c r="E24" i="7"/>
  <c r="B23" i="7"/>
  <c r="D14" i="7"/>
  <c r="AF9" i="7"/>
  <c r="AC8" i="7"/>
  <c r="AC7" i="7"/>
  <c r="AC14" i="7"/>
  <c r="AC9" i="7"/>
  <c r="AC22" i="7"/>
  <c r="AC29" i="7"/>
  <c r="AC20" i="7"/>
  <c r="AB18" i="7"/>
  <c r="AC18" i="7"/>
  <c r="AC27" i="7"/>
  <c r="AB19" i="7"/>
  <c r="AC19" i="7"/>
  <c r="AC28" i="7"/>
  <c r="AC25" i="7"/>
  <c r="AB10" i="7"/>
  <c r="AC10" i="7"/>
  <c r="AC12" i="7"/>
  <c r="AC17" i="7"/>
  <c r="AC26" i="7"/>
  <c r="AC16" i="7"/>
  <c r="AB16" i="7"/>
  <c r="AB13" i="7"/>
  <c r="AC13" i="7"/>
  <c r="AC23" i="7"/>
  <c r="AC11" i="7"/>
  <c r="AC24" i="7"/>
  <c r="AC21" i="7"/>
  <c r="AB15" i="7"/>
  <c r="AC15" i="7"/>
  <c r="M10" i="17"/>
  <c r="M11" i="17"/>
  <c r="M12" i="17"/>
  <c r="M13" i="17"/>
  <c r="M14" i="17"/>
  <c r="G28" i="19"/>
  <c r="G23" i="19"/>
  <c r="G56" i="19"/>
  <c r="G53" i="19"/>
  <c r="G48" i="19"/>
  <c r="G59" i="19"/>
  <c r="G43" i="19"/>
  <c r="G21" i="19"/>
  <c r="G57" i="19"/>
  <c r="G42" i="19"/>
  <c r="G11" i="19"/>
  <c r="G14" i="19"/>
  <c r="G20" i="19"/>
  <c r="G60" i="19"/>
  <c r="G31" i="19"/>
  <c r="G26" i="19"/>
  <c r="G67" i="19"/>
  <c r="G49" i="19"/>
  <c r="G29" i="19"/>
  <c r="G64" i="19"/>
  <c r="G47" i="19"/>
  <c r="G36" i="19"/>
  <c r="G15" i="19"/>
  <c r="G50" i="19"/>
  <c r="G18" i="19"/>
  <c r="G16" i="19"/>
  <c r="G10" i="19"/>
  <c r="G34" i="19"/>
  <c r="B1" i="2" l="1"/>
  <c r="D5" i="2"/>
  <c r="D17" i="17"/>
  <c r="D18" i="17"/>
  <c r="G17" i="17"/>
  <c r="D19" i="17"/>
  <c r="G18" i="17"/>
  <c r="H17" i="17"/>
  <c r="F17" i="17"/>
  <c r="I17" i="17" s="1"/>
  <c r="G19" i="17"/>
  <c r="D20" i="17"/>
  <c r="H18" i="17"/>
  <c r="F18" i="17"/>
  <c r="I18" i="17" s="1"/>
  <c r="H19" i="17"/>
  <c r="F19" i="17"/>
  <c r="I19" i="17" s="1"/>
  <c r="G20" i="17"/>
  <c r="D21" i="17"/>
  <c r="H20" i="17"/>
  <c r="F20" i="17"/>
  <c r="I20" i="17" s="1"/>
  <c r="G21" i="17"/>
  <c r="D22" i="17"/>
  <c r="H21" i="17"/>
  <c r="F21" i="17"/>
  <c r="I21" i="17" s="1"/>
  <c r="G22" i="17"/>
  <c r="D23" i="17"/>
  <c r="H22" i="17"/>
  <c r="F22" i="17"/>
  <c r="I22" i="17" s="1"/>
  <c r="G23" i="17"/>
  <c r="D24" i="17"/>
  <c r="H23" i="17"/>
  <c r="F23" i="17"/>
  <c r="I23" i="17" s="1"/>
  <c r="G24" i="17"/>
  <c r="H24" i="17"/>
  <c r="F24" i="17"/>
  <c r="I24" i="17" s="1"/>
  <c r="K24" i="17" l="1"/>
  <c r="J24" i="17"/>
  <c r="K23" i="17"/>
  <c r="J23" i="17"/>
  <c r="K22" i="17"/>
  <c r="J22" i="17"/>
  <c r="K21" i="17"/>
  <c r="J21" i="17"/>
  <c r="K20" i="17"/>
  <c r="J20" i="17"/>
  <c r="K19" i="17"/>
  <c r="J19" i="17"/>
  <c r="K18" i="17"/>
  <c r="J18" i="17"/>
  <c r="K17" i="17"/>
  <c r="J17" i="17"/>
  <c r="K6" i="7" s="1" a="1"/>
  <c r="F25" i="14"/>
  <c r="F15" i="17"/>
  <c r="F42" i="17"/>
  <c r="F50" i="17"/>
  <c r="F58" i="17"/>
  <c r="F66" i="17"/>
  <c r="F74" i="17"/>
  <c r="F41" i="21"/>
  <c r="F49" i="21"/>
  <c r="F57" i="21"/>
  <c r="F65" i="21"/>
  <c r="F10" i="21"/>
  <c r="F18" i="21"/>
  <c r="F43" i="18"/>
  <c r="F51" i="18"/>
  <c r="F59" i="18"/>
  <c r="F67" i="18"/>
  <c r="F14" i="17"/>
  <c r="F43" i="17"/>
  <c r="F51" i="17"/>
  <c r="F59" i="17"/>
  <c r="F67" i="17"/>
  <c r="F75" i="17"/>
  <c r="F42" i="21"/>
  <c r="F50" i="21"/>
  <c r="F58" i="21"/>
  <c r="F66" i="21"/>
  <c r="F11" i="21"/>
  <c r="F19" i="21"/>
  <c r="F44" i="18"/>
  <c r="F52" i="18"/>
  <c r="F60" i="18"/>
  <c r="F72" i="18"/>
  <c r="F13" i="17"/>
  <c r="F44" i="17"/>
  <c r="F52" i="17"/>
  <c r="F60" i="17"/>
  <c r="F68" i="17"/>
  <c r="F76" i="17"/>
  <c r="F43" i="21"/>
  <c r="F51" i="21"/>
  <c r="F59" i="21"/>
  <c r="F67" i="21"/>
  <c r="F12" i="21"/>
  <c r="F20" i="21"/>
  <c r="F45" i="18"/>
  <c r="F53" i="18"/>
  <c r="F61" i="18"/>
  <c r="F77" i="18"/>
  <c r="F12" i="17"/>
  <c r="F45" i="17"/>
  <c r="F53" i="17"/>
  <c r="F61" i="17"/>
  <c r="F69" i="17"/>
  <c r="F77" i="17"/>
  <c r="F44" i="21"/>
  <c r="F52" i="21"/>
  <c r="F60" i="21"/>
  <c r="F72" i="21"/>
  <c r="F13" i="21"/>
  <c r="F21" i="21"/>
  <c r="F46" i="18"/>
  <c r="F54" i="18"/>
  <c r="F62" i="18"/>
  <c r="F78" i="18"/>
  <c r="F11" i="17"/>
  <c r="F46" i="17"/>
  <c r="F54" i="17"/>
  <c r="F62" i="17"/>
  <c r="F70" i="17"/>
  <c r="F78" i="17"/>
  <c r="F45" i="21"/>
  <c r="F53" i="21"/>
  <c r="F61" i="21"/>
  <c r="F77" i="21"/>
  <c r="F14" i="21"/>
  <c r="F22" i="21"/>
  <c r="F47" i="18"/>
  <c r="F55" i="18"/>
  <c r="F63" i="18"/>
  <c r="F79" i="18"/>
  <c r="F10" i="17"/>
  <c r="F47" i="17"/>
  <c r="F55" i="17"/>
  <c r="F63" i="17"/>
  <c r="F79" i="17"/>
  <c r="F46" i="21"/>
  <c r="F54" i="21"/>
  <c r="F62" i="21"/>
  <c r="F78" i="21"/>
  <c r="F15" i="21"/>
  <c r="F23" i="21"/>
  <c r="F40" i="18"/>
  <c r="F56" i="18"/>
  <c r="F40" i="17"/>
  <c r="F56" i="17"/>
  <c r="F64" i="17"/>
  <c r="F55" i="21"/>
  <c r="F79" i="21"/>
  <c r="F24" i="21"/>
  <c r="F49" i="18"/>
  <c r="F57" i="18"/>
  <c r="F49" i="17"/>
  <c r="F57" i="17"/>
  <c r="F73" i="17"/>
  <c r="F56" i="21"/>
  <c r="F9" i="21"/>
  <c r="F50" i="18"/>
  <c r="F66" i="18"/>
  <c r="F71" i="17"/>
  <c r="F48" i="18"/>
  <c r="F64" i="18"/>
  <c r="F48" i="17"/>
  <c r="F72" i="17"/>
  <c r="F9" i="17"/>
  <c r="F47" i="21"/>
  <c r="F63" i="21"/>
  <c r="F16" i="21"/>
  <c r="F41" i="18"/>
  <c r="F65" i="18"/>
  <c r="F41" i="17"/>
  <c r="F65" i="17"/>
  <c r="F40" i="21"/>
  <c r="F48" i="21"/>
  <c r="F64" i="21"/>
  <c r="F17" i="21"/>
  <c r="F42" i="18"/>
  <c r="F58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72" i="14"/>
  <c r="F64" i="14"/>
  <c r="F56" i="14"/>
  <c r="F48" i="14"/>
  <c r="F40" i="14"/>
  <c r="F24" i="14"/>
  <c r="F16" i="14"/>
  <c r="F78" i="14"/>
  <c r="F62" i="14"/>
  <c r="F54" i="14"/>
  <c r="F46" i="14"/>
  <c r="F38" i="14"/>
  <c r="F30" i="14"/>
  <c r="F22" i="14"/>
  <c r="F77" i="14"/>
  <c r="F53" i="14"/>
  <c r="F45" i="14"/>
  <c r="F37" i="14"/>
  <c r="F21" i="14"/>
  <c r="F60" i="14"/>
  <c r="F52" i="14"/>
  <c r="F44" i="14"/>
  <c r="F36" i="14"/>
  <c r="F20" i="14"/>
  <c r="F79" i="14"/>
  <c r="F63" i="14"/>
  <c r="F55" i="14"/>
  <c r="F47" i="14"/>
  <c r="F39" i="14"/>
  <c r="F23" i="14"/>
  <c r="F15" i="14"/>
  <c r="F61" i="14"/>
  <c r="F58" i="14"/>
  <c r="F17" i="14"/>
  <c r="F57" i="14"/>
  <c r="F51" i="14"/>
  <c r="F33" i="14"/>
  <c r="F50" i="14"/>
  <c r="F27" i="14"/>
  <c r="F67" i="14"/>
  <c r="F49" i="14"/>
  <c r="F66" i="14"/>
  <c r="F43" i="14"/>
  <c r="F65" i="14"/>
  <c r="F42" i="14"/>
  <c r="F19" i="14"/>
  <c r="F59" i="14"/>
  <c r="F41" i="14"/>
  <c r="F18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14" i="14"/>
  <c r="F4" i="14"/>
  <c r="G14" i="17"/>
  <c r="H14" i="17" s="1"/>
  <c r="I14" i="17"/>
  <c r="I13" i="17"/>
  <c r="G13" i="17"/>
  <c r="H13" i="17" s="1"/>
  <c r="I12" i="17"/>
  <c r="G12" i="17"/>
  <c r="H12" i="17" s="1"/>
  <c r="I11" i="17"/>
  <c r="G11" i="17"/>
  <c r="H11" i="17" s="1"/>
  <c r="G10" i="17"/>
  <c r="H10" i="17" s="1"/>
  <c r="I10" i="17"/>
  <c r="G13" i="14"/>
  <c r="G15" i="17"/>
  <c r="H15" i="17"/>
  <c r="I15" i="17"/>
  <c r="G7" i="19"/>
  <c r="H7" i="19" s="1"/>
  <c r="I7" i="19"/>
  <c r="I13" i="14"/>
  <c r="H13" i="14"/>
  <c r="D18" i="2"/>
  <c r="G10" i="21"/>
  <c r="H10" i="21" s="1"/>
  <c r="I10" i="21"/>
  <c r="G18" i="21"/>
  <c r="H18" i="21" s="1"/>
  <c r="I18" i="21"/>
  <c r="G11" i="21"/>
  <c r="H11" i="21" s="1"/>
  <c r="I11" i="21"/>
  <c r="G19" i="21"/>
  <c r="H19" i="21" s="1"/>
  <c r="I19" i="21"/>
  <c r="G12" i="21"/>
  <c r="H12" i="21" s="1"/>
  <c r="I12" i="21"/>
  <c r="G20" i="21"/>
  <c r="H20" i="21" s="1"/>
  <c r="I20" i="21"/>
  <c r="G13" i="21"/>
  <c r="H13" i="21" s="1"/>
  <c r="I13" i="21"/>
  <c r="G21" i="21"/>
  <c r="H21" i="21" s="1"/>
  <c r="I21" i="21"/>
  <c r="G14" i="21"/>
  <c r="H14" i="21" s="1"/>
  <c r="I14" i="21"/>
  <c r="G22" i="21"/>
  <c r="H22" i="21" s="1"/>
  <c r="I22" i="21"/>
  <c r="G15" i="21"/>
  <c r="H15" i="21" s="1"/>
  <c r="I15" i="21"/>
  <c r="G23" i="21"/>
  <c r="H23" i="21" s="1"/>
  <c r="I23" i="21"/>
  <c r="G24" i="21"/>
  <c r="H24" i="21" s="1"/>
  <c r="I24" i="21"/>
  <c r="G16" i="21"/>
  <c r="H16" i="21" s="1"/>
  <c r="I16" i="21"/>
  <c r="G17" i="21"/>
  <c r="H17" i="21" s="1"/>
  <c r="I17" i="21"/>
  <c r="G16" i="18"/>
  <c r="H16" i="18" s="1"/>
  <c r="I16" i="18"/>
  <c r="G17" i="18"/>
  <c r="H17" i="18" s="1"/>
  <c r="I17" i="18"/>
  <c r="G10" i="18"/>
  <c r="H10" i="18" s="1"/>
  <c r="I10" i="18"/>
  <c r="I18" i="18"/>
  <c r="G18" i="18"/>
  <c r="H18" i="18" s="1"/>
  <c r="G11" i="18"/>
  <c r="H11" i="18" s="1"/>
  <c r="I11" i="18"/>
  <c r="G12" i="18"/>
  <c r="H12" i="18" s="1"/>
  <c r="I12" i="18"/>
  <c r="G13" i="18"/>
  <c r="H13" i="18" s="1"/>
  <c r="I13" i="18"/>
  <c r="G14" i="18"/>
  <c r="H14" i="18" s="1"/>
  <c r="I14" i="18"/>
  <c r="G15" i="18"/>
  <c r="H15" i="18" s="1"/>
  <c r="I15" i="18"/>
  <c r="O14" i="7" l="1"/>
  <c r="O13" i="7"/>
  <c r="O12" i="7"/>
  <c r="O11" i="7"/>
  <c r="O10" i="7"/>
  <c r="O17" i="7"/>
  <c r="O9" i="7"/>
  <c r="O16" i="7"/>
  <c r="O15" i="7"/>
  <c r="R16" i="7"/>
  <c r="R15" i="7"/>
  <c r="R23" i="7"/>
  <c r="R22" i="7"/>
  <c r="R14" i="7"/>
  <c r="R21" i="7"/>
  <c r="R13" i="7"/>
  <c r="R20" i="7"/>
  <c r="R12" i="7"/>
  <c r="R19" i="7"/>
  <c r="R11" i="7"/>
  <c r="R18" i="7"/>
  <c r="R10" i="7"/>
  <c r="R17" i="7"/>
  <c r="R9" i="7"/>
  <c r="I12" i="7"/>
  <c r="K62" i="7"/>
  <c r="K7" i="7"/>
  <c r="K8" i="7"/>
  <c r="K9" i="7"/>
  <c r="K10" i="7"/>
  <c r="L10" i="7" s="1"/>
  <c r="K11" i="7"/>
  <c r="K12" i="7"/>
  <c r="K6" i="7"/>
  <c r="L6" i="7" s="1"/>
  <c r="K75" i="7"/>
  <c r="K78" i="7"/>
  <c r="K13" i="7"/>
  <c r="L13" i="7" s="1"/>
  <c r="K15" i="7"/>
  <c r="L15" i="7" s="1"/>
  <c r="K16" i="7"/>
  <c r="L16" i="7" s="1"/>
  <c r="K17" i="7"/>
  <c r="K18" i="7"/>
  <c r="L18" i="7" s="1"/>
  <c r="K19" i="7"/>
  <c r="L19" i="7" s="1"/>
  <c r="K20" i="7"/>
  <c r="K14" i="7"/>
  <c r="K70" i="7"/>
  <c r="K21" i="7"/>
  <c r="K23" i="7"/>
  <c r="K24" i="7"/>
  <c r="K25" i="7"/>
  <c r="K26" i="7"/>
  <c r="K27" i="7"/>
  <c r="K28" i="7"/>
  <c r="K22" i="7"/>
  <c r="K74" i="7"/>
  <c r="K29" i="7"/>
  <c r="K31" i="7"/>
  <c r="K32" i="7"/>
  <c r="K33" i="7"/>
  <c r="K34" i="7"/>
  <c r="K35" i="7"/>
  <c r="K36" i="7"/>
  <c r="L36" i="7" s="1"/>
  <c r="K30" i="7"/>
  <c r="K73" i="7"/>
  <c r="K37" i="7"/>
  <c r="L37" i="7" s="1"/>
  <c r="K39" i="7"/>
  <c r="K40" i="7"/>
  <c r="K41" i="7"/>
  <c r="K42" i="7"/>
  <c r="K43" i="7"/>
  <c r="K44" i="7"/>
  <c r="K38" i="7"/>
  <c r="L38" i="7" s="1"/>
  <c r="K72" i="7"/>
  <c r="K45" i="7"/>
  <c r="K47" i="7"/>
  <c r="K48" i="7"/>
  <c r="K49" i="7"/>
  <c r="K50" i="7"/>
  <c r="K51" i="7"/>
  <c r="K52" i="7"/>
  <c r="K46" i="7"/>
  <c r="K64" i="7"/>
  <c r="K53" i="7"/>
  <c r="K55" i="7"/>
  <c r="K56" i="7"/>
  <c r="K57" i="7"/>
  <c r="K58" i="7"/>
  <c r="K59" i="7"/>
  <c r="K60" i="7"/>
  <c r="K54" i="7"/>
  <c r="K71" i="7"/>
  <c r="K61" i="7"/>
  <c r="K66" i="7"/>
  <c r="K67" i="7"/>
  <c r="K68" i="7"/>
  <c r="K69" i="7"/>
  <c r="K76" i="7"/>
  <c r="K77" i="7"/>
  <c r="K65" i="7"/>
  <c r="K63" i="7"/>
  <c r="F8" i="19"/>
  <c r="D19" i="2"/>
  <c r="B6" i="7"/>
  <c r="C6" i="7"/>
  <c r="D6" i="7"/>
  <c r="AD14" i="7"/>
  <c r="AG20" i="7"/>
  <c r="X12" i="7"/>
  <c r="Z26" i="7"/>
  <c r="Z33" i="7"/>
  <c r="Z40" i="7"/>
  <c r="Z47" i="7"/>
  <c r="Z53" i="7"/>
  <c r="Z71" i="7"/>
  <c r="Z65" i="7"/>
  <c r="AD13" i="7"/>
  <c r="AG16" i="7"/>
  <c r="AG12" i="7"/>
  <c r="Z62" i="7"/>
  <c r="Z20" i="7"/>
  <c r="Z27" i="7"/>
  <c r="Z34" i="7"/>
  <c r="Z41" i="7"/>
  <c r="Z48" i="7"/>
  <c r="Z55" i="7"/>
  <c r="Z61" i="7"/>
  <c r="Z63" i="7"/>
  <c r="AD12" i="7"/>
  <c r="AG15" i="7"/>
  <c r="AG19" i="7"/>
  <c r="Z7" i="7"/>
  <c r="Z78" i="7"/>
  <c r="Z14" i="7"/>
  <c r="Z28" i="7"/>
  <c r="Z35" i="7"/>
  <c r="Z42" i="7"/>
  <c r="Z49" i="7"/>
  <c r="Z56" i="7"/>
  <c r="Z66" i="7"/>
  <c r="AD11" i="7"/>
  <c r="AG23" i="7"/>
  <c r="AG11" i="7"/>
  <c r="Z8" i="7"/>
  <c r="Z22" i="7"/>
  <c r="Z43" i="7"/>
  <c r="Z50" i="7"/>
  <c r="Z57" i="7"/>
  <c r="M9" i="17"/>
  <c r="AD10" i="7"/>
  <c r="AG22" i="7"/>
  <c r="AG18" i="7"/>
  <c r="Z9" i="7"/>
  <c r="Z21" i="7"/>
  <c r="Z30" i="7"/>
  <c r="Z44" i="7"/>
  <c r="Z51" i="7"/>
  <c r="Z58" i="7"/>
  <c r="AD17" i="7"/>
  <c r="AG14" i="7"/>
  <c r="AG10" i="7"/>
  <c r="Z23" i="7"/>
  <c r="Z29" i="7"/>
  <c r="Z52" i="7"/>
  <c r="Z59" i="7"/>
  <c r="AD9" i="7"/>
  <c r="AG21" i="7"/>
  <c r="AG17" i="7"/>
  <c r="Z11" i="7"/>
  <c r="Z17" i="7"/>
  <c r="Z24" i="7"/>
  <c r="Z31" i="7"/>
  <c r="Z46" i="7"/>
  <c r="Z60" i="7"/>
  <c r="Z76" i="7"/>
  <c r="AG13" i="7"/>
  <c r="AG9" i="7"/>
  <c r="Z12" i="7"/>
  <c r="Z25" i="7"/>
  <c r="Z32" i="7"/>
  <c r="Z39" i="7"/>
  <c r="Z45" i="7"/>
  <c r="Z64" i="7"/>
  <c r="Z54" i="7"/>
  <c r="Z77" i="7"/>
  <c r="AC6" i="7"/>
  <c r="Z6" i="7"/>
  <c r="AA6" i="7"/>
  <c r="X6" i="7"/>
  <c r="G8" i="19"/>
  <c r="H8" i="19" s="1"/>
  <c r="I8" i="19"/>
  <c r="H33" i="19"/>
  <c r="D20" i="2"/>
  <c r="H28" i="19"/>
  <c r="H19" i="19"/>
  <c r="H22" i="19"/>
  <c r="H56" i="19"/>
  <c r="H78" i="19"/>
  <c r="H24" i="19"/>
  <c r="H42" i="19"/>
  <c r="H41" i="19"/>
  <c r="H77" i="19"/>
  <c r="H55" i="19"/>
  <c r="H63" i="19"/>
  <c r="H35" i="19"/>
  <c r="H59" i="19"/>
  <c r="H29" i="19"/>
  <c r="H46" i="19"/>
  <c r="H51" i="19"/>
  <c r="H31" i="19"/>
  <c r="H26" i="19"/>
  <c r="H54" i="19"/>
  <c r="H17" i="19"/>
  <c r="H49" i="19"/>
  <c r="H40" i="19"/>
  <c r="H64" i="19"/>
  <c r="H48" i="19"/>
  <c r="H27" i="19"/>
  <c r="H16" i="19"/>
  <c r="H65" i="19"/>
  <c r="H10" i="19"/>
  <c r="H21" i="19"/>
  <c r="H53" i="19"/>
  <c r="H25" i="19"/>
  <c r="H36" i="19"/>
  <c r="H32" i="19"/>
  <c r="H12" i="19"/>
  <c r="H60" i="19"/>
  <c r="H50" i="19"/>
  <c r="H11" i="19"/>
  <c r="H20" i="19"/>
  <c r="H18" i="19"/>
  <c r="H23" i="19"/>
  <c r="H47" i="19"/>
  <c r="H14" i="19"/>
  <c r="H58" i="19"/>
  <c r="H66" i="19"/>
  <c r="H72" i="19"/>
  <c r="H44" i="19"/>
  <c r="H45" i="19"/>
  <c r="H34" i="19"/>
  <c r="H79" i="19"/>
  <c r="H43" i="19"/>
  <c r="H30" i="19"/>
  <c r="H57" i="19"/>
  <c r="H61" i="19"/>
  <c r="H13" i="19"/>
  <c r="H67" i="19"/>
  <c r="H52" i="19"/>
  <c r="H62" i="19"/>
  <c r="H15" i="19"/>
  <c r="M9" i="18"/>
  <c r="G19" i="18"/>
  <c r="G31" i="18"/>
  <c r="G32" i="18"/>
  <c r="G33" i="18"/>
  <c r="G22" i="18"/>
  <c r="H22" i="18" s="1"/>
  <c r="G24" i="18"/>
  <c r="G26" i="18"/>
  <c r="G34" i="18"/>
  <c r="G21" i="18"/>
  <c r="H21" i="18" s="1"/>
  <c r="G30" i="18"/>
  <c r="G25" i="18"/>
  <c r="G27" i="18"/>
  <c r="G35" i="18"/>
  <c r="G29" i="18"/>
  <c r="G23" i="18"/>
  <c r="G20" i="18"/>
  <c r="F20" i="18" s="1"/>
  <c r="I20" i="18" s="1"/>
  <c r="G28" i="18"/>
  <c r="G36" i="18"/>
  <c r="M9" i="21"/>
  <c r="G25" i="21"/>
  <c r="G33" i="21"/>
  <c r="G31" i="21"/>
  <c r="G27" i="21"/>
  <c r="G29" i="21"/>
  <c r="G35" i="21"/>
  <c r="G26" i="21"/>
  <c r="G28" i="21"/>
  <c r="G30" i="21"/>
  <c r="G32" i="21"/>
  <c r="G34" i="21"/>
  <c r="G36" i="21"/>
  <c r="M14" i="14"/>
  <c r="M17" i="14"/>
  <c r="M18" i="14"/>
  <c r="M19" i="14"/>
  <c r="M20" i="14"/>
  <c r="M21" i="14"/>
  <c r="M22" i="14"/>
  <c r="M15" i="14"/>
  <c r="M23" i="14"/>
  <c r="M16" i="14"/>
  <c r="M24" i="14"/>
  <c r="M25" i="14"/>
  <c r="M40" i="14"/>
  <c r="I40" i="14" s="1"/>
  <c r="M48" i="14"/>
  <c r="I48" i="14" s="1"/>
  <c r="M56" i="14"/>
  <c r="M64" i="14"/>
  <c r="M72" i="14"/>
  <c r="I41" i="14"/>
  <c r="M50" i="14"/>
  <c r="I50" i="14" s="1"/>
  <c r="M27" i="14"/>
  <c r="M51" i="14"/>
  <c r="M33" i="14"/>
  <c r="M57" i="14"/>
  <c r="M58" i="14"/>
  <c r="M59" i="14"/>
  <c r="M60" i="14"/>
  <c r="M49" i="14"/>
  <c r="I49" i="14" s="1"/>
  <c r="M65" i="14"/>
  <c r="M42" i="14"/>
  <c r="I42" i="14" s="1"/>
  <c r="M66" i="14"/>
  <c r="M43" i="14"/>
  <c r="I43" i="14" s="1"/>
  <c r="M67" i="14"/>
  <c r="M36" i="14"/>
  <c r="I36" i="14" s="1"/>
  <c r="M44" i="14"/>
  <c r="I44" i="14" s="1"/>
  <c r="M52" i="14"/>
  <c r="M37" i="14"/>
  <c r="I37" i="14" s="1"/>
  <c r="M45" i="14"/>
  <c r="I45" i="14" s="1"/>
  <c r="M53" i="14"/>
  <c r="M61" i="14"/>
  <c r="M77" i="14"/>
  <c r="M30" i="14"/>
  <c r="M38" i="14"/>
  <c r="I38" i="14" s="1"/>
  <c r="M46" i="14"/>
  <c r="I46" i="14" s="1"/>
  <c r="M54" i="14"/>
  <c r="M62" i="14"/>
  <c r="M78" i="14"/>
  <c r="M39" i="14"/>
  <c r="I39" i="14" s="1"/>
  <c r="M47" i="14"/>
  <c r="I47" i="14" s="1"/>
  <c r="M55" i="14"/>
  <c r="M63" i="14"/>
  <c r="M79" i="14"/>
  <c r="G9" i="18"/>
  <c r="H9" i="18" s="1"/>
  <c r="I9" i="18"/>
  <c r="H31" i="18"/>
  <c r="F31" i="18"/>
  <c r="I31" i="18" s="1"/>
  <c r="H32" i="18"/>
  <c r="F32" i="18"/>
  <c r="I32" i="18" s="1"/>
  <c r="H33" i="18"/>
  <c r="F33" i="18"/>
  <c r="I33" i="18" s="1"/>
  <c r="H24" i="18"/>
  <c r="F24" i="18"/>
  <c r="I24" i="18" s="1"/>
  <c r="H26" i="18"/>
  <c r="F26" i="18"/>
  <c r="I26" i="18" s="1"/>
  <c r="H34" i="18"/>
  <c r="F34" i="18"/>
  <c r="I34" i="18" s="1"/>
  <c r="H30" i="18"/>
  <c r="F30" i="18"/>
  <c r="I30" i="18" s="1"/>
  <c r="H25" i="18"/>
  <c r="F25" i="18"/>
  <c r="I25" i="18" s="1"/>
  <c r="H27" i="18"/>
  <c r="F27" i="18"/>
  <c r="I27" i="18" s="1"/>
  <c r="H35" i="18"/>
  <c r="F35" i="18"/>
  <c r="I35" i="18" s="1"/>
  <c r="H29" i="18"/>
  <c r="F29" i="18"/>
  <c r="I29" i="18" s="1"/>
  <c r="H23" i="18"/>
  <c r="F23" i="18"/>
  <c r="I23" i="18" s="1"/>
  <c r="H28" i="18"/>
  <c r="F28" i="18"/>
  <c r="I28" i="18" s="1"/>
  <c r="H36" i="18"/>
  <c r="F36" i="18"/>
  <c r="I36" i="18" s="1"/>
  <c r="G9" i="21"/>
  <c r="H9" i="21" s="1"/>
  <c r="I9" i="21"/>
  <c r="F25" i="21"/>
  <c r="I25" i="21" s="1"/>
  <c r="H25" i="21"/>
  <c r="H33" i="21"/>
  <c r="F33" i="21"/>
  <c r="I33" i="21" s="1"/>
  <c r="H31" i="21"/>
  <c r="F31" i="21"/>
  <c r="I31" i="21" s="1"/>
  <c r="F27" i="21"/>
  <c r="I27" i="21" s="1"/>
  <c r="H27" i="21"/>
  <c r="F29" i="21"/>
  <c r="I29" i="21" s="1"/>
  <c r="H29" i="21"/>
  <c r="F35" i="21"/>
  <c r="I35" i="21" s="1"/>
  <c r="H35" i="21"/>
  <c r="F26" i="21"/>
  <c r="I26" i="21" s="1"/>
  <c r="H26" i="21"/>
  <c r="F28" i="21"/>
  <c r="I28" i="21" s="1"/>
  <c r="H28" i="21"/>
  <c r="F30" i="21"/>
  <c r="I30" i="21" s="1"/>
  <c r="H30" i="21"/>
  <c r="F32" i="21"/>
  <c r="I32" i="21" s="1"/>
  <c r="H32" i="21"/>
  <c r="F34" i="21"/>
  <c r="I34" i="21" s="1"/>
  <c r="H34" i="21"/>
  <c r="F36" i="21"/>
  <c r="I36" i="21" s="1"/>
  <c r="H36" i="21"/>
  <c r="I40" i="18"/>
  <c r="G40" i="18"/>
  <c r="H40" i="18" s="1"/>
  <c r="I48" i="18"/>
  <c r="G48" i="18"/>
  <c r="H48" i="18" s="1"/>
  <c r="I64" i="18"/>
  <c r="G64" i="18"/>
  <c r="H64" i="18" s="1"/>
  <c r="I41" i="18"/>
  <c r="G41" i="18"/>
  <c r="H41" i="18" s="1"/>
  <c r="I49" i="18"/>
  <c r="G49" i="18"/>
  <c r="H49" i="18" s="1"/>
  <c r="I56" i="18"/>
  <c r="G56" i="18"/>
  <c r="H56" i="18" s="1"/>
  <c r="I72" i="18"/>
  <c r="G72" i="18"/>
  <c r="H72" i="18" s="1"/>
  <c r="I57" i="18"/>
  <c r="G57" i="18"/>
  <c r="H57" i="18" s="1"/>
  <c r="I65" i="18"/>
  <c r="G65" i="18"/>
  <c r="H65" i="18" s="1"/>
  <c r="I42" i="18"/>
  <c r="G42" i="18"/>
  <c r="H42" i="18" s="1"/>
  <c r="I58" i="18"/>
  <c r="G58" i="18"/>
  <c r="H58" i="18" s="1"/>
  <c r="I66" i="18"/>
  <c r="G66" i="18"/>
  <c r="H66" i="18" s="1"/>
  <c r="I43" i="18"/>
  <c r="G43" i="18"/>
  <c r="H43" i="18" s="1"/>
  <c r="I59" i="18"/>
  <c r="G59" i="18"/>
  <c r="H59" i="18" s="1"/>
  <c r="I67" i="18"/>
  <c r="G67" i="18"/>
  <c r="H67" i="18" s="1"/>
  <c r="I44" i="18"/>
  <c r="G44" i="18"/>
  <c r="H44" i="18" s="1"/>
  <c r="I60" i="18"/>
  <c r="G60" i="18"/>
  <c r="H60" i="18" s="1"/>
  <c r="I45" i="18"/>
  <c r="G45" i="18"/>
  <c r="H45" i="18" s="1"/>
  <c r="I53" i="18"/>
  <c r="G53" i="18"/>
  <c r="H53" i="18" s="1"/>
  <c r="I61" i="18"/>
  <c r="G61" i="18"/>
  <c r="H61" i="18" s="1"/>
  <c r="I77" i="18"/>
  <c r="G77" i="18"/>
  <c r="H77" i="18" s="1"/>
  <c r="I46" i="18"/>
  <c r="G46" i="18"/>
  <c r="H46" i="18" s="1"/>
  <c r="I54" i="18"/>
  <c r="G54" i="18"/>
  <c r="H54" i="18" s="1"/>
  <c r="I62" i="18"/>
  <c r="G62" i="18"/>
  <c r="H62" i="18" s="1"/>
  <c r="I78" i="18"/>
  <c r="G78" i="18"/>
  <c r="H78" i="18" s="1"/>
  <c r="I47" i="18"/>
  <c r="G47" i="18"/>
  <c r="H47" i="18" s="1"/>
  <c r="I55" i="18"/>
  <c r="G55" i="18"/>
  <c r="H55" i="18" s="1"/>
  <c r="I63" i="18"/>
  <c r="G63" i="18"/>
  <c r="H63" i="18" s="1"/>
  <c r="I79" i="18"/>
  <c r="G79" i="18"/>
  <c r="H79" i="18" s="1"/>
  <c r="I48" i="21"/>
  <c r="G48" i="21"/>
  <c r="H48" i="21" s="1"/>
  <c r="I64" i="21"/>
  <c r="G64" i="21"/>
  <c r="H64" i="21" s="1"/>
  <c r="I41" i="21"/>
  <c r="G41" i="21"/>
  <c r="H41" i="21" s="1"/>
  <c r="I57" i="21"/>
  <c r="G57" i="21"/>
  <c r="H57" i="21" s="1"/>
  <c r="I50" i="21"/>
  <c r="G50" i="21"/>
  <c r="H50" i="21" s="1"/>
  <c r="I66" i="21"/>
  <c r="G66" i="21"/>
  <c r="H66" i="21" s="1"/>
  <c r="I67" i="21"/>
  <c r="G67" i="21"/>
  <c r="H67" i="21" s="1"/>
  <c r="I56" i="21"/>
  <c r="G56" i="21"/>
  <c r="H56" i="21" s="1"/>
  <c r="I72" i="21"/>
  <c r="G72" i="21"/>
  <c r="H72" i="21" s="1"/>
  <c r="I49" i="21"/>
  <c r="G49" i="21"/>
  <c r="H49" i="21" s="1"/>
  <c r="I65" i="21"/>
  <c r="G65" i="21"/>
  <c r="H65" i="21" s="1"/>
  <c r="I42" i="21"/>
  <c r="G42" i="21"/>
  <c r="H42" i="21" s="1"/>
  <c r="I58" i="21"/>
  <c r="G58" i="21"/>
  <c r="H58" i="21" s="1"/>
  <c r="I43" i="21"/>
  <c r="G43" i="21"/>
  <c r="H43" i="21" s="1"/>
  <c r="I51" i="21"/>
  <c r="G51" i="21"/>
  <c r="H51" i="21" s="1"/>
  <c r="I59" i="21"/>
  <c r="G59" i="21"/>
  <c r="H59" i="21" s="1"/>
  <c r="I44" i="21"/>
  <c r="G44" i="21"/>
  <c r="H44" i="21" s="1"/>
  <c r="I52" i="21"/>
  <c r="G52" i="21"/>
  <c r="H52" i="21" s="1"/>
  <c r="I60" i="21"/>
  <c r="G60" i="21"/>
  <c r="H60" i="21" s="1"/>
  <c r="I45" i="21"/>
  <c r="G45" i="21"/>
  <c r="H45" i="21" s="1"/>
  <c r="I53" i="21"/>
  <c r="G53" i="21"/>
  <c r="H53" i="21" s="1"/>
  <c r="I61" i="21"/>
  <c r="G61" i="21"/>
  <c r="H61" i="21" s="1"/>
  <c r="I77" i="21"/>
  <c r="G77" i="21"/>
  <c r="H77" i="21" s="1"/>
  <c r="I46" i="21"/>
  <c r="G46" i="21"/>
  <c r="H46" i="21" s="1"/>
  <c r="I54" i="21"/>
  <c r="G54" i="21"/>
  <c r="H54" i="21" s="1"/>
  <c r="I62" i="21"/>
  <c r="G62" i="21"/>
  <c r="H62" i="21" s="1"/>
  <c r="I78" i="21"/>
  <c r="G78" i="21"/>
  <c r="H78" i="21" s="1"/>
  <c r="I47" i="21"/>
  <c r="G47" i="21"/>
  <c r="H47" i="21" s="1"/>
  <c r="I55" i="21"/>
  <c r="G55" i="21"/>
  <c r="H55" i="21" s="1"/>
  <c r="I63" i="21"/>
  <c r="G63" i="21"/>
  <c r="H63" i="21" s="1"/>
  <c r="I79" i="21"/>
  <c r="G79" i="21"/>
  <c r="H79" i="21" s="1"/>
  <c r="I40" i="21"/>
  <c r="G40" i="21"/>
  <c r="H40" i="21" s="1"/>
  <c r="G40" i="17"/>
  <c r="H40" i="17"/>
  <c r="I40" i="17"/>
  <c r="G48" i="17"/>
  <c r="H48" i="17"/>
  <c r="I48" i="17"/>
  <c r="G64" i="17"/>
  <c r="H64" i="17"/>
  <c r="I64" i="17"/>
  <c r="G41" i="17"/>
  <c r="H41" i="17"/>
  <c r="I41" i="17"/>
  <c r="G57" i="17"/>
  <c r="H57" i="17"/>
  <c r="I57" i="17"/>
  <c r="G73" i="17"/>
  <c r="H73" i="17"/>
  <c r="I73" i="17"/>
  <c r="G50" i="17"/>
  <c r="H50" i="17"/>
  <c r="I50" i="17"/>
  <c r="G66" i="17"/>
  <c r="H66" i="17"/>
  <c r="I66" i="17"/>
  <c r="G43" i="17"/>
  <c r="H43" i="17"/>
  <c r="I43" i="17"/>
  <c r="G67" i="17"/>
  <c r="H67" i="17"/>
  <c r="I67" i="17"/>
  <c r="G68" i="17"/>
  <c r="H68" i="17"/>
  <c r="I68" i="17"/>
  <c r="G56" i="17"/>
  <c r="H56" i="17"/>
  <c r="I56" i="17"/>
  <c r="G72" i="17"/>
  <c r="H72" i="17"/>
  <c r="I72" i="17"/>
  <c r="G49" i="17"/>
  <c r="H49" i="17"/>
  <c r="I49" i="17"/>
  <c r="G65" i="17"/>
  <c r="H65" i="17"/>
  <c r="I65" i="17"/>
  <c r="G42" i="17"/>
  <c r="H42" i="17"/>
  <c r="I42" i="17"/>
  <c r="G58" i="17"/>
  <c r="H58" i="17"/>
  <c r="I58" i="17"/>
  <c r="G74" i="17"/>
  <c r="H74" i="17"/>
  <c r="I74" i="17"/>
  <c r="G51" i="17"/>
  <c r="H51" i="17"/>
  <c r="I51" i="17"/>
  <c r="G59" i="17"/>
  <c r="H59" i="17"/>
  <c r="I59" i="17"/>
  <c r="G75" i="17"/>
  <c r="H75" i="17"/>
  <c r="I75" i="17"/>
  <c r="G44" i="17"/>
  <c r="H44" i="17"/>
  <c r="I44" i="17"/>
  <c r="G52" i="17"/>
  <c r="H52" i="17"/>
  <c r="I52" i="17"/>
  <c r="G60" i="17"/>
  <c r="H60" i="17"/>
  <c r="I60" i="17"/>
  <c r="G76" i="17"/>
  <c r="H76" i="17"/>
  <c r="I76" i="17"/>
  <c r="G45" i="17"/>
  <c r="H45" i="17"/>
  <c r="I45" i="17"/>
  <c r="G53" i="17"/>
  <c r="H53" i="17"/>
  <c r="I53" i="17"/>
  <c r="G61" i="17"/>
  <c r="H61" i="17"/>
  <c r="I61" i="17"/>
  <c r="G69" i="17"/>
  <c r="H69" i="17"/>
  <c r="I69" i="17"/>
  <c r="G77" i="17"/>
  <c r="H77" i="17"/>
  <c r="I77" i="17"/>
  <c r="G46" i="17"/>
  <c r="H46" i="17"/>
  <c r="I46" i="17"/>
  <c r="G54" i="17"/>
  <c r="H54" i="17"/>
  <c r="I54" i="17"/>
  <c r="G62" i="17"/>
  <c r="H62" i="17"/>
  <c r="I62" i="17"/>
  <c r="G70" i="17"/>
  <c r="H70" i="17"/>
  <c r="I70" i="17"/>
  <c r="G78" i="17"/>
  <c r="H78" i="17"/>
  <c r="I78" i="17"/>
  <c r="G47" i="17"/>
  <c r="H47" i="17"/>
  <c r="I47" i="17"/>
  <c r="G55" i="17"/>
  <c r="H55" i="17"/>
  <c r="I55" i="17"/>
  <c r="G63" i="17"/>
  <c r="H63" i="17"/>
  <c r="I63" i="17"/>
  <c r="G71" i="17"/>
  <c r="H71" i="17"/>
  <c r="I71" i="17"/>
  <c r="G79" i="17"/>
  <c r="H79" i="17"/>
  <c r="I79" i="17"/>
  <c r="G25" i="14"/>
  <c r="H25" i="14" s="1"/>
  <c r="I25" i="14"/>
  <c r="I9" i="17"/>
  <c r="G9" i="17"/>
  <c r="H9" i="17" s="1"/>
  <c r="G50" i="18"/>
  <c r="H50" i="18" s="1"/>
  <c r="I50" i="18"/>
  <c r="G51" i="18"/>
  <c r="H51" i="18" s="1"/>
  <c r="I51" i="18"/>
  <c r="G52" i="18"/>
  <c r="H52" i="18" s="1"/>
  <c r="I52" i="18"/>
  <c r="O51" i="7" l="1"/>
  <c r="O50" i="7"/>
  <c r="O49" i="7"/>
  <c r="I24" i="7"/>
  <c r="R39" i="7"/>
  <c r="R78" i="7"/>
  <c r="R62" i="7"/>
  <c r="R54" i="7"/>
  <c r="R46" i="7"/>
  <c r="R77" i="7"/>
  <c r="R61" i="7"/>
  <c r="R53" i="7"/>
  <c r="R45" i="7"/>
  <c r="R76" i="7"/>
  <c r="R60" i="7"/>
  <c r="R52" i="7"/>
  <c r="R44" i="7"/>
  <c r="R59" i="7"/>
  <c r="R51" i="7"/>
  <c r="R43" i="7"/>
  <c r="R58" i="7"/>
  <c r="R50" i="7"/>
  <c r="R42" i="7"/>
  <c r="R57" i="7"/>
  <c r="R41" i="7"/>
  <c r="R64" i="7"/>
  <c r="R48" i="7"/>
  <c r="R71" i="7"/>
  <c r="R55" i="7"/>
  <c r="R66" i="7"/>
  <c r="R65" i="7"/>
  <c r="R49" i="7"/>
  <c r="R56" i="7"/>
  <c r="R40" i="7"/>
  <c r="R63" i="7"/>
  <c r="R47" i="7"/>
  <c r="O78" i="7"/>
  <c r="O62" i="7"/>
  <c r="O54" i="7"/>
  <c r="O46" i="7"/>
  <c r="O77" i="7"/>
  <c r="O61" i="7"/>
  <c r="O53" i="7"/>
  <c r="O45" i="7"/>
  <c r="O76" i="7"/>
  <c r="O60" i="7"/>
  <c r="O52" i="7"/>
  <c r="O44" i="7"/>
  <c r="O59" i="7"/>
  <c r="O43" i="7"/>
  <c r="O66" i="7"/>
  <c r="O58" i="7"/>
  <c r="O42" i="7"/>
  <c r="O65" i="7"/>
  <c r="O57" i="7"/>
  <c r="O41" i="7"/>
  <c r="O64" i="7"/>
  <c r="O56" i="7"/>
  <c r="O71" i="7"/>
  <c r="O55" i="7"/>
  <c r="O48" i="7"/>
  <c r="O40" i="7"/>
  <c r="O63" i="7"/>
  <c r="O47" i="7"/>
  <c r="O39" i="7"/>
  <c r="R35" i="7"/>
  <c r="R33" i="7"/>
  <c r="R31" i="7"/>
  <c r="R29" i="7"/>
  <c r="R27" i="7"/>
  <c r="R25" i="7"/>
  <c r="R34" i="7"/>
  <c r="R28" i="7"/>
  <c r="R26" i="7"/>
  <c r="R30" i="7"/>
  <c r="R32" i="7"/>
  <c r="R24" i="7"/>
  <c r="R8" i="7"/>
  <c r="S8" i="7" s="1"/>
  <c r="O35" i="7"/>
  <c r="O27" i="7"/>
  <c r="O22" i="7"/>
  <c r="O28" i="7"/>
  <c r="O34" i="7"/>
  <c r="O26" i="7"/>
  <c r="O24" i="7"/>
  <c r="O29" i="7"/>
  <c r="O33" i="7"/>
  <c r="O25" i="7"/>
  <c r="O23" i="7"/>
  <c r="O32" i="7"/>
  <c r="O31" i="7"/>
  <c r="O30" i="7"/>
  <c r="O8" i="7"/>
  <c r="O19" i="7"/>
  <c r="U7" i="7"/>
  <c r="V7" i="7" s="1"/>
  <c r="L77" i="7"/>
  <c r="L54" i="7"/>
  <c r="L64" i="7"/>
  <c r="L45" i="7"/>
  <c r="L39" i="7"/>
  <c r="L32" i="7"/>
  <c r="L25" i="7"/>
  <c r="L12" i="7"/>
  <c r="S9" i="7"/>
  <c r="S13" i="7"/>
  <c r="L76" i="7"/>
  <c r="L60" i="7"/>
  <c r="L46" i="7"/>
  <c r="L72" i="7"/>
  <c r="L31" i="7"/>
  <c r="L24" i="7"/>
  <c r="L17" i="7"/>
  <c r="L11" i="7"/>
  <c r="S17" i="7"/>
  <c r="S21" i="7"/>
  <c r="L69" i="7"/>
  <c r="L59" i="7"/>
  <c r="L52" i="7"/>
  <c r="L73" i="7"/>
  <c r="L29" i="7"/>
  <c r="L23" i="7"/>
  <c r="S10" i="7"/>
  <c r="S14" i="7"/>
  <c r="L68" i="7"/>
  <c r="L58" i="7"/>
  <c r="L51" i="7"/>
  <c r="L44" i="7"/>
  <c r="L30" i="7"/>
  <c r="L74" i="7"/>
  <c r="L21" i="7"/>
  <c r="L9" i="7"/>
  <c r="S18" i="7"/>
  <c r="S22" i="7"/>
  <c r="L67" i="7"/>
  <c r="L57" i="7"/>
  <c r="L50" i="7"/>
  <c r="L43" i="7"/>
  <c r="L22" i="7"/>
  <c r="L70" i="7"/>
  <c r="L8" i="7"/>
  <c r="S11" i="7"/>
  <c r="S23" i="7"/>
  <c r="L66" i="7"/>
  <c r="L56" i="7"/>
  <c r="L49" i="7"/>
  <c r="L42" i="7"/>
  <c r="L35" i="7"/>
  <c r="L28" i="7"/>
  <c r="L14" i="7"/>
  <c r="L78" i="7"/>
  <c r="L7" i="7"/>
  <c r="S19" i="7"/>
  <c r="S15" i="7"/>
  <c r="L63" i="7"/>
  <c r="L61" i="7"/>
  <c r="L55" i="7"/>
  <c r="L48" i="7"/>
  <c r="L41" i="7"/>
  <c r="L34" i="7"/>
  <c r="L27" i="7"/>
  <c r="L20" i="7"/>
  <c r="L75" i="7"/>
  <c r="L62" i="7"/>
  <c r="S12" i="7"/>
  <c r="S16" i="7"/>
  <c r="L65" i="7"/>
  <c r="L71" i="7"/>
  <c r="L53" i="7"/>
  <c r="L47" i="7"/>
  <c r="L40" i="7"/>
  <c r="L33" i="7"/>
  <c r="L26" i="7"/>
  <c r="S20" i="7"/>
  <c r="F9" i="19"/>
  <c r="D12" i="2"/>
  <c r="F3" i="14"/>
  <c r="AD51" i="7"/>
  <c r="AG46" i="7"/>
  <c r="AG44" i="7"/>
  <c r="AG41" i="7"/>
  <c r="AG56" i="7"/>
  <c r="AD77" i="7"/>
  <c r="AD59" i="7"/>
  <c r="AD64" i="7"/>
  <c r="AD39" i="7"/>
  <c r="AG28" i="7"/>
  <c r="AD22" i="7"/>
  <c r="AD23" i="7"/>
  <c r="AA54" i="7"/>
  <c r="AA11" i="7"/>
  <c r="AA23" i="7"/>
  <c r="AA43" i="7"/>
  <c r="AA49" i="7"/>
  <c r="AA20" i="7"/>
  <c r="AA47" i="7"/>
  <c r="AD50" i="7"/>
  <c r="AG77" i="7"/>
  <c r="AG59" i="7"/>
  <c r="AG64" i="7"/>
  <c r="AG40" i="7"/>
  <c r="AD61" i="7"/>
  <c r="AD43" i="7"/>
  <c r="AD56" i="7"/>
  <c r="AG35" i="7"/>
  <c r="AG26" i="7"/>
  <c r="AD28" i="7"/>
  <c r="AD32" i="7"/>
  <c r="AA64" i="7"/>
  <c r="AA76" i="7"/>
  <c r="AA21" i="7"/>
  <c r="AA22" i="7"/>
  <c r="AA42" i="7"/>
  <c r="AA63" i="7"/>
  <c r="AA40" i="7"/>
  <c r="AD49" i="7"/>
  <c r="AG61" i="7"/>
  <c r="AG51" i="7"/>
  <c r="AG48" i="7"/>
  <c r="AG63" i="7"/>
  <c r="AD53" i="7"/>
  <c r="AD66" i="7"/>
  <c r="AD71" i="7"/>
  <c r="AG33" i="7"/>
  <c r="AG30" i="7"/>
  <c r="AD34" i="7"/>
  <c r="AD31" i="7"/>
  <c r="AA45" i="7"/>
  <c r="AA60" i="7"/>
  <c r="AA9" i="7"/>
  <c r="AA35" i="7"/>
  <c r="AA62" i="7"/>
  <c r="AA33" i="7"/>
  <c r="AG53" i="7"/>
  <c r="AG47" i="7"/>
  <c r="AD58" i="7"/>
  <c r="AD55" i="7"/>
  <c r="AG32" i="7"/>
  <c r="AD30" i="7"/>
  <c r="AA39" i="7"/>
  <c r="AA8" i="7"/>
  <c r="AA55" i="7"/>
  <c r="AA26" i="7"/>
  <c r="AG39" i="7"/>
  <c r="AG58" i="7"/>
  <c r="AD78" i="7"/>
  <c r="AD42" i="7"/>
  <c r="AG29" i="7"/>
  <c r="AD24" i="7"/>
  <c r="AA58" i="7"/>
  <c r="AA14" i="7"/>
  <c r="AG76" i="7"/>
  <c r="AG66" i="7"/>
  <c r="AD60" i="7"/>
  <c r="AD40" i="7"/>
  <c r="AA31" i="7"/>
  <c r="AA51" i="7"/>
  <c r="AA78" i="7"/>
  <c r="AA65" i="7"/>
  <c r="AG62" i="7"/>
  <c r="AG42" i="7"/>
  <c r="AG65" i="7"/>
  <c r="AD54" i="7"/>
  <c r="AD57" i="7"/>
  <c r="AG25" i="7"/>
  <c r="AD33" i="7"/>
  <c r="AA12" i="7"/>
  <c r="AA44" i="7"/>
  <c r="AA66" i="7"/>
  <c r="AA34" i="7"/>
  <c r="AG54" i="7"/>
  <c r="AG57" i="7"/>
  <c r="AG49" i="7"/>
  <c r="AD44" i="7"/>
  <c r="AD47" i="7"/>
  <c r="AD27" i="7"/>
  <c r="AA77" i="7"/>
  <c r="AA29" i="7"/>
  <c r="AA50" i="7"/>
  <c r="AA27" i="7"/>
  <c r="AA61" i="7"/>
  <c r="AG43" i="7"/>
  <c r="AG71" i="7"/>
  <c r="AD45" i="7"/>
  <c r="AG31" i="7"/>
  <c r="AD26" i="7"/>
  <c r="AA46" i="7"/>
  <c r="AA28" i="7"/>
  <c r="AG45" i="7"/>
  <c r="AG55" i="7"/>
  <c r="AD76" i="7"/>
  <c r="AD48" i="7"/>
  <c r="AG24" i="7"/>
  <c r="AA32" i="7"/>
  <c r="AA59" i="7"/>
  <c r="AA48" i="7"/>
  <c r="AG78" i="7"/>
  <c r="AG50" i="7"/>
  <c r="AD62" i="7"/>
  <c r="AD65" i="7"/>
  <c r="AG27" i="7"/>
  <c r="AD29" i="7"/>
  <c r="AA25" i="7"/>
  <c r="AA52" i="7"/>
  <c r="AA41" i="7"/>
  <c r="AG60" i="7"/>
  <c r="AD52" i="7"/>
  <c r="AD63" i="7"/>
  <c r="AD35" i="7"/>
  <c r="AA24" i="7"/>
  <c r="AA57" i="7"/>
  <c r="AA7" i="7"/>
  <c r="AA71" i="7"/>
  <c r="AG52" i="7"/>
  <c r="AD46" i="7"/>
  <c r="AD41" i="7"/>
  <c r="AG34" i="7"/>
  <c r="AD25" i="7"/>
  <c r="AA17" i="7"/>
  <c r="AA30" i="7"/>
  <c r="AA56" i="7"/>
  <c r="AA53" i="7"/>
  <c r="I9" i="19"/>
  <c r="G9" i="19"/>
  <c r="H9" i="19" s="1"/>
  <c r="M9" i="14"/>
  <c r="M11" i="14"/>
  <c r="M10" i="14"/>
  <c r="M12" i="14"/>
  <c r="G54" i="14"/>
  <c r="G63" i="14"/>
  <c r="G65" i="14"/>
  <c r="G50" i="14"/>
  <c r="G79" i="14"/>
  <c r="G52" i="14"/>
  <c r="F21" i="18"/>
  <c r="I21" i="18" s="1"/>
  <c r="G43" i="14"/>
  <c r="G46" i="14"/>
  <c r="G33" i="14"/>
  <c r="G66" i="14"/>
  <c r="G72" i="14"/>
  <c r="H52" i="14"/>
  <c r="G45" i="14"/>
  <c r="G30" i="14"/>
  <c r="H30" i="14" s="1"/>
  <c r="G44" i="14"/>
  <c r="G53" i="14"/>
  <c r="G39" i="14"/>
  <c r="G21" i="14"/>
  <c r="H21" i="14" s="1"/>
  <c r="G48" i="14"/>
  <c r="H48" i="14" s="1"/>
  <c r="G51" i="14"/>
  <c r="H51" i="14"/>
  <c r="G42" i="14"/>
  <c r="G49" i="14"/>
  <c r="H49" i="14" s="1"/>
  <c r="H54" i="14"/>
  <c r="H53" i="14"/>
  <c r="G58" i="14"/>
  <c r="G47" i="14"/>
  <c r="H47" i="14" s="1"/>
  <c r="H19" i="18"/>
  <c r="G14" i="14"/>
  <c r="G78" i="14"/>
  <c r="G55" i="14"/>
  <c r="H55" i="14" s="1"/>
  <c r="H43" i="14"/>
  <c r="G64" i="14"/>
  <c r="H64" i="14" s="1"/>
  <c r="G40" i="14"/>
  <c r="H40" i="14" s="1"/>
  <c r="F19" i="18"/>
  <c r="G27" i="14"/>
  <c r="H27" i="14" s="1"/>
  <c r="H78" i="14"/>
  <c r="H72" i="14"/>
  <c r="G56" i="14"/>
  <c r="H56" i="14"/>
  <c r="G22" i="14"/>
  <c r="H22" i="14" s="1"/>
  <c r="H79" i="14"/>
  <c r="H39" i="14"/>
  <c r="H66" i="14"/>
  <c r="G36" i="14"/>
  <c r="G37" i="14"/>
  <c r="H58" i="14"/>
  <c r="G19" i="14"/>
  <c r="H19" i="14" s="1"/>
  <c r="G15" i="14"/>
  <c r="H15" i="14" s="1"/>
  <c r="G57" i="14"/>
  <c r="H57" i="14" s="1"/>
  <c r="G60" i="14"/>
  <c r="H60" i="14" s="1"/>
  <c r="G61" i="14"/>
  <c r="H61" i="14" s="1"/>
  <c r="H65" i="14"/>
  <c r="H20" i="18"/>
  <c r="H50" i="14"/>
  <c r="H36" i="14"/>
  <c r="H37" i="14"/>
  <c r="H63" i="14"/>
  <c r="G59" i="14"/>
  <c r="G41" i="14"/>
  <c r="H41" i="14" s="1"/>
  <c r="G67" i="14"/>
  <c r="H67" i="14" s="1"/>
  <c r="F22" i="18"/>
  <c r="I22" i="18" s="1"/>
  <c r="G77" i="14"/>
  <c r="H77" i="14" s="1"/>
  <c r="G62" i="14"/>
  <c r="H62" i="14" s="1"/>
  <c r="H59" i="14"/>
  <c r="H14" i="14"/>
  <c r="H46" i="14"/>
  <c r="G38" i="14"/>
  <c r="H38" i="14" s="1"/>
  <c r="H42" i="14"/>
  <c r="H45" i="14"/>
  <c r="H44" i="14"/>
  <c r="H33" i="14"/>
  <c r="G20" i="14"/>
  <c r="H20" i="14"/>
  <c r="G23" i="14"/>
  <c r="H23" i="14" s="1"/>
  <c r="I9" i="14"/>
  <c r="G9" i="14"/>
  <c r="H9" i="14" s="1"/>
  <c r="I11" i="14"/>
  <c r="G11" i="14"/>
  <c r="H11" i="14" s="1"/>
  <c r="I10" i="14"/>
  <c r="G10" i="14"/>
  <c r="H10" i="14" s="1"/>
  <c r="I12" i="14"/>
  <c r="G12" i="14"/>
  <c r="H12" i="14" s="1"/>
  <c r="I11" i="7" l="1"/>
  <c r="I9" i="7"/>
  <c r="I10" i="7"/>
  <c r="I8" i="7"/>
  <c r="O21" i="7"/>
  <c r="O20" i="7"/>
  <c r="U8" i="7"/>
  <c r="V8" i="7" s="1"/>
  <c r="S34" i="7"/>
  <c r="S52" i="7"/>
  <c r="S60" i="7"/>
  <c r="S27" i="7"/>
  <c r="S50" i="7"/>
  <c r="S78" i="7"/>
  <c r="S24" i="7"/>
  <c r="S55" i="7"/>
  <c r="S45" i="7"/>
  <c r="S31" i="7"/>
  <c r="S71" i="7"/>
  <c r="S43" i="7"/>
  <c r="S49" i="7"/>
  <c r="S57" i="7"/>
  <c r="S54" i="7"/>
  <c r="S25" i="7"/>
  <c r="S65" i="7"/>
  <c r="S42" i="7"/>
  <c r="S62" i="7"/>
  <c r="S66" i="7"/>
  <c r="S76" i="7"/>
  <c r="S29" i="7"/>
  <c r="S58" i="7"/>
  <c r="S39" i="7"/>
  <c r="S32" i="7"/>
  <c r="S47" i="7"/>
  <c r="S53" i="7"/>
  <c r="S30" i="7"/>
  <c r="S33" i="7"/>
  <c r="S63" i="7"/>
  <c r="S48" i="7"/>
  <c r="S51" i="7"/>
  <c r="S61" i="7"/>
  <c r="S26" i="7"/>
  <c r="S35" i="7"/>
  <c r="S40" i="7"/>
  <c r="S64" i="7"/>
  <c r="S59" i="7"/>
  <c r="S77" i="7"/>
  <c r="S28" i="7"/>
  <c r="S56" i="7"/>
  <c r="S41" i="7"/>
  <c r="S44" i="7"/>
  <c r="S46" i="7"/>
  <c r="D6" i="2"/>
  <c r="X11" i="7"/>
  <c r="X9" i="7"/>
  <c r="X10" i="7"/>
  <c r="X8" i="7"/>
  <c r="AD21" i="7"/>
  <c r="AD20" i="7"/>
  <c r="G18" i="14"/>
  <c r="H18" i="14" s="1"/>
  <c r="G16" i="14"/>
  <c r="H16" i="14" s="1"/>
  <c r="G24" i="14"/>
  <c r="H24" i="14" s="1"/>
  <c r="G17" i="14"/>
  <c r="H17" i="14" s="1"/>
  <c r="I19" i="19"/>
  <c r="I25" i="19"/>
  <c r="I42" i="19"/>
  <c r="I30" i="19"/>
  <c r="I47" i="19"/>
  <c r="I12" i="19"/>
  <c r="I44" i="19"/>
  <c r="I40" i="19"/>
  <c r="I61" i="14"/>
  <c r="I78" i="14"/>
  <c r="I21" i="14"/>
  <c r="I60" i="14"/>
  <c r="I54" i="14"/>
  <c r="I19" i="14"/>
  <c r="I66" i="14"/>
  <c r="I13" i="19"/>
  <c r="I16" i="19"/>
  <c r="I56" i="19"/>
  <c r="I46" i="19"/>
  <c r="I58" i="19"/>
  <c r="I27" i="14"/>
  <c r="I51" i="14"/>
  <c r="I52" i="14"/>
  <c r="I16" i="14"/>
  <c r="I23" i="14"/>
  <c r="I15" i="14"/>
  <c r="I22" i="14"/>
  <c r="I57" i="14"/>
  <c r="I27" i="19"/>
  <c r="I60" i="19"/>
  <c r="I22" i="19"/>
  <c r="I34" i="19"/>
  <c r="I20" i="19"/>
  <c r="I52" i="19"/>
  <c r="I55" i="14"/>
  <c r="I79" i="14"/>
  <c r="I67" i="14"/>
  <c r="I20" i="14"/>
  <c r="I55" i="19"/>
  <c r="I14" i="14"/>
  <c r="I17" i="14"/>
  <c r="I64" i="19"/>
  <c r="I15" i="19"/>
  <c r="I28" i="19"/>
  <c r="I10" i="19"/>
  <c r="I36" i="19"/>
  <c r="I58" i="14"/>
  <c r="I72" i="19"/>
  <c r="I63" i="19"/>
  <c r="I54" i="19"/>
  <c r="I49" i="19"/>
  <c r="I18" i="19"/>
  <c r="I51" i="19"/>
  <c r="I62" i="19"/>
  <c r="I45" i="19"/>
  <c r="I35" i="19"/>
  <c r="I30" i="14"/>
  <c r="I64" i="14"/>
  <c r="I24" i="14"/>
  <c r="I18" i="14"/>
  <c r="I53" i="19"/>
  <c r="I66" i="19"/>
  <c r="I14" i="19"/>
  <c r="I77" i="19"/>
  <c r="I65" i="19"/>
  <c r="I79" i="19"/>
  <c r="I32" i="19"/>
  <c r="I17" i="19"/>
  <c r="I26" i="19"/>
  <c r="I59" i="14"/>
  <c r="I53" i="14"/>
  <c r="I77" i="14"/>
  <c r="I72" i="14"/>
  <c r="I33" i="14"/>
  <c r="I78" i="19"/>
  <c r="I24" i="19"/>
  <c r="I50" i="19"/>
  <c r="I19" i="18"/>
  <c r="I43" i="19"/>
  <c r="I23" i="19"/>
  <c r="I61" i="19"/>
  <c r="I31" i="19"/>
  <c r="I57" i="19"/>
  <c r="I63" i="14"/>
  <c r="I62" i="14"/>
  <c r="I56" i="14"/>
  <c r="I11" i="19"/>
  <c r="I67" i="19"/>
  <c r="I33" i="19"/>
  <c r="I41" i="19"/>
  <c r="I29" i="19"/>
  <c r="I59" i="19"/>
  <c r="I21" i="19"/>
  <c r="I48" i="19"/>
  <c r="I65" i="14"/>
  <c r="U47" i="7" l="1"/>
  <c r="V47" i="7" s="1"/>
  <c r="U20" i="7"/>
  <c r="V20" i="7" s="1"/>
  <c r="U58" i="7"/>
  <c r="V58" i="7" s="1"/>
  <c r="U28" i="7"/>
  <c r="V28" i="7" s="1"/>
  <c r="U40" i="7"/>
  <c r="V40" i="7" s="1"/>
  <c r="U32" i="7"/>
  <c r="V32" i="7" s="1"/>
  <c r="U66" i="7"/>
  <c r="V66" i="7" s="1"/>
  <c r="U10" i="7"/>
  <c r="V10" i="7" s="1"/>
  <c r="U56" i="7"/>
  <c r="V56" i="7" s="1"/>
  <c r="U30" i="7"/>
  <c r="V30" i="7" s="1"/>
  <c r="U60" i="7"/>
  <c r="V60" i="7" s="1"/>
  <c r="U22" i="7"/>
  <c r="V22" i="7" s="1"/>
  <c r="U42" i="7"/>
  <c r="V42" i="7" s="1"/>
  <c r="O18" i="7"/>
  <c r="U49" i="7"/>
  <c r="V49" i="7" s="1"/>
  <c r="U23" i="7"/>
  <c r="V23" i="7" s="1"/>
  <c r="U77" i="7"/>
  <c r="V77" i="7" s="1"/>
  <c r="U25" i="7"/>
  <c r="V25" i="7" s="1"/>
  <c r="U16" i="7"/>
  <c r="V16" i="7" s="1"/>
  <c r="U31" i="7"/>
  <c r="V31" i="7" s="1"/>
  <c r="U78" i="7"/>
  <c r="V78" i="7" s="1"/>
  <c r="U64" i="7"/>
  <c r="V64" i="7" s="1"/>
  <c r="U76" i="7"/>
  <c r="V76" i="7" s="1"/>
  <c r="U13" i="7"/>
  <c r="V13" i="7" s="1"/>
  <c r="U65" i="7"/>
  <c r="V65" i="7" s="1"/>
  <c r="U52" i="7"/>
  <c r="V52" i="7" s="1"/>
  <c r="U34" i="7"/>
  <c r="V34" i="7" s="1"/>
  <c r="U44" i="7"/>
  <c r="V44" i="7" s="1"/>
  <c r="U61" i="7"/>
  <c r="V61" i="7" s="1"/>
  <c r="U50" i="7"/>
  <c r="V50" i="7" s="1"/>
  <c r="U17" i="7"/>
  <c r="V17" i="7" s="1"/>
  <c r="U48" i="7"/>
  <c r="V48" i="7" s="1"/>
  <c r="U53" i="7"/>
  <c r="V53" i="7" s="1"/>
  <c r="U62" i="7"/>
  <c r="V62" i="7" s="1"/>
  <c r="U71" i="7"/>
  <c r="V71" i="7" s="1"/>
  <c r="U35" i="7"/>
  <c r="V35" i="7" s="1"/>
  <c r="U9" i="7"/>
  <c r="V9" i="7" s="1"/>
  <c r="U27" i="7"/>
  <c r="V27" i="7" s="1"/>
  <c r="U14" i="7"/>
  <c r="V14" i="7" s="1"/>
  <c r="U63" i="7"/>
  <c r="V63" i="7" s="1"/>
  <c r="U54" i="7"/>
  <c r="V54" i="7" s="1"/>
  <c r="U51" i="7"/>
  <c r="V51" i="7" s="1"/>
  <c r="U19" i="7"/>
  <c r="V19" i="7" s="1"/>
  <c r="U33" i="7"/>
  <c r="V33" i="7" s="1"/>
  <c r="U21" i="7"/>
  <c r="V21" i="7" s="1"/>
  <c r="U59" i="7"/>
  <c r="V59" i="7" s="1"/>
  <c r="U26" i="7"/>
  <c r="V26" i="7" s="1"/>
  <c r="U57" i="7"/>
  <c r="V57" i="7" s="1"/>
  <c r="U45" i="7"/>
  <c r="V45" i="7" s="1"/>
  <c r="U55" i="7"/>
  <c r="V55" i="7" s="1"/>
  <c r="U15" i="7"/>
  <c r="V15" i="7" s="1"/>
  <c r="U12" i="7"/>
  <c r="V12" i="7" s="1"/>
  <c r="U39" i="7"/>
  <c r="V39" i="7" s="1"/>
  <c r="U43" i="7"/>
  <c r="V43" i="7" s="1"/>
  <c r="U11" i="7"/>
  <c r="V11" i="7" s="1"/>
  <c r="U46" i="7"/>
  <c r="V46" i="7" s="1"/>
  <c r="U29" i="7"/>
  <c r="V29" i="7" s="1"/>
  <c r="U41" i="7"/>
  <c r="V41" i="7" s="1"/>
  <c r="U24" i="7"/>
  <c r="V24" i="7" s="1"/>
  <c r="U18" i="7"/>
  <c r="V18" i="7" s="1"/>
  <c r="I17" i="7"/>
  <c r="I16" i="7"/>
  <c r="I19" i="7"/>
  <c r="J19" i="7" s="1"/>
  <c r="I21" i="7"/>
  <c r="J21" i="7" s="1"/>
  <c r="I14" i="7"/>
  <c r="I22" i="7"/>
  <c r="I15" i="7"/>
  <c r="J15" i="7" s="1"/>
  <c r="I18" i="7"/>
  <c r="I20" i="7"/>
  <c r="I13" i="7"/>
  <c r="I45" i="7"/>
  <c r="J45" i="7" s="1"/>
  <c r="I64" i="7"/>
  <c r="J64" i="7" s="1"/>
  <c r="I49" i="7"/>
  <c r="J49" i="7" s="1"/>
  <c r="I42" i="7"/>
  <c r="J42" i="7" s="1"/>
  <c r="I55" i="7"/>
  <c r="J55" i="7" s="1"/>
  <c r="I61" i="7"/>
  <c r="J61" i="7" s="1"/>
  <c r="I62" i="7"/>
  <c r="I37" i="7"/>
  <c r="J37" i="7" s="1"/>
  <c r="I71" i="7"/>
  <c r="J71" i="7" s="1"/>
  <c r="I76" i="7"/>
  <c r="J76" i="7" s="1"/>
  <c r="I52" i="7"/>
  <c r="I58" i="7"/>
  <c r="I44" i="7"/>
  <c r="J44" i="7" s="1"/>
  <c r="I38" i="7"/>
  <c r="J38" i="7" s="1"/>
  <c r="I63" i="7"/>
  <c r="I57" i="7"/>
  <c r="I66" i="7"/>
  <c r="J66" i="7" s="1"/>
  <c r="I78" i="7"/>
  <c r="J78" i="7" s="1"/>
  <c r="I48" i="7"/>
  <c r="J48" i="7" s="1"/>
  <c r="I40" i="7"/>
  <c r="J40" i="7" s="1"/>
  <c r="I41" i="7"/>
  <c r="J41" i="7" s="1"/>
  <c r="I54" i="7"/>
  <c r="J54" i="7" s="1"/>
  <c r="I56" i="7"/>
  <c r="I46" i="7"/>
  <c r="I43" i="7"/>
  <c r="J43" i="7" s="1"/>
  <c r="I51" i="7"/>
  <c r="I50" i="7"/>
  <c r="I36" i="7"/>
  <c r="I65" i="7"/>
  <c r="I53" i="7"/>
  <c r="J53" i="7" s="1"/>
  <c r="I59" i="7"/>
  <c r="J59" i="7" s="1"/>
  <c r="I77" i="7"/>
  <c r="J77" i="7" s="1"/>
  <c r="I60" i="7"/>
  <c r="J60" i="7" s="1"/>
  <c r="I47" i="7"/>
  <c r="J47" i="7" s="1"/>
  <c r="I23" i="7"/>
  <c r="I39" i="7"/>
  <c r="J39" i="7" s="1"/>
  <c r="I35" i="7"/>
  <c r="J35" i="7" s="1"/>
  <c r="I32" i="7"/>
  <c r="J32" i="7" s="1"/>
  <c r="I29" i="7"/>
  <c r="I26" i="7"/>
  <c r="J62" i="7"/>
  <c r="J72" i="7"/>
  <c r="J52" i="7"/>
  <c r="J58" i="7"/>
  <c r="J12" i="7"/>
  <c r="J67" i="7"/>
  <c r="J16" i="7"/>
  <c r="J74" i="7"/>
  <c r="J13" i="7"/>
  <c r="J69" i="7"/>
  <c r="J10" i="7"/>
  <c r="J68" i="7"/>
  <c r="J70" i="7"/>
  <c r="J75" i="7"/>
  <c r="J73" i="7"/>
  <c r="X17" i="7"/>
  <c r="X20" i="7"/>
  <c r="X16" i="7"/>
  <c r="X19" i="7"/>
  <c r="X21" i="7"/>
  <c r="X14" i="7"/>
  <c r="X22" i="7"/>
  <c r="X15" i="7"/>
  <c r="X18" i="7"/>
  <c r="X13" i="7"/>
  <c r="X45" i="7"/>
  <c r="X71" i="7"/>
  <c r="X66" i="7"/>
  <c r="X43" i="7"/>
  <c r="X60" i="7"/>
  <c r="X64" i="7"/>
  <c r="X76" i="7"/>
  <c r="X78" i="7"/>
  <c r="X51" i="7"/>
  <c r="X47" i="7"/>
  <c r="X49" i="7"/>
  <c r="X52" i="7"/>
  <c r="X48" i="7"/>
  <c r="X50" i="7"/>
  <c r="X42" i="7"/>
  <c r="X58" i="7"/>
  <c r="X40" i="7"/>
  <c r="X36" i="7"/>
  <c r="X55" i="7"/>
  <c r="X44" i="7"/>
  <c r="X41" i="7"/>
  <c r="X65" i="7"/>
  <c r="X61" i="7"/>
  <c r="X38" i="7"/>
  <c r="X54" i="7"/>
  <c r="X53" i="7"/>
  <c r="X62" i="7"/>
  <c r="X63" i="7"/>
  <c r="X56" i="7"/>
  <c r="X59" i="7"/>
  <c r="X37" i="7"/>
  <c r="X57" i="7"/>
  <c r="X46" i="7"/>
  <c r="X77" i="7"/>
  <c r="X23" i="7"/>
  <c r="X39" i="7"/>
  <c r="X35" i="7"/>
  <c r="X32" i="7"/>
  <c r="X29" i="7"/>
  <c r="X26" i="7"/>
  <c r="Y45" i="7"/>
  <c r="Y32" i="7"/>
  <c r="Y38" i="7"/>
  <c r="Y13" i="7"/>
  <c r="Y54" i="7"/>
  <c r="Y43" i="7"/>
  <c r="Y77" i="7"/>
  <c r="Y60" i="7"/>
  <c r="Y73" i="7"/>
  <c r="Y47" i="7"/>
  <c r="Y58" i="7"/>
  <c r="Y16" i="7"/>
  <c r="Y53" i="7"/>
  <c r="Y64" i="7"/>
  <c r="Y71" i="7"/>
  <c r="Y35" i="7"/>
  <c r="Y69" i="7"/>
  <c r="Y10" i="7"/>
  <c r="Y75" i="7"/>
  <c r="Y21" i="7"/>
  <c r="Y68" i="7"/>
  <c r="Y62" i="7"/>
  <c r="Y70" i="7"/>
  <c r="Y49" i="7"/>
  <c r="Y76" i="7"/>
  <c r="Y19" i="7"/>
  <c r="Y42" i="7"/>
  <c r="Y39" i="7"/>
  <c r="Y12" i="7"/>
  <c r="Y66" i="7"/>
  <c r="Y55" i="7"/>
  <c r="Y72" i="7"/>
  <c r="Y78" i="7"/>
  <c r="Y61" i="7"/>
  <c r="Y52" i="7"/>
  <c r="Y67" i="7"/>
  <c r="Y48" i="7"/>
  <c r="Y37" i="7"/>
  <c r="Y44" i="7"/>
  <c r="Y74" i="7"/>
  <c r="Y41" i="7"/>
  <c r="Y15" i="7"/>
  <c r="Y59" i="7"/>
  <c r="Y40" i="7"/>
  <c r="J18" i="7" l="1"/>
  <c r="J46" i="7"/>
  <c r="J65" i="7"/>
  <c r="J57" i="7"/>
  <c r="J36" i="7"/>
  <c r="J50" i="7"/>
  <c r="J56" i="7"/>
  <c r="J63" i="7"/>
  <c r="J51" i="7"/>
  <c r="J22" i="7"/>
  <c r="J29" i="7"/>
  <c r="J11" i="7"/>
  <c r="J14" i="7"/>
  <c r="J26" i="7"/>
  <c r="J9" i="7"/>
  <c r="J8" i="7"/>
  <c r="J20" i="7"/>
  <c r="J23" i="7"/>
  <c r="J17" i="7"/>
  <c r="P19" i="7"/>
  <c r="M9" i="7"/>
  <c r="P13" i="7"/>
  <c r="P8" i="7"/>
  <c r="M17" i="7"/>
  <c r="P6" i="7"/>
  <c r="P22" i="7"/>
  <c r="M6" i="7"/>
  <c r="P12" i="7"/>
  <c r="P11" i="7"/>
  <c r="P10" i="7"/>
  <c r="P24" i="7"/>
  <c r="M28" i="7"/>
  <c r="P17" i="7"/>
  <c r="M12" i="7"/>
  <c r="M24" i="7"/>
  <c r="P27" i="7"/>
  <c r="P23" i="7"/>
  <c r="M21" i="7"/>
  <c r="P26" i="7"/>
  <c r="P25" i="7"/>
  <c r="M29" i="7"/>
  <c r="M23" i="7"/>
  <c r="P14" i="7"/>
  <c r="P21" i="7"/>
  <c r="P28" i="7"/>
  <c r="P9" i="7"/>
  <c r="M8" i="7"/>
  <c r="M22" i="7"/>
  <c r="M25" i="7"/>
  <c r="P29" i="7"/>
  <c r="M27" i="7"/>
  <c r="P15" i="7"/>
  <c r="P7" i="7"/>
  <c r="M7" i="7"/>
  <c r="P20" i="7"/>
  <c r="M11" i="7"/>
  <c r="M26" i="7"/>
  <c r="P18" i="7"/>
  <c r="M20" i="7"/>
  <c r="M14" i="7"/>
  <c r="P16" i="7"/>
  <c r="Y18" i="7"/>
  <c r="Y46" i="7"/>
  <c r="Y65" i="7"/>
  <c r="Y57" i="7"/>
  <c r="Y36" i="7"/>
  <c r="Y50" i="7"/>
  <c r="Y56" i="7"/>
  <c r="Y63" i="7"/>
  <c r="Y51" i="7"/>
  <c r="AE29" i="7"/>
  <c r="AE20" i="7"/>
  <c r="AE27" i="7"/>
  <c r="AE17" i="7"/>
  <c r="AE10" i="7"/>
  <c r="AE21" i="7"/>
  <c r="AE23" i="7"/>
  <c r="AE28" i="7"/>
  <c r="AE11" i="7"/>
  <c r="AE22" i="7"/>
  <c r="AE12" i="7"/>
  <c r="AE26" i="7"/>
  <c r="AE14" i="7"/>
  <c r="AE9" i="7"/>
  <c r="AE24" i="7"/>
  <c r="AE13" i="7"/>
  <c r="AE25" i="7"/>
  <c r="AB29" i="7"/>
  <c r="AB20" i="7"/>
  <c r="AB25" i="7"/>
  <c r="AB14" i="7"/>
  <c r="AB8" i="7"/>
  <c r="AB6" i="7"/>
  <c r="AB21" i="7"/>
  <c r="AB23" i="7"/>
  <c r="AB27" i="7"/>
  <c r="AB7" i="7"/>
  <c r="AB17" i="7"/>
  <c r="AB24" i="7"/>
  <c r="AB22" i="7"/>
  <c r="AB11" i="7"/>
  <c r="AB28" i="7"/>
  <c r="AB9" i="7"/>
  <c r="AB26" i="7"/>
  <c r="AB12" i="7"/>
  <c r="Y22" i="7"/>
  <c r="Y23" i="7"/>
  <c r="Y8" i="7"/>
  <c r="Y20" i="7"/>
  <c r="Y29" i="7"/>
  <c r="Y17" i="7"/>
  <c r="Y9" i="7"/>
  <c r="Y11" i="7"/>
  <c r="Y14" i="7"/>
  <c r="Y26" i="7"/>
  <c r="J6" i="7" l="1"/>
  <c r="J7" i="7"/>
  <c r="Y7" i="7"/>
  <c r="Y6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<sst xmlns="http://schemas.openxmlformats.org/spreadsheetml/2006/main" count="983" uniqueCount="171">
  <si>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</si>
  <si>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</si>
  <si>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</si>
  <si>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</si>
  <si>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</si>
  <si>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</si>
  <si>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</si>
  <si>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</si>
  <si>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</si>
  <si>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</si>
  <si>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</si>
  <si>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</si>
  <si>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</si>
  <si>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</si>
  <si>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</si>
  <si>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</si>
  <si>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</si>
  <si>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</si>
  <si>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</si>
  <si>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</si>
  <si>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</si>
  <si>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</si>
  <si>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</si>
  <si>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</si>
  <si>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</si>
  <si>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</si>
  <si>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</si>
  <si>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</si>
  <si>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</si>
  <si>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</si>
  <si>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</si>
  <si>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</si>
  <si>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</si>
  <si>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</si>
  <si>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</si>
  <si>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</si>
  <si>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</si>
  <si>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</si>
  <si>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</si>
  <si>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</si>
  <si>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</si>
  <si>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</si>
  <si>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</si>
  <si>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</si>
  <si>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</si>
  <si>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</si>
  <si>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</si>
  <si>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</si>
  <si>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</si>
  <si>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</si>
  <si>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</si>
  <si>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</si>
  <si>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</si>
  <si>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</si>
  <si>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</si>
  <si>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</si>
  <si>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</si>
  <si>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</si>
  <si>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</si>
  <si>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</si>
  <si>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</si>
  <si>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</si>
  <si>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</si>
  <si>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</si>
  <si>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</si>
  <si>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</si>
  <si>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</si>
  <si>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</si>
  <si>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</si>
  <si>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</si>
  <si>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</si>
  <si>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</si>
  <si>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</si>
  <si>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</si>
  <si>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</si>
  <si>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</si>
  <si>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</si>
  <si>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</si>
  <si>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</si>
  <si>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</si>
  <si>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</si>
  <si>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</si>
  <si>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</si>
  <si>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</si>
  <si>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</si>
  <si>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</si>
  <si>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</si>
  <si>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</si>
  <si>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</si>
  <si>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</si>
  <si>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</si>
  <si>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</si>
  <si>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</si>
  <si>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</si>
  <si>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</si>
  <si>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</si>
  <si>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</si>
  <si>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</si>
  <si>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</si>
  <si>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</si>
  <si>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</si>
  <si>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</si>
  <si>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</si>
  <si>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</si>
  <si>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</si>
  <si>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</si>
  <si>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</si>
  <si>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</si>
  <si>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</si>
  <si>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</si>
  <si>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</si>
  <si>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</si>
  <si>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</si>
  <si>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</si>
  <si>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</si>
  <si>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</si>
  <si>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</si>
  <si>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</si>
  <si>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</si>
  <si>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</si>
  <si>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</si>
  <si>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</si>
  <si>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</si>
  <si>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</si>
  <si>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</si>
  <si>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</si>
  <si>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</si>
  <si>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</si>
  <si>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</si>
  <si>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</si>
  <si>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EUR2X1S=ICAP</t>
  </si>
  <si>
    <t>EUR3X1S=ICAP</t>
  </si>
  <si>
    <t>EUR4X1S=ICAP</t>
  </si>
  <si>
    <t>EUR5X1S=ICAP</t>
  </si>
  <si>
    <t>EUR6X1S=ICAP</t>
  </si>
  <si>
    <t>EUR7X1S=ICAP</t>
  </si>
  <si>
    <t>EUR8X1S=ICAP</t>
  </si>
  <si>
    <t>EUR9X1S=ICAP</t>
  </si>
  <si>
    <t>EUR10X1S=ICAP</t>
  </si>
  <si>
    <t>EUR11X1S=ICAP</t>
  </si>
  <si>
    <t>EUR12X1S=ICAP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</si>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</sst>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9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7" borderId="0" xfId="0" applyFont="1" applyFill="1" applyBorder="1" applyAlignment="1">
      <alignment horizontal="right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7" borderId="0" xfId="0" applyFont="1" applyFill="1" applyBorder="1" applyAlignment="1" applyProtection="1">
      <alignment vertical="center"/>
    </xf>
    <xf numFmtId="0" fontId="3" fillId="7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10" borderId="14" xfId="0" applyFont="1" applyFill="1" applyBorder="1" applyAlignment="1">
      <alignment horizontal="left"/>
    </xf>
    <xf numFmtId="0" fontId="10" fillId="10" borderId="13" xfId="0" applyFont="1" applyFill="1" applyBorder="1" applyAlignment="1">
      <alignment horizontal="left"/>
    </xf>
    <xf numFmtId="0" fontId="10" fillId="10" borderId="15" xfId="0" applyFont="1" applyFill="1" applyBorder="1" applyAlignment="1">
      <alignment horizontal="left"/>
    </xf>
    <xf numFmtId="0" fontId="3" fillId="7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1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7" borderId="0" xfId="0" applyNumberFormat="1" applyFont="1" applyFill="1" applyAlignment="1">
      <alignment horizontal="center" vertical="center"/>
    </xf>
    <xf numFmtId="165" fontId="10" fillId="7" borderId="0" xfId="0" applyNumberFormat="1" applyFont="1" applyFill="1"/>
    <xf numFmtId="43" fontId="10" fillId="7" borderId="0" xfId="0" applyNumberFormat="1" applyFont="1" applyFill="1" applyAlignment="1">
      <alignment horizontal="center" vertical="center"/>
    </xf>
    <xf numFmtId="3" fontId="10" fillId="7" borderId="0" xfId="0" applyNumberFormat="1" applyFont="1" applyFill="1"/>
    <xf numFmtId="0" fontId="10" fillId="7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7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7" borderId="0" xfId="0" applyNumberFormat="1" applyFont="1" applyFill="1" applyAlignment="1">
      <alignment horizontal="center" vertical="center" wrapText="1"/>
    </xf>
    <xf numFmtId="43" fontId="10" fillId="7" borderId="0" xfId="0" applyNumberFormat="1" applyFont="1" applyFill="1" applyAlignment="1">
      <alignment horizontal="center" vertical="center" wrapText="1"/>
    </xf>
    <xf numFmtId="3" fontId="10" fillId="7" borderId="0" xfId="0" applyNumberFormat="1" applyFont="1" applyFill="1" applyAlignment="1">
      <alignment horizontal="center" vertical="center" wrapText="1"/>
    </xf>
    <xf numFmtId="0" fontId="10" fillId="7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7" borderId="0" xfId="0" applyFont="1" applyFill="1" applyBorder="1" applyAlignment="1">
      <alignment horizontal="right"/>
    </xf>
    <xf numFmtId="0" fontId="3" fillId="5" borderId="14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169" fontId="12" fillId="5" borderId="14" xfId="13" applyNumberFormat="1" applyFont="1" applyFill="1" applyBorder="1" applyAlignment="1">
      <alignment horizontal="right" vertical="center"/>
    </xf>
    <xf numFmtId="169" fontId="10" fillId="5" borderId="13" xfId="13" applyNumberFormat="1" applyFont="1" applyFill="1" applyBorder="1" applyAlignment="1">
      <alignment horizontal="right" vertical="center"/>
    </xf>
    <xf numFmtId="169" fontId="3" fillId="5" borderId="13" xfId="13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/>
    </xf>
    <xf numFmtId="165" fontId="10" fillId="5" borderId="14" xfId="0" applyNumberFormat="1" applyFont="1" applyFill="1" applyBorder="1" applyAlignment="1">
      <alignment horizontal="left" vertical="center"/>
    </xf>
    <xf numFmtId="169" fontId="3" fillId="5" borderId="14" xfId="13" applyNumberFormat="1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/>
    </xf>
    <xf numFmtId="165" fontId="10" fillId="5" borderId="13" xfId="0" applyNumberFormat="1" applyFont="1" applyFill="1" applyBorder="1" applyAlignment="1">
      <alignment horizontal="left" vertical="center"/>
    </xf>
    <xf numFmtId="165" fontId="3" fillId="5" borderId="13" xfId="0" applyNumberFormat="1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/>
    </xf>
    <xf numFmtId="169" fontId="10" fillId="5" borderId="14" xfId="13" applyNumberFormat="1" applyFont="1" applyFill="1" applyBorder="1" applyAlignment="1">
      <alignment horizontal="right" vertical="center"/>
    </xf>
    <xf numFmtId="169" fontId="10" fillId="5" borderId="15" xfId="13" applyNumberFormat="1" applyFont="1" applyFill="1" applyBorder="1" applyAlignment="1">
      <alignment horizontal="right" vertical="center"/>
    </xf>
    <xf numFmtId="165" fontId="3" fillId="5" borderId="15" xfId="0" applyNumberFormat="1" applyFont="1" applyFill="1" applyBorder="1" applyAlignment="1">
      <alignment horizontal="left" vertical="center"/>
    </xf>
    <xf numFmtId="169" fontId="3" fillId="5" borderId="15" xfId="13" applyNumberFormat="1" applyFont="1" applyFill="1" applyBorder="1" applyAlignment="1">
      <alignment horizontal="right" vertical="center"/>
    </xf>
    <xf numFmtId="165" fontId="3" fillId="5" borderId="14" xfId="0" applyNumberFormat="1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165" fontId="10" fillId="5" borderId="15" xfId="0" applyNumberFormat="1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right" vertical="center"/>
    </xf>
    <xf numFmtId="0" fontId="10" fillId="5" borderId="15" xfId="0" applyFont="1" applyFill="1" applyBorder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Fill="1" applyBorder="1" applyAlignment="1">
      <alignment horizontal="right"/>
    </xf>
    <xf numFmtId="0" fontId="3" fillId="0" borderId="13" xfId="0" applyFont="1" applyFill="1" applyBorder="1" applyAlignment="1">
      <alignment horizontal="right"/>
    </xf>
    <xf numFmtId="0" fontId="3" fillId="0" borderId="15" xfId="0" applyFont="1" applyFill="1" applyBorder="1" applyAlignment="1">
      <alignment horizontal="right"/>
    </xf>
    <xf numFmtId="0" fontId="11" fillId="8" borderId="10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/>
    </xf>
    <xf numFmtId="170" fontId="3" fillId="0" borderId="14" xfId="0" applyNumberFormat="1" applyFont="1" applyFill="1" applyBorder="1" applyAlignment="1">
      <alignment horizontal="right"/>
    </xf>
    <xf numFmtId="170" fontId="3" fillId="0" borderId="13" xfId="0" applyNumberFormat="1" applyFont="1" applyFill="1" applyBorder="1" applyAlignment="1">
      <alignment horizontal="right"/>
    </xf>
    <xf numFmtId="170" fontId="10" fillId="0" borderId="13" xfId="0" applyNumberFormat="1" applyFont="1" applyFill="1" applyBorder="1" applyAlignment="1">
      <alignment horizontal="right"/>
    </xf>
    <xf numFmtId="170" fontId="3" fillId="0" borderId="15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3" fillId="7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70" fontId="12" fillId="0" borderId="13" xfId="0" applyNumberFormat="1" applyFont="1" applyFill="1" applyBorder="1" applyAlignment="1">
      <alignment horizontal="right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  <tr r="AD45" s="7"/>
        <tr r="AE45" s="7"/>
        <tr r="AC45" s="7"/>
        <tr r="AB45" s="7"/>
        <tr r="AA45" s="7"/>
        <tr r="Z45" s="7"/>
        <tr r="Y45" s="7"/>
        <tr r="X45" s="7"/>
        <tr r="AF45" s="7"/>
      </tp>
      <tp t="s">
        <v>#N/A Not Signed In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  <tr r="AB20" s="7"/>
        <tr r="AE20" s="7"/>
        <tr r="X20" s="7"/>
        <tr r="AD20" s="7"/>
        <tr r="AA20" s="7"/>
        <tr r="Z20" s="7"/>
        <tr r="AG20" s="7"/>
        <tr r="AC20" s="7"/>
        <tr r="AF20" s="7"/>
      </tp>
      <tp t="s">
        <v>#N/A Not Signed In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  <tr r="AG44" s="7"/>
        <tr r="AE44" s="7"/>
        <tr r="AC44" s="7"/>
        <tr r="AB44" s="7"/>
        <tr r="AA44" s="7"/>
        <tr r="Z44" s="7"/>
        <tr r="Y44" s="7"/>
        <tr r="X44" s="7"/>
        <tr r="AF44" s="7"/>
      </tp>
      <tp t="s">
        <v>#N/A Not Signed In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  <tr r="X19" s="7"/>
        <tr r="AG19" s="7"/>
        <tr r="AC19" s="7"/>
        <tr r="AB19" s="7"/>
        <tr r="AF19" s="7"/>
      </tp>
      <tp t="s">
        <v>#N/A Not Signed In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  <tr r="AD43" s="7"/>
        <tr r="AE43" s="7"/>
        <tr r="AC43" s="7"/>
        <tr r="AB43" s="7"/>
        <tr r="AA43" s="7"/>
        <tr r="Z43" s="7"/>
        <tr r="Y43" s="7"/>
        <tr r="X43" s="7"/>
        <tr r="AF43" s="7"/>
      </tp>
      <tp t="s">
        <v>#N/A Not Signed In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  <tr r="X18" s="7"/>
        <tr r="AG18" s="7"/>
        <tr r="AC18" s="7"/>
        <tr r="AB18" s="7"/>
        <tr r="AF18" s="7"/>
      </tp>
      <tp t="s">
        <v>#N/A Not Signed In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  <tr r="AD42" s="7"/>
        <tr r="AE42" s="7"/>
        <tr r="AC42" s="7"/>
        <tr r="AB42" s="7"/>
        <tr r="AA42" s="7"/>
        <tr r="Z42" s="7"/>
        <tr r="Y42" s="7"/>
        <tr r="X42" s="7"/>
        <tr r="AF42" s="7"/>
      </tp>
      <tp t="s">
        <v>#N/A Not Signed In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  <tr r="AB17" s="7"/>
        <tr r="AE17" s="7"/>
        <tr r="X17" s="7"/>
        <tr r="AA17" s="7"/>
        <tr r="Z17" s="7"/>
        <tr r="AG17" s="7"/>
        <tr r="AD17" s="7"/>
        <tr r="AC17" s="7"/>
        <tr r="AF17" s="7"/>
      </tp>
      <tp t="s">
        <v>#N/A Not Signed In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  <tr r="AG41" s="7"/>
        <tr r="AE41" s="7"/>
        <tr r="AC41" s="7"/>
        <tr r="AB41" s="7"/>
        <tr r="AA41" s="7"/>
        <tr r="Z41" s="7"/>
        <tr r="Y41" s="7"/>
        <tr r="X41" s="7"/>
        <tr r="AF41" s="7"/>
      </tp>
      <tp t="s">
        <v>#N/A Not Signed In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  <tr r="X16" s="7"/>
        <tr r="AG16" s="7"/>
        <tr r="AB16" s="7"/>
        <tr r="AC16" s="7"/>
        <tr r="AF16" s="7"/>
      </tp>
      <tp t="s">
        <v>#N/A Not Signed In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  <tr r="X40" s="7"/>
        <tr r="AD40" s="7"/>
        <tr r="AG40" s="7"/>
        <tr r="AE40" s="7"/>
        <tr r="AC40" s="7"/>
        <tr r="AB40" s="7"/>
        <tr r="AA40" s="7"/>
        <tr r="Z40" s="7"/>
        <tr r="AF40" s="7"/>
      </tp>
      <tp t="s">
        <v>#N/A Not Signed In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  <tr r="X15" s="7"/>
        <tr r="AG15" s="7"/>
        <tr r="AC15" s="7"/>
        <tr r="AB15" s="7"/>
        <tr r="AF15" s="7"/>
      </tp>
      <tp t="s">
        <v>#N/A Not Signed In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  <tr r="AD39" s="7"/>
        <tr r="AE39" s="7"/>
        <tr r="AC39" s="7"/>
        <tr r="AB39" s="7"/>
        <tr r="AA39" s="7"/>
        <tr r="Z39" s="7"/>
        <tr r="Y39" s="7"/>
        <tr r="X39" s="7"/>
        <tr r="AF39" s="7"/>
      </tp>
      <tp t="s">
        <v>#N/A Not Signed In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  <tr r="AB11" s="7"/>
        <tr r="AE11" s="7"/>
        <tr r="X11" s="7"/>
        <tr r="AA11" s="7"/>
        <tr r="Z11" s="7"/>
        <tr r="AG11" s="7"/>
        <tr r="AD11" s="7"/>
        <tr r="AC11" s="7"/>
        <tr r="AF11" s="7"/>
      </tp>
      <tp t="s">
        <v>#N/A Not Signed In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  <tr r="AB14" s="7"/>
        <tr r="AE14" s="7"/>
        <tr r="X14" s="7"/>
        <tr r="AA14" s="7"/>
        <tr r="AG14" s="7"/>
        <tr r="Z14" s="7"/>
        <tr r="AD14" s="7"/>
        <tr r="AC14" s="7"/>
        <tr r="AF14" s="7"/>
      </tp>
      <tp t="s">
        <v>#N/A Not Signed In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  <tr r="X35" s="7"/>
        <tr r="AD35" s="7"/>
        <tr r="AA35" s="7"/>
        <tr r="AG35" s="7"/>
        <tr r="Z35" s="7"/>
        <tr r="AC35" s="7"/>
        <tr r="AB35" s="7"/>
        <tr r="AE35" s="7"/>
        <tr r="AF35" s="7"/>
      </tp>
      <tp t="s">
        <v>#N/A Not Signed In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  <tr r="Y10" s="7"/>
        <tr r="X10" s="7"/>
        <tr r="AG10" s="7"/>
        <tr r="AD10" s="7"/>
        <tr r="AC10" s="7"/>
        <tr r="AB10" s="7"/>
        <tr r="AF10" s="7"/>
      </tp>
      <tp t="s">
        <v>#N/A Not Signed In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  <tr r="Y13" s="7"/>
        <tr r="X13" s="7"/>
        <tr r="AG13" s="7"/>
        <tr r="AD13" s="7"/>
        <tr r="AC13" s="7"/>
        <tr r="AB13" s="7"/>
        <tr r="AF13" s="7"/>
      </tp>
      <tp t="s">
        <v>#N/A Not Signed In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  <tr r="AE24" s="7"/>
        <tr r="AA24" s="7"/>
        <tr r="AG24" s="7"/>
        <tr r="AD24" s="7"/>
        <tr r="Z24" s="7"/>
        <tr r="AC24" s="7"/>
        <tr r="AF24" s="7"/>
      </tp>
      <tp t="s">
        <v>#N/A Not Signed In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  <tr r="AE12" s="7"/>
        <tr r="Y12" s="7"/>
        <tr r="AA12" s="7"/>
        <tr r="Z12" s="7"/>
        <tr r="AD12" s="7"/>
        <tr r="AG12" s="7"/>
        <tr r="X12" s="7"/>
        <tr r="AC12" s="7"/>
        <tr r="AF12" s="7"/>
      </tp>
    </main>
    <main first="pldatasource.rtgetrtdserver">
      <tp t="s">
        <v>#N/A Not Signed In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  <tr r="AB9" s="7"/>
        <tr r="AE9" s="7"/>
        <tr r="X9" s="7"/>
        <tr r="AA9" s="7"/>
        <tr r="AG9" s="7"/>
        <tr r="AD9" s="7"/>
        <tr r="Z9" s="7"/>
        <tr r="AC9" s="7"/>
        <tr r="AF9" s="7"/>
      </tp>
      <tp t="s">
        <v>#N/A Not Signed In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  <tr r="AB8" s="7"/>
        <tr r="X8" s="7"/>
        <tr r="AA8" s="7"/>
        <tr r="Z8" s="7"/>
        <tr r="AC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  <tr r="AB7" s="7"/>
        <tr r="AB27" s="7"/>
        <tr r="AB6" s="7"/>
        <tr r="AB25" s="7"/>
        <tr r="AE25" s="7"/>
        <tr r="AE28" s="7"/>
        <tr r="AE27" s="7"/>
        <tr r="AA30" s="7"/>
        <tr r="AD25" s="7"/>
        <tr r="AG34" s="7"/>
        <tr r="AA7" s="7"/>
        <tr r="AA25" s="7"/>
        <tr r="AG27" s="7"/>
        <tr r="AA28" s="7"/>
        <tr r="AG31" s="7"/>
        <tr r="AA27" s="7"/>
        <tr r="AD27" s="7"/>
        <tr r="AA34" s="7"/>
        <tr r="AD33" s="7"/>
        <tr r="AG25" s="7"/>
        <tr r="AA31" s="7"/>
        <tr r="AD30" s="7"/>
        <tr r="AA33" s="7"/>
        <tr r="AD31" s="7"/>
        <tr r="AD34" s="7"/>
        <tr r="AG30" s="7"/>
        <tr r="AG33" s="7"/>
        <tr r="AD28" s="7"/>
        <tr r="AG28" s="7"/>
        <tr r="AA6" s="7"/>
        <tr r="Z6" s="7"/>
        <tr r="Z25" s="7"/>
        <tr r="Z31" s="7"/>
        <tr r="Z30" s="7"/>
        <tr r="Z28" s="7"/>
        <tr r="Z7" s="7"/>
        <tr r="Z34" s="7"/>
        <tr r="Z27" s="7"/>
        <tr r="Z33" s="7"/>
        <tr r="AC25" s="7"/>
        <tr r="AC28" s="7"/>
        <tr r="AC27" s="7"/>
        <tr r="AC34" s="7"/>
        <tr r="AB34" s="7"/>
        <tr r="AC31" s="7"/>
        <tr r="AB31" s="7"/>
        <tr r="AC30" s="7"/>
        <tr r="AB30" s="7"/>
        <tr r="AB33" s="7"/>
        <tr r="AC33" s="7"/>
        <tr r="AE31" s="7"/>
        <tr r="AE33" s="7"/>
        <tr r="AE30" s="7"/>
        <tr r="AE34" s="7"/>
        <tr r="AF30" s="7"/>
        <tr r="AF34" s="7"/>
        <tr r="AF27" s="7"/>
        <tr r="AF25" s="7"/>
        <tr r="AF28" s="7"/>
        <tr r="AF31" s="7"/>
        <tr r="AF33" s="7"/>
        <tr r="Y6" s="7"/>
        <tr r="Y7" s="7"/>
        <tr r="Y74" s="7"/>
        <tr r="Y67" s="7"/>
        <tr r="Y72" s="7"/>
        <tr r="Y70" s="7"/>
        <tr r="Y68" s="7"/>
        <tr r="Y75" s="7"/>
        <tr r="Y69" s="7"/>
        <tr r="Y73" s="7"/>
        <tr r="X6" s="7"/>
        <tr r="AC6" s="7"/>
        <tr r="AC7" s="7"/>
        <tr r="X74" s="7"/>
        <tr r="X72" s="7"/>
        <tr r="X7" s="7"/>
        <tr r="X70" s="7"/>
        <tr r="X69" s="7"/>
        <tr r="X73" s="7"/>
        <tr r="X68" s="7"/>
        <tr r="X75" s="7"/>
        <tr r="X67" s="7"/>
      </tp>
      <tp t="s">
        <v>#N/A Not Signed In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  <tr r="AD78" s="7"/>
        <tr r="AE78" s="7"/>
        <tr r="AC78" s="7"/>
        <tr r="AB78" s="7"/>
        <tr r="AA78" s="7"/>
        <tr r="Z78" s="7"/>
        <tr r="Y78" s="7"/>
        <tr r="X78" s="7"/>
        <tr r="AF78" s="7"/>
      </tp>
      <tp t="s">
        <v>#N/A Not Signed In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  <tr r="AD77" s="7"/>
        <tr r="AE77" s="7"/>
        <tr r="AC77" s="7"/>
        <tr r="AB77" s="7"/>
        <tr r="AA77" s="7"/>
        <tr r="Z77" s="7"/>
        <tr r="Y77" s="7"/>
        <tr r="X77" s="7"/>
        <tr r="AF77" s="7"/>
      </tp>
      <tp t="s">
        <v>#N/A Not Signed In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7"/>
        <tr r="AG76" s="7"/>
        <tr r="AE76" s="7"/>
        <tr r="AC76" s="7"/>
        <tr r="AB76" s="7"/>
        <tr r="AA76" s="7"/>
        <tr r="Z76" s="7"/>
        <tr r="Y76" s="7"/>
        <tr r="X76" s="7"/>
        <tr r="AF76" s="7"/>
      </tp>
      <tp t="s">
        <v>#N/A Not Signed In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  <tr r="AD71" s="7"/>
        <tr r="AE71" s="7"/>
        <tr r="AC71" s="7"/>
        <tr r="AB71" s="7"/>
        <tr r="AA71" s="7"/>
        <tr r="Z71" s="7"/>
        <tr r="Y71" s="7"/>
        <tr r="X71" s="7"/>
        <tr r="AF71" s="7"/>
      </tp>
      <tp t="s">
        <v>#N/A Not Signed In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  <tr r="X38" s="7"/>
      </tp>
      <tp t="s">
        <v>#N/A Not Signed In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  <tr r="X37" s="7"/>
      </tp>
      <tp t="s">
        <v>#N/A Not Signed In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  <tr r="AD66" s="7"/>
        <tr r="AE66" s="7"/>
        <tr r="AC66" s="7"/>
        <tr r="AB66" s="7"/>
        <tr r="AA66" s="7"/>
        <tr r="Z66" s="7"/>
        <tr r="Y66" s="7"/>
        <tr r="X66" s="7"/>
        <tr r="AF66" s="7"/>
      </tp>
      <tp t="s">
        <v>#N/A Not Signed In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  <tr r="AG62" s="7"/>
        <tr r="AE62" s="7"/>
        <tr r="AC62" s="7"/>
        <tr r="AB62" s="7"/>
        <tr r="AA62" s="7"/>
        <tr r="Z62" s="7"/>
        <tr r="Y62" s="7"/>
        <tr r="X62" s="7"/>
        <tr r="AF62" s="7"/>
      </tp>
      <tp t="s">
        <v>#N/A Not Signed In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  <tr r="X36" s="7"/>
      </tp>
      <tp t="s">
        <v>#N/A Not Signed In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  <tr r="AG63" s="7"/>
        <tr r="AE63" s="7"/>
        <tr r="AC63" s="7"/>
        <tr r="AB63" s="7"/>
        <tr r="AA63" s="7"/>
        <tr r="Z63" s="7"/>
        <tr r="Y63" s="7"/>
        <tr r="X63" s="7"/>
        <tr r="AF63" s="7"/>
      </tp>
      <tp t="s">
        <v>#N/A Not Signed In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  <tr r="AD60" s="7"/>
        <tr r="AE60" s="7"/>
        <tr r="AC60" s="7"/>
        <tr r="AB60" s="7"/>
        <tr r="AA60" s="7"/>
        <tr r="Z60" s="7"/>
        <tr r="Y60" s="7"/>
        <tr r="X60" s="7"/>
        <tr r="AF60" s="7"/>
      </tp>
      <tp t="s">
        <v>#N/A Not Signed In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  <tr r="AD61" s="7"/>
        <tr r="AE61" s="7"/>
        <tr r="AB61" s="7"/>
        <tr r="AC61" s="7"/>
        <tr r="AA61" s="7"/>
        <tr r="Z61" s="7"/>
        <tr r="Y61" s="7"/>
        <tr r="X61" s="7"/>
        <tr r="AF61" s="7"/>
      </tp>
      <tp t="s">
        <v>#N/A Not Signed In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  <tr r="AD58" s="7"/>
        <tr r="AE58" s="7"/>
        <tr r="AC58" s="7"/>
        <tr r="AB58" s="7"/>
        <tr r="AA58" s="7"/>
        <tr r="Z58" s="7"/>
        <tr r="Y58" s="7"/>
        <tr r="X58" s="7"/>
        <tr r="AF58" s="7"/>
      </tp>
      <tp t="s">
        <v>#N/A Not Signed In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  <tr r="AD59" s="7"/>
        <tr r="AE59" s="7"/>
        <tr r="AC59" s="7"/>
        <tr r="AB59" s="7"/>
        <tr r="AA59" s="7"/>
        <tr r="Z59" s="7"/>
        <tr r="Y59" s="7"/>
        <tr r="X59" s="7"/>
        <tr r="AF59" s="7"/>
      </tp>
      <tp t="s">
        <v>#N/A Not Signed In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  <tr r="AG56" s="7"/>
        <tr r="AE56" s="7"/>
        <tr r="AC56" s="7"/>
        <tr r="AB56" s="7"/>
        <tr r="AA56" s="7"/>
        <tr r="Z56" s="7"/>
        <tr r="Y56" s="7"/>
        <tr r="X56" s="7"/>
        <tr r="AF56" s="7"/>
      </tp>
      <tp t="s">
        <v>#N/A Not Signed In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  <tr r="X32" s="7"/>
        <tr r="AA32" s="7"/>
        <tr r="AG32" s="7"/>
        <tr r="AD32" s="7"/>
        <tr r="Z32" s="7"/>
        <tr r="AB32" s="7"/>
        <tr r="AC32" s="7"/>
        <tr r="AE32" s="7"/>
        <tr r="AF32" s="7"/>
      </tp>
      <tp t="s">
        <v>#N/A Not Signed In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  <tr r="AD57" s="7"/>
        <tr r="AE57" s="7"/>
        <tr r="AC57" s="7"/>
        <tr r="AB57" s="7"/>
        <tr r="AA57" s="7"/>
        <tr r="Z57" s="7"/>
        <tr r="Y57" s="7"/>
        <tr r="X57" s="7"/>
        <tr r="AF57" s="7"/>
      </tp>
      <tp t="s">
        <v>#N/A Not Signed In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  <tr r="AD64" s="7"/>
        <tr r="AE64" s="7"/>
        <tr r="AC64" s="7"/>
        <tr r="AB64" s="7"/>
        <tr r="AA64" s="7"/>
        <tr r="Z64" s="7"/>
        <tr r="Y64" s="7"/>
        <tr r="X64" s="7"/>
        <tr r="AF64" s="7"/>
      </tp>
      <tp t="s">
        <v>#N/A Not Signed In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  <tr r="AG65" s="7"/>
        <tr r="AE65" s="7"/>
        <tr r="AC65" s="7"/>
        <tr r="AB65" s="7"/>
        <tr r="AA65" s="7"/>
        <tr r="Z65" s="7"/>
        <tr r="Y65" s="7"/>
        <tr r="X65" s="7"/>
        <tr r="AF65" s="7"/>
      </tp>
      <tp t="s">
        <v>#N/A Not Signed In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  <tr r="AD52" s="7"/>
        <tr r="AE52" s="7"/>
        <tr r="AC52" s="7"/>
        <tr r="AB52" s="7"/>
        <tr r="AA52" s="7"/>
        <tr r="Z52" s="7"/>
        <tr r="Y52" s="7"/>
        <tr r="X52" s="7"/>
        <tr r="AF52" s="7"/>
      </tp>
      <tp t="s">
        <v>#N/A Not Signed In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  <tr r="AD53" s="7"/>
        <tr r="AE53" s="7"/>
        <tr r="AC53" s="7"/>
        <tr r="AB53" s="7"/>
        <tr r="AA53" s="7"/>
        <tr r="Z53" s="7"/>
        <tr r="Y53" s="7"/>
        <tr r="X53" s="7"/>
        <tr r="AF53" s="7"/>
      </tp>
      <tp t="s">
        <v>#N/A Not Signed In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  <tr r="AD50" s="7"/>
        <tr r="AE50" s="7"/>
        <tr r="AC50" s="7"/>
        <tr r="AB50" s="7"/>
        <tr r="AA50" s="7"/>
        <tr r="Z50" s="7"/>
        <tr r="Y50" s="7"/>
        <tr r="X50" s="7"/>
        <tr r="AF50" s="7"/>
      </tp>
      <tp t="s">
        <v>#N/A Not Signed In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  <tr r="AB26" s="7"/>
        <tr r="AE26" s="7"/>
        <tr r="X26" s="7"/>
        <tr r="AD26" s="7"/>
        <tr r="AA26" s="7"/>
        <tr r="AG26" s="7"/>
        <tr r="Z26" s="7"/>
        <tr r="AC26" s="7"/>
        <tr r="AF26" s="7"/>
      </tp>
      <tp t="s">
        <v>#N/A Not Signed In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  <tr r="AD51" s="7"/>
        <tr r="AE51" s="7"/>
        <tr r="AC51" s="7"/>
        <tr r="AB51" s="7"/>
        <tr r="AA51" s="7"/>
        <tr r="Z51" s="7"/>
        <tr r="Y51" s="7"/>
        <tr r="X51" s="7"/>
        <tr r="AF51" s="7"/>
      </tp>
      <tp t="s">
        <v>#N/A Not Signed In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7"/>
        <tr r="AB23" s="7"/>
        <tr r="AE23" s="7"/>
        <tr r="X23" s="7"/>
        <tr r="AA23" s="7"/>
        <tr r="AD23" s="7"/>
        <tr r="Z23" s="7"/>
        <tr r="AG23" s="7"/>
        <tr r="AC23" s="7"/>
        <tr r="AF23" s="7"/>
      </tp>
      <tp t="s">
        <v>#N/A Not Signed In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  <tr r="AG48" s="7"/>
        <tr r="AE48" s="7"/>
        <tr r="AC48" s="7"/>
        <tr r="AB48" s="7"/>
        <tr r="AA48" s="7"/>
        <tr r="Z48" s="7"/>
        <tr r="Y48" s="7"/>
        <tr r="X48" s="7"/>
        <tr r="AF48" s="7"/>
      </tp>
      <tp t="s">
        <v>#N/A Not Signed In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  <tr r="AD49" s="7"/>
        <tr r="AE49" s="7"/>
        <tr r="AB49" s="7"/>
        <tr r="AC49" s="7"/>
        <tr r="AA49" s="7"/>
        <tr r="Z49" s="7"/>
        <tr r="Y49" s="7"/>
        <tr r="X49" s="7"/>
        <tr r="AF49" s="7"/>
      </tp>
      <tp t="s">
        <v>#N/A Not Signed In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  <tr r="AE21" s="7"/>
        <tr r="Y21" s="7"/>
        <tr r="X21" s="7"/>
        <tr r="AD21" s="7"/>
        <tr r="AA21" s="7"/>
        <tr r="AG21" s="7"/>
        <tr r="Z21" s="7"/>
        <tr r="AC21" s="7"/>
        <tr r="AF21" s="7"/>
      </tp>
      <tp t="s">
        <v>#N/A Not Signed In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  <tr r="AG46" s="7"/>
        <tr r="AE46" s="7"/>
        <tr r="AC46" s="7"/>
        <tr r="AB46" s="7"/>
        <tr r="AA46" s="7"/>
        <tr r="Z46" s="7"/>
        <tr r="Y46" s="7"/>
        <tr r="X46" s="7"/>
        <tr r="AF46" s="7"/>
      </tp>
      <tp t="s">
        <v>#N/A Not Signed In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  <tr r="AB22" s="7"/>
        <tr r="AE22" s="7"/>
        <tr r="X22" s="7"/>
        <tr r="AA22" s="7"/>
        <tr r="AD22" s="7"/>
        <tr r="AG22" s="7"/>
        <tr r="Z22" s="7"/>
        <tr r="AC22" s="7"/>
        <tr r="AF22" s="7"/>
      </tp>
      <tp t="s">
        <v>#N/A Not Signed In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  <tr r="AG47" s="7"/>
        <tr r="AE47" s="7"/>
        <tr r="AC47" s="7"/>
        <tr r="AB47" s="7"/>
        <tr r="AA47" s="7"/>
        <tr r="Z47" s="7"/>
        <tr r="Y47" s="7"/>
        <tr r="X47" s="7"/>
        <tr r="AF47" s="7"/>
      </tp>
      <tp t="s">
        <v>#N/A Not Signed In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9" s="7"/>
        <tr r="AB29" s="7"/>
        <tr r="AE29" s="7"/>
        <tr r="X29" s="7"/>
        <tr r="AD29" s="7"/>
        <tr r="AA29" s="7"/>
        <tr r="AG29" s="7"/>
        <tr r="Z29" s="7"/>
        <tr r="AC29" s="7"/>
        <tr r="AF29" s="7"/>
      </tp>
      <tp t="s">
        <v>#N/A Not Signed In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  <tr r="AD54" s="7"/>
        <tr r="AE54" s="7"/>
        <tr r="AC54" s="7"/>
        <tr r="AB54" s="7"/>
        <tr r="AA54" s="7"/>
        <tr r="Z54" s="7"/>
        <tr r="Y54" s="7"/>
        <tr r="X54" s="7"/>
        <tr r="AF54" s="7"/>
      </tp>
      <tp t="s">
        <v>#N/A Not Signed In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  <tr r="AD55" s="7"/>
        <tr r="AE55" s="7"/>
        <tr r="AC55" s="7"/>
        <tr r="AB55" s="7"/>
        <tr r="AA55" s="7"/>
        <tr r="Z55" s="7"/>
        <tr r="Y55" s="7"/>
        <tr r="X55" s="7"/>
        <tr r="AF5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  <row r="15">
          <cell r="C15" t="str">
            <v>Reuters</v>
          </cell>
          <cell r="D15" t="str">
            <v/>
          </cell>
        </row>
        <row r="16">
          <cell r="C16" t="str">
            <v>KLIEM</v>
          </cell>
          <cell r="D16" t="str">
            <v>CKCC</v>
          </cell>
        </row>
        <row r="17">
          <cell r="C17" t="str">
            <v>ICAP</v>
          </cell>
          <cell r="D17" t="str">
            <v>ICAP</v>
          </cell>
        </row>
        <row r="18">
          <cell r="C18" t="str">
            <v>Tullets</v>
          </cell>
          <cell r="D18" t="str">
            <v>TTKL</v>
          </cell>
        </row>
        <row r="19">
          <cell r="C19" t="str">
            <v>Tradition</v>
          </cell>
          <cell r="D19" t="str">
            <v>TRIT</v>
          </cell>
        </row>
        <row r="20">
          <cell r="C20" t="str">
            <v>Prebon</v>
          </cell>
          <cell r="D20" t="str">
            <v>PREL</v>
          </cell>
        </row>
        <row r="21">
          <cell r="C21" t="str">
            <v>COSMOREX</v>
          </cell>
          <cell r="D21" t="str">
            <v>COSZ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44" customWidth="1"/>
    <col min="3" max="3" width="23.42578125" style="44" bestFit="1" customWidth="1"/>
    <col min="4" max="4" width="28.5703125" style="44" bestFit="1" customWidth="1"/>
    <col min="5" max="5" width="2.7109375" style="44" customWidth="1"/>
    <col min="6" max="6" width="3.42578125" style="44" customWidth="1"/>
    <col min="7" max="16384" width="9.140625" style="44"/>
  </cols>
  <sheetData>
    <row r="1" spans="1:26" s="9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42"/>
      <c r="B2" s="57" t="s">
        <v>4</v>
      </c>
      <c r="C2" s="58"/>
      <c r="D2" s="58"/>
      <c r="E2" s="43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s="9" customFormat="1" ht="11.25" x14ac:dyDescent="0.2">
      <c r="A3" s="2"/>
      <c r="B3" s="45"/>
      <c r="C3" s="46"/>
      <c r="D3" s="46"/>
      <c r="E3" s="4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9" customFormat="1" ht="11.25" x14ac:dyDescent="0.2">
      <c r="A4" s="2"/>
      <c r="B4" s="45"/>
      <c r="C4" s="60" t="s">
        <v>5</v>
      </c>
      <c r="D4" s="48"/>
      <c r="E4" s="4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9" customFormat="1" ht="11.25" x14ac:dyDescent="0.2">
      <c r="A5" s="2"/>
      <c r="B5" s="45"/>
      <c r="C5" s="60" t="s">
        <v>12</v>
      </c>
      <c r="D5" s="48">
        <f>_xll.qlSettingsEvaluationDate(Trigger)</f>
        <v>42136</v>
      </c>
      <c r="E5" s="4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9" customFormat="1" ht="11.25" x14ac:dyDescent="0.2">
      <c r="A6" s="2"/>
      <c r="B6" s="45"/>
      <c r="C6" s="61" t="s">
        <v>46</v>
      </c>
      <c r="D6" s="49">
        <f>[1]!TriggerCounter</f>
        <v>1</v>
      </c>
      <c r="E6" s="4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2" thickBot="1" x14ac:dyDescent="0.25">
      <c r="A7" s="2"/>
      <c r="B7" s="50"/>
      <c r="C7" s="51"/>
      <c r="D7" s="51"/>
      <c r="E7" s="5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 x14ac:dyDescent="0.3">
      <c r="A9" s="42"/>
      <c r="B9" s="57" t="s">
        <v>3</v>
      </c>
      <c r="C9" s="58"/>
      <c r="D9" s="58"/>
      <c r="E9" s="59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9" customFormat="1" ht="11.25" x14ac:dyDescent="0.2">
      <c r="A10" s="2"/>
      <c r="B10" s="45"/>
      <c r="C10" s="46"/>
      <c r="D10" s="46"/>
      <c r="E10" s="4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1.25" x14ac:dyDescent="0.2">
      <c r="A11" s="2"/>
      <c r="B11" s="45"/>
      <c r="C11" s="60" t="s">
        <v>6</v>
      </c>
      <c r="D11" s="53" t="s">
        <v>113</v>
      </c>
      <c r="E11" s="4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9" customFormat="1" ht="11.25" x14ac:dyDescent="0.2">
      <c r="A12" s="2"/>
      <c r="B12" s="45"/>
      <c r="C12" s="60" t="s">
        <v>61</v>
      </c>
      <c r="D12" s="53" t="str">
        <f>Currency&amp;"ON"</f>
        <v>EURON</v>
      </c>
      <c r="E12" s="4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9" customFormat="1" ht="11.25" x14ac:dyDescent="0.2">
      <c r="A13" s="2"/>
      <c r="B13" s="45"/>
      <c r="C13" s="60" t="s">
        <v>11</v>
      </c>
      <c r="D13" s="54" t="str">
        <f>PROPER(Currency)&amp;"ibor"</f>
        <v>Euribor</v>
      </c>
      <c r="E13" s="4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9" customFormat="1" ht="11.25" x14ac:dyDescent="0.2">
      <c r="A14" s="2"/>
      <c r="B14" s="45"/>
      <c r="C14" s="60" t="s">
        <v>13</v>
      </c>
      <c r="D14" s="54" t="s">
        <v>14</v>
      </c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9" customFormat="1" ht="11.25" x14ac:dyDescent="0.2">
      <c r="A15" s="2"/>
      <c r="B15" s="45"/>
      <c r="C15" s="60" t="s">
        <v>9</v>
      </c>
      <c r="D15" s="55">
        <v>2</v>
      </c>
      <c r="E15" s="4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9" customFormat="1" ht="11.25" x14ac:dyDescent="0.2">
      <c r="A16" s="2"/>
      <c r="B16" s="45"/>
      <c r="C16" s="60" t="s">
        <v>58</v>
      </c>
      <c r="D16" s="54" t="s">
        <v>114</v>
      </c>
      <c r="E16" s="4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9" customFormat="1" ht="11.25" x14ac:dyDescent="0.2">
      <c r="A17" s="2"/>
      <c r="B17" s="45"/>
      <c r="C17" s="60" t="s">
        <v>59</v>
      </c>
      <c r="D17" s="54" t="s">
        <v>114</v>
      </c>
      <c r="E17" s="4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9" customFormat="1" ht="11.25" x14ac:dyDescent="0.2">
      <c r="A18" s="2"/>
      <c r="B18" s="45"/>
      <c r="C18" s="60" t="s">
        <v>57</v>
      </c>
      <c r="D18" s="54" t="b">
        <f>_xll.qlCalendarIsHoliday(LocalCalendar,_xll.qlCalendarAdvance(LiborCalendar,EvaluationDate,SettlementDays&amp;"D","f",FALSE,Trigger))</f>
        <v>0</v>
      </c>
      <c r="E18" s="4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9" customFormat="1" ht="11.25" x14ac:dyDescent="0.2">
      <c r="A19" s="2"/>
      <c r="B19" s="45"/>
      <c r="C19" s="60" t="s">
        <v>7</v>
      </c>
      <c r="D19" s="54" t="str">
        <f>IF(D18,LocalCalendar,LiborCalendar)</f>
        <v>TARGET</v>
      </c>
      <c r="E19" s="4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9" customFormat="1" ht="11.25" x14ac:dyDescent="0.2">
      <c r="A20" s="2"/>
      <c r="B20" s="45"/>
      <c r="C20" s="61" t="s">
        <v>10</v>
      </c>
      <c r="D20" s="56">
        <f>_xll.qlCalendarAdvance(Calendar,EvaluationDate,SettlementDays&amp;"d","following",FALSE)</f>
        <v>42138</v>
      </c>
      <c r="E20" s="4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11.25" x14ac:dyDescent="0.2">
      <c r="A21" s="2"/>
      <c r="B21" s="45"/>
      <c r="C21" s="61" t="s">
        <v>41</v>
      </c>
      <c r="D21" s="56" t="s">
        <v>42</v>
      </c>
      <c r="E21" s="4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2" thickBot="1" x14ac:dyDescent="0.25">
      <c r="A22" s="2"/>
      <c r="B22" s="50"/>
      <c r="C22" s="51"/>
      <c r="D22" s="51"/>
      <c r="E22" s="5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61"/>
  <sheetViews>
    <sheetView showGridLines="0" tabSelected="1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75" customWidth="1"/>
    <col min="11" max="11" width="15.7109375" style="1" customWidth="1"/>
    <col min="12" max="12" width="8.28515625" style="175" customWidth="1"/>
    <col min="13" max="13" width="8.28515625" style="177" customWidth="1"/>
    <col min="14" max="14" width="15.7109375" style="1" customWidth="1"/>
    <col min="15" max="16" width="8.28515625" style="177" customWidth="1"/>
    <col min="17" max="17" width="15.7109375" style="1" customWidth="1"/>
    <col min="18" max="19" width="8.28515625" style="177" customWidth="1"/>
    <col min="20" max="20" width="15.7109375" style="1" customWidth="1"/>
    <col min="21" max="22" width="8.28515625" style="175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76" t="s">
        <v>8</v>
      </c>
      <c r="C1" s="2"/>
      <c r="D1" s="2"/>
      <c r="E1" s="2"/>
      <c r="F1" s="2"/>
      <c r="G1" s="3"/>
      <c r="H1" s="2"/>
      <c r="I1" s="170"/>
      <c r="J1" s="170"/>
      <c r="K1" s="2"/>
      <c r="L1" s="170"/>
      <c r="M1" s="176"/>
      <c r="N1" s="2"/>
      <c r="O1" s="176"/>
      <c r="P1" s="176"/>
      <c r="Q1" s="2"/>
      <c r="R1" s="176"/>
      <c r="S1" s="176"/>
      <c r="T1" s="2"/>
      <c r="U1" s="170"/>
      <c r="V1" s="170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70"/>
      <c r="J2" s="170"/>
      <c r="K2" s="2"/>
      <c r="L2" s="170"/>
      <c r="M2" s="176"/>
      <c r="N2" s="2"/>
      <c r="O2" s="176"/>
      <c r="P2" s="176"/>
      <c r="Q2" s="2"/>
      <c r="R2" s="176"/>
      <c r="S2" s="176"/>
      <c r="T2" s="2"/>
      <c r="U2" s="170"/>
      <c r="V2" s="17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70"/>
      <c r="C3" s="71"/>
      <c r="D3" s="2"/>
      <c r="E3" s="2"/>
      <c r="F3" s="2"/>
      <c r="G3" s="2"/>
      <c r="H3" s="2"/>
      <c r="I3" s="170"/>
      <c r="J3" s="170"/>
      <c r="K3" s="2"/>
      <c r="L3" s="170"/>
      <c r="M3" s="176"/>
      <c r="N3" s="2"/>
      <c r="O3" s="176"/>
      <c r="P3" s="176"/>
      <c r="Q3" s="2"/>
      <c r="R3" s="176"/>
      <c r="S3" s="176"/>
      <c r="T3" s="2"/>
      <c r="U3" s="170"/>
      <c r="V3" s="170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72" t="s">
        <v>64</v>
      </c>
      <c r="B4" s="68"/>
      <c r="C4" s="24"/>
      <c r="D4" s="24"/>
      <c r="E4" s="69"/>
      <c r="F4" s="69"/>
      <c r="G4" s="2"/>
      <c r="H4" s="165" t="s">
        <v>17</v>
      </c>
      <c r="I4" s="166"/>
      <c r="J4" s="167"/>
      <c r="K4" s="165" t="s">
        <v>19</v>
      </c>
      <c r="L4" s="166"/>
      <c r="M4" s="167"/>
      <c r="N4" s="165" t="s">
        <v>14</v>
      </c>
      <c r="O4" s="166"/>
      <c r="P4" s="167"/>
      <c r="Q4" s="165" t="s">
        <v>23</v>
      </c>
      <c r="R4" s="166"/>
      <c r="S4" s="167"/>
      <c r="T4" s="165" t="s">
        <v>15</v>
      </c>
      <c r="U4" s="166"/>
      <c r="V4" s="167"/>
      <c r="W4" s="67" t="s">
        <v>48</v>
      </c>
      <c r="X4" s="168" t="s">
        <v>17</v>
      </c>
      <c r="Y4" s="169"/>
      <c r="Z4" s="168" t="s">
        <v>19</v>
      </c>
      <c r="AA4" s="169"/>
      <c r="AB4" s="168" t="s">
        <v>14</v>
      </c>
      <c r="AC4" s="169"/>
      <c r="AD4" s="168" t="s">
        <v>23</v>
      </c>
      <c r="AE4" s="169"/>
      <c r="AF4" s="168" t="s">
        <v>15</v>
      </c>
      <c r="AG4" s="169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67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83" t="s">
        <v>15</v>
      </c>
      <c r="B6" s="80" t="str">
        <f>IF(Contribute="abcd",IF($D$2&lt;&gt;-1,_xll.RtContribute(SourceAlias,H6,Fields,I6:J6,"SCOPE:SERVER"),_xll.RtContribute(SourceAlias,"DDS_INSERT_S",$D$2:$F$2,H6:J6,"SCOPE:SERVER FTC:ALL")),"stopped")</f>
        <v>stopped</v>
      </c>
      <c r="C6" s="94" t="str">
        <f>IF(Contribute="abcd",IF($D$2&lt;&gt;-1,_xll.RtContribute(SourceAlias,K6,Fields,L6:M6,"SCOPE:SERVER"),_xll.RtContribute(SourceAlias,"DDS_INSERT_S",$D$2:$F$2,K6:M6,"SCOPE:SERVER FTC:ALL")),"stopped")</f>
        <v>stopped</v>
      </c>
      <c r="D6" s="94" t="str">
        <f>IF(Contribute="abcd",IF($D$2&lt;&gt;-1,_xll.RtContribute(SourceAlias,N6,Fields,O6:P6,"SCOPE:SERVER"),_xll.RtContribute(SourceAlias,"DDS_INSERT_S",$D$2:$F$2,N6:P6,"SCOPE:SERVER FTC:ALL")),"stopped")</f>
        <v>stopped</v>
      </c>
      <c r="E6" s="94" t="s">
        <v>48</v>
      </c>
      <c r="F6" s="11"/>
      <c r="G6" s="2" t="s">
        <v>48</v>
      </c>
      <c r="H6" s="99" t="str">
        <f t="array" ref="H6:H78">IF('1M Pricing'!J7:J79="","",'1M Pricing'!J7:J79)</f>
        <v/>
      </c>
      <c r="I6" s="171" t="str">
        <f>IF(H6="","",'1M Pricing'!$I7*100)</f>
        <v/>
      </c>
      <c r="J6" s="171" t="str">
        <f>I6</f>
        <v/>
      </c>
      <c r="K6" s="162" t="str">
        <f t="array" ref="K6:K78">IF('3M Pricing'!J7:J79="","",'3M Pricing'!J7:J79)</f>
        <v/>
      </c>
      <c r="L6" s="171" t="str">
        <f>IF(K6="","",'3M Pricing'!$I7*100)</f>
        <v/>
      </c>
      <c r="M6" s="171" t="str">
        <f>L6</f>
        <v/>
      </c>
      <c r="N6" s="162" t="str">
        <f t="array" ref="N6:N78">IF('6M Pricing'!J7:J79="","",'6M Pricing'!J7:J79)</f>
        <v/>
      </c>
      <c r="O6" s="171" t="str">
        <f>IF(N6="","",'6M Pricing'!$I7*100)</f>
        <v/>
      </c>
      <c r="P6" s="171" t="str">
        <f>O6</f>
        <v/>
      </c>
      <c r="Q6" s="162" t="str">
        <f t="array" ref="Q6:Q78">IF('1Y Pricing'!J7:J79="","",'1Y Pricing'!J7:J79)</f>
        <v/>
      </c>
      <c r="R6" s="171" t="str">
        <f>IF(Q6="","",'1Y Pricing'!$I7*100)</f>
        <v/>
      </c>
      <c r="S6" s="171" t="str">
        <f>R6</f>
        <v/>
      </c>
      <c r="T6" s="99" t="str">
        <f t="array" ref="T6:T78">IF('ON Pricing'!J7:J79="","",'ON Pricing'!J7:J79)</f>
        <v/>
      </c>
      <c r="U6" s="171" t="str">
        <f>IF(T6="","",'ON Pricing'!$I7*100)</f>
        <v/>
      </c>
      <c r="V6" s="171" t="str">
        <f>U6</f>
        <v/>
      </c>
      <c r="W6" s="67" t="s">
        <v>48</v>
      </c>
      <c r="X6" s="73" t="e">
        <f>IF($B6="stopped",ROUND(ABS(_xll.RtGet(SourceAlias,$H6,BID)-I6),4),"")</f>
        <v>#VALUE!</v>
      </c>
      <c r="Y6" s="73" t="e">
        <f>IF($B6="stopped",ROUND(ABS(_xll.RtGet(SourceAlias,$H6,BID)-J6),4),"")</f>
        <v>#VALUE!</v>
      </c>
      <c r="Z6" s="105" t="e">
        <f>IF($C6="stopped",ROUND(ABS(_xll.RtGet(SourceAlias,$H6,BID)-K6),4),"")</f>
        <v>#VALUE!</v>
      </c>
      <c r="AA6" s="73" t="e">
        <f>IF($C6="stopped",ROUND(ABS(_xll.RtGet(SourceAlias,$H6,BID)-L6),4),"")</f>
        <v>#VALUE!</v>
      </c>
      <c r="AB6" s="105" t="e">
        <f>IF($D6="stopped",ROUND(ABS(_xll.RtGet(SourceAlias,$H6,BID)-M6),4),"")</f>
        <v>#VALUE!</v>
      </c>
      <c r="AC6" s="73" t="e">
        <f>IF($D6="stopped",ROUND(ABS(_xll.RtGet(SourceAlias,$H6,BID)-N6),4),"")</f>
        <v>#VALUE!</v>
      </c>
      <c r="AD6" s="105" t="str">
        <f>IF($E6="stopped",ROUND(ABS(_xll.RtGet(SourceAlias,$H6,BID)-O6),4),"")</f>
        <v/>
      </c>
      <c r="AE6" s="73" t="str">
        <f>IF($E6="stopped",ROUND(ABS(_xll.RtGet(SourceAlias,$H6,BID)-P6),4),"")</f>
        <v/>
      </c>
      <c r="AF6" s="105" t="str">
        <f>IF($F6="stopped",ROUND(ABS(_xll.RtGet(SourceAlias,$H6,BID)-Q6),4),"")</f>
        <v/>
      </c>
      <c r="AG6" s="73" t="str">
        <f>IF($F6="stopped",ROUND(ABS(_xll.RtGet(SourceAlias,$H6,BID)-R6),4),"")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84" t="s">
        <v>111</v>
      </c>
      <c r="B7" s="81" t="str">
        <f>IF(Contribute="abcd",IF($D$2&lt;&gt;-1,_xll.RtContribute(SourceAlias,H7,Fields,I7:J7,"SCOPE:SERVER"),_xll.RtContribute(SourceAlias,"DDS_INSERT_S",$D$2:$F$2,H7:J7,"SCOPE:SERVER FTC:ALL")),"stopped")</f>
        <v>stopped</v>
      </c>
      <c r="C7" s="95" t="str">
        <f>IF(Contribute="abcd",IF($D$2&lt;&gt;-1,_xll.RtContribute(SourceAlias,K7,Fields,L7:M7,"SCOPE:SERVER"),_xll.RtContribute(SourceAlias,"DDS_INSERT_S",$D$2:$F$2,K7:M7,"SCOPE:SERVER FTC:ALL")),"stopped")</f>
        <v>stopped</v>
      </c>
      <c r="D7" s="95" t="str">
        <f>IF(Contribute="abcd",IF($D$2&lt;&gt;-1,_xll.RtContribute(SourceAlias,N7,Fields,O7:P7,"SCOPE:SERVER"),_xll.RtContribute(SourceAlias,"DDS_INSERT_S",$D$2:$F$2,N7:P7,"SCOPE:SERVER FTC:ALL")),"stopped")</f>
        <v>stopped</v>
      </c>
      <c r="E7" s="95" t="s">
        <v>48</v>
      </c>
      <c r="F7" s="12"/>
      <c r="G7" s="2" t="s">
        <v>48</v>
      </c>
      <c r="H7" s="100" t="str">
        <v/>
      </c>
      <c r="I7" s="172" t="str">
        <f>IF(H7="","",'1M Pricing'!$I8*100)</f>
        <v/>
      </c>
      <c r="J7" s="172" t="str">
        <f t="shared" ref="J7:J70" si="0">I7</f>
        <v/>
      </c>
      <c r="K7" s="163" t="str">
        <v/>
      </c>
      <c r="L7" s="172" t="str">
        <f>IF(K7="","",'3M Pricing'!$I8*100)</f>
        <v/>
      </c>
      <c r="M7" s="172" t="str">
        <f t="shared" ref="M7:M29" si="1">L7</f>
        <v/>
      </c>
      <c r="N7" s="163" t="str">
        <v/>
      </c>
      <c r="O7" s="172" t="str">
        <f>IF(N7="","",'6M Pricing'!$I8*100)</f>
        <v/>
      </c>
      <c r="P7" s="172" t="str">
        <f t="shared" ref="P7:P29" si="2">O7</f>
        <v/>
      </c>
      <c r="Q7" s="163" t="str">
        <v/>
      </c>
      <c r="R7" s="172" t="str">
        <f>IF(Q7="","",'1Y Pricing'!$I8*100)</f>
        <v/>
      </c>
      <c r="S7" s="172" t="str">
        <f t="shared" ref="S7:S70" si="3">R7</f>
        <v/>
      </c>
      <c r="T7" s="100" t="str">
        <v>EURONDPTN=</v>
      </c>
      <c r="U7" s="172">
        <f>IF(T7="","",'ON Pricing'!$I8*100)</f>
        <v>-9.9999999996658318E-2</v>
      </c>
      <c r="V7" s="172">
        <f t="shared" ref="V7:V70" si="4">U7</f>
        <v>-9.9999999996658318E-2</v>
      </c>
      <c r="W7" s="67" t="s">
        <v>48</v>
      </c>
      <c r="X7" s="74" t="e">
        <f>IF($B7="stopped",ROUND(ABS(_xll.RtGet(SourceAlias,$H7,BID)-I7),4),"")</f>
        <v>#VALUE!</v>
      </c>
      <c r="Y7" s="74" t="e">
        <f>IF($B7="stopped",ROUND(ABS(_xll.RtGet(SourceAlias,$H7,BID)-J7),4),"")</f>
        <v>#VALUE!</v>
      </c>
      <c r="Z7" s="74" t="e">
        <f>IF($C7="stopped",ROUND(ABS(_xll.RtGet(SourceAlias,$H7,BID)-K7),4),"")</f>
        <v>#VALUE!</v>
      </c>
      <c r="AA7" s="74" t="e">
        <f>IF($C7="stopped",ROUND(ABS(_xll.RtGet(SourceAlias,$H7,BID)-L7),4),"")</f>
        <v>#VALUE!</v>
      </c>
      <c r="AB7" s="74" t="e">
        <f>IF($D7="stopped",ROUND(ABS(_xll.RtGet(SourceAlias,$H7,BID)-M7),4),"")</f>
        <v>#VALUE!</v>
      </c>
      <c r="AC7" s="74" t="e">
        <f>IF($D7="stopped",ROUND(ABS(_xll.RtGet(SourceAlias,$H7,BID)-N7),4),"")</f>
        <v>#VALUE!</v>
      </c>
      <c r="AD7" s="74" t="str">
        <f>IF($E7="stopped",ROUND(ABS(_xll.RtGet(SourceAlias,$H7,BID)-O7),4),"")</f>
        <v/>
      </c>
      <c r="AE7" s="74" t="str">
        <f>IF($E7="stopped",ROUND(ABS(_xll.RtGet(SourceAlias,$H7,BID)-P7),4),"")</f>
        <v/>
      </c>
      <c r="AF7" s="74" t="str">
        <f>IF($F7="stopped",ROUND(ABS(_xll.RtGet(SourceAlias,$H7,BID)-Q7),4),"")</f>
        <v/>
      </c>
      <c r="AG7" s="74" t="str">
        <f>IF($F7="stopped",ROUND(ABS(_xll.RtGet(SourceAlias,$H7,BID)-R7),4),"")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84" t="s">
        <v>112</v>
      </c>
      <c r="B8" s="81" t="str">
        <f>IF(Contribute="abcd",IF($D$2&lt;&gt;-1,_xll.RtContribute(SourceAlias,H8,Fields,I8:J8,"SCOPE:SERVER"),_xll.RtContribute(SourceAlias,"DDS_INSERT_S",$D$2:$F$2,H8:J8,"SCOPE:SERVER FTC:ALL")),"stopped")</f>
        <v>stopped</v>
      </c>
      <c r="C8" s="95" t="str">
        <f>IF(Contribute="abcd",IF($D$2&lt;&gt;-1,_xll.RtContribute(SourceAlias,K8,Fields,L8:M8,"SCOPE:SERVER"),_xll.RtContribute(SourceAlias,"DDS_INSERT_S",$D$2:$F$2,K8:M8,"SCOPE:SERVER FTC:ALL")),"stopped")</f>
        <v>stopped</v>
      </c>
      <c r="D8" s="95" t="str">
        <f>IF(Contribute="abcd",IF($D$2&lt;&gt;-1,_xll.RtContribute(SourceAlias,N8,Fields,O8:P8,"SCOPE:SERVER"),_xll.RtContribute(SourceAlias,"DDS_INSERT_S",$D$2:$F$2,N8:P8,"SCOPE:SERVER FTC:ALL")),"stopped")</f>
        <v>stopped</v>
      </c>
      <c r="E8" s="95" t="s">
        <v>48</v>
      </c>
      <c r="F8" s="12" t="s">
        <v>48</v>
      </c>
      <c r="G8" s="2" t="s">
        <v>48</v>
      </c>
      <c r="H8" s="100" t="str">
        <v>EUR1MDPSN=</v>
      </c>
      <c r="I8" s="172">
        <f>IF(H8="","",'1M Pricing'!$I9*100)</f>
        <v>-5.2100226201279298E-2</v>
      </c>
      <c r="J8" s="172">
        <f t="shared" si="0"/>
        <v>-5.2100226201279298E-2</v>
      </c>
      <c r="K8" s="163" t="str">
        <v>EUR3MDPSN=</v>
      </c>
      <c r="L8" s="172">
        <f>IF(K8="","",'3M Pricing'!$I9*100)</f>
        <v>-4.5350653904208116E-2</v>
      </c>
      <c r="M8" s="172">
        <f t="shared" si="1"/>
        <v>-4.5350653904208116E-2</v>
      </c>
      <c r="N8" s="163" t="str">
        <v>EUR6MDPSN=</v>
      </c>
      <c r="O8" s="172">
        <f>IF(N8="","",'6M Pricing'!$I9*100)</f>
        <v>7.6946948500911105E-2</v>
      </c>
      <c r="P8" s="172">
        <f t="shared" si="2"/>
        <v>7.6946948500911105E-2</v>
      </c>
      <c r="Q8" s="163" t="str">
        <v>EUR1YDPSN=</v>
      </c>
      <c r="R8" s="172">
        <f>IF(Q8="","",'1Y Pricing'!$I9*100)</f>
        <v>0.15566936826783007</v>
      </c>
      <c r="S8" s="172">
        <f t="shared" si="3"/>
        <v>0.15566936826783007</v>
      </c>
      <c r="T8" s="99" t="str">
        <v>EURONDPSN=</v>
      </c>
      <c r="U8" s="171">
        <f>IF(T8="","",'ON Pricing'!$I9*100)</f>
        <v>-9.9870853866868003E-2</v>
      </c>
      <c r="V8" s="171">
        <f t="shared" si="4"/>
        <v>-9.9870853866868003E-2</v>
      </c>
      <c r="W8" s="67" t="s">
        <v>48</v>
      </c>
      <c r="X8" s="74" t="e">
        <f>IF($B8="stopped",ROUND(ABS(_xll.RtGet(SourceAlias,$H8,BID)-I8),4),"")</f>
        <v>#VALUE!</v>
      </c>
      <c r="Y8" s="74" t="e">
        <f>IF($B8="stopped",ROUND(ABS(_xll.RtGet(SourceAlias,$H8,BID)-J8),4),"")</f>
        <v>#VALUE!</v>
      </c>
      <c r="Z8" s="74" t="e">
        <f>IF($C8="stopped",ROUND(ABS(_xll.RtGet(SourceAlias,$H8,BID)-K8),4),"")</f>
        <v>#VALUE!</v>
      </c>
      <c r="AA8" s="74" t="e">
        <f>IF($C8="stopped",ROUND(ABS(_xll.RtGet(SourceAlias,$H8,BID)-L8),4),"")</f>
        <v>#VALUE!</v>
      </c>
      <c r="AB8" s="74" t="e">
        <f>IF($D8="stopped",ROUND(ABS(_xll.RtGet(SourceAlias,$H8,BID)-M8),4),"")</f>
        <v>#VALUE!</v>
      </c>
      <c r="AC8" s="74" t="e">
        <f>IF($D8="stopped",ROUND(ABS(_xll.RtGet(SourceAlias,$H8,BID)-N8),4),"")</f>
        <v>#VALUE!</v>
      </c>
      <c r="AD8" s="74" t="str">
        <f>IF($E8="stopped",ROUND(ABS(_xll.RtGet(SourceAlias,$H8,BID)-O8),4),"")</f>
        <v/>
      </c>
      <c r="AE8" s="74" t="str">
        <f>IF($E8="stopped",ROUND(ABS(_xll.RtGet(SourceAlias,$H8,BID)-P8),4),"")</f>
        <v/>
      </c>
      <c r="AF8" s="74" t="str">
        <f>IF($F8="stopped",ROUND(ABS(_xll.RtGet(SourceAlias,$H8,BID)-Q8),4),"")</f>
        <v/>
      </c>
      <c r="AG8" s="74" t="str">
        <f>IF($F8="stopped",ROUND(ABS(_xll.RtGet(SourceAlias,$H8,BID)-R8),4),"")</f>
        <v/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84" t="s">
        <v>72</v>
      </c>
      <c r="B9" s="81" t="str">
        <f>IF(Contribute="abcd",IF($D$2&lt;&gt;-1,_xll.RtContribute(SourceAlias,H9,Fields,I9:J9,"SCOPE:SERVER"),_xll.RtContribute(SourceAlias,"DDS_INSERT_S",$D$2:$F$2,H9:J9,"SCOPE:SERVER FTC:ALL")),"stopped")</f>
        <v>stopped</v>
      </c>
      <c r="C9" s="95" t="str">
        <f>IF(Contribute="abcd",IF($D$2&lt;&gt;-1,_xll.RtContribute(SourceAlias,K9,Fields,L9:M9,"SCOPE:SERVER"),_xll.RtContribute(SourceAlias,"DDS_INSERT_S",$D$2:$F$2,K9:M9,"SCOPE:SERVER FTC:ALL")),"stopped")</f>
        <v>stopped</v>
      </c>
      <c r="D9" s="95" t="str">
        <f>IF(Contribute="abcd",IF($D$2&lt;&gt;-1,_xll.RtContribute(SourceAlias,N9,Fields,O9:P9,"SCOPE:SERVER"),_xll.RtContribute(SourceAlias,"DDS_INSERT_S",$D$2:$F$2,N9:P9,"SCOPE:SERVER FTC:ALL")),"stopped")</f>
        <v>stopped</v>
      </c>
      <c r="E9" s="95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00" t="str">
        <v>EUR1MDPSW=</v>
      </c>
      <c r="I9" s="172">
        <f>IF(H9="","",'1M Pricing'!$I10*100)</f>
        <v>-5.2099999998793986E-2</v>
      </c>
      <c r="J9" s="172">
        <f t="shared" si="0"/>
        <v>-5.2099999998793986E-2</v>
      </c>
      <c r="K9" s="163" t="str">
        <v>EUR3MDPSW=</v>
      </c>
      <c r="L9" s="172">
        <f>IF(K9="","",'3M Pricing'!$I10*100)</f>
        <v>-4.5350482514448585E-2</v>
      </c>
      <c r="M9" s="172">
        <f t="shared" si="1"/>
        <v>-4.5350482514448585E-2</v>
      </c>
      <c r="N9" s="163" t="str">
        <v>EUR6MDPSW=</v>
      </c>
      <c r="O9" s="172">
        <f>IF(N9="","",'6M Pricing'!$I10*100)</f>
        <v>7.694744190280188E-2</v>
      </c>
      <c r="P9" s="172">
        <f t="shared" si="2"/>
        <v>7.694744190280188E-2</v>
      </c>
      <c r="Q9" s="163" t="str">
        <v>EUR1YDPSW=</v>
      </c>
      <c r="R9" s="172">
        <f>IF(Q9="","",'1Y Pricing'!$I10*100)</f>
        <v>0.15567138769474148</v>
      </c>
      <c r="S9" s="172">
        <f t="shared" si="3"/>
        <v>0.15567138769474148</v>
      </c>
      <c r="T9" s="100" t="str">
        <v>EURONOISSW=</v>
      </c>
      <c r="U9" s="172">
        <f>IF(T9="","",'ON Pricing'!$I10*100)</f>
        <v>-9.8999999999563743E-2</v>
      </c>
      <c r="V9" s="172">
        <f t="shared" si="4"/>
        <v>-9.8999999999563743E-2</v>
      </c>
      <c r="W9" s="67" t="s">
        <v>48</v>
      </c>
      <c r="X9" s="74" t="e">
        <f>IF($B9="stopped",ROUND(ABS(_xll.RtGet(SourceAlias,$H9,BID)-I9),4),"")</f>
        <v>#VALUE!</v>
      </c>
      <c r="Y9" s="74" t="e">
        <f>IF($B9="stopped",ROUND(ABS(_xll.RtGet(SourceAlias,$H9,BID)-J9),4),"")</f>
        <v>#VALUE!</v>
      </c>
      <c r="Z9" s="74" t="e">
        <f>IF($C9="stopped",ROUND(ABS(_xll.RtGet(SourceAlias,$H9,BID)-K9),4),"")</f>
        <v>#VALUE!</v>
      </c>
      <c r="AA9" s="74" t="e">
        <f>IF($C9="stopped",ROUND(ABS(_xll.RtGet(SourceAlias,$H9,BID)-L9),4),"")</f>
        <v>#VALUE!</v>
      </c>
      <c r="AB9" s="74" t="e">
        <f>IF($D9="stopped",ROUND(ABS(_xll.RtGet(SourceAlias,$H9,BID)-M9),4),"")</f>
        <v>#VALUE!</v>
      </c>
      <c r="AC9" s="74" t="e">
        <f>IF($D9="stopped",ROUND(ABS(_xll.RtGet(SourceAlias,$H9,BID)-N9),4),"")</f>
        <v>#VALUE!</v>
      </c>
      <c r="AD9" s="74" t="e">
        <f>IF($E9="stopped",ROUND(ABS(_xll.RtGet(SourceAlias,$H9,BID)-O9),4),"")</f>
        <v>#VALUE!</v>
      </c>
      <c r="AE9" s="74" t="e">
        <f>IF($E9="stopped",ROUND(ABS(_xll.RtGet(SourceAlias,$H9,BID)-P9),4),"")</f>
        <v>#VALUE!</v>
      </c>
      <c r="AF9" s="74" t="e">
        <f>IF($F9="stopped",ROUND(ABS(_xll.RtGet(SourceAlias,$H9,BID)-Q9),4),"")</f>
        <v>#VALUE!</v>
      </c>
      <c r="AG9" s="74" t="e">
        <f>IF($F9="stopped",ROUND(ABS(_xll.RtGet(SourceAlias,$H9,BID)-R9),4),"")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84" t="s">
        <v>16</v>
      </c>
      <c r="B10" s="81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95" t="s">
        <v>48</v>
      </c>
      <c r="D10" s="95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95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00" t="str">
        <v>EUR1MDP2W=</v>
      </c>
      <c r="I10" s="172">
        <f>IF(H10="","",'1M Pricing'!$I11*100)</f>
        <v>-5.1900000000231525E-2</v>
      </c>
      <c r="J10" s="172">
        <f t="shared" si="0"/>
        <v>-5.1900000000231525E-2</v>
      </c>
      <c r="K10" s="163" t="str">
        <v>EUR3MDP2W=</v>
      </c>
      <c r="L10" s="172">
        <f>IF(K10="","",'3M Pricing'!$I11*100)</f>
        <v>-4.5350282560966244E-2</v>
      </c>
      <c r="M10" s="172"/>
      <c r="N10" s="163" t="str">
        <v>EUR6MDP2W=</v>
      </c>
      <c r="O10" s="172">
        <f>IF(N10="","",'6M Pricing'!$I11*100)</f>
        <v>7.6948017546334721E-2</v>
      </c>
      <c r="P10" s="172">
        <f t="shared" si="2"/>
        <v>7.6948017546334721E-2</v>
      </c>
      <c r="Q10" s="163" t="str">
        <v>EUR1YDP2W=</v>
      </c>
      <c r="R10" s="172">
        <f>IF(Q10="","",'1Y Pricing'!$I11*100)</f>
        <v>0.1556737437375309</v>
      </c>
      <c r="S10" s="172">
        <f t="shared" si="3"/>
        <v>0.1556737437375309</v>
      </c>
      <c r="T10" s="100" t="str">
        <v>EURONOIS2W=</v>
      </c>
      <c r="U10" s="172">
        <f>IF(T10="","",'ON Pricing'!$I11*100)</f>
        <v>-0.10000000001093262</v>
      </c>
      <c r="V10" s="172">
        <f t="shared" si="4"/>
        <v>-0.10000000001093262</v>
      </c>
      <c r="W10" s="67" t="s">
        <v>48</v>
      </c>
      <c r="X10" s="74" t="e">
        <f>IF($B10="stopped",ROUND(ABS(_xll.RtGet(SourceAlias,$H10,BID)-I10),4),"")</f>
        <v>#VALUE!</v>
      </c>
      <c r="Y10" s="74" t="e">
        <f>IF($B10="stopped",ROUND(ABS(_xll.RtGet(SourceAlias,$H10,BID)-J10),4),"")</f>
        <v>#VALUE!</v>
      </c>
      <c r="Z10" s="74" t="str">
        <f>IF($C10="stopped",ROUND(ABS(_xll.RtGet(SourceAlias,$H10,BID)-K10),4),"")</f>
        <v/>
      </c>
      <c r="AA10" s="74" t="str">
        <f>IF($C10="stopped",ROUND(ABS(_xll.RtGet(SourceAlias,$H10,BID)-L10),4),"")</f>
        <v/>
      </c>
      <c r="AB10" s="74" t="e">
        <f>IF($D10="stopped",ROUND(ABS(_xll.RtGet(SourceAlias,$H10,BID)-M10),4),"")</f>
        <v>#VALUE!</v>
      </c>
      <c r="AC10" s="74" t="e">
        <f>IF($D10="stopped",ROUND(ABS(_xll.RtGet(SourceAlias,$H10,BID)-N10),4),"")</f>
        <v>#VALUE!</v>
      </c>
      <c r="AD10" s="74" t="e">
        <f>IF($E10="stopped",ROUND(ABS(_xll.RtGet(SourceAlias,$H10,BID)-O10),4),"")</f>
        <v>#VALUE!</v>
      </c>
      <c r="AE10" s="74" t="e">
        <f>IF($E10="stopped",ROUND(ABS(_xll.RtGet(SourceAlias,$H10,BID)-P10),4),"")</f>
        <v>#VALUE!</v>
      </c>
      <c r="AF10" s="74" t="e">
        <f>IF($F10="stopped",ROUND(ABS(_xll.RtGet(SourceAlias,$H10,BID)-Q10),4),"")</f>
        <v>#VALUE!</v>
      </c>
      <c r="AG10" s="74" t="e">
        <f>IF($F10="stopped",ROUND(ABS(_xll.RtGet(SourceAlias,$H10,BID)-R10),4),"")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84" t="s">
        <v>75</v>
      </c>
      <c r="B11" s="81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95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95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95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00" t="str">
        <v>EUR1MDP3W=</v>
      </c>
      <c r="I11" s="172">
        <f>IF(H11="","",'1M Pricing'!$I12*100)</f>
        <v>-4.2700000022488638E-2</v>
      </c>
      <c r="J11" s="172">
        <f t="shared" si="0"/>
        <v>-4.2700000022488638E-2</v>
      </c>
      <c r="K11" s="163" t="str">
        <v>EUR3MDP3W=</v>
      </c>
      <c r="L11" s="172">
        <f>IF(K11="","",'3M Pricing'!$I12*100)</f>
        <v>-3.5064578710703689E-2</v>
      </c>
      <c r="M11" s="172">
        <f t="shared" si="1"/>
        <v>-3.5064578710703689E-2</v>
      </c>
      <c r="N11" s="163" t="str">
        <v>EUR6MDP3W=</v>
      </c>
      <c r="O11" s="172">
        <f>IF(N11="","",'6M Pricing'!$I12*100)</f>
        <v>8.7234830890712906E-2</v>
      </c>
      <c r="P11" s="172">
        <f t="shared" si="2"/>
        <v>8.7234830890712906E-2</v>
      </c>
      <c r="Q11" s="163" t="str">
        <v>EUR1YDP3W=</v>
      </c>
      <c r="R11" s="172">
        <f>IF(Q11="","",'1Y Pricing'!$I12*100)</f>
        <v>0.15567609982714004</v>
      </c>
      <c r="S11" s="172">
        <f t="shared" si="3"/>
        <v>0.15567609982714004</v>
      </c>
      <c r="T11" s="100" t="str">
        <v>EURONOIS3W=</v>
      </c>
      <c r="U11" s="172">
        <f>IF(T11="","",'ON Pricing'!$I12*100)</f>
        <v>-9.1999999999917551E-2</v>
      </c>
      <c r="V11" s="172">
        <f t="shared" si="4"/>
        <v>-9.1999999999917551E-2</v>
      </c>
      <c r="W11" s="67" t="s">
        <v>48</v>
      </c>
      <c r="X11" s="74" t="e">
        <f>IF($B11="stopped",ROUND(ABS(_xll.RtGet(SourceAlias,$H11,BID)-I11),4),"")</f>
        <v>#VALUE!</v>
      </c>
      <c r="Y11" s="74" t="e">
        <f>IF($B11="stopped",ROUND(ABS(_xll.RtGet(SourceAlias,$H11,BID)-J11),4),"")</f>
        <v>#VALUE!</v>
      </c>
      <c r="Z11" s="74" t="e">
        <f>IF($C11="stopped",ROUND(ABS(_xll.RtGet(SourceAlias,$H11,BID)-K11),4),"")</f>
        <v>#VALUE!</v>
      </c>
      <c r="AA11" s="74" t="e">
        <f>IF($C11="stopped",ROUND(ABS(_xll.RtGet(SourceAlias,$H11,BID)-L11),4),"")</f>
        <v>#VALUE!</v>
      </c>
      <c r="AB11" s="74" t="e">
        <f>IF($D11="stopped",ROUND(ABS(_xll.RtGet(SourceAlias,$H11,BID)-M11),4),"")</f>
        <v>#VALUE!</v>
      </c>
      <c r="AC11" s="74" t="e">
        <f>IF($D11="stopped",ROUND(ABS(_xll.RtGet(SourceAlias,$H11,BID)-N11),4),"")</f>
        <v>#VALUE!</v>
      </c>
      <c r="AD11" s="74" t="e">
        <f>IF($E11="stopped",ROUND(ABS(_xll.RtGet(SourceAlias,$H11,BID)-O11),4),"")</f>
        <v>#VALUE!</v>
      </c>
      <c r="AE11" s="74" t="e">
        <f>IF($E11="stopped",ROUND(ABS(_xll.RtGet(SourceAlias,$H11,BID)-P11),4),"")</f>
        <v>#VALUE!</v>
      </c>
      <c r="AF11" s="74" t="e">
        <f>IF($F11="stopped",ROUND(ABS(_xll.RtGet(SourceAlias,$H11,BID)-Q11),4),"")</f>
        <v>#VALUE!</v>
      </c>
      <c r="AG11" s="74" t="e">
        <f>IF($F11="stopped",ROUND(ABS(_xll.RtGet(SourceAlias,$H11,BID)-R11),4),"")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84" t="s">
        <v>17</v>
      </c>
      <c r="B12" s="81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96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95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95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00" t="str">
        <v>EUR1MDP1M=</v>
      </c>
      <c r="I12" s="172">
        <f>IF(H12="","",'1M Pricing'!$I13*100)</f>
        <v>-4.5000000000169904E-2</v>
      </c>
      <c r="J12" s="172">
        <f t="shared" si="0"/>
        <v>-4.5000000000169904E-2</v>
      </c>
      <c r="K12" s="163" t="str">
        <v>EUR3MDP1M=</v>
      </c>
      <c r="L12" s="172">
        <f>IF(K12="","",'3M Pricing'!$I13*100)</f>
        <v>-3.8600000000083012E-2</v>
      </c>
      <c r="M12" s="172">
        <f t="shared" si="1"/>
        <v>-3.8600000000083012E-2</v>
      </c>
      <c r="N12" s="163" t="str">
        <v>EUR6MDP1M=</v>
      </c>
      <c r="O12" s="172">
        <f>IF(N12="","",'6M Pricing'!$I13*100)</f>
        <v>8.3700000000158647E-2</v>
      </c>
      <c r="P12" s="172">
        <f t="shared" si="2"/>
        <v>8.3700000000158647E-2</v>
      </c>
      <c r="Q12" s="163" t="str">
        <v>EUR1YDP1M=</v>
      </c>
      <c r="R12" s="172">
        <f>IF(Q12="","",'1Y Pricing'!$I13*100)</f>
        <v>0.1556798023506778</v>
      </c>
      <c r="S12" s="172">
        <f t="shared" si="3"/>
        <v>0.1556798023506778</v>
      </c>
      <c r="T12" s="100" t="str">
        <v>EURONOIS1M=</v>
      </c>
      <c r="U12" s="172">
        <f>IF(T12="","",'ON Pricing'!$I13*100)</f>
        <v>-9.6000000000054361E-2</v>
      </c>
      <c r="V12" s="172">
        <f t="shared" si="4"/>
        <v>-9.6000000000054361E-2</v>
      </c>
      <c r="W12" s="67" t="s">
        <v>48</v>
      </c>
      <c r="X12" s="74" t="e">
        <f>IF($B12="stopped",ROUND(ABS(_xll.RtGet(SourceAlias,$H12,BID)-I12),4),"")</f>
        <v>#VALUE!</v>
      </c>
      <c r="Y12" s="74" t="e">
        <f>IF($B12="stopped",ROUND(ABS(_xll.RtGet(SourceAlias,$H12,BID)-J12),4),"")</f>
        <v>#VALUE!</v>
      </c>
      <c r="Z12" s="74" t="e">
        <f>IF($C12="stopped",ROUND(ABS(_xll.RtGet(SourceAlias,$H12,BID)-K12),4),"")</f>
        <v>#VALUE!</v>
      </c>
      <c r="AA12" s="74" t="e">
        <f>IF($C12="stopped",ROUND(ABS(_xll.RtGet(SourceAlias,$H12,BID)-L12),4),"")</f>
        <v>#VALUE!</v>
      </c>
      <c r="AB12" s="74" t="e">
        <f>IF($D12="stopped",ROUND(ABS(_xll.RtGet(SourceAlias,$H12,BID)-M12),4),"")</f>
        <v>#VALUE!</v>
      </c>
      <c r="AC12" s="74" t="e">
        <f>IF($D12="stopped",ROUND(ABS(_xll.RtGet(SourceAlias,$H12,BID)-N12),4),"")</f>
        <v>#VALUE!</v>
      </c>
      <c r="AD12" s="74" t="e">
        <f>IF($E12="stopped",ROUND(ABS(_xll.RtGet(SourceAlias,$H12,BID)-O12),4),"")</f>
        <v>#VALUE!</v>
      </c>
      <c r="AE12" s="74" t="e">
        <f>IF($E12="stopped",ROUND(ABS(_xll.RtGet(SourceAlias,$H12,BID)-P12),4),"")</f>
        <v>#VALUE!</v>
      </c>
      <c r="AF12" s="74" t="e">
        <f>IF($F12="stopped",ROUND(ABS(_xll.RtGet(SourceAlias,$H12,BID)-Q12),4),"")</f>
        <v>#VALUE!</v>
      </c>
      <c r="AG12" s="74" t="e">
        <f>IF($F12="stopped",ROUND(ABS(_xll.RtGet(SourceAlias,$H12,BID)-R12),4),"")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84" t="s">
        <v>18</v>
      </c>
      <c r="B13" s="81" t="str">
        <f>IF(Contribute="abcd",IF($D$2&lt;&gt;-1,_xll.RtContribute(SourceAlias,H13,Fields,I13:J13,"SCOPE:SERVER"),_xll.RtContribute(SourceAlias,"DDS_INSERT_S",$D$2:$F$2,H13:J13,"SCOPE:SERVER FTC:ALL")),"stopped")</f>
        <v>stopped</v>
      </c>
      <c r="C13" s="96" t="s">
        <v>48</v>
      </c>
      <c r="D13" s="95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95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99" t="str">
        <v>EUR1MSW2M=</v>
      </c>
      <c r="I13" s="171">
        <f>IF(H13="","",'1M Pricing'!$I14*100)</f>
        <v>-4.9000000000021998E-2</v>
      </c>
      <c r="J13" s="171">
        <f t="shared" si="0"/>
        <v>-4.9000000000021998E-2</v>
      </c>
      <c r="K13" s="163" t="str">
        <v>EUR3MDP2M=</v>
      </c>
      <c r="L13" s="172">
        <f>IF(K13="","",'3M Pricing'!$I14*100)</f>
        <v>-2.6399999999929209E-2</v>
      </c>
      <c r="M13" s="172"/>
      <c r="N13" s="163" t="str">
        <v>EUR6MDP2M=</v>
      </c>
      <c r="O13" s="172">
        <f>IF(N13="","",'6M Pricing'!$I14*100)</f>
        <v>7.6600000000031379E-2</v>
      </c>
      <c r="P13" s="172">
        <f t="shared" si="2"/>
        <v>7.6600000000031379E-2</v>
      </c>
      <c r="Q13" s="163" t="str">
        <v>EUR1YDP2M=</v>
      </c>
      <c r="R13" s="172">
        <f>IF(Q13="","",'1Y Pricing'!$I14*100)</f>
        <v>0.15568956411151599</v>
      </c>
      <c r="S13" s="172">
        <f t="shared" si="3"/>
        <v>0.15568956411151599</v>
      </c>
      <c r="T13" s="100" t="str">
        <v>EURONOIS2M=</v>
      </c>
      <c r="U13" s="172">
        <f>IF(T13="","",'ON Pricing'!$I14*100)</f>
        <v>-0.10399999999064349</v>
      </c>
      <c r="V13" s="172">
        <f t="shared" si="4"/>
        <v>-0.10399999999064349</v>
      </c>
      <c r="W13" s="67" t="s">
        <v>48</v>
      </c>
      <c r="X13" s="74" t="e">
        <f>IF($B13="stopped",ROUND(ABS(_xll.RtGet(SourceAlias,$H13,BID)-I13),4),"")</f>
        <v>#VALUE!</v>
      </c>
      <c r="Y13" s="74" t="e">
        <f>IF($B13="stopped",ROUND(ABS(_xll.RtGet(SourceAlias,$H13,BID)-J13),4),"")</f>
        <v>#VALUE!</v>
      </c>
      <c r="Z13" s="74" t="str">
        <f>IF($C13="stopped",ROUND(ABS(_xll.RtGet(SourceAlias,$H13,BID)-K13),4),"")</f>
        <v/>
      </c>
      <c r="AA13" s="74" t="str">
        <f>IF($C13="stopped",ROUND(ABS(_xll.RtGet(SourceAlias,$H13,BID)-L13),4),"")</f>
        <v/>
      </c>
      <c r="AB13" s="74" t="e">
        <f>IF($D13="stopped",ROUND(ABS(_xll.RtGet(SourceAlias,$H13,BID)-M13),4),"")</f>
        <v>#VALUE!</v>
      </c>
      <c r="AC13" s="74" t="e">
        <f>IF($D13="stopped",ROUND(ABS(_xll.RtGet(SourceAlias,$H13,BID)-N13),4),"")</f>
        <v>#VALUE!</v>
      </c>
      <c r="AD13" s="74" t="e">
        <f>IF($E13="stopped",ROUND(ABS(_xll.RtGet(SourceAlias,$H13,BID)-O13),4),"")</f>
        <v>#VALUE!</v>
      </c>
      <c r="AE13" s="74" t="e">
        <f>IF($E13="stopped",ROUND(ABS(_xll.RtGet(SourceAlias,$H13,BID)-P13),4),"")</f>
        <v>#VALUE!</v>
      </c>
      <c r="AF13" s="74" t="e">
        <f>IF($F13="stopped",ROUND(ABS(_xll.RtGet(SourceAlias,$H13,BID)-Q13),4),"")</f>
        <v>#VALUE!</v>
      </c>
      <c r="AG13" s="74" t="e">
        <f>IF($F13="stopped",ROUND(ABS(_xll.RtGet(SourceAlias,$H13,BID)-R13),4),"")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84" t="s">
        <v>19</v>
      </c>
      <c r="B14" s="81" t="str">
        <f>IF(Contribute="abcd",IF($D$2&lt;&gt;-1,_xll.RtContribute(SourceAlias,H14,Fields,I14:J14,"SCOPE:SERVER"),_xll.RtContribute(SourceAlias,"DDS_INSERT_S",$D$2:$F$2,H14:J14,"SCOPE:SERVER FTC:ALL")),"stopped")</f>
        <v>stopped</v>
      </c>
      <c r="C14" s="96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95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95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00" t="str">
        <v>EUR1MSW3M=</v>
      </c>
      <c r="I14" s="172">
        <f>IF(H14="","",'1M Pricing'!$I15*100)</f>
        <v>-5.2999999980897342E-2</v>
      </c>
      <c r="J14" s="172">
        <f t="shared" si="0"/>
        <v>-5.2999999980897342E-2</v>
      </c>
      <c r="K14" s="163" t="str">
        <v>EUR3MDP3M=</v>
      </c>
      <c r="L14" s="172">
        <f>IF(K14="","",'3M Pricing'!$I15*100)</f>
        <v>-1.7000000000059239E-2</v>
      </c>
      <c r="M14" s="172">
        <f t="shared" si="1"/>
        <v>-1.7000000000059239E-2</v>
      </c>
      <c r="N14" s="163" t="str">
        <v>EUR6MDP3M=</v>
      </c>
      <c r="O14" s="172">
        <f>IF(N14="","",'6M Pricing'!$I15*100)</f>
        <v>7.1899999999965353E-2</v>
      </c>
      <c r="P14" s="172">
        <f t="shared" si="2"/>
        <v>7.1899999999965353E-2</v>
      </c>
      <c r="Q14" s="163" t="str">
        <v>EUR1YDP3M=</v>
      </c>
      <c r="R14" s="172">
        <f>IF(Q14="","",'1Y Pricing'!$I15*100)</f>
        <v>0.15569999999993742</v>
      </c>
      <c r="S14" s="172">
        <f t="shared" si="3"/>
        <v>0.15569999999993742</v>
      </c>
      <c r="T14" s="100" t="str">
        <v>EURONOIS3M=</v>
      </c>
      <c r="U14" s="172">
        <f>IF(T14="","",'ON Pricing'!$I15*100)</f>
        <v>-0.10957499746229753</v>
      </c>
      <c r="V14" s="172">
        <f t="shared" si="4"/>
        <v>-0.10957499746229753</v>
      </c>
      <c r="W14" s="67" t="s">
        <v>48</v>
      </c>
      <c r="X14" s="74" t="e">
        <f>IF($B14="stopped",ROUND(ABS(_xll.RtGet(SourceAlias,$H14,BID)-I14),4),"")</f>
        <v>#VALUE!</v>
      </c>
      <c r="Y14" s="74" t="e">
        <f>IF($B14="stopped",ROUND(ABS(_xll.RtGet(SourceAlias,$H14,BID)-J14),4),"")</f>
        <v>#VALUE!</v>
      </c>
      <c r="Z14" s="74" t="e">
        <f>IF($C14="stopped",ROUND(ABS(_xll.RtGet(SourceAlias,$H14,BID)-K14),4),"")</f>
        <v>#VALUE!</v>
      </c>
      <c r="AA14" s="74" t="e">
        <f>IF($C14="stopped",ROUND(ABS(_xll.RtGet(SourceAlias,$H14,BID)-L14),4),"")</f>
        <v>#VALUE!</v>
      </c>
      <c r="AB14" s="74" t="e">
        <f>IF($D14="stopped",ROUND(ABS(_xll.RtGet(SourceAlias,$H14,BID)-M14),4),"")</f>
        <v>#VALUE!</v>
      </c>
      <c r="AC14" s="74" t="e">
        <f>IF($D14="stopped",ROUND(ABS(_xll.RtGet(SourceAlias,$H14,BID)-N14),4),"")</f>
        <v>#VALUE!</v>
      </c>
      <c r="AD14" s="74" t="e">
        <f>IF($E14="stopped",ROUND(ABS(_xll.RtGet(SourceAlias,$H14,BID)-O14),4),"")</f>
        <v>#VALUE!</v>
      </c>
      <c r="AE14" s="74" t="e">
        <f>IF($E14="stopped",ROUND(ABS(_xll.RtGet(SourceAlias,$H14,BID)-P14),4),"")</f>
        <v>#VALUE!</v>
      </c>
      <c r="AF14" s="74" t="e">
        <f>IF($F14="stopped",ROUND(ABS(_xll.RtGet(SourceAlias,$H14,BID)-Q14),4),"")</f>
        <v>#VALUE!</v>
      </c>
      <c r="AG14" s="74" t="e">
        <f>IF($F14="stopped",ROUND(ABS(_xll.RtGet(SourceAlias,$H14,BID)-R14),4),"")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84" t="s">
        <v>20</v>
      </c>
      <c r="B15" s="81" t="str">
        <f>IF(Contribute="abcd",IF($D$2&lt;&gt;-1,_xll.RtContribute(SourceAlias,H15,Fields,I15:J15,"SCOPE:SERVER"),_xll.RtContribute(SourceAlias,"DDS_INSERT_S",$D$2:$F$2,H15:J15,"SCOPE:SERVER FTC:ALL")),"stopped")</f>
        <v>stopped</v>
      </c>
      <c r="C15" s="96" t="s">
        <v>48</v>
      </c>
      <c r="D15" s="95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95" t="s">
        <v>48</v>
      </c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00" t="str">
        <v>EUR1MSW4M=</v>
      </c>
      <c r="I15" s="172">
        <f>IF(H15="","",'1M Pricing'!$I16*100)</f>
        <v>-5.4999999999957971E-2</v>
      </c>
      <c r="J15" s="172">
        <f t="shared" si="0"/>
        <v>-5.4999999999957971E-2</v>
      </c>
      <c r="K15" s="164" t="str">
        <v>EUR3MSTUB=</v>
      </c>
      <c r="L15" s="174">
        <f>IF(K15="","",'3M Pricing'!$I16*100)</f>
        <v>0</v>
      </c>
      <c r="M15" s="174"/>
      <c r="N15" s="163" t="str">
        <v>EUR6MDP4M=</v>
      </c>
      <c r="O15" s="172">
        <f>IF(N15="","",'6M Pricing'!$I16*100)</f>
        <v>6.9300000000022788E-2</v>
      </c>
      <c r="P15" s="172">
        <f t="shared" si="2"/>
        <v>6.9300000000022788E-2</v>
      </c>
      <c r="Q15" s="163" t="str">
        <v>EUR1YDP4M=</v>
      </c>
      <c r="R15" s="172">
        <f>IF(Q15="","",'1Y Pricing'!$I16*100)</f>
        <v>0.15573440231706537</v>
      </c>
      <c r="S15" s="172">
        <f t="shared" si="3"/>
        <v>0.15573440231706537</v>
      </c>
      <c r="T15" s="100" t="str">
        <v>EURONOIS4M=</v>
      </c>
      <c r="U15" s="172">
        <f>IF(T15="","",'ON Pricing'!$I16*100)</f>
        <v>-0.11409356189219746</v>
      </c>
      <c r="V15" s="172">
        <f t="shared" si="4"/>
        <v>-0.11409356189219746</v>
      </c>
      <c r="W15" s="67"/>
      <c r="X15" s="74" t="e">
        <f>IF($B15="stopped",ROUND(ABS(_xll.RtGet(SourceAlias,$H15,BID)-I15),4),"")</f>
        <v>#VALUE!</v>
      </c>
      <c r="Y15" s="74" t="e">
        <f>IF($B15="stopped",ROUND(ABS(_xll.RtGet(SourceAlias,$H15,BID)-J15),4),"")</f>
        <v>#VALUE!</v>
      </c>
      <c r="Z15" s="74" t="str">
        <f>IF($C15="stopped",ROUND(ABS(_xll.RtGet(SourceAlias,$H15,BID)-K15),4),"")</f>
        <v/>
      </c>
      <c r="AA15" s="74" t="str">
        <f>IF($C15="stopped",ROUND(ABS(_xll.RtGet(SourceAlias,$H15,BID)-L15),4),"")</f>
        <v/>
      </c>
      <c r="AB15" s="74" t="e">
        <f>IF($D15="stopped",ROUND(ABS(_xll.RtGet(SourceAlias,$H15,BID)-M15),4),"")</f>
        <v>#VALUE!</v>
      </c>
      <c r="AC15" s="74" t="e">
        <f>IF($D15="stopped",ROUND(ABS(_xll.RtGet(SourceAlias,$H15,BID)-N15),4),"")</f>
        <v>#VALUE!</v>
      </c>
      <c r="AD15" s="74" t="str">
        <f>IF($E15="stopped",ROUND(ABS(_xll.RtGet(SourceAlias,$H15,BID)-O15),4),"")</f>
        <v/>
      </c>
      <c r="AE15" s="74" t="str">
        <f>IF($E15="stopped",ROUND(ABS(_xll.RtGet(SourceAlias,$H15,BID)-P15),4),"")</f>
        <v/>
      </c>
      <c r="AF15" s="74" t="e">
        <f>IF($F15="stopped",ROUND(ABS(_xll.RtGet(SourceAlias,$H15,BID)-Q15),4),"")</f>
        <v>#VALUE!</v>
      </c>
      <c r="AG15" s="74" t="e">
        <f>IF($F15="stopped",ROUND(ABS(_xll.RtGet(SourceAlias,$H15,BID)-R15),4),"")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84" t="s">
        <v>21</v>
      </c>
      <c r="B16" s="81" t="str">
        <f>IF(Contribute="abcd",IF($D$2&lt;&gt;-1,_xll.RtContribute(SourceAlias,H16,Fields,I16:J16,"SCOPE:SERVER"),_xll.RtContribute(SourceAlias,"DDS_INSERT_S",$D$2:$F$2,H16:J16,"SCOPE:SERVER FTC:ALL")),"stopped")</f>
        <v>stopped</v>
      </c>
      <c r="C16" s="96" t="s">
        <v>48</v>
      </c>
      <c r="D16" s="95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95" t="s">
        <v>48</v>
      </c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00" t="str">
        <v>EUR1MSW5M=</v>
      </c>
      <c r="I16" s="172">
        <f>IF(H16="","",'1M Pricing'!$I17*100)</f>
        <v>-5.7000000008414341E-2</v>
      </c>
      <c r="J16" s="172">
        <f t="shared" si="0"/>
        <v>-5.7000000008414341E-2</v>
      </c>
      <c r="K16" s="163" t="str">
        <v>EUR3MFUTM5=</v>
      </c>
      <c r="L16" s="172">
        <f>IF(K16="","",'3M Pricing'!$I17*100)</f>
        <v>-2.499999888062454E-3</v>
      </c>
      <c r="M16" s="172"/>
      <c r="N16" s="163" t="str">
        <v>EUR6MDP5M=</v>
      </c>
      <c r="O16" s="172">
        <f>IF(N16="","",'6M Pricing'!$I17*100)</f>
        <v>6.8099999999963121E-2</v>
      </c>
      <c r="P16" s="172">
        <f t="shared" si="2"/>
        <v>6.8099999999963121E-2</v>
      </c>
      <c r="Q16" s="163" t="str">
        <v>EUR1YDP5M=</v>
      </c>
      <c r="R16" s="172">
        <f>IF(Q16="","",'1Y Pricing'!$I17*100)</f>
        <v>0.15590315743760516</v>
      </c>
      <c r="S16" s="172">
        <f t="shared" si="3"/>
        <v>0.15590315743760516</v>
      </c>
      <c r="T16" s="100" t="str">
        <v>EURONOIS5M=</v>
      </c>
      <c r="U16" s="172">
        <f>IF(T16="","",'ON Pricing'!$I17*100)</f>
        <v>-0.11302346216869512</v>
      </c>
      <c r="V16" s="172">
        <f t="shared" si="4"/>
        <v>-0.11302346216869512</v>
      </c>
      <c r="W16" s="67"/>
      <c r="X16" s="74" t="e">
        <f>IF($B16="stopped",ROUND(ABS(_xll.RtGet(SourceAlias,$H16,BID)-I16),4),"")</f>
        <v>#VALUE!</v>
      </c>
      <c r="Y16" s="74" t="e">
        <f>IF($B16="stopped",ROUND(ABS(_xll.RtGet(SourceAlias,$H16,BID)-J16),4),"")</f>
        <v>#VALUE!</v>
      </c>
      <c r="Z16" s="74" t="str">
        <f>IF($C16="stopped",ROUND(ABS(_xll.RtGet(SourceAlias,$H16,BID)-K16),4),"")</f>
        <v/>
      </c>
      <c r="AA16" s="74" t="str">
        <f>IF($C16="stopped",ROUND(ABS(_xll.RtGet(SourceAlias,$H16,BID)-L16),4),"")</f>
        <v/>
      </c>
      <c r="AB16" s="74" t="e">
        <f>IF($D16="stopped",ROUND(ABS(_xll.RtGet(SourceAlias,$H16,BID)-M16),4),"")</f>
        <v>#VALUE!</v>
      </c>
      <c r="AC16" s="74" t="e">
        <f>IF($D16="stopped",ROUND(ABS(_xll.RtGet(SourceAlias,$H16,BID)-N16),4),"")</f>
        <v>#VALUE!</v>
      </c>
      <c r="AD16" s="74" t="str">
        <f>IF($E16="stopped",ROUND(ABS(_xll.RtGet(SourceAlias,$H16,BID)-O16),4),"")</f>
        <v/>
      </c>
      <c r="AE16" s="74" t="str">
        <f>IF($E16="stopped",ROUND(ABS(_xll.RtGet(SourceAlias,$H16,BID)-P16),4),"")</f>
        <v/>
      </c>
      <c r="AF16" s="74" t="e">
        <f>IF($F16="stopped",ROUND(ABS(_xll.RtGet(SourceAlias,$H16,BID)-Q16),4),"")</f>
        <v>#VALUE!</v>
      </c>
      <c r="AG16" s="74" t="e">
        <f>IF($F16="stopped",ROUND(ABS(_xll.RtGet(SourceAlias,$H16,BID)-R16),4),"")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84" t="s">
        <v>14</v>
      </c>
      <c r="B17" s="81" t="str">
        <f>IF(Contribute="abcd",IF($D$2&lt;&gt;-1,_xll.RtContribute(SourceAlias,H17,Fields,I17:J17,"SCOPE:SERVER"),_xll.RtContribute(SourceAlias,"DDS_INSERT_S",$D$2:$F$2,H17:J17,"SCOPE:SERVER FTC:ALL")),"stopped")</f>
        <v>stopped</v>
      </c>
      <c r="C17" s="96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95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95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00" t="str">
        <v>EUR1MSW6M=</v>
      </c>
      <c r="I17" s="172">
        <f>IF(H17="","",'1M Pricing'!$I18*100)</f>
        <v>-5.7999999999971866E-2</v>
      </c>
      <c r="J17" s="172">
        <f t="shared" si="0"/>
        <v>-5.7999999999971866E-2</v>
      </c>
      <c r="K17" s="163" t="str">
        <v>EUR3MFUTU5=</v>
      </c>
      <c r="L17" s="172">
        <f>IF(K17="","",'3M Pricing'!$I18*100)</f>
        <v>-7.5000000046059291E-3</v>
      </c>
      <c r="M17" s="172">
        <f t="shared" si="1"/>
        <v>-7.5000000046059291E-3</v>
      </c>
      <c r="N17" s="164" t="str">
        <v>EUR6MDP6M=</v>
      </c>
      <c r="O17" s="174">
        <f>IF(N17="","",'6M Pricing'!$I18*100)</f>
        <v>6.67999999999941E-2</v>
      </c>
      <c r="P17" s="174">
        <f t="shared" si="2"/>
        <v>6.67999999999941E-2</v>
      </c>
      <c r="Q17" s="163" t="str">
        <v>EUR1YDP6M=</v>
      </c>
      <c r="R17" s="172">
        <f>IF(Q17="","",'1Y Pricing'!$I18*100)</f>
        <v>0.15640000000002066</v>
      </c>
      <c r="S17" s="172">
        <f t="shared" si="3"/>
        <v>0.15640000000002066</v>
      </c>
      <c r="T17" s="100" t="str">
        <v>EURONOIS6M=</v>
      </c>
      <c r="U17" s="172">
        <f>IF(T17="","",'ON Pricing'!$I18*100)</f>
        <v>-0.11641273057226877</v>
      </c>
      <c r="V17" s="172">
        <f t="shared" si="4"/>
        <v>-0.11641273057226877</v>
      </c>
      <c r="W17" s="67" t="s">
        <v>48</v>
      </c>
      <c r="X17" s="74" t="e">
        <f>IF($B17="stopped",ROUND(ABS(_xll.RtGet(SourceAlias,$H17,BID)-I17),4),"")</f>
        <v>#VALUE!</v>
      </c>
      <c r="Y17" s="74" t="e">
        <f>IF($B17="stopped",ROUND(ABS(_xll.RtGet(SourceAlias,$H17,BID)-J17),4),"")</f>
        <v>#VALUE!</v>
      </c>
      <c r="Z17" s="74" t="e">
        <f>IF($C17="stopped",ROUND(ABS(_xll.RtGet(SourceAlias,$H17,BID)-K17),4),"")</f>
        <v>#VALUE!</v>
      </c>
      <c r="AA17" s="74" t="e">
        <f>IF($C17="stopped",ROUND(ABS(_xll.RtGet(SourceAlias,$H17,BID)-L17),4),"")</f>
        <v>#VALUE!</v>
      </c>
      <c r="AB17" s="74" t="e">
        <f>IF($D17="stopped",ROUND(ABS(_xll.RtGet(SourceAlias,$H17,BID)-M17),4),"")</f>
        <v>#VALUE!</v>
      </c>
      <c r="AC17" s="74" t="e">
        <f>IF($D17="stopped",ROUND(ABS(_xll.RtGet(SourceAlias,$H17,BID)-N17),4),"")</f>
        <v>#VALUE!</v>
      </c>
      <c r="AD17" s="74" t="e">
        <f>IF($E17="stopped",ROUND(ABS(_xll.RtGet(SourceAlias,$H17,BID)-O17),4),"")</f>
        <v>#VALUE!</v>
      </c>
      <c r="AE17" s="74" t="e">
        <f>IF($E17="stopped",ROUND(ABS(_xll.RtGet(SourceAlias,$H17,BID)-P17),4),"")</f>
        <v>#VALUE!</v>
      </c>
      <c r="AF17" s="74" t="e">
        <f>IF($F17="stopped",ROUND(ABS(_xll.RtGet(SourceAlias,$H17,BID)-Q17),4),"")</f>
        <v>#VALUE!</v>
      </c>
      <c r="AG17" s="74" t="e">
        <f>IF($F17="stopped",ROUND(ABS(_xll.RtGet(SourceAlias,$H17,BID)-R17),4),"")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84" t="s">
        <v>68</v>
      </c>
      <c r="B18" s="81" t="str">
        <f>IF(Contribute="abcd",IF($D$2&lt;&gt;-1,_xll.RtContribute(SourceAlias,H18,Fields,I18:J18,"SCOPE:SERVER"),_xll.RtContribute(SourceAlias,"DDS_INSERT_S",$D$2:$F$2,H18:J18,"SCOPE:SERVER FTC:ALL")),"stopped")</f>
        <v>stopped</v>
      </c>
      <c r="C18" s="96" t="s">
        <v>48</v>
      </c>
      <c r="D18" s="95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95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00" t="str">
        <v>EUR1MSW7M=</v>
      </c>
      <c r="I18" s="172">
        <f>IF(H18="","",'1M Pricing'!$I19*100)</f>
        <v>-6.1999999999999819E-2</v>
      </c>
      <c r="J18" s="172">
        <f t="shared" si="0"/>
        <v>-6.1999999999999819E-2</v>
      </c>
      <c r="K18" s="163" t="str">
        <v>EUR3MFUTZ5=</v>
      </c>
      <c r="L18" s="172">
        <f>IF(K18="","",'3M Pricing'!$I19*100)</f>
        <v>-2.4999999979191546E-3</v>
      </c>
      <c r="M18" s="172"/>
      <c r="N18" s="163" t="str">
        <v>EUR6MFRA1x7=</v>
      </c>
      <c r="O18" s="172">
        <f>IF(N18="","",'6M Pricing'!$I19*100)</f>
        <v>6.2999999999982473E-2</v>
      </c>
      <c r="P18" s="172">
        <f t="shared" si="2"/>
        <v>6.2999999999982473E-2</v>
      </c>
      <c r="Q18" s="163" t="str">
        <v>EUR1YDP7M=</v>
      </c>
      <c r="R18" s="172">
        <f>IF(Q18="","",'1Y Pricing'!$I19*100)</f>
        <v>0.15725811587128732</v>
      </c>
      <c r="S18" s="172">
        <f t="shared" si="3"/>
        <v>0.15725811587128732</v>
      </c>
      <c r="T18" s="100" t="str">
        <v>EURONOIS7M=</v>
      </c>
      <c r="U18" s="172">
        <f>IF(T18="","",'ON Pricing'!$I19*100)</f>
        <v>-0.11926031920727335</v>
      </c>
      <c r="V18" s="172">
        <f t="shared" si="4"/>
        <v>-0.11926031920727335</v>
      </c>
      <c r="W18" s="67"/>
      <c r="X18" s="74" t="e">
        <f>IF($B18="stopped",ROUND(ABS(_xll.RtGet(SourceAlias,$H18,BID)-I18),4),"")</f>
        <v>#VALUE!</v>
      </c>
      <c r="Y18" s="74" t="e">
        <f>IF($B18="stopped",ROUND(ABS(_xll.RtGet(SourceAlias,$H18,BID)-J18),4),"")</f>
        <v>#VALUE!</v>
      </c>
      <c r="Z18" s="74" t="str">
        <f>IF($C18="stopped",ROUND(ABS(_xll.RtGet(SourceAlias,$H18,BID)-K18),4),"")</f>
        <v/>
      </c>
      <c r="AA18" s="74" t="str">
        <f>IF($C18="stopped",ROUND(ABS(_xll.RtGet(SourceAlias,$H18,BID)-L18),4),"")</f>
        <v/>
      </c>
      <c r="AB18" s="74" t="e">
        <f>IF($D18="stopped",ROUND(ABS(_xll.RtGet(SourceAlias,$H18,BID)-M18),4),"")</f>
        <v>#VALUE!</v>
      </c>
      <c r="AC18" s="74" t="e">
        <f>IF($D18="stopped",ROUND(ABS(_xll.RtGet(SourceAlias,$H18,BID)-N18),4),"")</f>
        <v>#VALUE!</v>
      </c>
      <c r="AD18" s="74" t="str">
        <f>IF($E18="stopped",ROUND(ABS(_xll.RtGet(SourceAlias,$H18,BID)-O18),4),"")</f>
        <v/>
      </c>
      <c r="AE18" s="74" t="str">
        <f>IF($E18="stopped",ROUND(ABS(_xll.RtGet(SourceAlias,$H18,BID)-P18),4),"")</f>
        <v/>
      </c>
      <c r="AF18" s="74" t="e">
        <f>IF($F18="stopped",ROUND(ABS(_xll.RtGet(SourceAlias,$H18,BID)-Q18),4),"")</f>
        <v>#VALUE!</v>
      </c>
      <c r="AG18" s="74" t="e">
        <f>IF($F18="stopped",ROUND(ABS(_xll.RtGet(SourceAlias,$H18,BID)-R18),4),"")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84" t="s">
        <v>69</v>
      </c>
      <c r="B19" s="81" t="str">
        <f>IF(Contribute="abcd",IF($D$2&lt;&gt;-1,_xll.RtContribute(SourceAlias,H19,Fields,I19:J19,"SCOPE:SERVER"),_xll.RtContribute(SourceAlias,"DDS_INSERT_S",$D$2:$F$2,H19:J19,"SCOPE:SERVER FTC:ALL")),"stopped")</f>
        <v>stopped</v>
      </c>
      <c r="C19" s="96" t="s">
        <v>48</v>
      </c>
      <c r="D19" s="95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95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00" t="str">
        <v>EUR1MSW8M=</v>
      </c>
      <c r="I19" s="172">
        <f>IF(H19="","",'1M Pricing'!$I20*100)</f>
        <v>-6.2000000000022433E-2</v>
      </c>
      <c r="J19" s="172">
        <f t="shared" si="0"/>
        <v>-6.2000000000022433E-2</v>
      </c>
      <c r="K19" s="163" t="str">
        <v>EUR3MFUTH6=</v>
      </c>
      <c r="L19" s="172">
        <f>IF(K19="","",'3M Pricing'!$I20*100)</f>
        <v>7.5000000030467362E-3</v>
      </c>
      <c r="M19" s="172"/>
      <c r="N19" s="163" t="str">
        <v>EUR6MFRA2x8=</v>
      </c>
      <c r="O19" s="172">
        <f>IF(N19="","",'6M Pricing'!$I20*100)</f>
        <v>6.4000000000054361E-2</v>
      </c>
      <c r="P19" s="172">
        <f t="shared" si="2"/>
        <v>6.4000000000054361E-2</v>
      </c>
      <c r="Q19" s="163" t="str">
        <v>EUR1YDP8M=</v>
      </c>
      <c r="R19" s="172">
        <f>IF(Q19="","",'1Y Pricing'!$I20*100)</f>
        <v>0.15874763161823788</v>
      </c>
      <c r="S19" s="172">
        <f t="shared" si="3"/>
        <v>0.15874763161823788</v>
      </c>
      <c r="T19" s="100" t="str">
        <v>EURONOIS8M=</v>
      </c>
      <c r="U19" s="172">
        <f>IF(T19="","",'ON Pricing'!$I20*100)</f>
        <v>-0.12019243802639877</v>
      </c>
      <c r="V19" s="172">
        <f t="shared" si="4"/>
        <v>-0.12019243802639877</v>
      </c>
      <c r="W19" s="67"/>
      <c r="X19" s="74" t="e">
        <f>IF($B19="stopped",ROUND(ABS(_xll.RtGet(SourceAlias,$H19,BID)-I19),4),"")</f>
        <v>#VALUE!</v>
      </c>
      <c r="Y19" s="74" t="e">
        <f>IF($B19="stopped",ROUND(ABS(_xll.RtGet(SourceAlias,$H19,BID)-J19),4),"")</f>
        <v>#VALUE!</v>
      </c>
      <c r="Z19" s="74" t="str">
        <f>IF($C19="stopped",ROUND(ABS(_xll.RtGet(SourceAlias,$H19,BID)-K19),4),"")</f>
        <v/>
      </c>
      <c r="AA19" s="74" t="str">
        <f>IF($C19="stopped",ROUND(ABS(_xll.RtGet(SourceAlias,$H19,BID)-L19),4),"")</f>
        <v/>
      </c>
      <c r="AB19" s="74" t="e">
        <f>IF($D19="stopped",ROUND(ABS(_xll.RtGet(SourceAlias,$H19,BID)-M19),4),"")</f>
        <v>#VALUE!</v>
      </c>
      <c r="AC19" s="74" t="e">
        <f>IF($D19="stopped",ROUND(ABS(_xll.RtGet(SourceAlias,$H19,BID)-N19),4),"")</f>
        <v>#VALUE!</v>
      </c>
      <c r="AD19" s="74" t="str">
        <f>IF($E19="stopped",ROUND(ABS(_xll.RtGet(SourceAlias,$H19,BID)-O19),4),"")</f>
        <v/>
      </c>
      <c r="AE19" s="74" t="str">
        <f>IF($E19="stopped",ROUND(ABS(_xll.RtGet(SourceAlias,$H19,BID)-P19),4),"")</f>
        <v/>
      </c>
      <c r="AF19" s="74" t="e">
        <f>IF($F19="stopped",ROUND(ABS(_xll.RtGet(SourceAlias,$H19,BID)-Q19),4),"")</f>
        <v>#VALUE!</v>
      </c>
      <c r="AG19" s="74" t="e">
        <f>IF($F19="stopped",ROUND(ABS(_xll.RtGet(SourceAlias,$H19,BID)-R19),4),"")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84" t="s">
        <v>22</v>
      </c>
      <c r="B20" s="81" t="str">
        <f>IF(Contribute="abcd",IF($D$2&lt;&gt;-1,_xll.RtContribute(SourceAlias,H20,Fields,I20:J20,"SCOPE:SERVER"),_xll.RtContribute(SourceAlias,"DDS_INSERT_S",$D$2:$F$2,H20:J20,"SCOPE:SERVER FTC:ALL")),"stopped")</f>
        <v>stopped</v>
      </c>
      <c r="C20" s="95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95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95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00" t="str">
        <v>EUR1MSW9M=</v>
      </c>
      <c r="I20" s="172">
        <f>IF(H20="","",'1M Pricing'!$I21*100)</f>
        <v>-6.4999999999988053E-2</v>
      </c>
      <c r="J20" s="172">
        <f t="shared" si="0"/>
        <v>-6.4999999999988053E-2</v>
      </c>
      <c r="K20" s="163" t="str">
        <v>EUR3MFUTM6=</v>
      </c>
      <c r="L20" s="172">
        <f>IF(K20="","",'3M Pricing'!$I21*100)</f>
        <v>2.2499999992544789E-2</v>
      </c>
      <c r="M20" s="172">
        <f t="shared" si="1"/>
        <v>2.2499999992544789E-2</v>
      </c>
      <c r="N20" s="163" t="str">
        <v>EUR6MFRA3x9=</v>
      </c>
      <c r="O20" s="172">
        <f>IF(N20="","",'6M Pricing'!$I21*100)</f>
        <v>6.3999999999987206E-2</v>
      </c>
      <c r="P20" s="172">
        <f t="shared" si="2"/>
        <v>6.3999999999987206E-2</v>
      </c>
      <c r="Q20" s="163" t="str">
        <v>EUR1YDP9M=</v>
      </c>
      <c r="R20" s="172">
        <f>IF(Q20="","",'1Y Pricing'!$I21*100)</f>
        <v>0.16079999999994413</v>
      </c>
      <c r="S20" s="172">
        <f t="shared" si="3"/>
        <v>0.16079999999994413</v>
      </c>
      <c r="T20" s="100" t="str">
        <v>EURONOIS9M=</v>
      </c>
      <c r="U20" s="172">
        <f>IF(T20="","",'ON Pricing'!$I21*100)</f>
        <v>-0.12141720422299319</v>
      </c>
      <c r="V20" s="172">
        <f t="shared" si="4"/>
        <v>-0.12141720422299319</v>
      </c>
      <c r="W20" s="67" t="s">
        <v>48</v>
      </c>
      <c r="X20" s="74" t="e">
        <f>IF($B20="stopped",ROUND(ABS(_xll.RtGet(SourceAlias,$H20,BID)-I20),4),"")</f>
        <v>#VALUE!</v>
      </c>
      <c r="Y20" s="74" t="e">
        <f>IF($B20="stopped",ROUND(ABS(_xll.RtGet(SourceAlias,$H20,BID)-J20),4),"")</f>
        <v>#VALUE!</v>
      </c>
      <c r="Z20" s="74" t="e">
        <f>IF($C20="stopped",ROUND(ABS(_xll.RtGet(SourceAlias,$H20,BID)-K20),4),"")</f>
        <v>#VALUE!</v>
      </c>
      <c r="AA20" s="74" t="e">
        <f>IF($C20="stopped",ROUND(ABS(_xll.RtGet(SourceAlias,$H20,BID)-L20),4),"")</f>
        <v>#VALUE!</v>
      </c>
      <c r="AB20" s="74" t="e">
        <f>IF($D20="stopped",ROUND(ABS(_xll.RtGet(SourceAlias,$H20,BID)-M20),4),"")</f>
        <v>#VALUE!</v>
      </c>
      <c r="AC20" s="74" t="e">
        <f>IF($D20="stopped",ROUND(ABS(_xll.RtGet(SourceAlias,$H20,BID)-N20),4),"")</f>
        <v>#VALUE!</v>
      </c>
      <c r="AD20" s="74" t="e">
        <f>IF($E20="stopped",ROUND(ABS(_xll.RtGet(SourceAlias,$H20,BID)-O20),4),"")</f>
        <v>#VALUE!</v>
      </c>
      <c r="AE20" s="74" t="e">
        <f>IF($E20="stopped",ROUND(ABS(_xll.RtGet(SourceAlias,$H20,BID)-P20),4),"")</f>
        <v>#VALUE!</v>
      </c>
      <c r="AF20" s="74" t="e">
        <f>IF($F20="stopped",ROUND(ABS(_xll.RtGet(SourceAlias,$H20,BID)-Q20),4),"")</f>
        <v>#VALUE!</v>
      </c>
      <c r="AG20" s="74" t="e">
        <f>IF($F20="stopped",ROUND(ABS(_xll.RtGet(SourceAlias,$H20,BID)-R20),4),"")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84" t="s">
        <v>70</v>
      </c>
      <c r="B21" s="81" t="str">
        <f>IF(Contribute="abcd",IF($D$2&lt;&gt;-1,_xll.RtContribute(SourceAlias,H21,Fields,I21:J21,"SCOPE:SERVER"),_xll.RtContribute(SourceAlias,"DDS_INSERT_S",$D$2:$F$2,H21:J21,"SCOPE:SERVER FTC:ALL")),"stopped")</f>
        <v>stopped</v>
      </c>
      <c r="C21" s="95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95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95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00" t="str">
        <v>EUR1MSW10M=</v>
      </c>
      <c r="I21" s="173">
        <f>IF(H21="","",'1M Pricing'!$I22*100)</f>
        <v>-6.5999999999986819E-2</v>
      </c>
      <c r="J21" s="173">
        <f t="shared" si="0"/>
        <v>-6.5999999999986819E-2</v>
      </c>
      <c r="K21" s="163" t="str">
        <v>EUR3MFUTU6=</v>
      </c>
      <c r="L21" s="172">
        <f>IF(K21="","",'3M Pricing'!$I22*100)</f>
        <v>5.249999996890755E-2</v>
      </c>
      <c r="M21" s="172">
        <f t="shared" si="1"/>
        <v>5.249999996890755E-2</v>
      </c>
      <c r="N21" s="163" t="str">
        <v>EUR6MFRA4x10=</v>
      </c>
      <c r="O21" s="172">
        <f>IF(N21="","",'6M Pricing'!$I22*100)</f>
        <v>6.5000000000008579E-2</v>
      </c>
      <c r="P21" s="172">
        <f t="shared" si="2"/>
        <v>6.5000000000008579E-2</v>
      </c>
      <c r="Q21" s="163" t="str">
        <v>EUR1YDP10M=</v>
      </c>
      <c r="R21" s="172">
        <f>IF(Q21="","",'1Y Pricing'!$I22*100)</f>
        <v>0.16295230077043696</v>
      </c>
      <c r="S21" s="172">
        <f t="shared" si="3"/>
        <v>0.16295230077043696</v>
      </c>
      <c r="T21" s="100" t="str">
        <v>EURONOIS10M=</v>
      </c>
      <c r="U21" s="173">
        <f>IF(T21="","",'ON Pricing'!$I22*100)</f>
        <v>-0.1228982640921968</v>
      </c>
      <c r="V21" s="173">
        <f t="shared" si="4"/>
        <v>-0.1228982640921968</v>
      </c>
      <c r="W21" s="67" t="s">
        <v>48</v>
      </c>
      <c r="X21" s="74" t="e">
        <f>IF($B21="stopped",ROUND(ABS(_xll.RtGet(SourceAlias,$H21,BID)-I21),4),"")</f>
        <v>#VALUE!</v>
      </c>
      <c r="Y21" s="10" t="e">
        <f>IF($B21="stopped",ROUND(ABS(_xll.RtGet(SourceAlias,$H21,BID)-J21),4),"")</f>
        <v>#VALUE!</v>
      </c>
      <c r="Z21" s="74" t="e">
        <f>IF($C21="stopped",ROUND(ABS(_xll.RtGet(SourceAlias,$H21,BID)-K21),4),"")</f>
        <v>#VALUE!</v>
      </c>
      <c r="AA21" s="10" t="e">
        <f>IF($C21="stopped",ROUND(ABS(_xll.RtGet(SourceAlias,$H21,BID)-L21),4),"")</f>
        <v>#VALUE!</v>
      </c>
      <c r="AB21" s="74" t="e">
        <f>IF($D21="stopped",ROUND(ABS(_xll.RtGet(SourceAlias,$H21,BID)-M21),4),"")</f>
        <v>#VALUE!</v>
      </c>
      <c r="AC21" s="10" t="e">
        <f>IF($D21="stopped",ROUND(ABS(_xll.RtGet(SourceAlias,$H21,BID)-N21),4),"")</f>
        <v>#VALUE!</v>
      </c>
      <c r="AD21" s="74" t="e">
        <f>IF($E21="stopped",ROUND(ABS(_xll.RtGet(SourceAlias,$H21,BID)-O21),4),"")</f>
        <v>#VALUE!</v>
      </c>
      <c r="AE21" s="10" t="e">
        <f>IF($E21="stopped",ROUND(ABS(_xll.RtGet(SourceAlias,$H21,BID)-P21),4),"")</f>
        <v>#VALUE!</v>
      </c>
      <c r="AF21" s="74" t="e">
        <f>IF($F21="stopped",ROUND(ABS(_xll.RtGet(SourceAlias,$H21,BID)-Q21),4),"")</f>
        <v>#VALUE!</v>
      </c>
      <c r="AG21" s="10" t="e">
        <f>IF($F21="stopped",ROUND(ABS(_xll.RtGet(SourceAlias,$H21,BID)-R21),4),"")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84" t="s">
        <v>71</v>
      </c>
      <c r="B22" s="81" t="str">
        <f>IF(Contribute="abcd",IF($D$2&lt;&gt;-1,_xll.RtContribute(SourceAlias,H22,Fields,I22:J22,"SCOPE:SERVER"),_xll.RtContribute(SourceAlias,"DDS_INSERT_S",$D$2:$F$2,H22:J22,"SCOPE:SERVER FTC:ALL")),"stopped")</f>
        <v>stopped</v>
      </c>
      <c r="C22" s="95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95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95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00" t="str">
        <v>EUR1MSW11M=</v>
      </c>
      <c r="I22" s="172">
        <f>IF(H22="","",'1M Pricing'!$I23*100)</f>
        <v>-6.6000000000007358E-2</v>
      </c>
      <c r="J22" s="172">
        <f t="shared" si="0"/>
        <v>-6.6000000000007358E-2</v>
      </c>
      <c r="K22" s="163" t="str">
        <v>EUR3MFUTZ6=</v>
      </c>
      <c r="L22" s="172">
        <f>IF(K22="","",'3M Pricing'!$I23*100)</f>
        <v>9.2500000003248317E-2</v>
      </c>
      <c r="M22" s="172">
        <f t="shared" si="1"/>
        <v>9.2500000003248317E-2</v>
      </c>
      <c r="N22" s="163" t="str">
        <v>EUR6MFRA5x11=</v>
      </c>
      <c r="O22" s="172">
        <f>IF(N22="","",'6M Pricing'!$I23*100)</f>
        <v>6.8000000000026151E-2</v>
      </c>
      <c r="P22" s="172">
        <f t="shared" si="2"/>
        <v>6.8000000000026151E-2</v>
      </c>
      <c r="Q22" s="163" t="str">
        <v>EUR1YDP11M=</v>
      </c>
      <c r="R22" s="172">
        <f>IF(Q22="","",'1Y Pricing'!$I23*100)</f>
        <v>0.16550253695439354</v>
      </c>
      <c r="S22" s="172">
        <f t="shared" si="3"/>
        <v>0.16550253695439354</v>
      </c>
      <c r="T22" s="100" t="str">
        <v>EURONOIS11M=</v>
      </c>
      <c r="U22" s="172">
        <f>IF(T22="","",'ON Pricing'!$I23*100)</f>
        <v>-0.12328667561381115</v>
      </c>
      <c r="V22" s="172">
        <f t="shared" si="4"/>
        <v>-0.12328667561381115</v>
      </c>
      <c r="W22" s="67" t="s">
        <v>48</v>
      </c>
      <c r="X22" s="74" t="e">
        <f>IF($B22="stopped",ROUND(ABS(_xll.RtGet(SourceAlias,$H22,BID)-I22),4),"")</f>
        <v>#VALUE!</v>
      </c>
      <c r="Y22" s="74" t="e">
        <f>IF($B22="stopped",ROUND(ABS(_xll.RtGet(SourceAlias,$H22,BID)-J22),4),"")</f>
        <v>#VALUE!</v>
      </c>
      <c r="Z22" s="74" t="e">
        <f>IF($C22="stopped",ROUND(ABS(_xll.RtGet(SourceAlias,$H22,BID)-K22),4),"")</f>
        <v>#VALUE!</v>
      </c>
      <c r="AA22" s="74" t="e">
        <f>IF($C22="stopped",ROUND(ABS(_xll.RtGet(SourceAlias,$H22,BID)-L22),4),"")</f>
        <v>#VALUE!</v>
      </c>
      <c r="AB22" s="74" t="e">
        <f>IF($D22="stopped",ROUND(ABS(_xll.RtGet(SourceAlias,$H22,BID)-M22),4),"")</f>
        <v>#VALUE!</v>
      </c>
      <c r="AC22" s="74" t="e">
        <f>IF($D22="stopped",ROUND(ABS(_xll.RtGet(SourceAlias,$H22,BID)-N22),4),"")</f>
        <v>#VALUE!</v>
      </c>
      <c r="AD22" s="74" t="e">
        <f>IF($E22="stopped",ROUND(ABS(_xll.RtGet(SourceAlias,$H22,BID)-O22),4),"")</f>
        <v>#VALUE!</v>
      </c>
      <c r="AE22" s="74" t="e">
        <f>IF($E22="stopped",ROUND(ABS(_xll.RtGet(SourceAlias,$H22,BID)-P22),4),"")</f>
        <v>#VALUE!</v>
      </c>
      <c r="AF22" s="74" t="e">
        <f>IF($F22="stopped",ROUND(ABS(_xll.RtGet(SourceAlias,$H22,BID)-Q22),4),"")</f>
        <v>#VALUE!</v>
      </c>
      <c r="AG22" s="74" t="e">
        <f>IF($F22="stopped",ROUND(ABS(_xll.RtGet(SourceAlias,$H22,BID)-R22),4),"")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84" t="s">
        <v>23</v>
      </c>
      <c r="B23" s="81" t="str">
        <f>IF(Contribute="abcd",IF($D$2&lt;&gt;-1,_xll.RtContribute(SourceAlias,H23,Fields,I23:J23,"SCOPE:SERVER"),_xll.RtContribute(SourceAlias,"DDS_INSERT_S",$D$2:$F$2,H23:J23,"SCOPE:SERVER FTC:ALL")),"stopped")</f>
        <v>stopped</v>
      </c>
      <c r="C23" s="95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95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95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01" t="str">
        <v>EUR1MSW12M=</v>
      </c>
      <c r="I23" s="174">
        <f>IF(H23="","",'1M Pricing'!$I24*100)</f>
        <v>-6.5000000000012464E-2</v>
      </c>
      <c r="J23" s="174">
        <f t="shared" si="0"/>
        <v>-6.5000000000012464E-2</v>
      </c>
      <c r="K23" s="164" t="str">
        <v>EUR3MFUTH7=</v>
      </c>
      <c r="L23" s="174">
        <f>IF(K23="","",'3M Pricing'!$I24*100)</f>
        <v>0.13750000004291069</v>
      </c>
      <c r="M23" s="174">
        <f t="shared" si="1"/>
        <v>0.13750000004291069</v>
      </c>
      <c r="N23" s="163" t="str">
        <v>EUR6MFRA6x12=</v>
      </c>
      <c r="O23" s="172">
        <f>IF(N23="","",'6M Pricing'!$I24*100)</f>
        <v>6.9999999999975457E-2</v>
      </c>
      <c r="P23" s="172">
        <f t="shared" si="2"/>
        <v>6.9999999999975457E-2</v>
      </c>
      <c r="Q23" s="163" t="str">
        <v>EUR1YDP12M=</v>
      </c>
      <c r="R23" s="172">
        <f>IF(Q23="","",'1Y Pricing'!$I24*100)</f>
        <v>0.16799999999984944</v>
      </c>
      <c r="S23" s="172">
        <f t="shared" si="3"/>
        <v>0.16799999999984944</v>
      </c>
      <c r="T23" s="100" t="str">
        <v>EURONOIS1Y=</v>
      </c>
      <c r="U23" s="172">
        <f>IF(T23="","",'ON Pricing'!$I24*100)</f>
        <v>-0.12352345106550358</v>
      </c>
      <c r="V23" s="172">
        <f t="shared" si="4"/>
        <v>-0.12352345106550358</v>
      </c>
      <c r="W23" s="67" t="s">
        <v>48</v>
      </c>
      <c r="X23" s="74" t="e">
        <f>IF($B23="stopped",ROUND(ABS(_xll.RtGet(SourceAlias,$H23,BID)-I23),4),"")</f>
        <v>#VALUE!</v>
      </c>
      <c r="Y23" s="74" t="e">
        <f>IF($B23="stopped",ROUND(ABS(_xll.RtGet(SourceAlias,$H23,BID)-J23),4),"")</f>
        <v>#VALUE!</v>
      </c>
      <c r="Z23" s="74" t="e">
        <f>IF($C23="stopped",ROUND(ABS(_xll.RtGet(SourceAlias,$H23,BID)-K23),4),"")</f>
        <v>#VALUE!</v>
      </c>
      <c r="AA23" s="74" t="e">
        <f>IF($C23="stopped",ROUND(ABS(_xll.RtGet(SourceAlias,$H23,BID)-L23),4),"")</f>
        <v>#VALUE!</v>
      </c>
      <c r="AB23" s="74" t="e">
        <f>IF($D23="stopped",ROUND(ABS(_xll.RtGet(SourceAlias,$H23,BID)-M23),4),"")</f>
        <v>#VALUE!</v>
      </c>
      <c r="AC23" s="74" t="e">
        <f>IF($D23="stopped",ROUND(ABS(_xll.RtGet(SourceAlias,$H23,BID)-N23),4),"")</f>
        <v>#VALUE!</v>
      </c>
      <c r="AD23" s="74" t="e">
        <f>IF($E23="stopped",ROUND(ABS(_xll.RtGet(SourceAlias,$H23,BID)-O23),4),"")</f>
        <v>#VALUE!</v>
      </c>
      <c r="AE23" s="74" t="e">
        <f>IF($E23="stopped",ROUND(ABS(_xll.RtGet(SourceAlias,$H23,BID)-P23),4),"")</f>
        <v>#VALUE!</v>
      </c>
      <c r="AF23" s="74" t="e">
        <f>IF($F23="stopped",ROUND(ABS(_xll.RtGet(SourceAlias,$H23,BID)-Q23),4),"")</f>
        <v>#VALUE!</v>
      </c>
      <c r="AG23" s="74" t="e">
        <f>IF($F23="stopped",ROUND(ABS(_xll.RtGet(SourceAlias,$H23,BID)-R23),4),"")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84" t="s">
        <v>76</v>
      </c>
      <c r="B24" s="81"/>
      <c r="C24" s="95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95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95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08" t="str">
        <v>EUR1MSW1Y=</v>
      </c>
      <c r="I24" s="178">
        <f>IF(H24="","",'1M Pricing'!$I25*100)</f>
        <v>-6.607734806631102E-2</v>
      </c>
      <c r="J24" s="178"/>
      <c r="K24" s="163" t="str">
        <v/>
      </c>
      <c r="L24" s="172" t="str">
        <f>IF(K24="","",'3M Pricing'!$I25*100)</f>
        <v/>
      </c>
      <c r="M24" s="172" t="str">
        <f t="shared" si="1"/>
        <v/>
      </c>
      <c r="N24" s="163" t="str">
        <v>EUR6MFRA7x13=</v>
      </c>
      <c r="O24" s="172">
        <f>IF(N24="","",'6M Pricing'!$I25*100)</f>
        <v>7.1999999997309189E-2</v>
      </c>
      <c r="P24" s="172">
        <f t="shared" si="2"/>
        <v>7.1999999997309189E-2</v>
      </c>
      <c r="Q24" s="163" t="str">
        <v>EUR1YFRA1x13=</v>
      </c>
      <c r="R24" s="172">
        <f>IF(Q24="","",'1Y Pricing'!$I25*100)</f>
        <v>0.17100000000000859</v>
      </c>
      <c r="S24" s="172">
        <f t="shared" si="3"/>
        <v>0.17100000000000859</v>
      </c>
      <c r="T24" s="100" t="str">
        <v>EURONOIS13M=</v>
      </c>
      <c r="U24" s="172">
        <f>IF(T24="","",'ON Pricing'!$I25*100)</f>
        <v>-0.12369034834177019</v>
      </c>
      <c r="V24" s="172">
        <f t="shared" si="4"/>
        <v>-0.12369034834177019</v>
      </c>
      <c r="W24" s="67" t="s">
        <v>48</v>
      </c>
      <c r="X24" s="74" t="str">
        <f>IF($B24="stopped",ROUND(ABS(_xll.RtGet(SourceAlias,$H24,BID)-I24),4),"")</f>
        <v/>
      </c>
      <c r="Y24" s="74" t="str">
        <f>IF($B24="stopped",ROUND(ABS(_xll.RtGet(SourceAlias,$H24,BID)-J24),4),"")</f>
        <v/>
      </c>
      <c r="Z24" s="74" t="e">
        <f>IF($C24="stopped",ROUND(ABS(_xll.RtGet(SourceAlias,$H24,BID)-K24),4),"")</f>
        <v>#VALUE!</v>
      </c>
      <c r="AA24" s="74" t="e">
        <f>IF($C24="stopped",ROUND(ABS(_xll.RtGet(SourceAlias,$H24,BID)-L24),4),"")</f>
        <v>#VALUE!</v>
      </c>
      <c r="AB24" s="74" t="e">
        <f>IF($D24="stopped",ROUND(ABS(_xll.RtGet(SourceAlias,$H24,BID)-M24),4),"")</f>
        <v>#VALUE!</v>
      </c>
      <c r="AC24" s="74" t="e">
        <f>IF($D24="stopped",ROUND(ABS(_xll.RtGet(SourceAlias,$H24,BID)-N24),4),"")</f>
        <v>#VALUE!</v>
      </c>
      <c r="AD24" s="74" t="e">
        <f>IF($E24="stopped",ROUND(ABS(_xll.RtGet(SourceAlias,$H24,BID)-O24),4),"")</f>
        <v>#VALUE!</v>
      </c>
      <c r="AE24" s="74" t="e">
        <f>IF($E24="stopped",ROUND(ABS(_xll.RtGet(SourceAlias,$H24,BID)-P24),4),"")</f>
        <v>#VALUE!</v>
      </c>
      <c r="AF24" s="74" t="e">
        <f>IF($F24="stopped",ROUND(ABS(_xll.RtGet(SourceAlias,$H24,BID)-Q24),4),"")</f>
        <v>#VALUE!</v>
      </c>
      <c r="AG24" s="74" t="e">
        <f>IF($F24="stopped",ROUND(ABS(_xll.RtGet(SourceAlias,$H24,BID)-R24),4),"")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84" t="s">
        <v>77</v>
      </c>
      <c r="B25" s="81"/>
      <c r="C25" s="95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95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95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00" t="str">
        <v/>
      </c>
      <c r="I25" s="172" t="str">
        <f>IF(H25="","",'1M Pricing'!$I26*100)</f>
        <v/>
      </c>
      <c r="J25" s="172"/>
      <c r="K25" s="163" t="str">
        <v/>
      </c>
      <c r="L25" s="172" t="str">
        <f>IF(K25="","",'3M Pricing'!$I26*100)</f>
        <v/>
      </c>
      <c r="M25" s="172" t="str">
        <f t="shared" si="1"/>
        <v/>
      </c>
      <c r="N25" s="163" t="str">
        <v>EUR6MFRA8x14=</v>
      </c>
      <c r="O25" s="172">
        <f>IF(N25="","",'6M Pricing'!$I26*100)</f>
        <v>7.6999999999972993E-2</v>
      </c>
      <c r="P25" s="172">
        <f t="shared" si="2"/>
        <v>7.6999999999972993E-2</v>
      </c>
      <c r="Q25" s="163" t="str">
        <v>EUR1YFRA2x14=</v>
      </c>
      <c r="R25" s="172">
        <f>IF(Q25="","",'1Y Pricing'!$I26*100)</f>
        <v>0.17300000000000423</v>
      </c>
      <c r="S25" s="172">
        <f t="shared" si="3"/>
        <v>0.17300000000000423</v>
      </c>
      <c r="T25" s="100" t="str">
        <v>EURONOIS14M=</v>
      </c>
      <c r="U25" s="172">
        <f>IF(T25="","",'ON Pricing'!$I26*100)</f>
        <v>-0.12309022472094563</v>
      </c>
      <c r="V25" s="172">
        <f t="shared" si="4"/>
        <v>-0.12309022472094563</v>
      </c>
      <c r="W25" s="67" t="s">
        <v>48</v>
      </c>
      <c r="X25" s="74" t="str">
        <f>IF($B25="stopped",ROUND(ABS(_xll.RtGet(SourceAlias,$H25,BID)-I25),4),"")</f>
        <v/>
      </c>
      <c r="Y25" s="74" t="str">
        <f>IF($B25="stopped",ROUND(ABS(_xll.RtGet(SourceAlias,$H25,BID)-J25),4),"")</f>
        <v/>
      </c>
      <c r="Z25" s="74" t="e">
        <f>IF($C25="stopped",ROUND(ABS(_xll.RtGet(SourceAlias,$H25,BID)-K25),4),"")</f>
        <v>#VALUE!</v>
      </c>
      <c r="AA25" s="74" t="e">
        <f>IF($C25="stopped",ROUND(ABS(_xll.RtGet(SourceAlias,$H25,BID)-L25),4),"")</f>
        <v>#VALUE!</v>
      </c>
      <c r="AB25" s="74" t="e">
        <f>IF($D25="stopped",ROUND(ABS(_xll.RtGet(SourceAlias,$H25,BID)-M25),4),"")</f>
        <v>#VALUE!</v>
      </c>
      <c r="AC25" s="74" t="e">
        <f>IF($D25="stopped",ROUND(ABS(_xll.RtGet(SourceAlias,$H25,BID)-N25),4),"")</f>
        <v>#VALUE!</v>
      </c>
      <c r="AD25" s="74" t="e">
        <f>IF($E25="stopped",ROUND(ABS(_xll.RtGet(SourceAlias,$H25,BID)-O25),4),"")</f>
        <v>#VALUE!</v>
      </c>
      <c r="AE25" s="74" t="e">
        <f>IF($E25="stopped",ROUND(ABS(_xll.RtGet(SourceAlias,$H25,BID)-P25),4),"")</f>
        <v>#VALUE!</v>
      </c>
      <c r="AF25" s="74" t="e">
        <f>IF($F25="stopped",ROUND(ABS(_xll.RtGet(SourceAlias,$H25,BID)-Q25),4),"")</f>
        <v>#VALUE!</v>
      </c>
      <c r="AG25" s="74" t="e">
        <f>IF($F25="stopped",ROUND(ABS(_xll.RtGet(SourceAlias,$H25,BID)-R25),4),"")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84" t="s">
        <v>78</v>
      </c>
      <c r="B26" s="81" t="str">
        <f>IF(Contribute="abcd",IF($D$2&lt;&gt;-1,_xll.RtContribute(SourceAlias,H26,Fields,I26:J26,"SCOPE:SERVER"),_xll.RtContribute(SourceAlias,"DDS_INSERT_S",$D$2:$F$2,H26:J26,"SCOPE:SERVER FTC:ALL")),"stopped")</f>
        <v>stopped</v>
      </c>
      <c r="C26" s="95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95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95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00" t="str">
        <v>EUR1MSW15M=</v>
      </c>
      <c r="I26" s="172">
        <f>IF(H26="","",'1M Pricing'!$I27*100)</f>
        <v>-6.2121943306447477E-2</v>
      </c>
      <c r="J26" s="172">
        <f t="shared" si="0"/>
        <v>-6.2121943306447477E-2</v>
      </c>
      <c r="K26" s="163" t="str">
        <v/>
      </c>
      <c r="L26" s="172" t="str">
        <f>IF(K26="","",'3M Pricing'!$I27*100)</f>
        <v/>
      </c>
      <c r="M26" s="172" t="str">
        <f t="shared" si="1"/>
        <v/>
      </c>
      <c r="N26" s="163" t="str">
        <v>EUR6MFRA9x15=</v>
      </c>
      <c r="O26" s="172">
        <f>IF(N26="","",'6M Pricing'!$I27*100)</f>
        <v>8.1999999999983794E-2</v>
      </c>
      <c r="P26" s="172">
        <f t="shared" si="2"/>
        <v>8.1999999999983794E-2</v>
      </c>
      <c r="Q26" s="163" t="str">
        <v>EUR1YFRA3x15=</v>
      </c>
      <c r="R26" s="172">
        <f>IF(Q26="","",'1Y Pricing'!$I27*100)</f>
        <v>0.17500000000000843</v>
      </c>
      <c r="S26" s="172">
        <f t="shared" si="3"/>
        <v>0.17500000000000843</v>
      </c>
      <c r="T26" s="100" t="str">
        <v>EURONOIS15M=</v>
      </c>
      <c r="U26" s="172">
        <f>IF(T26="","",'ON Pricing'!$I27*100)</f>
        <v>-0.12200000001021721</v>
      </c>
      <c r="V26" s="172">
        <f t="shared" si="4"/>
        <v>-0.12200000001021721</v>
      </c>
      <c r="W26" s="67" t="s">
        <v>48</v>
      </c>
      <c r="X26" s="74" t="e">
        <f>IF($B26="stopped",ROUND(ABS(_xll.RtGet(SourceAlias,$H26,BID)-I26),4),"")</f>
        <v>#VALUE!</v>
      </c>
      <c r="Y26" s="74" t="e">
        <f>IF($B26="stopped",ROUND(ABS(_xll.RtGet(SourceAlias,$H26,BID)-J26),4),"")</f>
        <v>#VALUE!</v>
      </c>
      <c r="Z26" s="74" t="e">
        <f>IF($C26="stopped",ROUND(ABS(_xll.RtGet(SourceAlias,$H26,BID)-K26),4),"")</f>
        <v>#VALUE!</v>
      </c>
      <c r="AA26" s="74" t="e">
        <f>IF($C26="stopped",ROUND(ABS(_xll.RtGet(SourceAlias,$H26,BID)-L26),4),"")</f>
        <v>#VALUE!</v>
      </c>
      <c r="AB26" s="74" t="e">
        <f>IF($D26="stopped",ROUND(ABS(_xll.RtGet(SourceAlias,$H26,BID)-M26),4),"")</f>
        <v>#VALUE!</v>
      </c>
      <c r="AC26" s="74" t="e">
        <f>IF($D26="stopped",ROUND(ABS(_xll.RtGet(SourceAlias,$H26,BID)-N26),4),"")</f>
        <v>#VALUE!</v>
      </c>
      <c r="AD26" s="74" t="e">
        <f>IF($E26="stopped",ROUND(ABS(_xll.RtGet(SourceAlias,$H26,BID)-O26),4),"")</f>
        <v>#VALUE!</v>
      </c>
      <c r="AE26" s="74" t="e">
        <f>IF($E26="stopped",ROUND(ABS(_xll.RtGet(SourceAlias,$H26,BID)-P26),4),"")</f>
        <v>#VALUE!</v>
      </c>
      <c r="AF26" s="74" t="e">
        <f>IF($F26="stopped",ROUND(ABS(_xll.RtGet(SourceAlias,$H26,BID)-Q26),4),"")</f>
        <v>#VALUE!</v>
      </c>
      <c r="AG26" s="74" t="e">
        <f>IF($F26="stopped",ROUND(ABS(_xll.RtGet(SourceAlias,$H26,BID)-R26),4),"")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84" t="s">
        <v>79</v>
      </c>
      <c r="B27" s="81"/>
      <c r="C27" s="95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95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95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00" t="str">
        <v/>
      </c>
      <c r="I27" s="172" t="str">
        <f>IF(H27="","",'1M Pricing'!$I28*100)</f>
        <v/>
      </c>
      <c r="J27" s="172"/>
      <c r="K27" s="163" t="str">
        <v/>
      </c>
      <c r="L27" s="172" t="str">
        <f>IF(K27="","",'3M Pricing'!$I28*100)</f>
        <v/>
      </c>
      <c r="M27" s="172" t="str">
        <f t="shared" si="1"/>
        <v/>
      </c>
      <c r="N27" s="163" t="str">
        <v>EUR6MFRA10x16=</v>
      </c>
      <c r="O27" s="172">
        <f>IF(N27="","",'6M Pricing'!$I28*100)</f>
        <v>8.6999999999996511E-2</v>
      </c>
      <c r="P27" s="172">
        <f t="shared" si="2"/>
        <v>8.6999999999996511E-2</v>
      </c>
      <c r="Q27" s="163" t="str">
        <v>EUR1YFRA4x16=</v>
      </c>
      <c r="R27" s="172">
        <f>IF(Q27="","",'1Y Pricing'!$I28*100)</f>
        <v>0.17699999998271967</v>
      </c>
      <c r="S27" s="172">
        <f t="shared" si="3"/>
        <v>0.17699999998271967</v>
      </c>
      <c r="T27" s="100" t="str">
        <v>EURONOIS16M=</v>
      </c>
      <c r="U27" s="172">
        <f>IF(T27="","",'ON Pricing'!$I28*100)</f>
        <v>-0.12099499897245639</v>
      </c>
      <c r="V27" s="172">
        <f t="shared" si="4"/>
        <v>-0.12099499897245639</v>
      </c>
      <c r="W27" s="67" t="s">
        <v>48</v>
      </c>
      <c r="X27" s="74" t="str">
        <f>IF($B27="stopped",ROUND(ABS(_xll.RtGet(SourceAlias,$H27,BID)-I27),4),"")</f>
        <v/>
      </c>
      <c r="Y27" s="74" t="str">
        <f>IF($B27="stopped",ROUND(ABS(_xll.RtGet(SourceAlias,$H27,BID)-J27),4),"")</f>
        <v/>
      </c>
      <c r="Z27" s="74" t="e">
        <f>IF($C27="stopped",ROUND(ABS(_xll.RtGet(SourceAlias,$H27,BID)-K27),4),"")</f>
        <v>#VALUE!</v>
      </c>
      <c r="AA27" s="74" t="e">
        <f>IF($C27="stopped",ROUND(ABS(_xll.RtGet(SourceAlias,$H27,BID)-L27),4),"")</f>
        <v>#VALUE!</v>
      </c>
      <c r="AB27" s="74" t="e">
        <f>IF($D27="stopped",ROUND(ABS(_xll.RtGet(SourceAlias,$H27,BID)-M27),4),"")</f>
        <v>#VALUE!</v>
      </c>
      <c r="AC27" s="74" t="e">
        <f>IF($D27="stopped",ROUND(ABS(_xll.RtGet(SourceAlias,$H27,BID)-N27),4),"")</f>
        <v>#VALUE!</v>
      </c>
      <c r="AD27" s="74" t="e">
        <f>IF($E27="stopped",ROUND(ABS(_xll.RtGet(SourceAlias,$H27,BID)-O27),4),"")</f>
        <v>#VALUE!</v>
      </c>
      <c r="AE27" s="74" t="e">
        <f>IF($E27="stopped",ROUND(ABS(_xll.RtGet(SourceAlias,$H27,BID)-P27),4),"")</f>
        <v>#VALUE!</v>
      </c>
      <c r="AF27" s="74" t="e">
        <f>IF($F27="stopped",ROUND(ABS(_xll.RtGet(SourceAlias,$H27,BID)-Q27),4),"")</f>
        <v>#VALUE!</v>
      </c>
      <c r="AG27" s="74" t="e">
        <f>IF($F27="stopped",ROUND(ABS(_xll.RtGet(SourceAlias,$H27,BID)-R27),4),"")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84" t="s">
        <v>80</v>
      </c>
      <c r="B28" s="81"/>
      <c r="C28" s="95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95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95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00" t="str">
        <v/>
      </c>
      <c r="I28" s="172" t="str">
        <f>IF(H28="","",'1M Pricing'!$I29*100)</f>
        <v/>
      </c>
      <c r="J28" s="172"/>
      <c r="K28" s="163" t="str">
        <v/>
      </c>
      <c r="L28" s="172" t="str">
        <f>IF(K28="","",'3M Pricing'!$I29*100)</f>
        <v/>
      </c>
      <c r="M28" s="172" t="str">
        <f t="shared" si="1"/>
        <v/>
      </c>
      <c r="N28" s="163" t="str">
        <v>EUR6MFRA11x17=</v>
      </c>
      <c r="O28" s="172">
        <f>IF(N28="","",'6M Pricing'!$I29*100)</f>
        <v>9.4999999999999918E-2</v>
      </c>
      <c r="P28" s="172">
        <f>O28</f>
        <v>9.4999999999999918E-2</v>
      </c>
      <c r="Q28" s="163" t="str">
        <v>EUR1YFRA5x17=</v>
      </c>
      <c r="R28" s="172">
        <f>IF(Q28="","",'1Y Pricing'!$I29*100)</f>
        <v>0.18099999999996488</v>
      </c>
      <c r="S28" s="172">
        <f t="shared" si="3"/>
        <v>0.18099999999996488</v>
      </c>
      <c r="T28" s="100" t="str">
        <v>EURONOIS17M=</v>
      </c>
      <c r="U28" s="172">
        <f>IF(T28="","",'ON Pricing'!$I29*100)</f>
        <v>-0.12003362549421755</v>
      </c>
      <c r="V28" s="172">
        <f t="shared" si="4"/>
        <v>-0.12003362549421755</v>
      </c>
      <c r="W28" s="67" t="s">
        <v>48</v>
      </c>
      <c r="X28" s="74" t="str">
        <f>IF($B28="stopped",ROUND(ABS(_xll.RtGet(SourceAlias,$H28,BID)-I28),4),"")</f>
        <v/>
      </c>
      <c r="Y28" s="74" t="str">
        <f>IF($B28="stopped",ROUND(ABS(_xll.RtGet(SourceAlias,$H28,BID)-J28),4),"")</f>
        <v/>
      </c>
      <c r="Z28" s="74" t="e">
        <f>IF($C28="stopped",ROUND(ABS(_xll.RtGet(SourceAlias,$H28,BID)-K28),4),"")</f>
        <v>#VALUE!</v>
      </c>
      <c r="AA28" s="74" t="e">
        <f>IF($C28="stopped",ROUND(ABS(_xll.RtGet(SourceAlias,$H28,BID)-L28),4),"")</f>
        <v>#VALUE!</v>
      </c>
      <c r="AB28" s="74" t="e">
        <f>IF($D28="stopped",ROUND(ABS(_xll.RtGet(SourceAlias,$H28,BID)-M28),4),"")</f>
        <v>#VALUE!</v>
      </c>
      <c r="AC28" s="74" t="e">
        <f>IF($D28="stopped",ROUND(ABS(_xll.RtGet(SourceAlias,$H28,BID)-N28),4),"")</f>
        <v>#VALUE!</v>
      </c>
      <c r="AD28" s="74" t="e">
        <f>IF($E28="stopped",ROUND(ABS(_xll.RtGet(SourceAlias,$H28,BID)-O28),4),"")</f>
        <v>#VALUE!</v>
      </c>
      <c r="AE28" s="74" t="e">
        <f>IF($E28="stopped",ROUND(ABS(_xll.RtGet(SourceAlias,$H28,BID)-P28),4),"")</f>
        <v>#VALUE!</v>
      </c>
      <c r="AF28" s="74" t="e">
        <f>IF($F28="stopped",ROUND(ABS(_xll.RtGet(SourceAlias,$H28,BID)-Q28),4),"")</f>
        <v>#VALUE!</v>
      </c>
      <c r="AG28" s="74" t="e">
        <f>IF($F28="stopped",ROUND(ABS(_xll.RtGet(SourceAlias,$H28,BID)-R28),4),"")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84" t="s">
        <v>45</v>
      </c>
      <c r="B29" s="81" t="str">
        <f>IF(Contribute="abcd",IF($D$2&lt;&gt;-1,_xll.RtContribute(SourceAlias,H29,Fields,I29:J29,"SCOPE:SERVER"),_xll.RtContribute(SourceAlias,"DDS_INSERT_S",$D$2:$F$2,H29:J29,"SCOPE:SERVER FTC:ALL")),"stopped")</f>
        <v>stopped</v>
      </c>
      <c r="C29" s="95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95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95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00" t="str">
        <v>EUR1MSW18M=</v>
      </c>
      <c r="I29" s="172">
        <f>IF(H29="","",'1M Pricing'!$I30*100)</f>
        <v>-5.6827092658735846E-2</v>
      </c>
      <c r="J29" s="172">
        <f t="shared" si="0"/>
        <v>-5.6827092658735846E-2</v>
      </c>
      <c r="K29" s="163" t="str">
        <v/>
      </c>
      <c r="L29" s="172" t="str">
        <f>IF(K29="","",'3M Pricing'!$I30*100)</f>
        <v/>
      </c>
      <c r="M29" s="172" t="str">
        <f t="shared" si="1"/>
        <v/>
      </c>
      <c r="N29" s="163" t="str">
        <v>EUR6MFRA12x18=</v>
      </c>
      <c r="O29" s="172">
        <f>IF(N29="","",'6M Pricing'!$I30*100)</f>
        <v>0.10300000000003182</v>
      </c>
      <c r="P29" s="172">
        <f t="shared" si="2"/>
        <v>0.10300000000003182</v>
      </c>
      <c r="Q29" s="163" t="str">
        <v>EUR1YFRA6x18=</v>
      </c>
      <c r="R29" s="172">
        <f>IF(Q29="","",'1Y Pricing'!$I30*100)</f>
        <v>0.18499999999999983</v>
      </c>
      <c r="S29" s="172">
        <f t="shared" si="3"/>
        <v>0.18499999999999983</v>
      </c>
      <c r="T29" s="100" t="str">
        <v>EURONOIS18M=</v>
      </c>
      <c r="U29" s="172">
        <f>IF(T29="","",'ON Pricing'!$I30*100)</f>
        <v>-0.11900000000804765</v>
      </c>
      <c r="V29" s="172">
        <f t="shared" si="4"/>
        <v>-0.11900000000804765</v>
      </c>
      <c r="W29" s="67" t="s">
        <v>48</v>
      </c>
      <c r="X29" s="74" t="e">
        <f>IF($B29="stopped",ROUND(ABS(_xll.RtGet(SourceAlias,$H29,BID)-I29),4),"")</f>
        <v>#VALUE!</v>
      </c>
      <c r="Y29" s="74" t="e">
        <f>IF($B29="stopped",ROUND(ABS(_xll.RtGet(SourceAlias,$H29,BID)-J29),4),"")</f>
        <v>#VALUE!</v>
      </c>
      <c r="Z29" s="74" t="e">
        <f>IF($C29="stopped",ROUND(ABS(_xll.RtGet(SourceAlias,$H29,BID)-K29),4),"")</f>
        <v>#VALUE!</v>
      </c>
      <c r="AA29" s="74" t="e">
        <f>IF($C29="stopped",ROUND(ABS(_xll.RtGet(SourceAlias,$H29,BID)-L29),4),"")</f>
        <v>#VALUE!</v>
      </c>
      <c r="AB29" s="74" t="e">
        <f>IF($D29="stopped",ROUND(ABS(_xll.RtGet(SourceAlias,$H29,BID)-M29),4),"")</f>
        <v>#VALUE!</v>
      </c>
      <c r="AC29" s="74" t="e">
        <f>IF($D29="stopped",ROUND(ABS(_xll.RtGet(SourceAlias,$H29,BID)-N29),4),"")</f>
        <v>#VALUE!</v>
      </c>
      <c r="AD29" s="74" t="e">
        <f>IF($E29="stopped",ROUND(ABS(_xll.RtGet(SourceAlias,$H29,BID)-O29),4),"")</f>
        <v>#VALUE!</v>
      </c>
      <c r="AE29" s="74" t="e">
        <f>IF($E29="stopped",ROUND(ABS(_xll.RtGet(SourceAlias,$H29,BID)-P29),4),"")</f>
        <v>#VALUE!</v>
      </c>
      <c r="AF29" s="74" t="e">
        <f>IF($F29="stopped",ROUND(ABS(_xll.RtGet(SourceAlias,$H29,BID)-Q29),4),"")</f>
        <v>#VALUE!</v>
      </c>
      <c r="AG29" s="74" t="e">
        <f>IF($F29="stopped",ROUND(ABS(_xll.RtGet(SourceAlias,$H29,BID)-R29),4),"")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84" t="s">
        <v>81</v>
      </c>
      <c r="B30" s="81"/>
      <c r="C30" s="95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95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95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00" t="str">
        <v/>
      </c>
      <c r="I30" s="172" t="str">
        <f>IF(H30="","",'1M Pricing'!$I31*100)</f>
        <v/>
      </c>
      <c r="J30" s="172"/>
      <c r="K30" s="163" t="str">
        <v/>
      </c>
      <c r="L30" s="172" t="str">
        <f>IF(K30="","",'3M Pricing'!$I31*100)</f>
        <v/>
      </c>
      <c r="M30" s="172"/>
      <c r="N30" s="163" t="str">
        <v>EUR6MFRA13x19=</v>
      </c>
      <c r="O30" s="172">
        <f>IF(N30="","",'6M Pricing'!$I31*100)</f>
        <v>0.11099999999419907</v>
      </c>
      <c r="P30" s="172"/>
      <c r="Q30" s="163" t="str">
        <v>EUR1YFRA7x19=</v>
      </c>
      <c r="R30" s="172">
        <f>IF(Q30="","",'1Y Pricing'!$I31*100)</f>
        <v>0.18899999999673686</v>
      </c>
      <c r="S30" s="172">
        <f t="shared" si="3"/>
        <v>0.18899999999673686</v>
      </c>
      <c r="T30" s="100" t="str">
        <v>EURONOIS19M=</v>
      </c>
      <c r="U30" s="172">
        <f>IF(T30="","",'ON Pricing'!$I31*100)</f>
        <v>-0.11784457782721341</v>
      </c>
      <c r="V30" s="172">
        <f t="shared" si="4"/>
        <v>-0.11784457782721341</v>
      </c>
      <c r="W30" s="2"/>
      <c r="X30" s="74" t="str">
        <f>IF($B30="stopped",ROUND(ABS(_xll.RtGet(SourceAlias,$H30,BID)-I30),4),"")</f>
        <v/>
      </c>
      <c r="Y30" s="74" t="str">
        <f>IF($B30="stopped",ROUND(ABS(_xll.RtGet(SourceAlias,$H30,BID)-J30),4),"")</f>
        <v/>
      </c>
      <c r="Z30" s="74" t="e">
        <f>IF($C30="stopped",ROUND(ABS(_xll.RtGet(SourceAlias,$H30,BID)-K30),4),"")</f>
        <v>#VALUE!</v>
      </c>
      <c r="AA30" s="74" t="e">
        <f>IF($C30="stopped",ROUND(ABS(_xll.RtGet(SourceAlias,$H30,BID)-L30),4),"")</f>
        <v>#VALUE!</v>
      </c>
      <c r="AB30" s="74" t="e">
        <f>IF($D30="stopped",ROUND(ABS(_xll.RtGet(SourceAlias,$H30,BID)-M30),4),"")</f>
        <v>#VALUE!</v>
      </c>
      <c r="AC30" s="74" t="e">
        <f>IF($D30="stopped",ROUND(ABS(_xll.RtGet(SourceAlias,$H30,BID)-N30),4),"")</f>
        <v>#VALUE!</v>
      </c>
      <c r="AD30" s="74" t="e">
        <f>IF($E30="stopped",ROUND(ABS(_xll.RtGet(SourceAlias,$H30,BID)-O30),4),"")</f>
        <v>#VALUE!</v>
      </c>
      <c r="AE30" s="74" t="e">
        <f>IF($E30="stopped",ROUND(ABS(_xll.RtGet(SourceAlias,$H30,BID)-P30),4),"")</f>
        <v>#VALUE!</v>
      </c>
      <c r="AF30" s="74" t="e">
        <f>IF($F30="stopped",ROUND(ABS(_xll.RtGet(SourceAlias,$H30,BID)-Q30),4),"")</f>
        <v>#VALUE!</v>
      </c>
      <c r="AG30" s="74" t="e">
        <f>IF($F30="stopped",ROUND(ABS(_xll.RtGet(SourceAlias,$H30,BID)-R30),4),"")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84" t="s">
        <v>82</v>
      </c>
      <c r="B31" s="81"/>
      <c r="C31" s="95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95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95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00" t="str">
        <v/>
      </c>
      <c r="I31" s="172" t="str">
        <f>IF(H31="","",'1M Pricing'!$I32*100)</f>
        <v/>
      </c>
      <c r="J31" s="172"/>
      <c r="K31" s="163" t="str">
        <v/>
      </c>
      <c r="L31" s="172" t="str">
        <f>IF(K31="","",'3M Pricing'!$I32*100)</f>
        <v/>
      </c>
      <c r="M31" s="172"/>
      <c r="N31" s="163" t="str">
        <v>EUR6MFRA14x20=</v>
      </c>
      <c r="O31" s="172">
        <f>IF(N31="","",'6M Pricing'!$I32*100)</f>
        <v>0.12300000005049935</v>
      </c>
      <c r="P31" s="172"/>
      <c r="Q31" s="163" t="str">
        <v>EUR1YFRA8x20=</v>
      </c>
      <c r="R31" s="172">
        <f>IF(Q31="","",'1Y Pricing'!$I32*100)</f>
        <v>0.19699999999900114</v>
      </c>
      <c r="S31" s="172">
        <f t="shared" si="3"/>
        <v>0.19699999999900114</v>
      </c>
      <c r="T31" s="100" t="str">
        <v>EURONOIS20M=</v>
      </c>
      <c r="U31" s="172">
        <f>IF(T31="","",'ON Pricing'!$I32*100)</f>
        <v>-0.11411862349452381</v>
      </c>
      <c r="V31" s="172">
        <f t="shared" si="4"/>
        <v>-0.11411862349452381</v>
      </c>
      <c r="W31" s="2"/>
      <c r="X31" s="74" t="str">
        <f>IF($B31="stopped",ROUND(ABS(_xll.RtGet(SourceAlias,$H31,BID)-I31),4),"")</f>
        <v/>
      </c>
      <c r="Y31" s="74" t="str">
        <f>IF($B31="stopped",ROUND(ABS(_xll.RtGet(SourceAlias,$H31,BID)-J31),4),"")</f>
        <v/>
      </c>
      <c r="Z31" s="74" t="e">
        <f>IF($C31="stopped",ROUND(ABS(_xll.RtGet(SourceAlias,$H31,BID)-K31),4),"")</f>
        <v>#VALUE!</v>
      </c>
      <c r="AA31" s="74" t="e">
        <f>IF($C31="stopped",ROUND(ABS(_xll.RtGet(SourceAlias,$H31,BID)-L31),4),"")</f>
        <v>#VALUE!</v>
      </c>
      <c r="AB31" s="74" t="e">
        <f>IF($D31="stopped",ROUND(ABS(_xll.RtGet(SourceAlias,$H31,BID)-M31),4),"")</f>
        <v>#VALUE!</v>
      </c>
      <c r="AC31" s="74" t="e">
        <f>IF($D31="stopped",ROUND(ABS(_xll.RtGet(SourceAlias,$H31,BID)-N31),4),"")</f>
        <v>#VALUE!</v>
      </c>
      <c r="AD31" s="74" t="e">
        <f>IF($E31="stopped",ROUND(ABS(_xll.RtGet(SourceAlias,$H31,BID)-O31),4),"")</f>
        <v>#VALUE!</v>
      </c>
      <c r="AE31" s="74" t="e">
        <f>IF($E31="stopped",ROUND(ABS(_xll.RtGet(SourceAlias,$H31,BID)-P31),4),"")</f>
        <v>#VALUE!</v>
      </c>
      <c r="AF31" s="74" t="e">
        <f>IF($F31="stopped",ROUND(ABS(_xll.RtGet(SourceAlias,$H31,BID)-Q31),4),"")</f>
        <v>#VALUE!</v>
      </c>
      <c r="AG31" s="74" t="e">
        <f>IF($F31="stopped",ROUND(ABS(_xll.RtGet(SourceAlias,$H31,BID)-R31),4),"")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84" t="s">
        <v>83</v>
      </c>
      <c r="B32" s="81" t="str">
        <f>IF(Contribute="abcd",IF($D$2&lt;&gt;-1,_xll.RtContribute(SourceAlias,H32,Fields,I32:J32,"SCOPE:SERVER"),_xll.RtContribute(SourceAlias,"DDS_INSERT_S",$D$2:$F$2,H32:J32,"SCOPE:SERVER FTC:ALL")),"stopped")</f>
        <v>stopped</v>
      </c>
      <c r="C32" s="95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95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95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00" t="str">
        <v>EUR1MSW21M=</v>
      </c>
      <c r="I32" s="172">
        <f>IF(H32="","",'1M Pricing'!$I33*100)</f>
        <v>-4.9333093848719471E-2</v>
      </c>
      <c r="J32" s="172">
        <f t="shared" si="0"/>
        <v>-4.9333093848719471E-2</v>
      </c>
      <c r="K32" s="163" t="str">
        <v/>
      </c>
      <c r="L32" s="172" t="str">
        <f>IF(K32="","",'3M Pricing'!$I33*100)</f>
        <v/>
      </c>
      <c r="M32" s="172"/>
      <c r="N32" s="163" t="str">
        <v>EUR6MFRA15x21=</v>
      </c>
      <c r="O32" s="172">
        <f>IF(N32="","",'6M Pricing'!$I33*100)</f>
        <v>0.13400000007050045</v>
      </c>
      <c r="P32" s="172"/>
      <c r="Q32" s="163" t="str">
        <v>EUR1YFRA9x21=</v>
      </c>
      <c r="R32" s="172">
        <f>IF(Q32="","",'1Y Pricing'!$I33*100)</f>
        <v>0.20399999999999108</v>
      </c>
      <c r="S32" s="172">
        <f t="shared" si="3"/>
        <v>0.20399999999999108</v>
      </c>
      <c r="T32" s="100" t="str">
        <v>EURONOIS21M=</v>
      </c>
      <c r="U32" s="172">
        <f>IF(T32="","",'ON Pricing'!$I33*100)</f>
        <v>-0.11200000002783482</v>
      </c>
      <c r="V32" s="172">
        <f t="shared" si="4"/>
        <v>-0.11200000002783482</v>
      </c>
      <c r="W32" s="2"/>
      <c r="X32" s="74" t="e">
        <f>IF($B32="stopped",ROUND(ABS(_xll.RtGet(SourceAlias,$H32,BID)-I32),4),"")</f>
        <v>#VALUE!</v>
      </c>
      <c r="Y32" s="74" t="e">
        <f>IF($B32="stopped",ROUND(ABS(_xll.RtGet(SourceAlias,$H32,BID)-J32),4),"")</f>
        <v>#VALUE!</v>
      </c>
      <c r="Z32" s="74" t="e">
        <f>IF($C32="stopped",ROUND(ABS(_xll.RtGet(SourceAlias,$H32,BID)-K32),4),"")</f>
        <v>#VALUE!</v>
      </c>
      <c r="AA32" s="74" t="e">
        <f>IF($C32="stopped",ROUND(ABS(_xll.RtGet(SourceAlias,$H32,BID)-L32),4),"")</f>
        <v>#VALUE!</v>
      </c>
      <c r="AB32" s="74" t="e">
        <f>IF($D32="stopped",ROUND(ABS(_xll.RtGet(SourceAlias,$H32,BID)-M32),4),"")</f>
        <v>#VALUE!</v>
      </c>
      <c r="AC32" s="74" t="e">
        <f>IF($D32="stopped",ROUND(ABS(_xll.RtGet(SourceAlias,$H32,BID)-N32),4),"")</f>
        <v>#VALUE!</v>
      </c>
      <c r="AD32" s="74" t="e">
        <f>IF($E32="stopped",ROUND(ABS(_xll.RtGet(SourceAlias,$H32,BID)-O32),4),"")</f>
        <v>#VALUE!</v>
      </c>
      <c r="AE32" s="74" t="e">
        <f>IF($E32="stopped",ROUND(ABS(_xll.RtGet(SourceAlias,$H32,BID)-P32),4),"")</f>
        <v>#VALUE!</v>
      </c>
      <c r="AF32" s="74" t="e">
        <f>IF($F32="stopped",ROUND(ABS(_xll.RtGet(SourceAlias,$H32,BID)-Q32),4),"")</f>
        <v>#VALUE!</v>
      </c>
      <c r="AG32" s="74" t="e">
        <f>IF($F32="stopped",ROUND(ABS(_xll.RtGet(SourceAlias,$H32,BID)-R32),4),"")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84" t="s">
        <v>84</v>
      </c>
      <c r="B33" s="81"/>
      <c r="C33" s="95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95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95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00" t="str">
        <v/>
      </c>
      <c r="I33" s="172" t="str">
        <f>IF(H33="","",'1M Pricing'!$I34*100)</f>
        <v/>
      </c>
      <c r="J33" s="172"/>
      <c r="K33" s="163" t="str">
        <v/>
      </c>
      <c r="L33" s="172" t="str">
        <f>IF(K33="","",'3M Pricing'!$I34*100)</f>
        <v/>
      </c>
      <c r="M33" s="172"/>
      <c r="N33" s="163" t="str">
        <v>EUR6MFRA16x22=</v>
      </c>
      <c r="O33" s="172">
        <f>IF(N33="","",'6M Pricing'!$I34*100)</f>
        <v>0.14500000005084371</v>
      </c>
      <c r="P33" s="172"/>
      <c r="Q33" s="163" t="str">
        <v>EUR1YFRA10x22=</v>
      </c>
      <c r="R33" s="172">
        <f>IF(Q33="","",'1Y Pricing'!$I34*100)</f>
        <v>0.20999999999943758</v>
      </c>
      <c r="S33" s="172">
        <f t="shared" si="3"/>
        <v>0.20999999999943758</v>
      </c>
      <c r="T33" s="100" t="str">
        <v>EURONOIS22M=</v>
      </c>
      <c r="U33" s="172">
        <f>IF(T33="","",'ON Pricing'!$I34*100)</f>
        <v>-0.10917130460826797</v>
      </c>
      <c r="V33" s="172">
        <f t="shared" si="4"/>
        <v>-0.10917130460826797</v>
      </c>
      <c r="W33" s="2"/>
      <c r="X33" s="74" t="str">
        <f>IF($B33="stopped",ROUND(ABS(_xll.RtGet(SourceAlias,$H33,BID)-I33),4),"")</f>
        <v/>
      </c>
      <c r="Y33" s="74" t="str">
        <f>IF($B33="stopped",ROUND(ABS(_xll.RtGet(SourceAlias,$H33,BID)-J33),4),"")</f>
        <v/>
      </c>
      <c r="Z33" s="74" t="e">
        <f>IF($C33="stopped",ROUND(ABS(_xll.RtGet(SourceAlias,$H33,BID)-K33),4),"")</f>
        <v>#VALUE!</v>
      </c>
      <c r="AA33" s="74" t="e">
        <f>IF($C33="stopped",ROUND(ABS(_xll.RtGet(SourceAlias,$H33,BID)-L33),4),"")</f>
        <v>#VALUE!</v>
      </c>
      <c r="AB33" s="74" t="e">
        <f>IF($D33="stopped",ROUND(ABS(_xll.RtGet(SourceAlias,$H33,BID)-M33),4),"")</f>
        <v>#VALUE!</v>
      </c>
      <c r="AC33" s="74" t="e">
        <f>IF($D33="stopped",ROUND(ABS(_xll.RtGet(SourceAlias,$H33,BID)-N33),4),"")</f>
        <v>#VALUE!</v>
      </c>
      <c r="AD33" s="74" t="e">
        <f>IF($E33="stopped",ROUND(ABS(_xll.RtGet(SourceAlias,$H33,BID)-O33),4),"")</f>
        <v>#VALUE!</v>
      </c>
      <c r="AE33" s="74" t="e">
        <f>IF($E33="stopped",ROUND(ABS(_xll.RtGet(SourceAlias,$H33,BID)-P33),4),"")</f>
        <v>#VALUE!</v>
      </c>
      <c r="AF33" s="74" t="e">
        <f>IF($F33="stopped",ROUND(ABS(_xll.RtGet(SourceAlias,$H33,BID)-Q33),4),"")</f>
        <v>#VALUE!</v>
      </c>
      <c r="AG33" s="74" t="e">
        <f>IF($F33="stopped",ROUND(ABS(_xll.RtGet(SourceAlias,$H33,BID)-R33),4),"")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84" t="s">
        <v>85</v>
      </c>
      <c r="B34" s="81"/>
      <c r="C34" s="95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95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95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00" t="str">
        <v/>
      </c>
      <c r="I34" s="172" t="str">
        <f>IF(H34="","",'1M Pricing'!$I35*100)</f>
        <v/>
      </c>
      <c r="J34" s="172"/>
      <c r="K34" s="163" t="str">
        <v/>
      </c>
      <c r="L34" s="172" t="str">
        <f>IF(K34="","",'3M Pricing'!$I35*100)</f>
        <v/>
      </c>
      <c r="M34" s="172"/>
      <c r="N34" s="163" t="str">
        <v>EUR6MFRA17x23=</v>
      </c>
      <c r="O34" s="172">
        <f>IF(N34="","",'6M Pricing'!$I35*100)</f>
        <v>0.16099999994596331</v>
      </c>
      <c r="P34" s="172"/>
      <c r="Q34" s="163" t="str">
        <v>EUR1YFRA11x23=</v>
      </c>
      <c r="R34" s="172">
        <f>IF(Q34="","",'1Y Pricing'!$I35*100)</f>
        <v>0.22100000007594978</v>
      </c>
      <c r="S34" s="172">
        <f t="shared" si="3"/>
        <v>0.22100000007594978</v>
      </c>
      <c r="T34" s="100" t="str">
        <v>EURONOIS23M=</v>
      </c>
      <c r="U34" s="172">
        <f>IF(T34="","",'ON Pricing'!$I35*100)</f>
        <v>-0.10478311584917301</v>
      </c>
      <c r="V34" s="172">
        <f t="shared" si="4"/>
        <v>-0.10478311584917301</v>
      </c>
      <c r="W34" s="2"/>
      <c r="X34" s="74" t="str">
        <f>IF($B34="stopped",ROUND(ABS(_xll.RtGet(SourceAlias,$H34,BID)-I34),4),"")</f>
        <v/>
      </c>
      <c r="Y34" s="74" t="str">
        <f>IF($B34="stopped",ROUND(ABS(_xll.RtGet(SourceAlias,$H34,BID)-J34),4),"")</f>
        <v/>
      </c>
      <c r="Z34" s="74" t="e">
        <f>IF($C34="stopped",ROUND(ABS(_xll.RtGet(SourceAlias,$H34,BID)-K34),4),"")</f>
        <v>#VALUE!</v>
      </c>
      <c r="AA34" s="74" t="e">
        <f>IF($C34="stopped",ROUND(ABS(_xll.RtGet(SourceAlias,$H34,BID)-L34),4),"")</f>
        <v>#VALUE!</v>
      </c>
      <c r="AB34" s="74" t="e">
        <f>IF($D34="stopped",ROUND(ABS(_xll.RtGet(SourceAlias,$H34,BID)-M34),4),"")</f>
        <v>#VALUE!</v>
      </c>
      <c r="AC34" s="74" t="e">
        <f>IF($D34="stopped",ROUND(ABS(_xll.RtGet(SourceAlias,$H34,BID)-N34),4),"")</f>
        <v>#VALUE!</v>
      </c>
      <c r="AD34" s="74" t="e">
        <f>IF($E34="stopped",ROUND(ABS(_xll.RtGet(SourceAlias,$H34,BID)-O34),4),"")</f>
        <v>#VALUE!</v>
      </c>
      <c r="AE34" s="74" t="e">
        <f>IF($E34="stopped",ROUND(ABS(_xll.RtGet(SourceAlias,$H34,BID)-P34),4),"")</f>
        <v>#VALUE!</v>
      </c>
      <c r="AF34" s="74" t="e">
        <f>IF($F34="stopped",ROUND(ABS(_xll.RtGet(SourceAlias,$H34,BID)-Q34),4),"")</f>
        <v>#VALUE!</v>
      </c>
      <c r="AG34" s="74" t="e">
        <f>IF($F34="stopped",ROUND(ABS(_xll.RtGet(SourceAlias,$H34,BID)-R34),4),"")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84" t="s">
        <v>24</v>
      </c>
      <c r="B35" s="81" t="str">
        <f>IF(Contribute="abcd",IF($D$2&lt;&gt;-1,_xll.RtContribute(SourceAlias,H35,Fields,I35:J35,"SCOPE:SERVER"),_xll.RtContribute(SourceAlias,"DDS_INSERT_S",$D$2:$F$2,H35:J35,"SCOPE:SERVER FTC:ALL")),"stopped")</f>
        <v>stopped</v>
      </c>
      <c r="C35" s="95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95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95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00" t="str">
        <v>EUR1MSW2Y=</v>
      </c>
      <c r="I35" s="172">
        <f>IF(H35="","",'1M Pricing'!$I36*100)</f>
        <v>-3.9000000077005922E-2</v>
      </c>
      <c r="J35" s="172">
        <f t="shared" si="0"/>
        <v>-3.9000000077005922E-2</v>
      </c>
      <c r="K35" s="163" t="str">
        <v/>
      </c>
      <c r="L35" s="172" t="str">
        <f>IF(K35="","",'3M Pricing'!$I36*100)</f>
        <v/>
      </c>
      <c r="M35" s="172"/>
      <c r="N35" s="163" t="str">
        <v>EUR6MFRA18x24=</v>
      </c>
      <c r="O35" s="172">
        <f>IF(N35="","",'6M Pricing'!$I36*100)</f>
        <v>0.17499999999378971</v>
      </c>
      <c r="P35" s="172"/>
      <c r="Q35" s="163" t="str">
        <v>EUR1YFRA12x24=</v>
      </c>
      <c r="R35" s="172">
        <f>IF(Q35="","",'1Y Pricing'!$I36*100)</f>
        <v>0.23100000000000767</v>
      </c>
      <c r="S35" s="172">
        <f t="shared" si="3"/>
        <v>0.23100000000000767</v>
      </c>
      <c r="T35" s="100" t="str">
        <v>EURONOIS2Y=</v>
      </c>
      <c r="U35" s="172">
        <f>IF(T35="","",'ON Pricing'!$I36*100)</f>
        <v>-0.10099999995861042</v>
      </c>
      <c r="V35" s="172">
        <f t="shared" si="4"/>
        <v>-0.10099999995861042</v>
      </c>
      <c r="W35" s="2"/>
      <c r="X35" s="74" t="e">
        <f>IF($B35="stopped",ROUND(ABS(_xll.RtGet(SourceAlias,$H35,BID)-I35),4),"")</f>
        <v>#VALUE!</v>
      </c>
      <c r="Y35" s="74" t="e">
        <f>IF($B35="stopped",ROUND(ABS(_xll.RtGet(SourceAlias,$H35,BID)-J35),4),"")</f>
        <v>#VALUE!</v>
      </c>
      <c r="Z35" s="74" t="e">
        <f>IF($C35="stopped",ROUND(ABS(_xll.RtGet(SourceAlias,$H35,BID)-K35),4),"")</f>
        <v>#VALUE!</v>
      </c>
      <c r="AA35" s="74" t="e">
        <f>IF($C35="stopped",ROUND(ABS(_xll.RtGet(SourceAlias,$H35,BID)-L35),4),"")</f>
        <v>#VALUE!</v>
      </c>
      <c r="AB35" s="74" t="e">
        <f>IF($D35="stopped",ROUND(ABS(_xll.RtGet(SourceAlias,$H35,BID)-M35),4),"")</f>
        <v>#VALUE!</v>
      </c>
      <c r="AC35" s="74" t="e">
        <f>IF($D35="stopped",ROUND(ABS(_xll.RtGet(SourceAlias,$H35,BID)-N35),4),"")</f>
        <v>#VALUE!</v>
      </c>
      <c r="AD35" s="74" t="e">
        <f>IF($E35="stopped",ROUND(ABS(_xll.RtGet(SourceAlias,$H35,BID)-O35),4),"")</f>
        <v>#VALUE!</v>
      </c>
      <c r="AE35" s="74" t="e">
        <f>IF($E35="stopped",ROUND(ABS(_xll.RtGet(SourceAlias,$H35,BID)-P35),4),"")</f>
        <v>#VALUE!</v>
      </c>
      <c r="AF35" s="74" t="e">
        <f>IF($F35="stopped",ROUND(ABS(_xll.RtGet(SourceAlias,$H35,BID)-Q35),4),"")</f>
        <v>#VALUE!</v>
      </c>
      <c r="AG35" s="74" t="e">
        <f>IF($F35="stopped",ROUND(ABS(_xll.RtGet(SourceAlias,$H35,BID)-R35),4),"")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84" t="s">
        <v>117</v>
      </c>
      <c r="B36" s="81" t="str">
        <f>IF(Contribute="abcd",IF($D$2&lt;&gt;-1,_xll.RtContribute(SourceAlias,H36,Fields,I36:J36,"SCOPE:SERVER"),_xll.RtContribute(SourceAlias,"DDS_INSERT_S",$D$2:$F$2,H36:J36,"SCOPE:SERVER FTC:ALL")),"stopped")</f>
        <v>stopped</v>
      </c>
      <c r="C36" s="95"/>
      <c r="D36" s="95"/>
      <c r="E36" s="95"/>
      <c r="F36" s="12"/>
      <c r="G36" s="3"/>
      <c r="H36" s="99" t="str">
        <v>EUR1MSW27M=</v>
      </c>
      <c r="I36" s="171">
        <f>IF(H36="","",'1M Pricing'!$I37*100)</f>
        <v>-2.5408955777690721E-2</v>
      </c>
      <c r="J36" s="171">
        <f t="shared" si="0"/>
        <v>-2.5408955777690721E-2</v>
      </c>
      <c r="K36" s="162" t="str">
        <v/>
      </c>
      <c r="L36" s="171" t="str">
        <f>IF(K36="","",'3M Pricing'!$I37*100)</f>
        <v/>
      </c>
      <c r="M36" s="171"/>
      <c r="N36" s="162" t="str">
        <v/>
      </c>
      <c r="O36" s="171" t="str">
        <f>IF(N36="","",'6M Pricing'!$I37*100)</f>
        <v/>
      </c>
      <c r="P36" s="171"/>
      <c r="Q36" s="162" t="str">
        <v/>
      </c>
      <c r="R36" s="171" t="str">
        <f>IF(Q36="","",'1Y Pricing'!$I37*100)</f>
        <v/>
      </c>
      <c r="S36" s="171" t="str">
        <f t="shared" si="3"/>
        <v/>
      </c>
      <c r="T36" s="100" t="str">
        <v/>
      </c>
      <c r="U36" s="172" t="str">
        <f>IF(T36="","",'ON Pricing'!$I37*100)</f>
        <v/>
      </c>
      <c r="V36" s="172" t="str">
        <f t="shared" si="4"/>
        <v/>
      </c>
      <c r="W36" s="2"/>
      <c r="X36" s="74" t="e">
        <f>IF($B36="stopped",ROUND(ABS(_xll.RtGet(SourceAlias,$H36,BID)-I36),4),"")</f>
        <v>#VALUE!</v>
      </c>
      <c r="Y36" s="74" t="e">
        <f>IF($B36="stopped",ROUND(ABS(_xll.RtGet(SourceAlias,$H36,BID)-J36),4),"")</f>
        <v>#VALUE!</v>
      </c>
      <c r="Z36" s="74" t="str">
        <f>IF($C36="stopped",ROUND(ABS(_xll.RtGet(SourceAlias,$H36,BID)-K36),4),"")</f>
        <v/>
      </c>
      <c r="AA36" s="74" t="str">
        <f>IF($C36="stopped",ROUND(ABS(_xll.RtGet(SourceAlias,$H36,BID)-L36),4),"")</f>
        <v/>
      </c>
      <c r="AB36" s="74" t="str">
        <f>IF($D36="stopped",ROUND(ABS(_xll.RtGet(SourceAlias,$H36,BID)-M36),4),"")</f>
        <v/>
      </c>
      <c r="AC36" s="74" t="str">
        <f>IF($D36="stopped",ROUND(ABS(_xll.RtGet(SourceAlias,$H36,BID)-N36),4),"")</f>
        <v/>
      </c>
      <c r="AD36" s="74" t="str">
        <f>IF($E36="stopped",ROUND(ABS(_xll.RtGet(SourceAlias,$H36,BID)-O36),4),"")</f>
        <v/>
      </c>
      <c r="AE36" s="74" t="str">
        <f>IF($E36="stopped",ROUND(ABS(_xll.RtGet(SourceAlias,$H36,BID)-P36),4),"")</f>
        <v/>
      </c>
      <c r="AF36" s="74" t="str">
        <f>IF($F36="stopped",ROUND(ABS(_xll.RtGet(SourceAlias,$H36,BID)-Q36),4),"")</f>
        <v/>
      </c>
      <c r="AG36" s="74" t="str">
        <f>IF($F36="stopped",ROUND(ABS(_xll.RtGet(SourceAlias,$H36,BID)-R36),4),"")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84" t="s">
        <v>118</v>
      </c>
      <c r="B37" s="81" t="str">
        <f>IF(Contribute="abcd",IF($D$2&lt;&gt;-1,_xll.RtContribute(SourceAlias,H37,Fields,I37:J37,"SCOPE:SERVER"),_xll.RtContribute(SourceAlias,"DDS_INSERT_S",$D$2:$F$2,H37:J37,"SCOPE:SERVER FTC:ALL")),"stopped")</f>
        <v>stopped</v>
      </c>
      <c r="C37" s="95"/>
      <c r="D37" s="95"/>
      <c r="E37" s="95"/>
      <c r="F37" s="12"/>
      <c r="G37" s="3"/>
      <c r="H37" s="100" t="str">
        <v>EUR1MSW30M=</v>
      </c>
      <c r="I37" s="172">
        <f>IF(H37="","",'1M Pricing'!$I38*100)</f>
        <v>-8.6889188896364308E-3</v>
      </c>
      <c r="J37" s="172">
        <f t="shared" si="0"/>
        <v>-8.6889188896364308E-3</v>
      </c>
      <c r="K37" s="163" t="str">
        <v/>
      </c>
      <c r="L37" s="172" t="str">
        <f>IF(K37="","",'3M Pricing'!$I38*100)</f>
        <v/>
      </c>
      <c r="M37" s="172"/>
      <c r="N37" s="163" t="str">
        <v/>
      </c>
      <c r="O37" s="172" t="str">
        <f>IF(N37="","",'6M Pricing'!$I38*100)</f>
        <v/>
      </c>
      <c r="P37" s="172"/>
      <c r="Q37" s="163" t="str">
        <v/>
      </c>
      <c r="R37" s="172" t="str">
        <f>IF(Q37="","",'1Y Pricing'!$I38*100)</f>
        <v/>
      </c>
      <c r="S37" s="172" t="str">
        <f t="shared" si="3"/>
        <v/>
      </c>
      <c r="T37" s="100" t="str">
        <v/>
      </c>
      <c r="U37" s="172" t="str">
        <f>IF(T37="","",'ON Pricing'!$I38*100)</f>
        <v/>
      </c>
      <c r="V37" s="172" t="str">
        <f t="shared" si="4"/>
        <v/>
      </c>
      <c r="W37" s="2"/>
      <c r="X37" s="74" t="e">
        <f>IF($B37="stopped",ROUND(ABS(_xll.RtGet(SourceAlias,$H37,BID)-I37),4),"")</f>
        <v>#VALUE!</v>
      </c>
      <c r="Y37" s="74" t="e">
        <f>IF($B37="stopped",ROUND(ABS(_xll.RtGet(SourceAlias,$H37,BID)-J37),4),"")</f>
        <v>#VALUE!</v>
      </c>
      <c r="Z37" s="74" t="str">
        <f>IF($C37="stopped",ROUND(ABS(_xll.RtGet(SourceAlias,$H37,BID)-K37),4),"")</f>
        <v/>
      </c>
      <c r="AA37" s="74" t="str">
        <f>IF($C37="stopped",ROUND(ABS(_xll.RtGet(SourceAlias,$H37,BID)-L37),4),"")</f>
        <v/>
      </c>
      <c r="AB37" s="74" t="str">
        <f>IF($D37="stopped",ROUND(ABS(_xll.RtGet(SourceAlias,$H37,BID)-M37),4),"")</f>
        <v/>
      </c>
      <c r="AC37" s="74" t="str">
        <f>IF($D37="stopped",ROUND(ABS(_xll.RtGet(SourceAlias,$H37,BID)-N37),4),"")</f>
        <v/>
      </c>
      <c r="AD37" s="74" t="str">
        <f>IF($E37="stopped",ROUND(ABS(_xll.RtGet(SourceAlias,$H37,BID)-O37),4),"")</f>
        <v/>
      </c>
      <c r="AE37" s="74" t="str">
        <f>IF($E37="stopped",ROUND(ABS(_xll.RtGet(SourceAlias,$H37,BID)-P37),4),"")</f>
        <v/>
      </c>
      <c r="AF37" s="74" t="str">
        <f>IF($F37="stopped",ROUND(ABS(_xll.RtGet(SourceAlias,$H37,BID)-Q37),4),"")</f>
        <v/>
      </c>
      <c r="AG37" s="74" t="str">
        <f>IF($F37="stopped",ROUND(ABS(_xll.RtGet(SourceAlias,$H37,BID)-R37),4),"")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84" t="s">
        <v>119</v>
      </c>
      <c r="B38" s="81" t="str">
        <f>IF(Contribute="abcd",IF($D$2&lt;&gt;-1,_xll.RtContribute(SourceAlias,H38,Fields,I38:J38,"SCOPE:SERVER"),_xll.RtContribute(SourceAlias,"DDS_INSERT_S",$D$2:$F$2,H38:J38,"SCOPE:SERVER FTC:ALL")),"stopped")</f>
        <v>stopped</v>
      </c>
      <c r="C38" s="95"/>
      <c r="D38" s="95"/>
      <c r="E38" s="95"/>
      <c r="F38" s="12"/>
      <c r="G38" s="3"/>
      <c r="H38" s="100" t="str">
        <v>EUR1MSW33M=</v>
      </c>
      <c r="I38" s="172">
        <f>IF(H38="","",'1M Pricing'!$I39*100)</f>
        <v>1.0284170702055334E-2</v>
      </c>
      <c r="J38" s="172">
        <f t="shared" si="0"/>
        <v>1.0284170702055334E-2</v>
      </c>
      <c r="K38" s="163" t="str">
        <v/>
      </c>
      <c r="L38" s="172" t="str">
        <f>IF(K38="","",'3M Pricing'!$I39*100)</f>
        <v/>
      </c>
      <c r="M38" s="172"/>
      <c r="N38" s="163" t="str">
        <v/>
      </c>
      <c r="O38" s="172" t="str">
        <f>IF(N38="","",'6M Pricing'!$I39*100)</f>
        <v/>
      </c>
      <c r="P38" s="172"/>
      <c r="Q38" s="163" t="str">
        <v/>
      </c>
      <c r="R38" s="172" t="str">
        <f>IF(Q38="","",'1Y Pricing'!$I39*100)</f>
        <v/>
      </c>
      <c r="S38" s="172" t="str">
        <f t="shared" si="3"/>
        <v/>
      </c>
      <c r="T38" s="100" t="str">
        <v/>
      </c>
      <c r="U38" s="172" t="str">
        <f>IF(T38="","",'ON Pricing'!$I39*100)</f>
        <v/>
      </c>
      <c r="V38" s="172" t="str">
        <f t="shared" si="4"/>
        <v/>
      </c>
      <c r="W38" s="2"/>
      <c r="X38" s="74" t="e">
        <f>IF($B38="stopped",ROUND(ABS(_xll.RtGet(SourceAlias,$H38,BID)-I38),4),"")</f>
        <v>#VALUE!</v>
      </c>
      <c r="Y38" s="74" t="e">
        <f>IF($B38="stopped",ROUND(ABS(_xll.RtGet(SourceAlias,$H38,BID)-J38),4),"")</f>
        <v>#VALUE!</v>
      </c>
      <c r="Z38" s="74" t="str">
        <f>IF($C38="stopped",ROUND(ABS(_xll.RtGet(SourceAlias,$H38,BID)-K38),4),"")</f>
        <v/>
      </c>
      <c r="AA38" s="74" t="str">
        <f>IF($C38="stopped",ROUND(ABS(_xll.RtGet(SourceAlias,$H38,BID)-L38),4),"")</f>
        <v/>
      </c>
      <c r="AB38" s="74" t="str">
        <f>IF($D38="stopped",ROUND(ABS(_xll.RtGet(SourceAlias,$H38,BID)-M38),4),"")</f>
        <v/>
      </c>
      <c r="AC38" s="74" t="str">
        <f>IF($D38="stopped",ROUND(ABS(_xll.RtGet(SourceAlias,$H38,BID)-N38),4),"")</f>
        <v/>
      </c>
      <c r="AD38" s="74" t="str">
        <f>IF($E38="stopped",ROUND(ABS(_xll.RtGet(SourceAlias,$H38,BID)-O38),4),"")</f>
        <v/>
      </c>
      <c r="AE38" s="74" t="str">
        <f>IF($E38="stopped",ROUND(ABS(_xll.RtGet(SourceAlias,$H38,BID)-P38),4),"")</f>
        <v/>
      </c>
      <c r="AF38" s="74" t="str">
        <f>IF($F38="stopped",ROUND(ABS(_xll.RtGet(SourceAlias,$H38,BID)-Q38),4),"")</f>
        <v/>
      </c>
      <c r="AG38" s="74" t="str">
        <f>IF($F38="stopped",ROUND(ABS(_xll.RtGet(SourceAlias,$H38,BID)-R38),4),"")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84" t="s">
        <v>25</v>
      </c>
      <c r="B39" s="81" t="str">
        <f>IF(Contribute="abcd",IF($D$2&lt;&gt;-1,_xll.RtContribute(SourceAlias,H39,Fields,I39:J39,"SCOPE:SERVER"),_xll.RtContribute(SourceAlias,"DDS_INSERT_S",$D$2:$F$2,H39:J39,"SCOPE:SERVER FTC:ALL")),"stopped")</f>
        <v>stopped</v>
      </c>
      <c r="C39" s="95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95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95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00" t="str">
        <v>EUR1MSW3Y=</v>
      </c>
      <c r="I39" s="172">
        <f>IF(H39="","",'1M Pricing'!$I40*100)</f>
        <v>3.0000000000058025E-2</v>
      </c>
      <c r="J39" s="172">
        <f t="shared" si="0"/>
        <v>3.0000000000058025E-2</v>
      </c>
      <c r="K39" s="163" t="str">
        <v>EUR3MSW3Y=</v>
      </c>
      <c r="L39" s="172">
        <f>IF(K39="","",'3M Pricing'!$I40*100)</f>
        <v>0.10499999994550398</v>
      </c>
      <c r="M39" s="172"/>
      <c r="N39" s="163" t="str">
        <v>EUR6MSW3Y=</v>
      </c>
      <c r="O39" s="172">
        <f>IF(N39="","",'6M Pricing'!$I40*100)</f>
        <v>0.18300472518086025</v>
      </c>
      <c r="P39" s="172"/>
      <c r="Q39" s="163" t="str">
        <v>EUR1YSW3Y=</v>
      </c>
      <c r="R39" s="172">
        <f>IF(Q39="","",'1Y Pricing'!$I40*100)</f>
        <v>0.28200000000111763</v>
      </c>
      <c r="S39" s="172">
        <f t="shared" si="3"/>
        <v>0.28200000000111763</v>
      </c>
      <c r="T39" s="100" t="str">
        <v>EURONOIS3Y=</v>
      </c>
      <c r="U39" s="172">
        <f>IF(T39="","",'ON Pricing'!$I40*100)</f>
        <v>-3.5000000009272579E-2</v>
      </c>
      <c r="V39" s="172">
        <f t="shared" si="4"/>
        <v>-3.5000000009272579E-2</v>
      </c>
      <c r="W39" s="2"/>
      <c r="X39" s="74" t="e">
        <f>IF($B39="stopped",ROUND(ABS(_xll.RtGet(SourceAlias,$H39,BID)-I39),4),"")</f>
        <v>#VALUE!</v>
      </c>
      <c r="Y39" s="74" t="e">
        <f>IF($B39="stopped",ROUND(ABS(_xll.RtGet(SourceAlias,$H39,BID)-J39),4),"")</f>
        <v>#VALUE!</v>
      </c>
      <c r="Z39" s="74" t="e">
        <f>IF($C39="stopped",ROUND(ABS(_xll.RtGet(SourceAlias,$H39,BID)-K39),4),"")</f>
        <v>#VALUE!</v>
      </c>
      <c r="AA39" s="74" t="e">
        <f>IF($C39="stopped",ROUND(ABS(_xll.RtGet(SourceAlias,$H39,BID)-L39),4),"")</f>
        <v>#VALUE!</v>
      </c>
      <c r="AB39" s="74" t="e">
        <f>IF($D39="stopped",ROUND(ABS(_xll.RtGet(SourceAlias,$H39,BID)-M39),4),"")</f>
        <v>#VALUE!</v>
      </c>
      <c r="AC39" s="74" t="e">
        <f>IF($D39="stopped",ROUND(ABS(_xll.RtGet(SourceAlias,$H39,BID)-N39),4),"")</f>
        <v>#VALUE!</v>
      </c>
      <c r="AD39" s="74" t="e">
        <f>IF($E39="stopped",ROUND(ABS(_xll.RtGet(SourceAlias,$H39,BID)-O39),4),"")</f>
        <v>#VALUE!</v>
      </c>
      <c r="AE39" s="74" t="e">
        <f>IF($E39="stopped",ROUND(ABS(_xll.RtGet(SourceAlias,$H39,BID)-P39),4),"")</f>
        <v>#VALUE!</v>
      </c>
      <c r="AF39" s="74" t="e">
        <f>IF($F39="stopped",ROUND(ABS(_xll.RtGet(SourceAlias,$H39,BID)-Q39),4),"")</f>
        <v>#VALUE!</v>
      </c>
      <c r="AG39" s="74" t="e">
        <f>IF($F39="stopped",ROUND(ABS(_xll.RtGet(SourceAlias,$H39,BID)-R39),4),"")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84" t="s">
        <v>26</v>
      </c>
      <c r="B40" s="81" t="str">
        <f>IF(Contribute="abcd",IF($D$2&lt;&gt;-1,_xll.RtContribute(SourceAlias,H40,Fields,I40:J40,"SCOPE:SERVER"),_xll.RtContribute(SourceAlias,"DDS_INSERT_S",$D$2:$F$2,H40:J40,"SCOPE:SERVER FTC:ALL")),"stopped")</f>
        <v>stopped</v>
      </c>
      <c r="C40" s="95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95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95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00" t="str">
        <v>EUR1MSW4Y=</v>
      </c>
      <c r="I40" s="172">
        <f>IF(H40="","",'1M Pricing'!$I41*100)</f>
        <v>0.12100000007732832</v>
      </c>
      <c r="J40" s="172">
        <f t="shared" si="0"/>
        <v>0.12100000007732832</v>
      </c>
      <c r="K40" s="163" t="str">
        <v>EUR3MSW4Y=</v>
      </c>
      <c r="L40" s="172">
        <f>IF(K40="","",'3M Pricing'!$I41*100)</f>
        <v>0.20399999994247883</v>
      </c>
      <c r="M40" s="172"/>
      <c r="N40" s="163" t="str">
        <v>EUR6MSW4Y=</v>
      </c>
      <c r="O40" s="172">
        <f>IF(N40="","",'6M Pricing'!$I41*100)</f>
        <v>0.28493171407598211</v>
      </c>
      <c r="P40" s="172"/>
      <c r="Q40" s="163" t="str">
        <v>EUR1YSW4Y=</v>
      </c>
      <c r="R40" s="172">
        <f>IF(Q40="","",'1Y Pricing'!$I41*100)</f>
        <v>0.38400000007133761</v>
      </c>
      <c r="S40" s="172">
        <f t="shared" si="3"/>
        <v>0.38400000007133761</v>
      </c>
      <c r="T40" s="100" t="str">
        <v>EURONOIS4Y=</v>
      </c>
      <c r="U40" s="172">
        <f>IF(T40="","",'ON Pricing'!$I41*100)</f>
        <v>6.000000000220844E-2</v>
      </c>
      <c r="V40" s="172">
        <f t="shared" si="4"/>
        <v>6.000000000220844E-2</v>
      </c>
      <c r="W40" s="2"/>
      <c r="X40" s="74" t="e">
        <f>IF($B40="stopped",ROUND(ABS(_xll.RtGet(SourceAlias,$H40,BID)-I40),4),"")</f>
        <v>#VALUE!</v>
      </c>
      <c r="Y40" s="74" t="e">
        <f>IF($B40="stopped",ROUND(ABS(_xll.RtGet(SourceAlias,$H40,BID)-J40),4),"")</f>
        <v>#VALUE!</v>
      </c>
      <c r="Z40" s="74" t="e">
        <f>IF($C40="stopped",ROUND(ABS(_xll.RtGet(SourceAlias,$H40,BID)-K40),4),"")</f>
        <v>#VALUE!</v>
      </c>
      <c r="AA40" s="74" t="e">
        <f>IF($C40="stopped",ROUND(ABS(_xll.RtGet(SourceAlias,$H40,BID)-L40),4),"")</f>
        <v>#VALUE!</v>
      </c>
      <c r="AB40" s="74" t="e">
        <f>IF($D40="stopped",ROUND(ABS(_xll.RtGet(SourceAlias,$H40,BID)-M40),4),"")</f>
        <v>#VALUE!</v>
      </c>
      <c r="AC40" s="74" t="e">
        <f>IF($D40="stopped",ROUND(ABS(_xll.RtGet(SourceAlias,$H40,BID)-N40),4),"")</f>
        <v>#VALUE!</v>
      </c>
      <c r="AD40" s="74" t="e">
        <f>IF($E40="stopped",ROUND(ABS(_xll.RtGet(SourceAlias,$H40,BID)-O40),4),"")</f>
        <v>#VALUE!</v>
      </c>
      <c r="AE40" s="74" t="e">
        <f>IF($E40="stopped",ROUND(ABS(_xll.RtGet(SourceAlias,$H40,BID)-P40),4),"")</f>
        <v>#VALUE!</v>
      </c>
      <c r="AF40" s="74" t="e">
        <f>IF($F40="stopped",ROUND(ABS(_xll.RtGet(SourceAlias,$H40,BID)-Q40),4),"")</f>
        <v>#VALUE!</v>
      </c>
      <c r="AG40" s="74" t="e">
        <f>IF($F40="stopped",ROUND(ABS(_xll.RtGet(SourceAlias,$H40,BID)-R40),4),"")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84" t="s">
        <v>27</v>
      </c>
      <c r="B41" s="81" t="str">
        <f>IF(Contribute="abcd",IF($D$2&lt;&gt;-1,_xll.RtContribute(SourceAlias,H41,Fields,I41:J41,"SCOPE:SERVER"),_xll.RtContribute(SourceAlias,"DDS_INSERT_S",$D$2:$F$2,H41:J41,"SCOPE:SERVER FTC:ALL")),"stopped")</f>
        <v>stopped</v>
      </c>
      <c r="C41" s="95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95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95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00" t="str">
        <v>EUR1MSW5Y=</v>
      </c>
      <c r="I41" s="172">
        <f>IF(H41="","",'1M Pricing'!$I42*100)</f>
        <v>0.23100000000188728</v>
      </c>
      <c r="J41" s="172">
        <f t="shared" si="0"/>
        <v>0.23100000000188728</v>
      </c>
      <c r="K41" s="163" t="str">
        <v>EUR3MSW5Y=</v>
      </c>
      <c r="L41" s="172">
        <f>IF(K41="","",'3M Pricing'!$I42*100)</f>
        <v>0.31900000000155859</v>
      </c>
      <c r="M41" s="172"/>
      <c r="N41" s="163" t="str">
        <v>EUR6MSW5Y=</v>
      </c>
      <c r="O41" s="172">
        <f>IF(N41="","",'6M Pricing'!$I42*100)</f>
        <v>0.40178650051191356</v>
      </c>
      <c r="P41" s="172"/>
      <c r="Q41" s="163" t="str">
        <v>EUR1YSW5Y=</v>
      </c>
      <c r="R41" s="172">
        <f>IF(Q41="","",'1Y Pricing'!$I42*100)</f>
        <v>0.50099999999918599</v>
      </c>
      <c r="S41" s="172">
        <f t="shared" si="3"/>
        <v>0.50099999999918599</v>
      </c>
      <c r="T41" s="100" t="str">
        <v>EURONOIS5Y=</v>
      </c>
      <c r="U41" s="172">
        <f>IF(T41="","",'ON Pricing'!$I42*100)</f>
        <v>0.16900000000697482</v>
      </c>
      <c r="V41" s="172">
        <f t="shared" si="4"/>
        <v>0.16900000000697482</v>
      </c>
      <c r="W41" s="2"/>
      <c r="X41" s="74" t="e">
        <f>IF($B41="stopped",ROUND(ABS(_xll.RtGet(SourceAlias,$H41,BID)-I41),4),"")</f>
        <v>#VALUE!</v>
      </c>
      <c r="Y41" s="74" t="e">
        <f>IF($B41="stopped",ROUND(ABS(_xll.RtGet(SourceAlias,$H41,BID)-J41),4),"")</f>
        <v>#VALUE!</v>
      </c>
      <c r="Z41" s="74" t="e">
        <f>IF($C41="stopped",ROUND(ABS(_xll.RtGet(SourceAlias,$H41,BID)-K41),4),"")</f>
        <v>#VALUE!</v>
      </c>
      <c r="AA41" s="74" t="e">
        <f>IF($C41="stopped",ROUND(ABS(_xll.RtGet(SourceAlias,$H41,BID)-L41),4),"")</f>
        <v>#VALUE!</v>
      </c>
      <c r="AB41" s="74" t="e">
        <f>IF($D41="stopped",ROUND(ABS(_xll.RtGet(SourceAlias,$H41,BID)-M41),4),"")</f>
        <v>#VALUE!</v>
      </c>
      <c r="AC41" s="74" t="e">
        <f>IF($D41="stopped",ROUND(ABS(_xll.RtGet(SourceAlias,$H41,BID)-N41),4),"")</f>
        <v>#VALUE!</v>
      </c>
      <c r="AD41" s="74" t="e">
        <f>IF($E41="stopped",ROUND(ABS(_xll.RtGet(SourceAlias,$H41,BID)-O41),4),"")</f>
        <v>#VALUE!</v>
      </c>
      <c r="AE41" s="74" t="e">
        <f>IF($E41="stopped",ROUND(ABS(_xll.RtGet(SourceAlias,$H41,BID)-P41),4),"")</f>
        <v>#VALUE!</v>
      </c>
      <c r="AF41" s="74" t="e">
        <f>IF($F41="stopped",ROUND(ABS(_xll.RtGet(SourceAlias,$H41,BID)-Q41),4),"")</f>
        <v>#VALUE!</v>
      </c>
      <c r="AG41" s="74" t="e">
        <f>IF($F41="stopped",ROUND(ABS(_xll.RtGet(SourceAlias,$H41,BID)-R41),4),"")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84" t="s">
        <v>86</v>
      </c>
      <c r="B42" s="81" t="str">
        <f>IF(Contribute="abcd",IF($D$2&lt;&gt;-1,_xll.RtContribute(SourceAlias,H42,Fields,I42:J42,"SCOPE:SERVER"),_xll.RtContribute(SourceAlias,"DDS_INSERT_S",$D$2:$F$2,H42:J42,"SCOPE:SERVER FTC:ALL")),"stopped")</f>
        <v>stopped</v>
      </c>
      <c r="C42" s="95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95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95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00" t="str">
        <v>EUR1MSW6Y=</v>
      </c>
      <c r="I42" s="172">
        <f>IF(H42="","",'1M Pricing'!$I43*100)</f>
        <v>0.34699999999648923</v>
      </c>
      <c r="J42" s="172">
        <f t="shared" si="0"/>
        <v>0.34699999999648923</v>
      </c>
      <c r="K42" s="163" t="str">
        <v>EUR3MSW6Y=</v>
      </c>
      <c r="L42" s="172">
        <f>IF(K42="","",'3M Pricing'!$I43*100)</f>
        <v>0.43899999999347766</v>
      </c>
      <c r="M42" s="172"/>
      <c r="N42" s="163" t="str">
        <v>EUR6MSW6Y=</v>
      </c>
      <c r="O42" s="172">
        <f>IF(N42="","",'6M Pricing'!$I43*100)</f>
        <v>0.52155946445955359</v>
      </c>
      <c r="P42" s="172"/>
      <c r="Q42" s="163" t="str">
        <v>EUR1YSW6Y=</v>
      </c>
      <c r="R42" s="172">
        <f>IF(Q42="","",'1Y Pricing'!$I43*100)</f>
        <v>0.62100000000072242</v>
      </c>
      <c r="S42" s="172">
        <f t="shared" si="3"/>
        <v>0.62100000000072242</v>
      </c>
      <c r="T42" s="100" t="str">
        <v>EURONOIS6Y=</v>
      </c>
      <c r="U42" s="172">
        <f>IF(T42="","",'ON Pricing'!$I43*100)</f>
        <v>0.28900000000898973</v>
      </c>
      <c r="V42" s="172">
        <f t="shared" si="4"/>
        <v>0.28900000000898973</v>
      </c>
      <c r="W42" s="2"/>
      <c r="X42" s="74" t="e">
        <f>IF($B42="stopped",ROUND(ABS(_xll.RtGet(SourceAlias,$H42,BID)-I42),4),"")</f>
        <v>#VALUE!</v>
      </c>
      <c r="Y42" s="74" t="e">
        <f>IF($B42="stopped",ROUND(ABS(_xll.RtGet(SourceAlias,$H42,BID)-J42),4),"")</f>
        <v>#VALUE!</v>
      </c>
      <c r="Z42" s="74" t="e">
        <f>IF($C42="stopped",ROUND(ABS(_xll.RtGet(SourceAlias,$H42,BID)-K42),4),"")</f>
        <v>#VALUE!</v>
      </c>
      <c r="AA42" s="74" t="e">
        <f>IF($C42="stopped",ROUND(ABS(_xll.RtGet(SourceAlias,$H42,BID)-L42),4),"")</f>
        <v>#VALUE!</v>
      </c>
      <c r="AB42" s="74" t="e">
        <f>IF($D42="stopped",ROUND(ABS(_xll.RtGet(SourceAlias,$H42,BID)-M42),4),"")</f>
        <v>#VALUE!</v>
      </c>
      <c r="AC42" s="74" t="e">
        <f>IF($D42="stopped",ROUND(ABS(_xll.RtGet(SourceAlias,$H42,BID)-N42),4),"")</f>
        <v>#VALUE!</v>
      </c>
      <c r="AD42" s="74" t="e">
        <f>IF($E42="stopped",ROUND(ABS(_xll.RtGet(SourceAlias,$H42,BID)-O42),4),"")</f>
        <v>#VALUE!</v>
      </c>
      <c r="AE42" s="74" t="e">
        <f>IF($E42="stopped",ROUND(ABS(_xll.RtGet(SourceAlias,$H42,BID)-P42),4),"")</f>
        <v>#VALUE!</v>
      </c>
      <c r="AF42" s="74" t="e">
        <f>IF($F42="stopped",ROUND(ABS(_xll.RtGet(SourceAlias,$H42,BID)-Q42),4),"")</f>
        <v>#VALUE!</v>
      </c>
      <c r="AG42" s="74" t="e">
        <f>IF($F42="stopped",ROUND(ABS(_xll.RtGet(SourceAlias,$H42,BID)-R42),4),"")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84" t="s">
        <v>28</v>
      </c>
      <c r="B43" s="81" t="str">
        <f>IF(Contribute="abcd",IF($D$2&lt;&gt;-1,_xll.RtContribute(SourceAlias,H43,Fields,I43:J43,"SCOPE:SERVER"),_xll.RtContribute(SourceAlias,"DDS_INSERT_S",$D$2:$F$2,H43:J43,"SCOPE:SERVER FTC:ALL")),"stopped")</f>
        <v>stopped</v>
      </c>
      <c r="C43" s="95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95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95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00" t="str">
        <v>EUR1MSW7Y=</v>
      </c>
      <c r="I43" s="172">
        <f>IF(H43="","",'1M Pricing'!$I44*100)</f>
        <v>0.4660000000036687</v>
      </c>
      <c r="J43" s="172">
        <f t="shared" si="0"/>
        <v>0.4660000000036687</v>
      </c>
      <c r="K43" s="163" t="str">
        <v>EUR3MSW7Y=</v>
      </c>
      <c r="L43" s="172">
        <f>IF(K43="","",'3M Pricing'!$I44*100)</f>
        <v>0.5589999999975549</v>
      </c>
      <c r="M43" s="172"/>
      <c r="N43" s="163" t="str">
        <v>EUR6MSW7Y=</v>
      </c>
      <c r="O43" s="172">
        <f>IF(N43="","",'6M Pricing'!$I44*100)</f>
        <v>0.64126282053950934</v>
      </c>
      <c r="P43" s="172"/>
      <c r="Q43" s="163" t="str">
        <v>EUR1YSW7Y=</v>
      </c>
      <c r="R43" s="172">
        <f>IF(Q43="","",'1Y Pricing'!$I44*100)</f>
        <v>0.74100000000072497</v>
      </c>
      <c r="S43" s="172">
        <f t="shared" si="3"/>
        <v>0.74100000000072497</v>
      </c>
      <c r="T43" s="100" t="str">
        <v>EURONOIS7Y=</v>
      </c>
      <c r="U43" s="172">
        <f>IF(T43="","",'ON Pricing'!$I44*100)</f>
        <v>0.40900000001083542</v>
      </c>
      <c r="V43" s="172">
        <f t="shared" si="4"/>
        <v>0.40900000001083542</v>
      </c>
      <c r="W43" s="2"/>
      <c r="X43" s="74" t="e">
        <f>IF($B43="stopped",ROUND(ABS(_xll.RtGet(SourceAlias,$H43,BID)-I43),4),"")</f>
        <v>#VALUE!</v>
      </c>
      <c r="Y43" s="74" t="e">
        <f>IF($B43="stopped",ROUND(ABS(_xll.RtGet(SourceAlias,$H43,BID)-J43),4),"")</f>
        <v>#VALUE!</v>
      </c>
      <c r="Z43" s="74" t="e">
        <f>IF($C43="stopped",ROUND(ABS(_xll.RtGet(SourceAlias,$H43,BID)-K43),4),"")</f>
        <v>#VALUE!</v>
      </c>
      <c r="AA43" s="74" t="e">
        <f>IF($C43="stopped",ROUND(ABS(_xll.RtGet(SourceAlias,$H43,BID)-L43),4),"")</f>
        <v>#VALUE!</v>
      </c>
      <c r="AB43" s="74" t="e">
        <f>IF($D43="stopped",ROUND(ABS(_xll.RtGet(SourceAlias,$H43,BID)-M43),4),"")</f>
        <v>#VALUE!</v>
      </c>
      <c r="AC43" s="74" t="e">
        <f>IF($D43="stopped",ROUND(ABS(_xll.RtGet(SourceAlias,$H43,BID)-N43),4),"")</f>
        <v>#VALUE!</v>
      </c>
      <c r="AD43" s="74" t="e">
        <f>IF($E43="stopped",ROUND(ABS(_xll.RtGet(SourceAlias,$H43,BID)-O43),4),"")</f>
        <v>#VALUE!</v>
      </c>
      <c r="AE43" s="74" t="e">
        <f>IF($E43="stopped",ROUND(ABS(_xll.RtGet(SourceAlias,$H43,BID)-P43),4),"")</f>
        <v>#VALUE!</v>
      </c>
      <c r="AF43" s="74" t="e">
        <f>IF($F43="stopped",ROUND(ABS(_xll.RtGet(SourceAlias,$H43,BID)-Q43),4),"")</f>
        <v>#VALUE!</v>
      </c>
      <c r="AG43" s="74" t="e">
        <f>IF($F43="stopped",ROUND(ABS(_xll.RtGet(SourceAlias,$H43,BID)-R43),4),"")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84" t="s">
        <v>87</v>
      </c>
      <c r="B44" s="81" t="str">
        <f>IF(Contribute="abcd",IF($D$2&lt;&gt;-1,_xll.RtContribute(SourceAlias,H44,Fields,I44:J44,"SCOPE:SERVER"),_xll.RtContribute(SourceAlias,"DDS_INSERT_S",$D$2:$F$2,H44:J44,"SCOPE:SERVER FTC:ALL")),"stopped")</f>
        <v>stopped</v>
      </c>
      <c r="C44" s="95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95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95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00" t="str">
        <v>EUR1MSW8Y=</v>
      </c>
      <c r="I44" s="172">
        <f>IF(H44="","",'1M Pricing'!$I45*100)</f>
        <v>0.5749999999825397</v>
      </c>
      <c r="J44" s="172">
        <f t="shared" si="0"/>
        <v>0.5749999999825397</v>
      </c>
      <c r="K44" s="163" t="str">
        <v>EUR3MSW8Y=</v>
      </c>
      <c r="L44" s="172">
        <f>IF(K44="","",'3M Pricing'!$I45*100)</f>
        <v>0.66899999995504777</v>
      </c>
      <c r="M44" s="172"/>
      <c r="N44" s="163" t="str">
        <v>EUR6MSW8Y=</v>
      </c>
      <c r="O44" s="172">
        <f>IF(N44="","",'6M Pricing'!$I45*100)</f>
        <v>0.74993490632520632</v>
      </c>
      <c r="P44" s="172"/>
      <c r="Q44" s="163" t="str">
        <v>EUR1YSW8Y=</v>
      </c>
      <c r="R44" s="172">
        <f>IF(Q44="","",'1Y Pricing'!$I45*100)</f>
        <v>0.85000000000001963</v>
      </c>
      <c r="S44" s="172">
        <f t="shared" si="3"/>
        <v>0.85000000000001963</v>
      </c>
      <c r="T44" s="100" t="str">
        <v>EURONOIS8Y=</v>
      </c>
      <c r="U44" s="172">
        <f>IF(T44="","",'ON Pricing'!$I45*100)</f>
        <v>0.51900000001277458</v>
      </c>
      <c r="V44" s="172">
        <f t="shared" si="4"/>
        <v>0.51900000001277458</v>
      </c>
      <c r="W44" s="2"/>
      <c r="X44" s="74" t="e">
        <f>IF($B44="stopped",ROUND(ABS(_xll.RtGet(SourceAlias,$H44,BID)-I44),4),"")</f>
        <v>#VALUE!</v>
      </c>
      <c r="Y44" s="74" t="e">
        <f>IF($B44="stopped",ROUND(ABS(_xll.RtGet(SourceAlias,$H44,BID)-J44),4),"")</f>
        <v>#VALUE!</v>
      </c>
      <c r="Z44" s="74" t="e">
        <f>IF($C44="stopped",ROUND(ABS(_xll.RtGet(SourceAlias,$H44,BID)-K44),4),"")</f>
        <v>#VALUE!</v>
      </c>
      <c r="AA44" s="74" t="e">
        <f>IF($C44="stopped",ROUND(ABS(_xll.RtGet(SourceAlias,$H44,BID)-L44),4),"")</f>
        <v>#VALUE!</v>
      </c>
      <c r="AB44" s="74" t="e">
        <f>IF($D44="stopped",ROUND(ABS(_xll.RtGet(SourceAlias,$H44,BID)-M44),4),"")</f>
        <v>#VALUE!</v>
      </c>
      <c r="AC44" s="74" t="e">
        <f>IF($D44="stopped",ROUND(ABS(_xll.RtGet(SourceAlias,$H44,BID)-N44),4),"")</f>
        <v>#VALUE!</v>
      </c>
      <c r="AD44" s="74" t="e">
        <f>IF($E44="stopped",ROUND(ABS(_xll.RtGet(SourceAlias,$H44,BID)-O44),4),"")</f>
        <v>#VALUE!</v>
      </c>
      <c r="AE44" s="74" t="e">
        <f>IF($E44="stopped",ROUND(ABS(_xll.RtGet(SourceAlias,$H44,BID)-P44),4),"")</f>
        <v>#VALUE!</v>
      </c>
      <c r="AF44" s="74" t="e">
        <f>IF($F44="stopped",ROUND(ABS(_xll.RtGet(SourceAlias,$H44,BID)-Q44),4),"")</f>
        <v>#VALUE!</v>
      </c>
      <c r="AG44" s="74" t="e">
        <f>IF($F44="stopped",ROUND(ABS(_xll.RtGet(SourceAlias,$H44,BID)-R44),4),"")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84" t="s">
        <v>88</v>
      </c>
      <c r="B45" s="81" t="str">
        <f>IF(Contribute="abcd",IF($D$2&lt;&gt;-1,_xll.RtContribute(SourceAlias,H45,Fields,I45:J45,"SCOPE:SERVER"),_xll.RtContribute(SourceAlias,"DDS_INSERT_S",$D$2:$F$2,H45:J45,"SCOPE:SERVER FTC:ALL")),"stopped")</f>
        <v>stopped</v>
      </c>
      <c r="C45" s="95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95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95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00" t="str">
        <v>EUR1MSW9Y=</v>
      </c>
      <c r="I45" s="172">
        <f>IF(H45="","",'1M Pricing'!$I46*100)</f>
        <v>0.67300000000584914</v>
      </c>
      <c r="J45" s="172">
        <f t="shared" si="0"/>
        <v>0.67300000000584914</v>
      </c>
      <c r="K45" s="163" t="str">
        <v>EUR3MSW9Y=</v>
      </c>
      <c r="L45" s="172">
        <f>IF(K45="","",'3M Pricing'!$I46*100)</f>
        <v>0.7670000000139805</v>
      </c>
      <c r="M45" s="172"/>
      <c r="N45" s="163" t="str">
        <v>EUR6MSW9Y=</v>
      </c>
      <c r="O45" s="172">
        <f>IF(N45="","",'6M Pricing'!$I46*100)</f>
        <v>0.84560093719534413</v>
      </c>
      <c r="P45" s="172"/>
      <c r="Q45" s="163" t="str">
        <v>EUR1YSW9Y=</v>
      </c>
      <c r="R45" s="172">
        <f>IF(Q45="","",'1Y Pricing'!$I46*100)</f>
        <v>0.94600000000018425</v>
      </c>
      <c r="S45" s="172">
        <f t="shared" si="3"/>
        <v>0.94600000000018425</v>
      </c>
      <c r="T45" s="100" t="str">
        <v>EURONOIS9Y=</v>
      </c>
      <c r="U45" s="172">
        <f>IF(T45="","",'ON Pricing'!$I46*100)</f>
        <v>0.61600000001679311</v>
      </c>
      <c r="V45" s="172">
        <f t="shared" si="4"/>
        <v>0.61600000001679311</v>
      </c>
      <c r="W45" s="2"/>
      <c r="X45" s="74" t="e">
        <f>IF($B45="stopped",ROUND(ABS(_xll.RtGet(SourceAlias,$H45,BID)-I45),4),"")</f>
        <v>#VALUE!</v>
      </c>
      <c r="Y45" s="74" t="e">
        <f>IF($B45="stopped",ROUND(ABS(_xll.RtGet(SourceAlias,$H45,BID)-J45),4),"")</f>
        <v>#VALUE!</v>
      </c>
      <c r="Z45" s="74" t="e">
        <f>IF($C45="stopped",ROUND(ABS(_xll.RtGet(SourceAlias,$H45,BID)-K45),4),"")</f>
        <v>#VALUE!</v>
      </c>
      <c r="AA45" s="74" t="e">
        <f>IF($C45="stopped",ROUND(ABS(_xll.RtGet(SourceAlias,$H45,BID)-L45),4),"")</f>
        <v>#VALUE!</v>
      </c>
      <c r="AB45" s="74" t="e">
        <f>IF($D45="stopped",ROUND(ABS(_xll.RtGet(SourceAlias,$H45,BID)-M45),4),"")</f>
        <v>#VALUE!</v>
      </c>
      <c r="AC45" s="74" t="e">
        <f>IF($D45="stopped",ROUND(ABS(_xll.RtGet(SourceAlias,$H45,BID)-N45),4),"")</f>
        <v>#VALUE!</v>
      </c>
      <c r="AD45" s="74" t="e">
        <f>IF($E45="stopped",ROUND(ABS(_xll.RtGet(SourceAlias,$H45,BID)-O45),4),"")</f>
        <v>#VALUE!</v>
      </c>
      <c r="AE45" s="74" t="e">
        <f>IF($E45="stopped",ROUND(ABS(_xll.RtGet(SourceAlias,$H45,BID)-P45),4),"")</f>
        <v>#VALUE!</v>
      </c>
      <c r="AF45" s="74" t="e">
        <f>IF($F45="stopped",ROUND(ABS(_xll.RtGet(SourceAlias,$H45,BID)-Q45),4),"")</f>
        <v>#VALUE!</v>
      </c>
      <c r="AG45" s="74" t="e">
        <f>IF($F45="stopped",ROUND(ABS(_xll.RtGet(SourceAlias,$H45,BID)-R45),4),"")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84" t="s">
        <v>29</v>
      </c>
      <c r="B46" s="81" t="str">
        <f>IF(Contribute="abcd",IF($D$2&lt;&gt;-1,_xll.RtContribute(SourceAlias,H46,Fields,I46:J46,"SCOPE:SERVER"),_xll.RtContribute(SourceAlias,"DDS_INSERT_S",$D$2:$F$2,H46:J46,"SCOPE:SERVER FTC:ALL")),"stopped")</f>
        <v>stopped</v>
      </c>
      <c r="C46" s="95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95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95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00" t="str">
        <v>EUR1MSW10Y=</v>
      </c>
      <c r="I46" s="172">
        <f>IF(H46="","",'1M Pricing'!$I47*100)</f>
        <v>0.75499999997877998</v>
      </c>
      <c r="J46" s="172">
        <f t="shared" si="0"/>
        <v>0.75499999997877998</v>
      </c>
      <c r="K46" s="163" t="str">
        <v>EUR3MSW10Y=</v>
      </c>
      <c r="L46" s="172">
        <f>IF(K46="","",'3M Pricing'!$I47*100)</f>
        <v>0.84899999991754382</v>
      </c>
      <c r="M46" s="172"/>
      <c r="N46" s="163" t="str">
        <v>EUR6MSW10Y=</v>
      </c>
      <c r="O46" s="172">
        <f>IF(N46="","",'6M Pricing'!$I47*100)</f>
        <v>0.92528984271897929</v>
      </c>
      <c r="P46" s="172"/>
      <c r="Q46" s="163" t="str">
        <v>EUR1YSW10Y=</v>
      </c>
      <c r="R46" s="172">
        <f>IF(Q46="","",'1Y Pricing'!$I47*100)</f>
        <v>1.0240000000001119</v>
      </c>
      <c r="S46" s="172">
        <f t="shared" si="3"/>
        <v>1.0240000000001119</v>
      </c>
      <c r="T46" s="100" t="str">
        <v>EURONOIS10Y=</v>
      </c>
      <c r="U46" s="172">
        <f>IF(T46="","",'ON Pricing'!$I47*100)</f>
        <v>0.69600000003008811</v>
      </c>
      <c r="V46" s="172">
        <f t="shared" si="4"/>
        <v>0.69600000003008811</v>
      </c>
      <c r="W46" s="2"/>
      <c r="X46" s="74" t="e">
        <f>IF($B46="stopped",ROUND(ABS(_xll.RtGet(SourceAlias,$H46,BID)-I46),4),"")</f>
        <v>#VALUE!</v>
      </c>
      <c r="Y46" s="74" t="e">
        <f>IF($B46="stopped",ROUND(ABS(_xll.RtGet(SourceAlias,$H46,BID)-J46),4),"")</f>
        <v>#VALUE!</v>
      </c>
      <c r="Z46" s="74" t="e">
        <f>IF($C46="stopped",ROUND(ABS(_xll.RtGet(SourceAlias,$H46,BID)-K46),4),"")</f>
        <v>#VALUE!</v>
      </c>
      <c r="AA46" s="74" t="e">
        <f>IF($C46="stopped",ROUND(ABS(_xll.RtGet(SourceAlias,$H46,BID)-L46),4),"")</f>
        <v>#VALUE!</v>
      </c>
      <c r="AB46" s="74" t="e">
        <f>IF($D46="stopped",ROUND(ABS(_xll.RtGet(SourceAlias,$H46,BID)-M46),4),"")</f>
        <v>#VALUE!</v>
      </c>
      <c r="AC46" s="74" t="e">
        <f>IF($D46="stopped",ROUND(ABS(_xll.RtGet(SourceAlias,$H46,BID)-N46),4),"")</f>
        <v>#VALUE!</v>
      </c>
      <c r="AD46" s="74" t="e">
        <f>IF($E46="stopped",ROUND(ABS(_xll.RtGet(SourceAlias,$H46,BID)-O46),4),"")</f>
        <v>#VALUE!</v>
      </c>
      <c r="AE46" s="74" t="e">
        <f>IF($E46="stopped",ROUND(ABS(_xll.RtGet(SourceAlias,$H46,BID)-P46),4),"")</f>
        <v>#VALUE!</v>
      </c>
      <c r="AF46" s="74" t="e">
        <f>IF($F46="stopped",ROUND(ABS(_xll.RtGet(SourceAlias,$H46,BID)-Q46),4),"")</f>
        <v>#VALUE!</v>
      </c>
      <c r="AG46" s="74" t="e">
        <f>IF($F46="stopped",ROUND(ABS(_xll.RtGet(SourceAlias,$H46,BID)-R46),4),"")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84" t="s">
        <v>89</v>
      </c>
      <c r="B47" s="81" t="str">
        <f>IF(Contribute="abcd",IF($D$2&lt;&gt;-1,_xll.RtContribute(SourceAlias,H47,Fields,I47:J47,"SCOPE:SERVER"),_xll.RtContribute(SourceAlias,"DDS_INSERT_S",$D$2:$F$2,H47:J47,"SCOPE:SERVER FTC:ALL")),"stopped")</f>
        <v>stopped</v>
      </c>
      <c r="C47" s="95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95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95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00" t="str">
        <v>EUR1MSW11Y=</v>
      </c>
      <c r="I47" s="172">
        <f>IF(H47="","",'1M Pricing'!$I48*100)</f>
        <v>0.82880284537616122</v>
      </c>
      <c r="J47" s="172">
        <f t="shared" si="0"/>
        <v>0.82880284537616122</v>
      </c>
      <c r="K47" s="163" t="str">
        <v>EUR3MSW11Y=</v>
      </c>
      <c r="L47" s="172">
        <f>IF(K47="","",'3M Pricing'!$I48*100)</f>
        <v>0.9229765022721258</v>
      </c>
      <c r="M47" s="172"/>
      <c r="N47" s="163" t="str">
        <v>EUR6MSW11Y=</v>
      </c>
      <c r="O47" s="172">
        <f>IF(N47="","",'6M Pricing'!$I48*100)</f>
        <v>0.99663104310167316</v>
      </c>
      <c r="P47" s="172"/>
      <c r="Q47" s="163" t="str">
        <v>EUR1YSW11Y=</v>
      </c>
      <c r="R47" s="172">
        <f>IF(Q47="","",'1Y Pricing'!$I48*100)</f>
        <v>1.0931805766983358</v>
      </c>
      <c r="S47" s="172">
        <f t="shared" si="3"/>
        <v>1.0931805766983358</v>
      </c>
      <c r="T47" s="100" t="str">
        <v>EURONOIS11Y=</v>
      </c>
      <c r="U47" s="172">
        <f>IF(T47="","",'ON Pricing'!$I48*100)</f>
        <v>0.77100000001437186</v>
      </c>
      <c r="V47" s="172">
        <f t="shared" si="4"/>
        <v>0.77100000001437186</v>
      </c>
      <c r="W47" s="2"/>
      <c r="X47" s="74" t="e">
        <f>IF($B47="stopped",ROUND(ABS(_xll.RtGet(SourceAlias,$H47,BID)-I47),4),"")</f>
        <v>#VALUE!</v>
      </c>
      <c r="Y47" s="74" t="e">
        <f>IF($B47="stopped",ROUND(ABS(_xll.RtGet(SourceAlias,$H47,BID)-J47),4),"")</f>
        <v>#VALUE!</v>
      </c>
      <c r="Z47" s="74" t="e">
        <f>IF($C47="stopped",ROUND(ABS(_xll.RtGet(SourceAlias,$H47,BID)-K47),4),"")</f>
        <v>#VALUE!</v>
      </c>
      <c r="AA47" s="74" t="e">
        <f>IF($C47="stopped",ROUND(ABS(_xll.RtGet(SourceAlias,$H47,BID)-L47),4),"")</f>
        <v>#VALUE!</v>
      </c>
      <c r="AB47" s="74" t="e">
        <f>IF($D47="stopped",ROUND(ABS(_xll.RtGet(SourceAlias,$H47,BID)-M47),4),"")</f>
        <v>#VALUE!</v>
      </c>
      <c r="AC47" s="74" t="e">
        <f>IF($D47="stopped",ROUND(ABS(_xll.RtGet(SourceAlias,$H47,BID)-N47),4),"")</f>
        <v>#VALUE!</v>
      </c>
      <c r="AD47" s="74" t="e">
        <f>IF($E47="stopped",ROUND(ABS(_xll.RtGet(SourceAlias,$H47,BID)-O47),4),"")</f>
        <v>#VALUE!</v>
      </c>
      <c r="AE47" s="74" t="e">
        <f>IF($E47="stopped",ROUND(ABS(_xll.RtGet(SourceAlias,$H47,BID)-P47),4),"")</f>
        <v>#VALUE!</v>
      </c>
      <c r="AF47" s="74" t="e">
        <f>IF($F47="stopped",ROUND(ABS(_xll.RtGet(SourceAlias,$H47,BID)-Q47),4),"")</f>
        <v>#VALUE!</v>
      </c>
      <c r="AG47" s="74" t="e">
        <f>IF($F47="stopped",ROUND(ABS(_xll.RtGet(SourceAlias,$H47,BID)-R47),4),"")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84" t="s">
        <v>30</v>
      </c>
      <c r="B48" s="81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95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95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95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00" t="str">
        <v>EUR1MSW12Y=</v>
      </c>
      <c r="I48" s="172">
        <f>IF(H48="","",'1M Pricing'!$I49*100)</f>
        <v>0.8949999999997712</v>
      </c>
      <c r="J48" s="172">
        <f t="shared" si="0"/>
        <v>0.8949999999997712</v>
      </c>
      <c r="K48" s="163" t="str">
        <v>EUR3MSW12Y=</v>
      </c>
      <c r="L48" s="172">
        <f>IF(K48="","",'3M Pricing'!$I49*100)</f>
        <v>0.98899999999845845</v>
      </c>
      <c r="M48" s="172"/>
      <c r="N48" s="163" t="str">
        <v>EUR6MSW12Y=</v>
      </c>
      <c r="O48" s="172">
        <f>IF(N48="","",'6M Pricing'!$I49*100)</f>
        <v>1.0596782755382184</v>
      </c>
      <c r="P48" s="172"/>
      <c r="Q48" s="163" t="str">
        <v>EUR1YSW12Y=</v>
      </c>
      <c r="R48" s="172">
        <f>IF(Q48="","",'1Y Pricing'!$I49*100)</f>
        <v>1.153999999996302</v>
      </c>
      <c r="S48" s="172">
        <f t="shared" si="3"/>
        <v>1.153999999996302</v>
      </c>
      <c r="T48" s="100" t="str">
        <v>EURONOIS12Y=</v>
      </c>
      <c r="U48" s="172">
        <f>IF(T48="","",'ON Pricing'!$I49*100)</f>
        <v>0.83700000002220953</v>
      </c>
      <c r="V48" s="172">
        <f t="shared" si="4"/>
        <v>0.83700000002220953</v>
      </c>
      <c r="W48" s="2"/>
      <c r="X48" s="74" t="e">
        <f>IF($B48="stopped",ROUND(ABS(_xll.RtGet(SourceAlias,$H48,BID)-I48),4),"")</f>
        <v>#VALUE!</v>
      </c>
      <c r="Y48" s="74" t="e">
        <f>IF($B48="stopped",ROUND(ABS(_xll.RtGet(SourceAlias,$H48,BID)-J48),4),"")</f>
        <v>#VALUE!</v>
      </c>
      <c r="Z48" s="74" t="e">
        <f>IF($C48="stopped",ROUND(ABS(_xll.RtGet(SourceAlias,$H48,BID)-K48),4),"")</f>
        <v>#VALUE!</v>
      </c>
      <c r="AA48" s="74" t="e">
        <f>IF($C48="stopped",ROUND(ABS(_xll.RtGet(SourceAlias,$H48,BID)-L48),4),"")</f>
        <v>#VALUE!</v>
      </c>
      <c r="AB48" s="74" t="e">
        <f>IF($D48="stopped",ROUND(ABS(_xll.RtGet(SourceAlias,$H48,BID)-M48),4),"")</f>
        <v>#VALUE!</v>
      </c>
      <c r="AC48" s="74" t="e">
        <f>IF($D48="stopped",ROUND(ABS(_xll.RtGet(SourceAlias,$H48,BID)-N48),4),"")</f>
        <v>#VALUE!</v>
      </c>
      <c r="AD48" s="74" t="e">
        <f>IF($E48="stopped",ROUND(ABS(_xll.RtGet(SourceAlias,$H48,BID)-O48),4),"")</f>
        <v>#VALUE!</v>
      </c>
      <c r="AE48" s="74" t="e">
        <f>IF($E48="stopped",ROUND(ABS(_xll.RtGet(SourceAlias,$H48,BID)-P48),4),"")</f>
        <v>#VALUE!</v>
      </c>
      <c r="AF48" s="74" t="e">
        <f>IF($F48="stopped",ROUND(ABS(_xll.RtGet(SourceAlias,$H48,BID)-Q48),4),"")</f>
        <v>#VALUE!</v>
      </c>
      <c r="AG48" s="74" t="e">
        <f>IF($F48="stopped",ROUND(ABS(_xll.RtGet(SourceAlias,$H48,BID)-R48),4),"")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84" t="s">
        <v>90</v>
      </c>
      <c r="B49" s="81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95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95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95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00" t="str">
        <v>EUR1MSW13Y=</v>
      </c>
      <c r="I49" s="172">
        <f>IF(H49="","",'1M Pricing'!$I50*100)</f>
        <v>0.95251405277442958</v>
      </c>
      <c r="J49" s="172">
        <f t="shared" si="0"/>
        <v>0.95251405277442958</v>
      </c>
      <c r="K49" s="163" t="str">
        <v>EUR3MSW13Y=</v>
      </c>
      <c r="L49" s="172">
        <f>IF(K49="","",'3M Pricing'!$I50*100)</f>
        <v>1.0456006921762562</v>
      </c>
      <c r="M49" s="172"/>
      <c r="N49" s="163" t="str">
        <v>EUR6MSW13Y=</v>
      </c>
      <c r="O49" s="172">
        <f>IF(N49="","",'6M Pricing'!$I50*100)</f>
        <v>1.1130901645094808</v>
      </c>
      <c r="P49" s="172"/>
      <c r="Q49" s="163" t="str">
        <v>EUR1YSW13Y=</v>
      </c>
      <c r="R49" s="172">
        <f>IF(Q49="","",'1Y Pricing'!$I50*100)</f>
        <v>1.2049988351762189</v>
      </c>
      <c r="S49" s="172">
        <f t="shared" si="3"/>
        <v>1.2049988351762189</v>
      </c>
      <c r="T49" s="100" t="str">
        <v>EURONOIS13Y=</v>
      </c>
      <c r="U49" s="172">
        <f>IF(T49="","",'ON Pricing'!$I50*100)</f>
        <v>0.8937676195810843</v>
      </c>
      <c r="V49" s="172">
        <f t="shared" si="4"/>
        <v>0.8937676195810843</v>
      </c>
      <c r="W49" s="2"/>
      <c r="X49" s="74" t="e">
        <f>IF($B49="stopped",ROUND(ABS(_xll.RtGet(SourceAlias,$H49,BID)-I49),4),"")</f>
        <v>#VALUE!</v>
      </c>
      <c r="Y49" s="74" t="e">
        <f>IF($B49="stopped",ROUND(ABS(_xll.RtGet(SourceAlias,$H49,BID)-J49),4),"")</f>
        <v>#VALUE!</v>
      </c>
      <c r="Z49" s="74" t="e">
        <f>IF($C49="stopped",ROUND(ABS(_xll.RtGet(SourceAlias,$H49,BID)-K49),4),"")</f>
        <v>#VALUE!</v>
      </c>
      <c r="AA49" s="74" t="e">
        <f>IF($C49="stopped",ROUND(ABS(_xll.RtGet(SourceAlias,$H49,BID)-L49),4),"")</f>
        <v>#VALUE!</v>
      </c>
      <c r="AB49" s="74" t="e">
        <f>IF($D49="stopped",ROUND(ABS(_xll.RtGet(SourceAlias,$H49,BID)-M49),4),"")</f>
        <v>#VALUE!</v>
      </c>
      <c r="AC49" s="74" t="e">
        <f>IF($D49="stopped",ROUND(ABS(_xll.RtGet(SourceAlias,$H49,BID)-N49),4),"")</f>
        <v>#VALUE!</v>
      </c>
      <c r="AD49" s="74" t="e">
        <f>IF($E49="stopped",ROUND(ABS(_xll.RtGet(SourceAlias,$H49,BID)-O49),4),"")</f>
        <v>#VALUE!</v>
      </c>
      <c r="AE49" s="74" t="e">
        <f>IF($E49="stopped",ROUND(ABS(_xll.RtGet(SourceAlias,$H49,BID)-P49),4),"")</f>
        <v>#VALUE!</v>
      </c>
      <c r="AF49" s="74" t="e">
        <f>IF($F49="stopped",ROUND(ABS(_xll.RtGet(SourceAlias,$H49,BID)-Q49),4),"")</f>
        <v>#VALUE!</v>
      </c>
      <c r="AG49" s="74" t="e">
        <f>IF($F49="stopped",ROUND(ABS(_xll.RtGet(SourceAlias,$H49,BID)-R49),4),"")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84" t="s">
        <v>91</v>
      </c>
      <c r="B50" s="81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95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95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95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00" t="str">
        <v>EUR1MSW14Y=</v>
      </c>
      <c r="I50" s="172">
        <f>IF(H50="","",'1M Pricing'!$I51*100)</f>
        <v>1.0008668517954071</v>
      </c>
      <c r="J50" s="172">
        <f t="shared" si="0"/>
        <v>1.0008668517954071</v>
      </c>
      <c r="K50" s="163" t="str">
        <v>EUR3MSW14Y=</v>
      </c>
      <c r="L50" s="172">
        <f>IF(K50="","",'3M Pricing'!$I51*100)</f>
        <v>1.0924959066454423</v>
      </c>
      <c r="M50" s="172"/>
      <c r="N50" s="163" t="str">
        <v>EUR6MSW14Y=</v>
      </c>
      <c r="O50" s="172">
        <f>IF(N50="","",'6M Pricing'!$I51*100)</f>
        <v>1.1567216520617589</v>
      </c>
      <c r="P50" s="172"/>
      <c r="Q50" s="163" t="str">
        <v>EUR1YSW14Y=</v>
      </c>
      <c r="R50" s="172">
        <f>IF(Q50="","",'1Y Pricing'!$I51*100)</f>
        <v>1.2461419247532117</v>
      </c>
      <c r="S50" s="172">
        <f t="shared" si="3"/>
        <v>1.2461419247532117</v>
      </c>
      <c r="T50" s="100" t="str">
        <v>EURONOIS14Y=</v>
      </c>
      <c r="U50" s="172">
        <f>IF(T50="","",'ON Pricing'!$I51*100)</f>
        <v>0.9418559422706283</v>
      </c>
      <c r="V50" s="172">
        <f t="shared" si="4"/>
        <v>0.9418559422706283</v>
      </c>
      <c r="W50" s="2"/>
      <c r="X50" s="74" t="e">
        <f>IF($B50="stopped",ROUND(ABS(_xll.RtGet(SourceAlias,$H50,BID)-I50),4),"")</f>
        <v>#VALUE!</v>
      </c>
      <c r="Y50" s="74" t="e">
        <f>IF($B50="stopped",ROUND(ABS(_xll.RtGet(SourceAlias,$H50,BID)-J50),4),"")</f>
        <v>#VALUE!</v>
      </c>
      <c r="Z50" s="74" t="e">
        <f>IF($C50="stopped",ROUND(ABS(_xll.RtGet(SourceAlias,$H50,BID)-K50),4),"")</f>
        <v>#VALUE!</v>
      </c>
      <c r="AA50" s="74" t="e">
        <f>IF($C50="stopped",ROUND(ABS(_xll.RtGet(SourceAlias,$H50,BID)-L50),4),"")</f>
        <v>#VALUE!</v>
      </c>
      <c r="AB50" s="74" t="e">
        <f>IF($D50="stopped",ROUND(ABS(_xll.RtGet(SourceAlias,$H50,BID)-M50),4),"")</f>
        <v>#VALUE!</v>
      </c>
      <c r="AC50" s="74" t="e">
        <f>IF($D50="stopped",ROUND(ABS(_xll.RtGet(SourceAlias,$H50,BID)-N50),4),"")</f>
        <v>#VALUE!</v>
      </c>
      <c r="AD50" s="74" t="e">
        <f>IF($E50="stopped",ROUND(ABS(_xll.RtGet(SourceAlias,$H50,BID)-O50),4),"")</f>
        <v>#VALUE!</v>
      </c>
      <c r="AE50" s="74" t="e">
        <f>IF($E50="stopped",ROUND(ABS(_xll.RtGet(SourceAlias,$H50,BID)-P50),4),"")</f>
        <v>#VALUE!</v>
      </c>
      <c r="AF50" s="74" t="e">
        <f>IF($F50="stopped",ROUND(ABS(_xll.RtGet(SourceAlias,$H50,BID)-Q50),4),"")</f>
        <v>#VALUE!</v>
      </c>
      <c r="AG50" s="74" t="e">
        <f>IF($F50="stopped",ROUND(ABS(_xll.RtGet(SourceAlias,$H50,BID)-R50),4),"")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84" t="s">
        <v>31</v>
      </c>
      <c r="B51" s="81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95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95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95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00" t="str">
        <v>EUR1MSW15Y=</v>
      </c>
      <c r="I51" s="172">
        <f>IF(H51="","",'1M Pricing'!$I52*100)</f>
        <v>1.0420000000490399</v>
      </c>
      <c r="J51" s="172">
        <f t="shared" si="0"/>
        <v>1.0420000000490399</v>
      </c>
      <c r="K51" s="163" t="str">
        <v>EUR3MSW15Y=</v>
      </c>
      <c r="L51" s="172">
        <f>IF(K51="","",'3M Pricing'!$I52*100)</f>
        <v>1.1320000000122035</v>
      </c>
      <c r="M51" s="172"/>
      <c r="N51" s="163" t="str">
        <v>EUR6MSW15Y=</v>
      </c>
      <c r="O51" s="172">
        <f>IF(N51="","",'6M Pricing'!$I52*100)</f>
        <v>1.1929700565445975</v>
      </c>
      <c r="P51" s="172"/>
      <c r="Q51" s="163" t="str">
        <v>EUR1YSW15Y=</v>
      </c>
      <c r="R51" s="172">
        <f>IF(Q51="","",'1Y Pricing'!$I52*100)</f>
        <v>1.2800000000385428</v>
      </c>
      <c r="S51" s="172">
        <f t="shared" si="3"/>
        <v>1.2800000000385428</v>
      </c>
      <c r="T51" s="100" t="str">
        <v>EURONOIS15Y=</v>
      </c>
      <c r="U51" s="172">
        <f>IF(T51="","",'ON Pricing'!$I52*100)</f>
        <v>0.98300000005920773</v>
      </c>
      <c r="V51" s="172">
        <f t="shared" si="4"/>
        <v>0.98300000005920773</v>
      </c>
      <c r="W51" s="2"/>
      <c r="X51" s="74" t="e">
        <f>IF($B51="stopped",ROUND(ABS(_xll.RtGet(SourceAlias,$H51,BID)-I51),4),"")</f>
        <v>#VALUE!</v>
      </c>
      <c r="Y51" s="74" t="e">
        <f>IF($B51="stopped",ROUND(ABS(_xll.RtGet(SourceAlias,$H51,BID)-J51),4),"")</f>
        <v>#VALUE!</v>
      </c>
      <c r="Z51" s="74" t="e">
        <f>IF($C51="stopped",ROUND(ABS(_xll.RtGet(SourceAlias,$H51,BID)-K51),4),"")</f>
        <v>#VALUE!</v>
      </c>
      <c r="AA51" s="74" t="e">
        <f>IF($C51="stopped",ROUND(ABS(_xll.RtGet(SourceAlias,$H51,BID)-L51),4),"")</f>
        <v>#VALUE!</v>
      </c>
      <c r="AB51" s="74" t="e">
        <f>IF($D51="stopped",ROUND(ABS(_xll.RtGet(SourceAlias,$H51,BID)-M51),4),"")</f>
        <v>#VALUE!</v>
      </c>
      <c r="AC51" s="74" t="e">
        <f>IF($D51="stopped",ROUND(ABS(_xll.RtGet(SourceAlias,$H51,BID)-N51),4),"")</f>
        <v>#VALUE!</v>
      </c>
      <c r="AD51" s="74" t="e">
        <f>IF($E51="stopped",ROUND(ABS(_xll.RtGet(SourceAlias,$H51,BID)-O51),4),"")</f>
        <v>#VALUE!</v>
      </c>
      <c r="AE51" s="74" t="e">
        <f>IF($E51="stopped",ROUND(ABS(_xll.RtGet(SourceAlias,$H51,BID)-P51),4),"")</f>
        <v>#VALUE!</v>
      </c>
      <c r="AF51" s="74" t="e">
        <f>IF($F51="stopped",ROUND(ABS(_xll.RtGet(SourceAlias,$H51,BID)-Q51),4),"")</f>
        <v>#VALUE!</v>
      </c>
      <c r="AG51" s="74" t="e">
        <f>IF($F51="stopped",ROUND(ABS(_xll.RtGet(SourceAlias,$H51,BID)-R51),4),"")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84" t="s">
        <v>92</v>
      </c>
      <c r="B52" s="81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95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95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95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00" t="str">
        <v>EUR1MSW16Y=</v>
      </c>
      <c r="I52" s="172">
        <f>IF(H52="","",'1M Pricing'!$I53*100)</f>
        <v>1.0768234276691759</v>
      </c>
      <c r="J52" s="172">
        <f t="shared" si="0"/>
        <v>1.0768234276691759</v>
      </c>
      <c r="K52" s="163" t="str">
        <v>EUR3MSW16Y=</v>
      </c>
      <c r="L52" s="172">
        <f>IF(K52="","",'3M Pricing'!$I53*100)</f>
        <v>1.1653132458210071</v>
      </c>
      <c r="M52" s="172"/>
      <c r="N52" s="163" t="str">
        <v>EUR6MSW16Y=</v>
      </c>
      <c r="O52" s="172">
        <f>IF(N52="","",'6M Pricing'!$I53*100)</f>
        <v>1.2231391101077476</v>
      </c>
      <c r="P52" s="172"/>
      <c r="Q52" s="163" t="str">
        <v>EUR1YSW16Y=</v>
      </c>
      <c r="R52" s="172">
        <f>IF(Q52="","",'1Y Pricing'!$I53*100)</f>
        <v>1.3080228924102464</v>
      </c>
      <c r="S52" s="172">
        <f t="shared" si="3"/>
        <v>1.3080228924102464</v>
      </c>
      <c r="T52" s="100" t="str">
        <v>EURONOIS16Y=</v>
      </c>
      <c r="U52" s="172">
        <f>IF(T52="","",'ON Pricing'!$I53*100)</f>
        <v>1.0180856505163449</v>
      </c>
      <c r="V52" s="172">
        <f t="shared" si="4"/>
        <v>1.0180856505163449</v>
      </c>
      <c r="W52" s="2"/>
      <c r="X52" s="74" t="e">
        <f>IF($B52="stopped",ROUND(ABS(_xll.RtGet(SourceAlias,$H52,BID)-I52),4),"")</f>
        <v>#VALUE!</v>
      </c>
      <c r="Y52" s="74" t="e">
        <f>IF($B52="stopped",ROUND(ABS(_xll.RtGet(SourceAlias,$H52,BID)-J52),4),"")</f>
        <v>#VALUE!</v>
      </c>
      <c r="Z52" s="74" t="e">
        <f>IF($C52="stopped",ROUND(ABS(_xll.RtGet(SourceAlias,$H52,BID)-K52),4),"")</f>
        <v>#VALUE!</v>
      </c>
      <c r="AA52" s="74" t="e">
        <f>IF($C52="stopped",ROUND(ABS(_xll.RtGet(SourceAlias,$H52,BID)-L52),4),"")</f>
        <v>#VALUE!</v>
      </c>
      <c r="AB52" s="74" t="e">
        <f>IF($D52="stopped",ROUND(ABS(_xll.RtGet(SourceAlias,$H52,BID)-M52),4),"")</f>
        <v>#VALUE!</v>
      </c>
      <c r="AC52" s="74" t="e">
        <f>IF($D52="stopped",ROUND(ABS(_xll.RtGet(SourceAlias,$H52,BID)-N52),4),"")</f>
        <v>#VALUE!</v>
      </c>
      <c r="AD52" s="74" t="e">
        <f>IF($E52="stopped",ROUND(ABS(_xll.RtGet(SourceAlias,$H52,BID)-O52),4),"")</f>
        <v>#VALUE!</v>
      </c>
      <c r="AE52" s="74" t="e">
        <f>IF($E52="stopped",ROUND(ABS(_xll.RtGet(SourceAlias,$H52,BID)-P52),4),"")</f>
        <v>#VALUE!</v>
      </c>
      <c r="AF52" s="74" t="e">
        <f>IF($F52="stopped",ROUND(ABS(_xll.RtGet(SourceAlias,$H52,BID)-Q52),4),"")</f>
        <v>#VALUE!</v>
      </c>
      <c r="AG52" s="74" t="e">
        <f>IF($F52="stopped",ROUND(ABS(_xll.RtGet(SourceAlias,$H52,BID)-R52),4),"")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84" t="s">
        <v>93</v>
      </c>
      <c r="B53" s="81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95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95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95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00" t="str">
        <v>EUR1MSW17Y=</v>
      </c>
      <c r="I53" s="172">
        <f>IF(H53="","",'1M Pricing'!$I54*100)</f>
        <v>1.1063086526392885</v>
      </c>
      <c r="J53" s="172">
        <f t="shared" si="0"/>
        <v>1.1063086526392885</v>
      </c>
      <c r="K53" s="163" t="str">
        <v>EUR3MSW17Y=</v>
      </c>
      <c r="L53" s="172">
        <f>IF(K53="","",'3M Pricing'!$I54*100)</f>
        <v>1.1934181109008304</v>
      </c>
      <c r="M53" s="172"/>
      <c r="N53" s="163" t="str">
        <v>EUR6MSW17Y=</v>
      </c>
      <c r="O53" s="172">
        <f>IF(N53="","",'6M Pricing'!$I54*100)</f>
        <v>1.2482637165169654</v>
      </c>
      <c r="P53" s="172"/>
      <c r="Q53" s="163" t="str">
        <v>EUR1YSW17Y=</v>
      </c>
      <c r="R53" s="172">
        <f>IF(Q53="","",'1Y Pricing'!$I54*100)</f>
        <v>1.3312659073927571</v>
      </c>
      <c r="S53" s="172">
        <f t="shared" si="3"/>
        <v>1.3312659073927571</v>
      </c>
      <c r="T53" s="100" t="str">
        <v>EURONOIS17Y=</v>
      </c>
      <c r="U53" s="172">
        <f>IF(T53="","",'ON Pricing'!$I54*100)</f>
        <v>1.0478940000991941</v>
      </c>
      <c r="V53" s="172">
        <f t="shared" si="4"/>
        <v>1.0478940000991941</v>
      </c>
      <c r="W53" s="2"/>
      <c r="X53" s="74" t="e">
        <f>IF($B53="stopped",ROUND(ABS(_xll.RtGet(SourceAlias,$H53,BID)-I53),4),"")</f>
        <v>#VALUE!</v>
      </c>
      <c r="Y53" s="74" t="e">
        <f>IF($B53="stopped",ROUND(ABS(_xll.RtGet(SourceAlias,$H53,BID)-J53),4),"")</f>
        <v>#VALUE!</v>
      </c>
      <c r="Z53" s="74" t="e">
        <f>IF($C53="stopped",ROUND(ABS(_xll.RtGet(SourceAlias,$H53,BID)-K53),4),"")</f>
        <v>#VALUE!</v>
      </c>
      <c r="AA53" s="74" t="e">
        <f>IF($C53="stopped",ROUND(ABS(_xll.RtGet(SourceAlias,$H53,BID)-L53),4),"")</f>
        <v>#VALUE!</v>
      </c>
      <c r="AB53" s="74" t="e">
        <f>IF($D53="stopped",ROUND(ABS(_xll.RtGet(SourceAlias,$H53,BID)-M53),4),"")</f>
        <v>#VALUE!</v>
      </c>
      <c r="AC53" s="74" t="e">
        <f>IF($D53="stopped",ROUND(ABS(_xll.RtGet(SourceAlias,$H53,BID)-N53),4),"")</f>
        <v>#VALUE!</v>
      </c>
      <c r="AD53" s="74" t="e">
        <f>IF($E53="stopped",ROUND(ABS(_xll.RtGet(SourceAlias,$H53,BID)-O53),4),"")</f>
        <v>#VALUE!</v>
      </c>
      <c r="AE53" s="74" t="e">
        <f>IF($E53="stopped",ROUND(ABS(_xll.RtGet(SourceAlias,$H53,BID)-P53),4),"")</f>
        <v>#VALUE!</v>
      </c>
      <c r="AF53" s="74" t="e">
        <f>IF($F53="stopped",ROUND(ABS(_xll.RtGet(SourceAlias,$H53,BID)-Q53),4),"")</f>
        <v>#VALUE!</v>
      </c>
      <c r="AG53" s="74" t="e">
        <f>IF($F53="stopped",ROUND(ABS(_xll.RtGet(SourceAlias,$H53,BID)-R53),4),"")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84" t="s">
        <v>94</v>
      </c>
      <c r="B54" s="81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95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95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95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00" t="str">
        <v>EUR1MSW18Y=</v>
      </c>
      <c r="I54" s="172">
        <f>IF(H54="","",'1M Pricing'!$I55*100)</f>
        <v>1.13074073417578</v>
      </c>
      <c r="J54" s="172">
        <f t="shared" si="0"/>
        <v>1.13074073417578</v>
      </c>
      <c r="K54" s="163" t="str">
        <v>EUR3MSW18Y=</v>
      </c>
      <c r="L54" s="172">
        <f>IF(K54="","",'3M Pricing'!$I55*100)</f>
        <v>1.216506529850129</v>
      </c>
      <c r="M54" s="172"/>
      <c r="N54" s="163" t="str">
        <v>EUR6MSW18Y=</v>
      </c>
      <c r="O54" s="172">
        <f>IF(N54="","",'6M Pricing'!$I55*100)</f>
        <v>1.268564460643155</v>
      </c>
      <c r="P54" s="172"/>
      <c r="Q54" s="163" t="str">
        <v>EUR1YSW18Y=</v>
      </c>
      <c r="R54" s="172">
        <f>IF(Q54="","",'1Y Pricing'!$I55*100)</f>
        <v>1.3499067119672323</v>
      </c>
      <c r="S54" s="172">
        <f t="shared" si="3"/>
        <v>1.3499067119672323</v>
      </c>
      <c r="T54" s="100" t="str">
        <v>EURONOIS18Y=</v>
      </c>
      <c r="U54" s="172">
        <f>IF(T54="","",'ON Pricing'!$I55*100)</f>
        <v>1.0730018699611055</v>
      </c>
      <c r="V54" s="172">
        <f t="shared" si="4"/>
        <v>1.0730018699611055</v>
      </c>
      <c r="W54" s="2"/>
      <c r="X54" s="74" t="e">
        <f>IF($B54="stopped",ROUND(ABS(_xll.RtGet(SourceAlias,$H54,BID)-I54),4),"")</f>
        <v>#VALUE!</v>
      </c>
      <c r="Y54" s="74" t="e">
        <f>IF($B54="stopped",ROUND(ABS(_xll.RtGet(SourceAlias,$H54,BID)-J54),4),"")</f>
        <v>#VALUE!</v>
      </c>
      <c r="Z54" s="74" t="e">
        <f>IF($C54="stopped",ROUND(ABS(_xll.RtGet(SourceAlias,$H54,BID)-K54),4),"")</f>
        <v>#VALUE!</v>
      </c>
      <c r="AA54" s="74" t="e">
        <f>IF($C54="stopped",ROUND(ABS(_xll.RtGet(SourceAlias,$H54,BID)-L54),4),"")</f>
        <v>#VALUE!</v>
      </c>
      <c r="AB54" s="74" t="e">
        <f>IF($D54="stopped",ROUND(ABS(_xll.RtGet(SourceAlias,$H54,BID)-M54),4),"")</f>
        <v>#VALUE!</v>
      </c>
      <c r="AC54" s="74" t="e">
        <f>IF($D54="stopped",ROUND(ABS(_xll.RtGet(SourceAlias,$H54,BID)-N54),4),"")</f>
        <v>#VALUE!</v>
      </c>
      <c r="AD54" s="74" t="e">
        <f>IF($E54="stopped",ROUND(ABS(_xll.RtGet(SourceAlias,$H54,BID)-O54),4),"")</f>
        <v>#VALUE!</v>
      </c>
      <c r="AE54" s="74" t="e">
        <f>IF($E54="stopped",ROUND(ABS(_xll.RtGet(SourceAlias,$H54,BID)-P54),4),"")</f>
        <v>#VALUE!</v>
      </c>
      <c r="AF54" s="74" t="e">
        <f>IF($F54="stopped",ROUND(ABS(_xll.RtGet(SourceAlias,$H54,BID)-Q54),4),"")</f>
        <v>#VALUE!</v>
      </c>
      <c r="AG54" s="74" t="e">
        <f>IF($F54="stopped",ROUND(ABS(_xll.RtGet(SourceAlias,$H54,BID)-R54),4),"")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84" t="s">
        <v>95</v>
      </c>
      <c r="B55" s="81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95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95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95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00" t="str">
        <v>EUR1MSW19Y=</v>
      </c>
      <c r="I55" s="172">
        <f>IF(H55="","",'1M Pricing'!$I56*100)</f>
        <v>1.1506952656221359</v>
      </c>
      <c r="J55" s="172">
        <f t="shared" si="0"/>
        <v>1.1506952656221359</v>
      </c>
      <c r="K55" s="163" t="str">
        <v>EUR3MSW19Y=</v>
      </c>
      <c r="L55" s="172">
        <f>IF(K55="","",'3M Pricing'!$I56*100)</f>
        <v>1.2351162866690979</v>
      </c>
      <c r="M55" s="172"/>
      <c r="N55" s="163" t="str">
        <v>EUR6MSW19Y=</v>
      </c>
      <c r="O55" s="172">
        <f>IF(N55="","",'6M Pricing'!$I56*100)</f>
        <v>1.2846597364153685</v>
      </c>
      <c r="P55" s="172"/>
      <c r="Q55" s="163" t="str">
        <v>EUR1YSW19Y=</v>
      </c>
      <c r="R55" s="172">
        <f>IF(Q55="","",'1Y Pricing'!$I56*100)</f>
        <v>1.3645725607219557</v>
      </c>
      <c r="S55" s="172">
        <f t="shared" si="3"/>
        <v>1.3645725607219557</v>
      </c>
      <c r="T55" s="100" t="str">
        <v>EURONOIS19Y=</v>
      </c>
      <c r="U55" s="172">
        <f>IF(T55="","",'ON Pricing'!$I56*100)</f>
        <v>1.093768607998775</v>
      </c>
      <c r="V55" s="172">
        <f t="shared" si="4"/>
        <v>1.093768607998775</v>
      </c>
      <c r="W55" s="2"/>
      <c r="X55" s="74" t="e">
        <f>IF($B55="stopped",ROUND(ABS(_xll.RtGet(SourceAlias,$H55,BID)-I55),4),"")</f>
        <v>#VALUE!</v>
      </c>
      <c r="Y55" s="74" t="e">
        <f>IF($B55="stopped",ROUND(ABS(_xll.RtGet(SourceAlias,$H55,BID)-J55),4),"")</f>
        <v>#VALUE!</v>
      </c>
      <c r="Z55" s="74" t="e">
        <f>IF($C55="stopped",ROUND(ABS(_xll.RtGet(SourceAlias,$H55,BID)-K55),4),"")</f>
        <v>#VALUE!</v>
      </c>
      <c r="AA55" s="74" t="e">
        <f>IF($C55="stopped",ROUND(ABS(_xll.RtGet(SourceAlias,$H55,BID)-L55),4),"")</f>
        <v>#VALUE!</v>
      </c>
      <c r="AB55" s="74" t="e">
        <f>IF($D55="stopped",ROUND(ABS(_xll.RtGet(SourceAlias,$H55,BID)-M55),4),"")</f>
        <v>#VALUE!</v>
      </c>
      <c r="AC55" s="74" t="e">
        <f>IF($D55="stopped",ROUND(ABS(_xll.RtGet(SourceAlias,$H55,BID)-N55),4),"")</f>
        <v>#VALUE!</v>
      </c>
      <c r="AD55" s="74" t="e">
        <f>IF($E55="stopped",ROUND(ABS(_xll.RtGet(SourceAlias,$H55,BID)-O55),4),"")</f>
        <v>#VALUE!</v>
      </c>
      <c r="AE55" s="74" t="e">
        <f>IF($E55="stopped",ROUND(ABS(_xll.RtGet(SourceAlias,$H55,BID)-P55),4),"")</f>
        <v>#VALUE!</v>
      </c>
      <c r="AF55" s="74" t="e">
        <f>IF($F55="stopped",ROUND(ABS(_xll.RtGet(SourceAlias,$H55,BID)-Q55),4),"")</f>
        <v>#VALUE!</v>
      </c>
      <c r="AG55" s="74" t="e">
        <f>IF($F55="stopped",ROUND(ABS(_xll.RtGet(SourceAlias,$H55,BID)-R55),4),"")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84" t="s">
        <v>96</v>
      </c>
      <c r="B56" s="81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95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95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95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00" t="str">
        <v>EUR1MSW20Y=</v>
      </c>
      <c r="I56" s="172">
        <f>IF(H56="","",'1M Pricing'!$I57*100)</f>
        <v>1.1670000000192506</v>
      </c>
      <c r="J56" s="172">
        <f t="shared" si="0"/>
        <v>1.1670000000192506</v>
      </c>
      <c r="K56" s="163" t="str">
        <v>EUR3MSW20Y=</v>
      </c>
      <c r="L56" s="172">
        <f>IF(K56="","",'3M Pricing'!$I57*100)</f>
        <v>1.2500000000215947</v>
      </c>
      <c r="M56" s="172"/>
      <c r="N56" s="163" t="str">
        <v>EUR6MSW20Y=</v>
      </c>
      <c r="O56" s="172">
        <f>IF(N56="","",'6M Pricing'!$I57*100)</f>
        <v>1.2973157246813574</v>
      </c>
      <c r="P56" s="172"/>
      <c r="Q56" s="163" t="str">
        <v>EUR1YSW20Y=</v>
      </c>
      <c r="R56" s="172">
        <f>IF(Q56="","",'1Y Pricing'!$I57*100)</f>
        <v>1.3760000000437427</v>
      </c>
      <c r="S56" s="172">
        <f t="shared" si="3"/>
        <v>1.3760000000437427</v>
      </c>
      <c r="T56" s="100" t="str">
        <v>EURONOIS20Y=</v>
      </c>
      <c r="U56" s="172">
        <f>IF(T56="","",'ON Pricing'!$I57*100)</f>
        <v>1.1110000000090854</v>
      </c>
      <c r="V56" s="172">
        <f t="shared" si="4"/>
        <v>1.1110000000090854</v>
      </c>
      <c r="W56" s="2"/>
      <c r="X56" s="74" t="e">
        <f>IF($B56="stopped",ROUND(ABS(_xll.RtGet(SourceAlias,$H56,BID)-I56),4),"")</f>
        <v>#VALUE!</v>
      </c>
      <c r="Y56" s="74" t="e">
        <f>IF($B56="stopped",ROUND(ABS(_xll.RtGet(SourceAlias,$H56,BID)-J56),4),"")</f>
        <v>#VALUE!</v>
      </c>
      <c r="Z56" s="74" t="e">
        <f>IF($C56="stopped",ROUND(ABS(_xll.RtGet(SourceAlias,$H56,BID)-K56),4),"")</f>
        <v>#VALUE!</v>
      </c>
      <c r="AA56" s="74" t="e">
        <f>IF($C56="stopped",ROUND(ABS(_xll.RtGet(SourceAlias,$H56,BID)-L56),4),"")</f>
        <v>#VALUE!</v>
      </c>
      <c r="AB56" s="74" t="e">
        <f>IF($D56="stopped",ROUND(ABS(_xll.RtGet(SourceAlias,$H56,BID)-M56),4),"")</f>
        <v>#VALUE!</v>
      </c>
      <c r="AC56" s="74" t="e">
        <f>IF($D56="stopped",ROUND(ABS(_xll.RtGet(SourceAlias,$H56,BID)-N56),4),"")</f>
        <v>#VALUE!</v>
      </c>
      <c r="AD56" s="74" t="e">
        <f>IF($E56="stopped",ROUND(ABS(_xll.RtGet(SourceAlias,$H56,BID)-O56),4),"")</f>
        <v>#VALUE!</v>
      </c>
      <c r="AE56" s="74" t="e">
        <f>IF($E56="stopped",ROUND(ABS(_xll.RtGet(SourceAlias,$H56,BID)-P56),4),"")</f>
        <v>#VALUE!</v>
      </c>
      <c r="AF56" s="74" t="e">
        <f>IF($F56="stopped",ROUND(ABS(_xll.RtGet(SourceAlias,$H56,BID)-Q56),4),"")</f>
        <v>#VALUE!</v>
      </c>
      <c r="AG56" s="74" t="e">
        <f>IF($F56="stopped",ROUND(ABS(_xll.RtGet(SourceAlias,$H56,BID)-R56),4),"")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84" t="s">
        <v>97</v>
      </c>
      <c r="B57" s="81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95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95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95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00" t="str">
        <v>EUR1MSW21Y=</v>
      </c>
      <c r="I57" s="172">
        <f>IF(H57="","",'1M Pricing'!$I58*100)</f>
        <v>1.1804534309465733</v>
      </c>
      <c r="J57" s="172">
        <f t="shared" si="0"/>
        <v>1.1804534309465733</v>
      </c>
      <c r="K57" s="163" t="str">
        <v>EUR3MSW21Y=</v>
      </c>
      <c r="L57" s="172">
        <f>IF(K57="","",'3M Pricing'!$I58*100)</f>
        <v>1.2619135857897807</v>
      </c>
      <c r="M57" s="172"/>
      <c r="N57" s="163" t="str">
        <v>EUR6MSW21Y=</v>
      </c>
      <c r="O57" s="172">
        <f>IF(N57="","",'6M Pricing'!$I58*100)</f>
        <v>1.307306697129385</v>
      </c>
      <c r="P57" s="172"/>
      <c r="Q57" s="163" t="str">
        <v>EUR1YSW21Y=</v>
      </c>
      <c r="R57" s="172">
        <f>IF(Q57="","",'1Y Pricing'!$I58*100)</f>
        <v>1.3849430579956037</v>
      </c>
      <c r="S57" s="172">
        <f t="shared" si="3"/>
        <v>1.3849430579956037</v>
      </c>
      <c r="T57" s="100" t="str">
        <v>EURONOIS21Y=</v>
      </c>
      <c r="U57" s="172">
        <f>IF(T57="","",'ON Pricing'!$I58*100)</f>
        <v>1.1253369619733609</v>
      </c>
      <c r="V57" s="172">
        <f t="shared" si="4"/>
        <v>1.1253369619733609</v>
      </c>
      <c r="W57" s="2"/>
      <c r="X57" s="74" t="e">
        <f>IF($B57="stopped",ROUND(ABS(_xll.RtGet(SourceAlias,$H57,BID)-I57),4),"")</f>
        <v>#VALUE!</v>
      </c>
      <c r="Y57" s="74" t="e">
        <f>IF($B57="stopped",ROUND(ABS(_xll.RtGet(SourceAlias,$H57,BID)-J57),4),"")</f>
        <v>#VALUE!</v>
      </c>
      <c r="Z57" s="74" t="e">
        <f>IF($C57="stopped",ROUND(ABS(_xll.RtGet(SourceAlias,$H57,BID)-K57),4),"")</f>
        <v>#VALUE!</v>
      </c>
      <c r="AA57" s="74" t="e">
        <f>IF($C57="stopped",ROUND(ABS(_xll.RtGet(SourceAlias,$H57,BID)-L57),4),"")</f>
        <v>#VALUE!</v>
      </c>
      <c r="AB57" s="74" t="e">
        <f>IF($D57="stopped",ROUND(ABS(_xll.RtGet(SourceAlias,$H57,BID)-M57),4),"")</f>
        <v>#VALUE!</v>
      </c>
      <c r="AC57" s="74" t="e">
        <f>IF($D57="stopped",ROUND(ABS(_xll.RtGet(SourceAlias,$H57,BID)-N57),4),"")</f>
        <v>#VALUE!</v>
      </c>
      <c r="AD57" s="74" t="e">
        <f>IF($E57="stopped",ROUND(ABS(_xll.RtGet(SourceAlias,$H57,BID)-O57),4),"")</f>
        <v>#VALUE!</v>
      </c>
      <c r="AE57" s="74" t="e">
        <f>IF($E57="stopped",ROUND(ABS(_xll.RtGet(SourceAlias,$H57,BID)-P57),4),"")</f>
        <v>#VALUE!</v>
      </c>
      <c r="AF57" s="74" t="e">
        <f>IF($F57="stopped",ROUND(ABS(_xll.RtGet(SourceAlias,$H57,BID)-Q57),4),"")</f>
        <v>#VALUE!</v>
      </c>
      <c r="AG57" s="74" t="e">
        <f>IF($F57="stopped",ROUND(ABS(_xll.RtGet(SourceAlias,$H57,BID)-R57),4),"")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84" t="s">
        <v>98</v>
      </c>
      <c r="B58" s="81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95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95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95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00" t="str">
        <v>EUR1MSW22Y=</v>
      </c>
      <c r="I58" s="172">
        <f>IF(H58="","",'1M Pricing'!$I59*100)</f>
        <v>1.1912699013271753</v>
      </c>
      <c r="J58" s="172">
        <f t="shared" si="0"/>
        <v>1.1912699013271753</v>
      </c>
      <c r="K58" s="163" t="str">
        <v>EUR3MSW22Y=</v>
      </c>
      <c r="L58" s="172">
        <f>IF(K58="","",'3M Pricing'!$I59*100)</f>
        <v>1.271101220575346</v>
      </c>
      <c r="M58" s="172"/>
      <c r="N58" s="163" t="str">
        <v>EUR6MSW22Y=</v>
      </c>
      <c r="O58" s="172">
        <f>IF(N58="","",'6M Pricing'!$I59*100)</f>
        <v>1.3148534763945399</v>
      </c>
      <c r="P58" s="172"/>
      <c r="Q58" s="163" t="str">
        <v>EUR1YSW22Y=</v>
      </c>
      <c r="R58" s="172">
        <f>IF(Q58="","",'1Y Pricing'!$I59*100)</f>
        <v>1.3915522684960331</v>
      </c>
      <c r="S58" s="172">
        <f t="shared" si="3"/>
        <v>1.3915522684960331</v>
      </c>
      <c r="T58" s="100" t="str">
        <v>EURONOIS22Y=</v>
      </c>
      <c r="U58" s="172">
        <f>IF(T58="","",'ON Pricing'!$I59*100)</f>
        <v>1.1372193725618749</v>
      </c>
      <c r="V58" s="172">
        <f t="shared" si="4"/>
        <v>1.1372193725618749</v>
      </c>
      <c r="W58" s="2"/>
      <c r="X58" s="74" t="e">
        <f>IF($B58="stopped",ROUND(ABS(_xll.RtGet(SourceAlias,$H58,BID)-I58),4),"")</f>
        <v>#VALUE!</v>
      </c>
      <c r="Y58" s="74" t="e">
        <f>IF($B58="stopped",ROUND(ABS(_xll.RtGet(SourceAlias,$H58,BID)-J58),4),"")</f>
        <v>#VALUE!</v>
      </c>
      <c r="Z58" s="74" t="e">
        <f>IF($C58="stopped",ROUND(ABS(_xll.RtGet(SourceAlias,$H58,BID)-K58),4),"")</f>
        <v>#VALUE!</v>
      </c>
      <c r="AA58" s="74" t="e">
        <f>IF($C58="stopped",ROUND(ABS(_xll.RtGet(SourceAlias,$H58,BID)-L58),4),"")</f>
        <v>#VALUE!</v>
      </c>
      <c r="AB58" s="74" t="e">
        <f>IF($D58="stopped",ROUND(ABS(_xll.RtGet(SourceAlias,$H58,BID)-M58),4),"")</f>
        <v>#VALUE!</v>
      </c>
      <c r="AC58" s="74" t="e">
        <f>IF($D58="stopped",ROUND(ABS(_xll.RtGet(SourceAlias,$H58,BID)-N58),4),"")</f>
        <v>#VALUE!</v>
      </c>
      <c r="AD58" s="74" t="e">
        <f>IF($E58="stopped",ROUND(ABS(_xll.RtGet(SourceAlias,$H58,BID)-O58),4),"")</f>
        <v>#VALUE!</v>
      </c>
      <c r="AE58" s="74" t="e">
        <f>IF($E58="stopped",ROUND(ABS(_xll.RtGet(SourceAlias,$H58,BID)-P58),4),"")</f>
        <v>#VALUE!</v>
      </c>
      <c r="AF58" s="74" t="e">
        <f>IF($F58="stopped",ROUND(ABS(_xll.RtGet(SourceAlias,$H58,BID)-Q58),4),"")</f>
        <v>#VALUE!</v>
      </c>
      <c r="AG58" s="74" t="e">
        <f>IF($F58="stopped",ROUND(ABS(_xll.RtGet(SourceAlias,$H58,BID)-R58),4),"")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84" t="s">
        <v>99</v>
      </c>
      <c r="B59" s="81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95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95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95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00" t="str">
        <v>EUR1MSW23Y=</v>
      </c>
      <c r="I59" s="172">
        <f>IF(H59="","",'1M Pricing'!$I60*100)</f>
        <v>1.2002233769156803</v>
      </c>
      <c r="J59" s="172">
        <f t="shared" si="0"/>
        <v>1.2002233769156803</v>
      </c>
      <c r="K59" s="163" t="str">
        <v>EUR3MSW23Y=</v>
      </c>
      <c r="L59" s="172">
        <f>IF(K59="","",'3M Pricing'!$I60*100)</f>
        <v>1.2783981497268913</v>
      </c>
      <c r="M59" s="172"/>
      <c r="N59" s="163" t="str">
        <v>EUR6MSW23Y=</v>
      </c>
      <c r="O59" s="172">
        <f>IF(N59="","",'6M Pricing'!$I60*100)</f>
        <v>1.320744479726554</v>
      </c>
      <c r="P59" s="172"/>
      <c r="Q59" s="163" t="str">
        <v>EUR1YSW23Y=</v>
      </c>
      <c r="R59" s="172">
        <f>IF(Q59="","",'1Y Pricing'!$I60*100)</f>
        <v>1.396557051371861</v>
      </c>
      <c r="S59" s="172">
        <f t="shared" si="3"/>
        <v>1.396557051371861</v>
      </c>
      <c r="T59" s="100" t="str">
        <v>EURONOIS23Y=</v>
      </c>
      <c r="U59" s="172">
        <f>IF(T59="","",'ON Pricing'!$I60*100)</f>
        <v>1.1472540294611813</v>
      </c>
      <c r="V59" s="172">
        <f t="shared" si="4"/>
        <v>1.1472540294611813</v>
      </c>
      <c r="W59" s="2"/>
      <c r="X59" s="74" t="e">
        <f>IF($B59="stopped",ROUND(ABS(_xll.RtGet(SourceAlias,$H59,BID)-I59),4),"")</f>
        <v>#VALUE!</v>
      </c>
      <c r="Y59" s="74" t="e">
        <f>IF($B59="stopped",ROUND(ABS(_xll.RtGet(SourceAlias,$H59,BID)-J59),4),"")</f>
        <v>#VALUE!</v>
      </c>
      <c r="Z59" s="74" t="e">
        <f>IF($C59="stopped",ROUND(ABS(_xll.RtGet(SourceAlias,$H59,BID)-K59),4),"")</f>
        <v>#VALUE!</v>
      </c>
      <c r="AA59" s="74" t="e">
        <f>IF($C59="stopped",ROUND(ABS(_xll.RtGet(SourceAlias,$H59,BID)-L59),4),"")</f>
        <v>#VALUE!</v>
      </c>
      <c r="AB59" s="74" t="e">
        <f>IF($D59="stopped",ROUND(ABS(_xll.RtGet(SourceAlias,$H59,BID)-M59),4),"")</f>
        <v>#VALUE!</v>
      </c>
      <c r="AC59" s="74" t="e">
        <f>IF($D59="stopped",ROUND(ABS(_xll.RtGet(SourceAlias,$H59,BID)-N59),4),"")</f>
        <v>#VALUE!</v>
      </c>
      <c r="AD59" s="74" t="e">
        <f>IF($E59="stopped",ROUND(ABS(_xll.RtGet(SourceAlias,$H59,BID)-O59),4),"")</f>
        <v>#VALUE!</v>
      </c>
      <c r="AE59" s="74" t="e">
        <f>IF($E59="stopped",ROUND(ABS(_xll.RtGet(SourceAlias,$H59,BID)-P59),4),"")</f>
        <v>#VALUE!</v>
      </c>
      <c r="AF59" s="74" t="e">
        <f>IF($F59="stopped",ROUND(ABS(_xll.RtGet(SourceAlias,$H59,BID)-Q59),4),"")</f>
        <v>#VALUE!</v>
      </c>
      <c r="AG59" s="74" t="e">
        <f>IF($F59="stopped",ROUND(ABS(_xll.RtGet(SourceAlias,$H59,BID)-R59),4),"")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84" t="s">
        <v>100</v>
      </c>
      <c r="B60" s="81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95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95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95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00" t="str">
        <v>EUR1MSW24Y=</v>
      </c>
      <c r="I60" s="172">
        <f>IF(H60="","",'1M Pricing'!$I61*100)</f>
        <v>1.2079365280382375</v>
      </c>
      <c r="J60" s="172">
        <f t="shared" si="0"/>
        <v>1.2079365280382375</v>
      </c>
      <c r="K60" s="163" t="str">
        <v>EUR3MSW24Y=</v>
      </c>
      <c r="L60" s="172">
        <f>IF(K60="","",'3M Pricing'!$I61*100)</f>
        <v>1.2844730253314427</v>
      </c>
      <c r="M60" s="172"/>
      <c r="N60" s="163" t="str">
        <v>EUR6MSW24Y=</v>
      </c>
      <c r="O60" s="172">
        <f>IF(N60="","",'6M Pricing'!$I61*100)</f>
        <v>1.3255960941859841</v>
      </c>
      <c r="P60" s="172"/>
      <c r="Q60" s="163" t="str">
        <v>EUR1YSW24Y=</v>
      </c>
      <c r="R60" s="172">
        <f>IF(Q60="","",'1Y Pricing'!$I61*100)</f>
        <v>1.4005046587421415</v>
      </c>
      <c r="S60" s="172">
        <f t="shared" si="3"/>
        <v>1.4005046587421415</v>
      </c>
      <c r="T60" s="100" t="str">
        <v>EURONOIS24Y=</v>
      </c>
      <c r="U60" s="172">
        <f>IF(T60="","",'ON Pricing'!$I61*100)</f>
        <v>1.1560397997201795</v>
      </c>
      <c r="V60" s="172">
        <f t="shared" si="4"/>
        <v>1.1560397997201795</v>
      </c>
      <c r="W60" s="2"/>
      <c r="X60" s="74" t="e">
        <f>IF($B60="stopped",ROUND(ABS(_xll.RtGet(SourceAlias,$H60,BID)-I60),4),"")</f>
        <v>#VALUE!</v>
      </c>
      <c r="Y60" s="74" t="e">
        <f>IF($B60="stopped",ROUND(ABS(_xll.RtGet(SourceAlias,$H60,BID)-J60),4),"")</f>
        <v>#VALUE!</v>
      </c>
      <c r="Z60" s="74" t="e">
        <f>IF($C60="stopped",ROUND(ABS(_xll.RtGet(SourceAlias,$H60,BID)-K60),4),"")</f>
        <v>#VALUE!</v>
      </c>
      <c r="AA60" s="74" t="e">
        <f>IF($C60="stopped",ROUND(ABS(_xll.RtGet(SourceAlias,$H60,BID)-L60),4),"")</f>
        <v>#VALUE!</v>
      </c>
      <c r="AB60" s="74" t="e">
        <f>IF($D60="stopped",ROUND(ABS(_xll.RtGet(SourceAlias,$H60,BID)-M60),4),"")</f>
        <v>#VALUE!</v>
      </c>
      <c r="AC60" s="74" t="e">
        <f>IF($D60="stopped",ROUND(ABS(_xll.RtGet(SourceAlias,$H60,BID)-N60),4),"")</f>
        <v>#VALUE!</v>
      </c>
      <c r="AD60" s="74" t="e">
        <f>IF($E60="stopped",ROUND(ABS(_xll.RtGet(SourceAlias,$H60,BID)-O60),4),"")</f>
        <v>#VALUE!</v>
      </c>
      <c r="AE60" s="74" t="e">
        <f>IF($E60="stopped",ROUND(ABS(_xll.RtGet(SourceAlias,$H60,BID)-P60),4),"")</f>
        <v>#VALUE!</v>
      </c>
      <c r="AF60" s="74" t="e">
        <f>IF($F60="stopped",ROUND(ABS(_xll.RtGet(SourceAlias,$H60,BID)-Q60),4),"")</f>
        <v>#VALUE!</v>
      </c>
      <c r="AG60" s="74" t="e">
        <f>IF($F60="stopped",ROUND(ABS(_xll.RtGet(SourceAlias,$H60,BID)-R60),4),"")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84" t="s">
        <v>101</v>
      </c>
      <c r="B61" s="81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95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95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95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00" t="str">
        <v>EUR1MSW25Y=</v>
      </c>
      <c r="I61" s="172">
        <f>IF(H61="","",'1M Pricing'!$I62*100)</f>
        <v>1.2149999999986731</v>
      </c>
      <c r="J61" s="172">
        <f t="shared" si="0"/>
        <v>1.2149999999986731</v>
      </c>
      <c r="K61" s="163" t="str">
        <v>EUR3MSW25Y=</v>
      </c>
      <c r="L61" s="172">
        <f>IF(K61="","",'3M Pricing'!$I62*100)</f>
        <v>1.2900000000193039</v>
      </c>
      <c r="M61" s="172"/>
      <c r="N61" s="163" t="str">
        <v>EUR6MSW25Y=</v>
      </c>
      <c r="O61" s="172">
        <f>IF(N61="","",'6M Pricing'!$I62*100)</f>
        <v>1.3300597502119897</v>
      </c>
      <c r="P61" s="172"/>
      <c r="Q61" s="163" t="str">
        <v>EUR1YSW25Y=</v>
      </c>
      <c r="R61" s="172">
        <f>IF(Q61="","",'1Y Pricing'!$I62*100)</f>
        <v>1.4039999999333903</v>
      </c>
      <c r="S61" s="172">
        <f t="shared" si="3"/>
        <v>1.4039999999333903</v>
      </c>
      <c r="T61" s="100" t="str">
        <v>EURONOIS25Y=</v>
      </c>
      <c r="U61" s="172">
        <f>IF(T61="","",'ON Pricing'!$I62*100)</f>
        <v>1.1639999999923449</v>
      </c>
      <c r="V61" s="172">
        <f t="shared" si="4"/>
        <v>1.1639999999923449</v>
      </c>
      <c r="W61" s="2"/>
      <c r="X61" s="74" t="e">
        <f>IF($B61="stopped",ROUND(ABS(_xll.RtGet(SourceAlias,$H61,BID)-I61),4),"")</f>
        <v>#VALUE!</v>
      </c>
      <c r="Y61" s="74" t="e">
        <f>IF($B61="stopped",ROUND(ABS(_xll.RtGet(SourceAlias,$H61,BID)-J61),4),"")</f>
        <v>#VALUE!</v>
      </c>
      <c r="Z61" s="74" t="e">
        <f>IF($C61="stopped",ROUND(ABS(_xll.RtGet(SourceAlias,$H61,BID)-K61),4),"")</f>
        <v>#VALUE!</v>
      </c>
      <c r="AA61" s="74" t="e">
        <f>IF($C61="stopped",ROUND(ABS(_xll.RtGet(SourceAlias,$H61,BID)-L61),4),"")</f>
        <v>#VALUE!</v>
      </c>
      <c r="AB61" s="74" t="e">
        <f>IF($D61="stopped",ROUND(ABS(_xll.RtGet(SourceAlias,$H61,BID)-M61),4),"")</f>
        <v>#VALUE!</v>
      </c>
      <c r="AC61" s="74" t="e">
        <f>IF($D61="stopped",ROUND(ABS(_xll.RtGet(SourceAlias,$H61,BID)-N61),4),"")</f>
        <v>#VALUE!</v>
      </c>
      <c r="AD61" s="74" t="e">
        <f>IF($E61="stopped",ROUND(ABS(_xll.RtGet(SourceAlias,$H61,BID)-O61),4),"")</f>
        <v>#VALUE!</v>
      </c>
      <c r="AE61" s="74" t="e">
        <f>IF($E61="stopped",ROUND(ABS(_xll.RtGet(SourceAlias,$H61,BID)-P61),4),"")</f>
        <v>#VALUE!</v>
      </c>
      <c r="AF61" s="74" t="e">
        <f>IF($F61="stopped",ROUND(ABS(_xll.RtGet(SourceAlias,$H61,BID)-Q61),4),"")</f>
        <v>#VALUE!</v>
      </c>
      <c r="AG61" s="74" t="e">
        <f>IF($F61="stopped",ROUND(ABS(_xll.RtGet(SourceAlias,$H61,BID)-R61),4),"")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84" t="s">
        <v>102</v>
      </c>
      <c r="B62" s="81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95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95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95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00" t="str">
        <v>EUR1MSW26Y=</v>
      </c>
      <c r="I62" s="172">
        <f>IF(H62="","",'1M Pricing'!$I63*100)</f>
        <v>1.2217233904136149</v>
      </c>
      <c r="J62" s="172">
        <f t="shared" si="0"/>
        <v>1.2217233904136149</v>
      </c>
      <c r="K62" s="163" t="str">
        <v>EUR3MSW26Y=</v>
      </c>
      <c r="L62" s="172">
        <f>IF(K62="","",'3M Pricing'!$I63*100)</f>
        <v>1.2952992684125237</v>
      </c>
      <c r="M62" s="172"/>
      <c r="N62" s="163" t="str">
        <v>EUR6MSW26Y=</v>
      </c>
      <c r="O62" s="172">
        <f>IF(N62="","",'6M Pricing'!$I63*100)</f>
        <v>1.3343864819175368</v>
      </c>
      <c r="P62" s="172"/>
      <c r="Q62" s="163" t="str">
        <v>EUR1YSW26Y=</v>
      </c>
      <c r="R62" s="172">
        <f>IF(Q62="","",'1Y Pricing'!$I63*100)</f>
        <v>1.4072356861291542</v>
      </c>
      <c r="S62" s="172">
        <f t="shared" si="3"/>
        <v>1.4072356861291542</v>
      </c>
      <c r="T62" s="100" t="str">
        <v>EURONOIS26Y=</v>
      </c>
      <c r="U62" s="172">
        <f>IF(T62="","",'ON Pricing'!$I63*100)</f>
        <v>1.1716657547510787</v>
      </c>
      <c r="V62" s="172">
        <f t="shared" si="4"/>
        <v>1.1716657547510787</v>
      </c>
      <c r="W62" s="2"/>
      <c r="X62" s="74" t="e">
        <f>IF($B62="stopped",ROUND(ABS(_xll.RtGet(SourceAlias,$H62,BID)-I62),4),"")</f>
        <v>#VALUE!</v>
      </c>
      <c r="Y62" s="74" t="e">
        <f>IF($B62="stopped",ROUND(ABS(_xll.RtGet(SourceAlias,$H62,BID)-J62),4),"")</f>
        <v>#VALUE!</v>
      </c>
      <c r="Z62" s="74" t="e">
        <f>IF($C62="stopped",ROUND(ABS(_xll.RtGet(SourceAlias,$H62,BID)-K62),4),"")</f>
        <v>#VALUE!</v>
      </c>
      <c r="AA62" s="74" t="e">
        <f>IF($C62="stopped",ROUND(ABS(_xll.RtGet(SourceAlias,$H62,BID)-L62),4),"")</f>
        <v>#VALUE!</v>
      </c>
      <c r="AB62" s="74" t="e">
        <f>IF($D62="stopped",ROUND(ABS(_xll.RtGet(SourceAlias,$H62,BID)-M62),4),"")</f>
        <v>#VALUE!</v>
      </c>
      <c r="AC62" s="74" t="e">
        <f>IF($D62="stopped",ROUND(ABS(_xll.RtGet(SourceAlias,$H62,BID)-N62),4),"")</f>
        <v>#VALUE!</v>
      </c>
      <c r="AD62" s="74" t="e">
        <f>IF($E62="stopped",ROUND(ABS(_xll.RtGet(SourceAlias,$H62,BID)-O62),4),"")</f>
        <v>#VALUE!</v>
      </c>
      <c r="AE62" s="74" t="e">
        <f>IF($E62="stopped",ROUND(ABS(_xll.RtGet(SourceAlias,$H62,BID)-P62),4),"")</f>
        <v>#VALUE!</v>
      </c>
      <c r="AF62" s="74" t="e">
        <f>IF($F62="stopped",ROUND(ABS(_xll.RtGet(SourceAlias,$H62,BID)-Q62),4),"")</f>
        <v>#VALUE!</v>
      </c>
      <c r="AG62" s="74" t="e">
        <f>IF($F62="stopped",ROUND(ABS(_xll.RtGet(SourceAlias,$H62,BID)-R62),4),"")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84" t="s">
        <v>103</v>
      </c>
      <c r="B63" s="81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95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95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95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00" t="str">
        <v>EUR1MSW27Y=</v>
      </c>
      <c r="I63" s="172">
        <f>IF(H63="","",'1M Pricing'!$I64*100)</f>
        <v>1.2282401947392605</v>
      </c>
      <c r="J63" s="172">
        <f t="shared" si="0"/>
        <v>1.2282401947392605</v>
      </c>
      <c r="K63" s="163" t="str">
        <v>EUR3MSW27Y=</v>
      </c>
      <c r="L63" s="172">
        <f>IF(K63="","",'3M Pricing'!$I64*100)</f>
        <v>1.3005154088460478</v>
      </c>
      <c r="M63" s="172"/>
      <c r="N63" s="163" t="str">
        <v>EUR6MSW27Y=</v>
      </c>
      <c r="O63" s="172">
        <f>IF(N63="","",'6M Pricing'!$I64*100)</f>
        <v>1.3386653077573134</v>
      </c>
      <c r="P63" s="172"/>
      <c r="Q63" s="163" t="str">
        <v>EUR1YSW27Y=</v>
      </c>
      <c r="R63" s="172">
        <f>IF(Q63="","",'1Y Pricing'!$I64*100)</f>
        <v>1.4103852711462639</v>
      </c>
      <c r="S63" s="172">
        <f t="shared" si="3"/>
        <v>1.4103852711462639</v>
      </c>
      <c r="T63" s="100" t="str">
        <v>EURONOIS27Y=</v>
      </c>
      <c r="U63" s="172">
        <f>IF(T63="","",'ON Pricing'!$I64*100)</f>
        <v>1.1790529338238844</v>
      </c>
      <c r="V63" s="172">
        <f t="shared" si="4"/>
        <v>1.1790529338238844</v>
      </c>
      <c r="W63" s="2"/>
      <c r="X63" s="74" t="e">
        <f>IF($B63="stopped",ROUND(ABS(_xll.RtGet(SourceAlias,$H63,BID)-I63),4),"")</f>
        <v>#VALUE!</v>
      </c>
      <c r="Y63" s="74" t="e">
        <f>IF($B63="stopped",ROUND(ABS(_xll.RtGet(SourceAlias,$H63,BID)-J63),4),"")</f>
        <v>#VALUE!</v>
      </c>
      <c r="Z63" s="74" t="e">
        <f>IF($C63="stopped",ROUND(ABS(_xll.RtGet(SourceAlias,$H63,BID)-K63),4),"")</f>
        <v>#VALUE!</v>
      </c>
      <c r="AA63" s="74" t="e">
        <f>IF($C63="stopped",ROUND(ABS(_xll.RtGet(SourceAlias,$H63,BID)-L63),4),"")</f>
        <v>#VALUE!</v>
      </c>
      <c r="AB63" s="74" t="e">
        <f>IF($D63="stopped",ROUND(ABS(_xll.RtGet(SourceAlias,$H63,BID)-M63),4),"")</f>
        <v>#VALUE!</v>
      </c>
      <c r="AC63" s="74" t="e">
        <f>IF($D63="stopped",ROUND(ABS(_xll.RtGet(SourceAlias,$H63,BID)-N63),4),"")</f>
        <v>#VALUE!</v>
      </c>
      <c r="AD63" s="74" t="e">
        <f>IF($E63="stopped",ROUND(ABS(_xll.RtGet(SourceAlias,$H63,BID)-O63),4),"")</f>
        <v>#VALUE!</v>
      </c>
      <c r="AE63" s="74" t="e">
        <f>IF($E63="stopped",ROUND(ABS(_xll.RtGet(SourceAlias,$H63,BID)-P63),4),"")</f>
        <v>#VALUE!</v>
      </c>
      <c r="AF63" s="74" t="e">
        <f>IF($F63="stopped",ROUND(ABS(_xll.RtGet(SourceAlias,$H63,BID)-Q63),4),"")</f>
        <v>#VALUE!</v>
      </c>
      <c r="AG63" s="74" t="e">
        <f>IF($F63="stopped",ROUND(ABS(_xll.RtGet(SourceAlias,$H63,BID)-R63),4),"")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84" t="s">
        <v>104</v>
      </c>
      <c r="B64" s="81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95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95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95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00" t="str">
        <v>EUR1MSW28Y=</v>
      </c>
      <c r="I64" s="172">
        <f>IF(H64="","",'1M Pricing'!$I65*100)</f>
        <v>1.2344827681398152</v>
      </c>
      <c r="J64" s="172">
        <f t="shared" si="0"/>
        <v>1.2344827681398152</v>
      </c>
      <c r="K64" s="163" t="str">
        <v>EUR3MSW28Y=</v>
      </c>
      <c r="L64" s="172">
        <f>IF(K64="","",'3M Pricing'!$I65*100)</f>
        <v>1.3055693527650782</v>
      </c>
      <c r="M64" s="172"/>
      <c r="N64" s="163" t="str">
        <v>EUR6MSW28Y=</v>
      </c>
      <c r="O64" s="172">
        <f>IF(N64="","",'6M Pricing'!$I65*100)</f>
        <v>1.3427512153627414</v>
      </c>
      <c r="P64" s="172"/>
      <c r="Q64" s="163" t="str">
        <v>EUR1YSW28Y=</v>
      </c>
      <c r="R64" s="172">
        <f>IF(Q64="","",'1Y Pricing'!$I65*100)</f>
        <v>1.4134049576082419</v>
      </c>
      <c r="S64" s="172">
        <f t="shared" si="3"/>
        <v>1.4134049576082419</v>
      </c>
      <c r="T64" s="100" t="str">
        <v>EURONOIS28Y=</v>
      </c>
      <c r="U64" s="172">
        <f>IF(T64="","",'ON Pricing'!$I65*100)</f>
        <v>1.1861035136499893</v>
      </c>
      <c r="V64" s="172">
        <f t="shared" si="4"/>
        <v>1.1861035136499893</v>
      </c>
      <c r="W64" s="2"/>
      <c r="X64" s="74" t="e">
        <f>IF($B64="stopped",ROUND(ABS(_xll.RtGet(SourceAlias,$H64,BID)-I64),4),"")</f>
        <v>#VALUE!</v>
      </c>
      <c r="Y64" s="74" t="e">
        <f>IF($B64="stopped",ROUND(ABS(_xll.RtGet(SourceAlias,$H64,BID)-J64),4),"")</f>
        <v>#VALUE!</v>
      </c>
      <c r="Z64" s="74" t="e">
        <f>IF($C64="stopped",ROUND(ABS(_xll.RtGet(SourceAlias,$H64,BID)-K64),4),"")</f>
        <v>#VALUE!</v>
      </c>
      <c r="AA64" s="74" t="e">
        <f>IF($C64="stopped",ROUND(ABS(_xll.RtGet(SourceAlias,$H64,BID)-L64),4),"")</f>
        <v>#VALUE!</v>
      </c>
      <c r="AB64" s="74" t="e">
        <f>IF($D64="stopped",ROUND(ABS(_xll.RtGet(SourceAlias,$H64,BID)-M64),4),"")</f>
        <v>#VALUE!</v>
      </c>
      <c r="AC64" s="74" t="e">
        <f>IF($D64="stopped",ROUND(ABS(_xll.RtGet(SourceAlias,$H64,BID)-N64),4),"")</f>
        <v>#VALUE!</v>
      </c>
      <c r="AD64" s="74" t="e">
        <f>IF($E64="stopped",ROUND(ABS(_xll.RtGet(SourceAlias,$H64,BID)-O64),4),"")</f>
        <v>#VALUE!</v>
      </c>
      <c r="AE64" s="74" t="e">
        <f>IF($E64="stopped",ROUND(ABS(_xll.RtGet(SourceAlias,$H64,BID)-P64),4),"")</f>
        <v>#VALUE!</v>
      </c>
      <c r="AF64" s="74" t="e">
        <f>IF($F64="stopped",ROUND(ABS(_xll.RtGet(SourceAlias,$H64,BID)-Q64),4),"")</f>
        <v>#VALUE!</v>
      </c>
      <c r="AG64" s="74" t="e">
        <f>IF($F64="stopped",ROUND(ABS(_xll.RtGet(SourceAlias,$H64,BID)-R64),4),"")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84" t="s">
        <v>105</v>
      </c>
      <c r="B65" s="81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95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95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95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00" t="str">
        <v>EUR1MSW29Y=</v>
      </c>
      <c r="I65" s="172">
        <f>IF(H65="","",'1M Pricing'!$I66*100)</f>
        <v>1.2405254777545531</v>
      </c>
      <c r="J65" s="172">
        <f t="shared" si="0"/>
        <v>1.2405254777545531</v>
      </c>
      <c r="K65" s="163" t="str">
        <v>EUR3MSW29Y=</v>
      </c>
      <c r="L65" s="172">
        <f>IF(K65="","",'3M Pricing'!$I66*100)</f>
        <v>1.310520893449056</v>
      </c>
      <c r="M65" s="172"/>
      <c r="N65" s="163" t="str">
        <v>EUR6MSW29Y=</v>
      </c>
      <c r="O65" s="172">
        <f>IF(N65="","",'6M Pricing'!$I66*100)</f>
        <v>1.3466311658172592</v>
      </c>
      <c r="P65" s="172"/>
      <c r="Q65" s="163" t="str">
        <v>EUR1YSW29Y=</v>
      </c>
      <c r="R65" s="172">
        <f>IF(Q65="","",'1Y Pricing'!$I66*100)</f>
        <v>1.4163815833005011</v>
      </c>
      <c r="S65" s="172">
        <f t="shared" si="3"/>
        <v>1.4163815833005011</v>
      </c>
      <c r="T65" s="100" t="str">
        <v>EURONOIS29Y=</v>
      </c>
      <c r="U65" s="172">
        <f>IF(T65="","",'ON Pricing'!$I66*100)</f>
        <v>1.1928150026439237</v>
      </c>
      <c r="V65" s="172">
        <f t="shared" si="4"/>
        <v>1.1928150026439237</v>
      </c>
      <c r="W65" s="2"/>
      <c r="X65" s="74" t="e">
        <f>IF($B65="stopped",ROUND(ABS(_xll.RtGet(SourceAlias,$H65,BID)-I65),4),"")</f>
        <v>#VALUE!</v>
      </c>
      <c r="Y65" s="74" t="e">
        <f>IF($B65="stopped",ROUND(ABS(_xll.RtGet(SourceAlias,$H65,BID)-J65),4),"")</f>
        <v>#VALUE!</v>
      </c>
      <c r="Z65" s="74" t="e">
        <f>IF($C65="stopped",ROUND(ABS(_xll.RtGet(SourceAlias,$H65,BID)-K65),4),"")</f>
        <v>#VALUE!</v>
      </c>
      <c r="AA65" s="74" t="e">
        <f>IF($C65="stopped",ROUND(ABS(_xll.RtGet(SourceAlias,$H65,BID)-L65),4),"")</f>
        <v>#VALUE!</v>
      </c>
      <c r="AB65" s="74" t="e">
        <f>IF($D65="stopped",ROUND(ABS(_xll.RtGet(SourceAlias,$H65,BID)-M65),4),"")</f>
        <v>#VALUE!</v>
      </c>
      <c r="AC65" s="74" t="e">
        <f>IF($D65="stopped",ROUND(ABS(_xll.RtGet(SourceAlias,$H65,BID)-N65),4),"")</f>
        <v>#VALUE!</v>
      </c>
      <c r="AD65" s="74" t="e">
        <f>IF($E65="stopped",ROUND(ABS(_xll.RtGet(SourceAlias,$H65,BID)-O65),4),"")</f>
        <v>#VALUE!</v>
      </c>
      <c r="AE65" s="74" t="e">
        <f>IF($E65="stopped",ROUND(ABS(_xll.RtGet(SourceAlias,$H65,BID)-P65),4),"")</f>
        <v>#VALUE!</v>
      </c>
      <c r="AF65" s="74" t="e">
        <f>IF($F65="stopped",ROUND(ABS(_xll.RtGet(SourceAlias,$H65,BID)-Q65),4),"")</f>
        <v>#VALUE!</v>
      </c>
      <c r="AG65" s="74" t="e">
        <f>IF($F65="stopped",ROUND(ABS(_xll.RtGet(SourceAlias,$H65,BID)-R65),4),"")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84" t="s">
        <v>106</v>
      </c>
      <c r="B66" s="81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95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95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95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00" t="str">
        <v>EUR1MSW30Y=</v>
      </c>
      <c r="I66" s="172">
        <f>IF(H66="","",'1M Pricing'!$I67*100)</f>
        <v>1.2459999999923645</v>
      </c>
      <c r="J66" s="172">
        <f t="shared" si="0"/>
        <v>1.2459999999923645</v>
      </c>
      <c r="K66" s="163" t="str">
        <v>EUR3MSW30Y=</v>
      </c>
      <c r="L66" s="172">
        <f>IF(K66="","",'3M Pricing'!$I67*100)</f>
        <v>1.314999999995593</v>
      </c>
      <c r="M66" s="172"/>
      <c r="N66" s="163" t="str">
        <v>EUR6MSW30Y=</v>
      </c>
      <c r="O66" s="172">
        <f>IF(N66="","",'6M Pricing'!$I67*100)</f>
        <v>1.3498896972597987</v>
      </c>
      <c r="P66" s="172"/>
      <c r="Q66" s="163" t="str">
        <v>EUR1YSW30Y=</v>
      </c>
      <c r="R66" s="172">
        <f>IF(Q66="","",'1Y Pricing'!$I67*100)</f>
        <v>1.4190000000206153</v>
      </c>
      <c r="S66" s="172">
        <f t="shared" si="3"/>
        <v>1.4190000000206153</v>
      </c>
      <c r="T66" s="100" t="str">
        <v>EURONOIS30Y=</v>
      </c>
      <c r="U66" s="172">
        <f>IF(T66="","",'ON Pricing'!$I67*100)</f>
        <v>1.1989999999999921</v>
      </c>
      <c r="V66" s="172">
        <f t="shared" si="4"/>
        <v>1.1989999999999921</v>
      </c>
      <c r="W66" s="2"/>
      <c r="X66" s="74" t="e">
        <f>IF($B66="stopped",ROUND(ABS(_xll.RtGet(SourceAlias,$H66,BID)-I66),4),"")</f>
        <v>#VALUE!</v>
      </c>
      <c r="Y66" s="74" t="e">
        <f>IF($B66="stopped",ROUND(ABS(_xll.RtGet(SourceAlias,$H66,BID)-J66),4),"")</f>
        <v>#VALUE!</v>
      </c>
      <c r="Z66" s="74" t="e">
        <f>IF($C66="stopped",ROUND(ABS(_xll.RtGet(SourceAlias,$H66,BID)-K66),4),"")</f>
        <v>#VALUE!</v>
      </c>
      <c r="AA66" s="74" t="e">
        <f>IF($C66="stopped",ROUND(ABS(_xll.RtGet(SourceAlias,$H66,BID)-L66),4),"")</f>
        <v>#VALUE!</v>
      </c>
      <c r="AB66" s="74" t="e">
        <f>IF($D66="stopped",ROUND(ABS(_xll.RtGet(SourceAlias,$H66,BID)-M66),4),"")</f>
        <v>#VALUE!</v>
      </c>
      <c r="AC66" s="74" t="e">
        <f>IF($D66="stopped",ROUND(ABS(_xll.RtGet(SourceAlias,$H66,BID)-N66),4),"")</f>
        <v>#VALUE!</v>
      </c>
      <c r="AD66" s="74" t="e">
        <f>IF($E66="stopped",ROUND(ABS(_xll.RtGet(SourceAlias,$H66,BID)-O66),4),"")</f>
        <v>#VALUE!</v>
      </c>
      <c r="AE66" s="74" t="e">
        <f>IF($E66="stopped",ROUND(ABS(_xll.RtGet(SourceAlias,$H66,BID)-P66),4),"")</f>
        <v>#VALUE!</v>
      </c>
      <c r="AF66" s="74" t="e">
        <f>IF($F66="stopped",ROUND(ABS(_xll.RtGet(SourceAlias,$H66,BID)-Q66),4),"")</f>
        <v>#VALUE!</v>
      </c>
      <c r="AG66" s="74" t="e">
        <f>IF($F66="stopped",ROUND(ABS(_xll.RtGet(SourceAlias,$H66,BID)-R66),4),"")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84" t="s">
        <v>120</v>
      </c>
      <c r="B67" s="81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95"/>
      <c r="D67" s="95"/>
      <c r="E67" s="95"/>
      <c r="F67" s="12"/>
      <c r="G67" s="3"/>
      <c r="H67" s="100" t="str">
        <v/>
      </c>
      <c r="I67" s="172" t="str">
        <f>IF(H67="","",'1M Pricing'!$I68*100)</f>
        <v/>
      </c>
      <c r="J67" s="172" t="str">
        <f t="shared" si="0"/>
        <v/>
      </c>
      <c r="K67" s="163" t="str">
        <v>EUR3MSW31Y=</v>
      </c>
      <c r="L67" s="172">
        <f>IF(K67="","",'3M Pricing'!$I68*100)</f>
        <v>1.3190527154871199</v>
      </c>
      <c r="M67" s="172"/>
      <c r="N67" s="163" t="str">
        <v/>
      </c>
      <c r="O67" s="172" t="str">
        <f>IF(N67="","",'6M Pricing'!$I68*100)</f>
        <v/>
      </c>
      <c r="P67" s="172"/>
      <c r="Q67" s="163" t="str">
        <v/>
      </c>
      <c r="R67" s="172" t="str">
        <f>IF(Q67="","",'1Y Pricing'!$I68*100)</f>
        <v/>
      </c>
      <c r="S67" s="172" t="str">
        <f t="shared" si="3"/>
        <v/>
      </c>
      <c r="T67" s="100" t="str">
        <v/>
      </c>
      <c r="U67" s="172" t="str">
        <f>IF(T67="","",'ON Pricing'!$I68*100)</f>
        <v/>
      </c>
      <c r="V67" s="172" t="str">
        <f t="shared" si="4"/>
        <v/>
      </c>
      <c r="W67" s="2"/>
      <c r="X67" s="74" t="e">
        <f>IF($B67="stopped",ROUND(ABS(_xll.RtGet(SourceAlias,$H67,BID)-I67),4),"")</f>
        <v>#VALUE!</v>
      </c>
      <c r="Y67" s="74" t="e">
        <f>IF($B67="stopped",ROUND(ABS(_xll.RtGet(SourceAlias,$H67,BID)-J67),4),"")</f>
        <v>#VALUE!</v>
      </c>
      <c r="Z67" s="74" t="str">
        <f>IF($C67="stopped",ROUND(ABS(_xll.RtGet(SourceAlias,$H67,BID)-K67),4),"")</f>
        <v/>
      </c>
      <c r="AA67" s="74" t="str">
        <f>IF($C67="stopped",ROUND(ABS(_xll.RtGet(SourceAlias,$H67,BID)-L67),4),"")</f>
        <v/>
      </c>
      <c r="AB67" s="74" t="str">
        <f>IF($D67="stopped",ROUND(ABS(_xll.RtGet(SourceAlias,$H67,BID)-M67),4),"")</f>
        <v/>
      </c>
      <c r="AC67" s="74" t="str">
        <f>IF($D67="stopped",ROUND(ABS(_xll.RtGet(SourceAlias,$H67,BID)-N67),4),"")</f>
        <v/>
      </c>
      <c r="AD67" s="74" t="str">
        <f>IF($E67="stopped",ROUND(ABS(_xll.RtGet(SourceAlias,$H67,BID)-O67),4),"")</f>
        <v/>
      </c>
      <c r="AE67" s="74" t="str">
        <f>IF($E67="stopped",ROUND(ABS(_xll.RtGet(SourceAlias,$H67,BID)-P67),4),"")</f>
        <v/>
      </c>
      <c r="AF67" s="74" t="str">
        <f>IF($F67="stopped",ROUND(ABS(_xll.RtGet(SourceAlias,$H67,BID)-Q67),4),"")</f>
        <v/>
      </c>
      <c r="AG67" s="74" t="str">
        <f>IF($F67="stopped",ROUND(ABS(_xll.RtGet(SourceAlias,$H67,BID)-R67),4),"")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84" t="s">
        <v>121</v>
      </c>
      <c r="B68" s="81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95"/>
      <c r="D68" s="95"/>
      <c r="E68" s="95"/>
      <c r="F68" s="12"/>
      <c r="G68" s="3"/>
      <c r="H68" s="100" t="str">
        <v/>
      </c>
      <c r="I68" s="172" t="str">
        <f>IF(H68="","",'1M Pricing'!$I69*100)</f>
        <v/>
      </c>
      <c r="J68" s="172" t="str">
        <f t="shared" si="0"/>
        <v/>
      </c>
      <c r="K68" s="163" t="str">
        <v>EUR3MSW32Y=</v>
      </c>
      <c r="L68" s="172">
        <f>IF(K68="","",'3M Pricing'!$I69*100)</f>
        <v>1.3226113963282486</v>
      </c>
      <c r="M68" s="172"/>
      <c r="N68" s="163" t="str">
        <v/>
      </c>
      <c r="O68" s="172" t="str">
        <f>IF(N68="","",'6M Pricing'!$I69*100)</f>
        <v/>
      </c>
      <c r="P68" s="172"/>
      <c r="Q68" s="163" t="str">
        <v/>
      </c>
      <c r="R68" s="172" t="str">
        <f>IF(Q68="","",'1Y Pricing'!$I69*100)</f>
        <v/>
      </c>
      <c r="S68" s="172" t="str">
        <f t="shared" si="3"/>
        <v/>
      </c>
      <c r="T68" s="100" t="str">
        <v/>
      </c>
      <c r="U68" s="172" t="str">
        <f>IF(T68="","",'ON Pricing'!$I69*100)</f>
        <v/>
      </c>
      <c r="V68" s="172" t="str">
        <f t="shared" si="4"/>
        <v/>
      </c>
      <c r="W68" s="2"/>
      <c r="X68" s="74" t="e">
        <f>IF($B68="stopped",ROUND(ABS(_xll.RtGet(SourceAlias,$H68,BID)-I68),4),"")</f>
        <v>#VALUE!</v>
      </c>
      <c r="Y68" s="74" t="e">
        <f>IF($B68="stopped",ROUND(ABS(_xll.RtGet(SourceAlias,$H68,BID)-J68),4),"")</f>
        <v>#VALUE!</v>
      </c>
      <c r="Z68" s="74" t="str">
        <f>IF($C68="stopped",ROUND(ABS(_xll.RtGet(SourceAlias,$H68,BID)-K68),4),"")</f>
        <v/>
      </c>
      <c r="AA68" s="74" t="str">
        <f>IF($C68="stopped",ROUND(ABS(_xll.RtGet(SourceAlias,$H68,BID)-L68),4),"")</f>
        <v/>
      </c>
      <c r="AB68" s="74" t="str">
        <f>IF($D68="stopped",ROUND(ABS(_xll.RtGet(SourceAlias,$H68,BID)-M68),4),"")</f>
        <v/>
      </c>
      <c r="AC68" s="74" t="str">
        <f>IF($D68="stopped",ROUND(ABS(_xll.RtGet(SourceAlias,$H68,BID)-N68),4),"")</f>
        <v/>
      </c>
      <c r="AD68" s="74" t="str">
        <f>IF($E68="stopped",ROUND(ABS(_xll.RtGet(SourceAlias,$H68,BID)-O68),4),"")</f>
        <v/>
      </c>
      <c r="AE68" s="74" t="str">
        <f>IF($E68="stopped",ROUND(ABS(_xll.RtGet(SourceAlias,$H68,BID)-P68),4),"")</f>
        <v/>
      </c>
      <c r="AF68" s="74" t="str">
        <f>IF($F68="stopped",ROUND(ABS(_xll.RtGet(SourceAlias,$H68,BID)-Q68),4),"")</f>
        <v/>
      </c>
      <c r="AG68" s="74" t="str">
        <f>IF($F68="stopped",ROUND(ABS(_xll.RtGet(SourceAlias,$H68,BID)-R68),4),"")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84" t="s">
        <v>122</v>
      </c>
      <c r="B69" s="81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95"/>
      <c r="D69" s="95"/>
      <c r="E69" s="95"/>
      <c r="F69" s="12"/>
      <c r="G69" s="3"/>
      <c r="H69" s="100" t="str">
        <v/>
      </c>
      <c r="I69" s="172" t="str">
        <f>IF(H69="","",'1M Pricing'!$I70*100)</f>
        <v/>
      </c>
      <c r="J69" s="172" t="str">
        <f t="shared" si="0"/>
        <v/>
      </c>
      <c r="K69" s="163" t="str">
        <v>EUR3MSW33Y=</v>
      </c>
      <c r="L69" s="172">
        <f>IF(K69="","",'3M Pricing'!$I70*100)</f>
        <v>1.3257340363238512</v>
      </c>
      <c r="M69" s="172"/>
      <c r="N69" s="163" t="str">
        <v/>
      </c>
      <c r="O69" s="172" t="str">
        <f>IF(N69="","",'6M Pricing'!$I70*100)</f>
        <v/>
      </c>
      <c r="P69" s="172"/>
      <c r="Q69" s="163" t="str">
        <v/>
      </c>
      <c r="R69" s="172" t="str">
        <f>IF(Q69="","",'1Y Pricing'!$I70*100)</f>
        <v/>
      </c>
      <c r="S69" s="172" t="str">
        <f t="shared" si="3"/>
        <v/>
      </c>
      <c r="T69" s="100" t="str">
        <v/>
      </c>
      <c r="U69" s="172" t="str">
        <f>IF(T69="","",'ON Pricing'!$I70*100)</f>
        <v/>
      </c>
      <c r="V69" s="172" t="str">
        <f t="shared" si="4"/>
        <v/>
      </c>
      <c r="W69" s="2"/>
      <c r="X69" s="74" t="e">
        <f>IF($B69="stopped",ROUND(ABS(_xll.RtGet(SourceAlias,$H69,BID)-I69),4),"")</f>
        <v>#VALUE!</v>
      </c>
      <c r="Y69" s="74" t="e">
        <f>IF($B69="stopped",ROUND(ABS(_xll.RtGet(SourceAlias,$H69,BID)-J69),4),"")</f>
        <v>#VALUE!</v>
      </c>
      <c r="Z69" s="74" t="str">
        <f>IF($C69="stopped",ROUND(ABS(_xll.RtGet(SourceAlias,$H69,BID)-K69),4),"")</f>
        <v/>
      </c>
      <c r="AA69" s="74" t="str">
        <f>IF($C69="stopped",ROUND(ABS(_xll.RtGet(SourceAlias,$H69,BID)-L69),4),"")</f>
        <v/>
      </c>
      <c r="AB69" s="74" t="str">
        <f>IF($D69="stopped",ROUND(ABS(_xll.RtGet(SourceAlias,$H69,BID)-M69),4),"")</f>
        <v/>
      </c>
      <c r="AC69" s="74" t="str">
        <f>IF($D69="stopped",ROUND(ABS(_xll.RtGet(SourceAlias,$H69,BID)-N69),4),"")</f>
        <v/>
      </c>
      <c r="AD69" s="74" t="str">
        <f>IF($E69="stopped",ROUND(ABS(_xll.RtGet(SourceAlias,$H69,BID)-O69),4),"")</f>
        <v/>
      </c>
      <c r="AE69" s="74" t="str">
        <f>IF($E69="stopped",ROUND(ABS(_xll.RtGet(SourceAlias,$H69,BID)-P69),4),"")</f>
        <v/>
      </c>
      <c r="AF69" s="74" t="str">
        <f>IF($F69="stopped",ROUND(ABS(_xll.RtGet(SourceAlias,$H69,BID)-Q69),4),"")</f>
        <v/>
      </c>
      <c r="AG69" s="74" t="str">
        <f>IF($F69="stopped",ROUND(ABS(_xll.RtGet(SourceAlias,$H69,BID)-R69),4),"")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84" t="s">
        <v>123</v>
      </c>
      <c r="B70" s="81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95"/>
      <c r="D70" s="95"/>
      <c r="E70" s="95"/>
      <c r="F70" s="12"/>
      <c r="G70" s="3"/>
      <c r="H70" s="100" t="str">
        <v/>
      </c>
      <c r="I70" s="172" t="str">
        <f>IF(H70="","",'1M Pricing'!$I71*100)</f>
        <v/>
      </c>
      <c r="J70" s="172" t="str">
        <f t="shared" si="0"/>
        <v/>
      </c>
      <c r="K70" s="163" t="str">
        <v>EUR3MSW34Y=</v>
      </c>
      <c r="L70" s="172">
        <f>IF(K70="","",'3M Pricing'!$I71*100)</f>
        <v>1.3282024659962608</v>
      </c>
      <c r="M70" s="172"/>
      <c r="N70" s="163" t="str">
        <v/>
      </c>
      <c r="O70" s="172" t="str">
        <f>IF(N70="","",'6M Pricing'!$I71*100)</f>
        <v/>
      </c>
      <c r="P70" s="172"/>
      <c r="Q70" s="163" t="str">
        <v/>
      </c>
      <c r="R70" s="172" t="str">
        <f>IF(Q70="","",'1Y Pricing'!$I71*100)</f>
        <v/>
      </c>
      <c r="S70" s="172" t="str">
        <f t="shared" si="3"/>
        <v/>
      </c>
      <c r="T70" s="100" t="str">
        <v/>
      </c>
      <c r="U70" s="172" t="str">
        <f>IF(T70="","",'ON Pricing'!$I71*100)</f>
        <v/>
      </c>
      <c r="V70" s="172" t="str">
        <f t="shared" si="4"/>
        <v/>
      </c>
      <c r="W70" s="2"/>
      <c r="X70" s="74" t="e">
        <f>IF($B70="stopped",ROUND(ABS(_xll.RtGet(SourceAlias,$H70,BID)-I70),4),"")</f>
        <v>#VALUE!</v>
      </c>
      <c r="Y70" s="74" t="e">
        <f>IF($B70="stopped",ROUND(ABS(_xll.RtGet(SourceAlias,$H70,BID)-J70),4),"")</f>
        <v>#VALUE!</v>
      </c>
      <c r="Z70" s="74" t="str">
        <f>IF($C70="stopped",ROUND(ABS(_xll.RtGet(SourceAlias,$H70,BID)-K70),4),"")</f>
        <v/>
      </c>
      <c r="AA70" s="74" t="str">
        <f>IF($C70="stopped",ROUND(ABS(_xll.RtGet(SourceAlias,$H70,BID)-L70),4),"")</f>
        <v/>
      </c>
      <c r="AB70" s="74" t="str">
        <f>IF($D70="stopped",ROUND(ABS(_xll.RtGet(SourceAlias,$H70,BID)-M70),4),"")</f>
        <v/>
      </c>
      <c r="AC70" s="74" t="str">
        <f>IF($D70="stopped",ROUND(ABS(_xll.RtGet(SourceAlias,$H70,BID)-N70),4),"")</f>
        <v/>
      </c>
      <c r="AD70" s="74" t="str">
        <f>IF($E70="stopped",ROUND(ABS(_xll.RtGet(SourceAlias,$H70,BID)-O70),4),"")</f>
        <v/>
      </c>
      <c r="AE70" s="74" t="str">
        <f>IF($E70="stopped",ROUND(ABS(_xll.RtGet(SourceAlias,$H70,BID)-P70),4),"")</f>
        <v/>
      </c>
      <c r="AF70" s="74" t="str">
        <f>IF($F70="stopped",ROUND(ABS(_xll.RtGet(SourceAlias,$H70,BID)-Q70),4),"")</f>
        <v/>
      </c>
      <c r="AG70" s="74" t="str">
        <f>IF($F70="stopped",ROUND(ABS(_xll.RtGet(SourceAlias,$H70,BID)-R70),4),"")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84" t="s">
        <v>107</v>
      </c>
      <c r="B71" s="81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95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95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95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00" t="str">
        <v>EUR1MSW35Y=</v>
      </c>
      <c r="I71" s="172">
        <f>IF(H71="","",'1M Pricing'!$I72*100)</f>
        <v>1.2655972681646377</v>
      </c>
      <c r="J71" s="172">
        <f t="shared" ref="J71:J78" si="5">I71</f>
        <v>1.2655972681646377</v>
      </c>
      <c r="K71" s="163" t="str">
        <v>EUR3MSW35Y=</v>
      </c>
      <c r="L71" s="172">
        <f>IF(K71="","",'3M Pricing'!$I72*100)</f>
        <v>1.3300972836238507</v>
      </c>
      <c r="M71" s="172"/>
      <c r="N71" s="163" t="str">
        <v>EUR6MSW35Y=</v>
      </c>
      <c r="O71" s="172">
        <f>IF(N71="","",'6M Pricing'!$I72*100)</f>
        <v>1.3587922363470011</v>
      </c>
      <c r="P71" s="172"/>
      <c r="Q71" s="163" t="str">
        <v>EUR1YSW35Y=</v>
      </c>
      <c r="R71" s="172">
        <f>IF(Q71="","",'1Y Pricing'!$I72*100)</f>
        <v>1.4263008746595613</v>
      </c>
      <c r="S71" s="172">
        <f t="shared" ref="S71:S78" si="6">R71</f>
        <v>1.4263008746595613</v>
      </c>
      <c r="T71" s="100" t="str">
        <v>EURONOIS35Y=</v>
      </c>
      <c r="U71" s="172">
        <f>IF(T71="","",'ON Pricing'!$I72*100)</f>
        <v>1.2216858299305193</v>
      </c>
      <c r="V71" s="172">
        <f t="shared" ref="V71:V78" si="7">U71</f>
        <v>1.2216858299305193</v>
      </c>
      <c r="W71" s="2"/>
      <c r="X71" s="74" t="e">
        <f>IF($B71="stopped",ROUND(ABS(_xll.RtGet(SourceAlias,$H71,BID)-I71),4),"")</f>
        <v>#VALUE!</v>
      </c>
      <c r="Y71" s="74" t="e">
        <f>IF($B71="stopped",ROUND(ABS(_xll.RtGet(SourceAlias,$H71,BID)-J71),4),"")</f>
        <v>#VALUE!</v>
      </c>
      <c r="Z71" s="74" t="e">
        <f>IF($C71="stopped",ROUND(ABS(_xll.RtGet(SourceAlias,$H71,BID)-K71),4),"")</f>
        <v>#VALUE!</v>
      </c>
      <c r="AA71" s="74" t="e">
        <f>IF($C71="stopped",ROUND(ABS(_xll.RtGet(SourceAlias,$H71,BID)-L71),4),"")</f>
        <v>#VALUE!</v>
      </c>
      <c r="AB71" s="74" t="e">
        <f>IF($D71="stopped",ROUND(ABS(_xll.RtGet(SourceAlias,$H71,BID)-M71),4),"")</f>
        <v>#VALUE!</v>
      </c>
      <c r="AC71" s="74" t="e">
        <f>IF($D71="stopped",ROUND(ABS(_xll.RtGet(SourceAlias,$H71,BID)-N71),4),"")</f>
        <v>#VALUE!</v>
      </c>
      <c r="AD71" s="74" t="e">
        <f>IF($E71="stopped",ROUND(ABS(_xll.RtGet(SourceAlias,$H71,BID)-O71),4),"")</f>
        <v>#VALUE!</v>
      </c>
      <c r="AE71" s="74" t="e">
        <f>IF($E71="stopped",ROUND(ABS(_xll.RtGet(SourceAlias,$H71,BID)-P71),4),"")</f>
        <v>#VALUE!</v>
      </c>
      <c r="AF71" s="74" t="e">
        <f>IF($F71="stopped",ROUND(ABS(_xll.RtGet(SourceAlias,$H71,BID)-Q71),4),"")</f>
        <v>#VALUE!</v>
      </c>
      <c r="AG71" s="74" t="e">
        <f>IF($F71="stopped",ROUND(ABS(_xll.RtGet(SourceAlias,$H71,BID)-R71),4),"")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84" t="s">
        <v>124</v>
      </c>
      <c r="B72" s="81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95"/>
      <c r="D72" s="95"/>
      <c r="E72" s="95"/>
      <c r="F72" s="12"/>
      <c r="G72" s="3"/>
      <c r="H72" s="100" t="str">
        <v/>
      </c>
      <c r="I72" s="172" t="str">
        <f>IF(H72="","",'1M Pricing'!$I73*100)</f>
        <v/>
      </c>
      <c r="J72" s="172" t="str">
        <f t="shared" si="5"/>
        <v/>
      </c>
      <c r="K72" s="163" t="str">
        <v>EUR3MSW36Y=</v>
      </c>
      <c r="L72" s="172">
        <f>IF(K72="","",'3M Pricing'!$I73*100)</f>
        <v>1.3313729097016473</v>
      </c>
      <c r="M72" s="172"/>
      <c r="N72" s="163" t="str">
        <v/>
      </c>
      <c r="O72" s="172" t="str">
        <f>IF(N72="","",'6M Pricing'!$I73*100)</f>
        <v/>
      </c>
      <c r="P72" s="172"/>
      <c r="Q72" s="163" t="str">
        <v/>
      </c>
      <c r="R72" s="172" t="str">
        <f>IF(Q72="","",'1Y Pricing'!$I73*100)</f>
        <v/>
      </c>
      <c r="S72" s="172" t="str">
        <f t="shared" si="6"/>
        <v/>
      </c>
      <c r="T72" s="100" t="str">
        <v/>
      </c>
      <c r="U72" s="172" t="str">
        <f>IF(T72="","",'ON Pricing'!$I73*100)</f>
        <v/>
      </c>
      <c r="V72" s="172" t="str">
        <f t="shared" si="7"/>
        <v/>
      </c>
      <c r="W72" s="2"/>
      <c r="X72" s="74" t="e">
        <f>IF($B72="stopped",ROUND(ABS(_xll.RtGet(SourceAlias,$H72,BID)-I72),4),"")</f>
        <v>#VALUE!</v>
      </c>
      <c r="Y72" s="74" t="e">
        <f>IF($B72="stopped",ROUND(ABS(_xll.RtGet(SourceAlias,$H72,BID)-J72),4),"")</f>
        <v>#VALUE!</v>
      </c>
      <c r="Z72" s="74" t="str">
        <f>IF($C72="stopped",ROUND(ABS(_xll.RtGet(SourceAlias,$H72,BID)-K72),4),"")</f>
        <v/>
      </c>
      <c r="AA72" s="74" t="str">
        <f>IF($C72="stopped",ROUND(ABS(_xll.RtGet(SourceAlias,$H72,BID)-L72),4),"")</f>
        <v/>
      </c>
      <c r="AB72" s="74" t="str">
        <f>IF($D72="stopped",ROUND(ABS(_xll.RtGet(SourceAlias,$H72,BID)-M72),4),"")</f>
        <v/>
      </c>
      <c r="AC72" s="74" t="str">
        <f>IF($D72="stopped",ROUND(ABS(_xll.RtGet(SourceAlias,$H72,BID)-N72),4),"")</f>
        <v/>
      </c>
      <c r="AD72" s="74" t="str">
        <f>IF($E72="stopped",ROUND(ABS(_xll.RtGet(SourceAlias,$H72,BID)-O72),4),"")</f>
        <v/>
      </c>
      <c r="AE72" s="74" t="str">
        <f>IF($E72="stopped",ROUND(ABS(_xll.RtGet(SourceAlias,$H72,BID)-P72),4),"")</f>
        <v/>
      </c>
      <c r="AF72" s="74" t="str">
        <f>IF($F72="stopped",ROUND(ABS(_xll.RtGet(SourceAlias,$H72,BID)-Q72),4),"")</f>
        <v/>
      </c>
      <c r="AG72" s="74" t="str">
        <f>IF($F72="stopped",ROUND(ABS(_xll.RtGet(SourceAlias,$H72,BID)-R72),4),"")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84" t="s">
        <v>125</v>
      </c>
      <c r="B73" s="81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95"/>
      <c r="D73" s="95"/>
      <c r="E73" s="95"/>
      <c r="F73" s="12"/>
      <c r="G73" s="3"/>
      <c r="H73" s="100" t="str">
        <v/>
      </c>
      <c r="I73" s="172" t="str">
        <f>IF(H73="","",'1M Pricing'!$I74*100)</f>
        <v/>
      </c>
      <c r="J73" s="172" t="str">
        <f t="shared" si="5"/>
        <v/>
      </c>
      <c r="K73" s="163" t="str">
        <v>EUR3MSW37Y=</v>
      </c>
      <c r="L73" s="172">
        <f>IF(K73="","",'3M Pricing'!$I74*100)</f>
        <v>1.3320976248505452</v>
      </c>
      <c r="M73" s="172"/>
      <c r="N73" s="163" t="str">
        <v/>
      </c>
      <c r="O73" s="172" t="str">
        <f>IF(N73="","",'6M Pricing'!$I74*100)</f>
        <v/>
      </c>
      <c r="P73" s="172"/>
      <c r="Q73" s="163" t="str">
        <v/>
      </c>
      <c r="R73" s="172" t="str">
        <f>IF(Q73="","",'1Y Pricing'!$I74*100)</f>
        <v/>
      </c>
      <c r="S73" s="172" t="str">
        <f t="shared" si="6"/>
        <v/>
      </c>
      <c r="T73" s="100" t="str">
        <v/>
      </c>
      <c r="U73" s="172" t="str">
        <f>IF(T73="","",'ON Pricing'!$I74*100)</f>
        <v/>
      </c>
      <c r="V73" s="172" t="str">
        <f t="shared" si="7"/>
        <v/>
      </c>
      <c r="W73" s="2"/>
      <c r="X73" s="74" t="e">
        <f>IF($B73="stopped",ROUND(ABS(_xll.RtGet(SourceAlias,$H73,BID)-I73),4),"")</f>
        <v>#VALUE!</v>
      </c>
      <c r="Y73" s="74" t="e">
        <f>IF($B73="stopped",ROUND(ABS(_xll.RtGet(SourceAlias,$H73,BID)-J73),4),"")</f>
        <v>#VALUE!</v>
      </c>
      <c r="Z73" s="74" t="str">
        <f>IF($C73="stopped",ROUND(ABS(_xll.RtGet(SourceAlias,$H73,BID)-K73),4),"")</f>
        <v/>
      </c>
      <c r="AA73" s="74" t="str">
        <f>IF($C73="stopped",ROUND(ABS(_xll.RtGet(SourceAlias,$H73,BID)-L73),4),"")</f>
        <v/>
      </c>
      <c r="AB73" s="74" t="str">
        <f>IF($D73="stopped",ROUND(ABS(_xll.RtGet(SourceAlias,$H73,BID)-M73),4),"")</f>
        <v/>
      </c>
      <c r="AC73" s="74" t="str">
        <f>IF($D73="stopped",ROUND(ABS(_xll.RtGet(SourceAlias,$H73,BID)-N73),4),"")</f>
        <v/>
      </c>
      <c r="AD73" s="74" t="str">
        <f>IF($E73="stopped",ROUND(ABS(_xll.RtGet(SourceAlias,$H73,BID)-O73),4),"")</f>
        <v/>
      </c>
      <c r="AE73" s="74" t="str">
        <f>IF($E73="stopped",ROUND(ABS(_xll.RtGet(SourceAlias,$H73,BID)-P73),4),"")</f>
        <v/>
      </c>
      <c r="AF73" s="74" t="str">
        <f>IF($F73="stopped",ROUND(ABS(_xll.RtGet(SourceAlias,$H73,BID)-Q73),4),"")</f>
        <v/>
      </c>
      <c r="AG73" s="74" t="str">
        <f>IF($F73="stopped",ROUND(ABS(_xll.RtGet(SourceAlias,$H73,BID)-R73),4),"")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84" t="s">
        <v>126</v>
      </c>
      <c r="B74" s="81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95"/>
      <c r="D74" s="95"/>
      <c r="E74" s="95"/>
      <c r="F74" s="12"/>
      <c r="G74" s="3"/>
      <c r="H74" s="100" t="str">
        <v/>
      </c>
      <c r="I74" s="172" t="str">
        <f>IF(H74="","",'1M Pricing'!$I75*100)</f>
        <v/>
      </c>
      <c r="J74" s="172" t="str">
        <f t="shared" si="5"/>
        <v/>
      </c>
      <c r="K74" s="163" t="str">
        <v>EUR3MSW38Y=</v>
      </c>
      <c r="L74" s="172">
        <f>IF(K74="","",'3M Pricing'!$I75*100)</f>
        <v>1.3320882000008043</v>
      </c>
      <c r="M74" s="172"/>
      <c r="N74" s="163" t="str">
        <v/>
      </c>
      <c r="O74" s="172" t="str">
        <f>IF(N74="","",'6M Pricing'!$I75*100)</f>
        <v/>
      </c>
      <c r="P74" s="172"/>
      <c r="Q74" s="163" t="str">
        <v/>
      </c>
      <c r="R74" s="172" t="str">
        <f>IF(Q74="","",'1Y Pricing'!$I75*100)</f>
        <v/>
      </c>
      <c r="S74" s="172" t="str">
        <f t="shared" si="6"/>
        <v/>
      </c>
      <c r="T74" s="100" t="str">
        <v/>
      </c>
      <c r="U74" s="172" t="str">
        <f>IF(T74="","",'ON Pricing'!$I75*100)</f>
        <v/>
      </c>
      <c r="V74" s="172" t="str">
        <f t="shared" si="7"/>
        <v/>
      </c>
      <c r="W74" s="2"/>
      <c r="X74" s="74" t="e">
        <f>IF($B74="stopped",ROUND(ABS(_xll.RtGet(SourceAlias,$H74,BID)-I74),4),"")</f>
        <v>#VALUE!</v>
      </c>
      <c r="Y74" s="74" t="e">
        <f>IF($B74="stopped",ROUND(ABS(_xll.RtGet(SourceAlias,$H74,BID)-J74),4),"")</f>
        <v>#VALUE!</v>
      </c>
      <c r="Z74" s="74" t="str">
        <f>IF($C74="stopped",ROUND(ABS(_xll.RtGet(SourceAlias,$H74,BID)-K74),4),"")</f>
        <v/>
      </c>
      <c r="AA74" s="74" t="str">
        <f>IF($C74="stopped",ROUND(ABS(_xll.RtGet(SourceAlias,$H74,BID)-L74),4),"")</f>
        <v/>
      </c>
      <c r="AB74" s="74" t="str">
        <f>IF($D74="stopped",ROUND(ABS(_xll.RtGet(SourceAlias,$H74,BID)-M74),4),"")</f>
        <v/>
      </c>
      <c r="AC74" s="74" t="str">
        <f>IF($D74="stopped",ROUND(ABS(_xll.RtGet(SourceAlias,$H74,BID)-N74),4),"")</f>
        <v/>
      </c>
      <c r="AD74" s="74" t="str">
        <f>IF($E74="stopped",ROUND(ABS(_xll.RtGet(SourceAlias,$H74,BID)-O74),4),"")</f>
        <v/>
      </c>
      <c r="AE74" s="74" t="str">
        <f>IF($E74="stopped",ROUND(ABS(_xll.RtGet(SourceAlias,$H74,BID)-P74),4),"")</f>
        <v/>
      </c>
      <c r="AF74" s="74" t="str">
        <f>IF($F74="stopped",ROUND(ABS(_xll.RtGet(SourceAlias,$H74,BID)-Q74),4),"")</f>
        <v/>
      </c>
      <c r="AG74" s="74" t="str">
        <f>IF($F74="stopped",ROUND(ABS(_xll.RtGet(SourceAlias,$H74,BID)-R74),4),"")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84" t="s">
        <v>127</v>
      </c>
      <c r="B75" s="81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95"/>
      <c r="D75" s="95"/>
      <c r="E75" s="95"/>
      <c r="F75" s="12"/>
      <c r="G75" s="3"/>
      <c r="H75" s="100" t="str">
        <v/>
      </c>
      <c r="I75" s="172" t="str">
        <f>IF(H75="","",'1M Pricing'!$I76*100)</f>
        <v/>
      </c>
      <c r="J75" s="172" t="str">
        <f t="shared" si="5"/>
        <v/>
      </c>
      <c r="K75" s="163" t="str">
        <v>EUR3MSW39Y=</v>
      </c>
      <c r="L75" s="172">
        <f>IF(K75="","",'3M Pricing'!$I76*100)</f>
        <v>1.3313974973524167</v>
      </c>
      <c r="M75" s="172"/>
      <c r="N75" s="163" t="str">
        <v/>
      </c>
      <c r="O75" s="172" t="str">
        <f>IF(N75="","",'6M Pricing'!$I76*100)</f>
        <v/>
      </c>
      <c r="P75" s="172"/>
      <c r="Q75" s="163" t="str">
        <v/>
      </c>
      <c r="R75" s="172" t="str">
        <f>IF(Q75="","",'1Y Pricing'!$I76*100)</f>
        <v/>
      </c>
      <c r="S75" s="172" t="str">
        <f t="shared" si="6"/>
        <v/>
      </c>
      <c r="T75" s="100" t="str">
        <v/>
      </c>
      <c r="U75" s="172" t="str">
        <f>IF(T75="","",'ON Pricing'!$I76*100)</f>
        <v/>
      </c>
      <c r="V75" s="172" t="str">
        <f t="shared" si="7"/>
        <v/>
      </c>
      <c r="W75" s="2"/>
      <c r="X75" s="74" t="e">
        <f>IF($B75="stopped",ROUND(ABS(_xll.RtGet(SourceAlias,$H75,BID)-I75),4),"")</f>
        <v>#VALUE!</v>
      </c>
      <c r="Y75" s="74" t="e">
        <f>IF($B75="stopped",ROUND(ABS(_xll.RtGet(SourceAlias,$H75,BID)-J75),4),"")</f>
        <v>#VALUE!</v>
      </c>
      <c r="Z75" s="74" t="str">
        <f>IF($C75="stopped",ROUND(ABS(_xll.RtGet(SourceAlias,$H75,BID)-K75),4),"")</f>
        <v/>
      </c>
      <c r="AA75" s="74" t="str">
        <f>IF($C75="stopped",ROUND(ABS(_xll.RtGet(SourceAlias,$H75,BID)-L75),4),"")</f>
        <v/>
      </c>
      <c r="AB75" s="74" t="str">
        <f>IF($D75="stopped",ROUND(ABS(_xll.RtGet(SourceAlias,$H75,BID)-M75),4),"")</f>
        <v/>
      </c>
      <c r="AC75" s="74" t="str">
        <f>IF($D75="stopped",ROUND(ABS(_xll.RtGet(SourceAlias,$H75,BID)-N75),4),"")</f>
        <v/>
      </c>
      <c r="AD75" s="74" t="str">
        <f>IF($E75="stopped",ROUND(ABS(_xll.RtGet(SourceAlias,$H75,BID)-O75),4),"")</f>
        <v/>
      </c>
      <c r="AE75" s="74" t="str">
        <f>IF($E75="stopped",ROUND(ABS(_xll.RtGet(SourceAlias,$H75,BID)-P75),4),"")</f>
        <v/>
      </c>
      <c r="AF75" s="74" t="str">
        <f>IF($F75="stopped",ROUND(ABS(_xll.RtGet(SourceAlias,$H75,BID)-Q75),4),"")</f>
        <v/>
      </c>
      <c r="AG75" s="74" t="str">
        <f>IF($F75="stopped",ROUND(ABS(_xll.RtGet(SourceAlias,$H75,BID)-R75),4),"")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84" t="s">
        <v>108</v>
      </c>
      <c r="B76" s="81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95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95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95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00" t="str">
        <v>EUR1MSW40Y=</v>
      </c>
      <c r="I76" s="172">
        <f>IF(H76="","",'1M Pricing'!$I77*100)</f>
        <v>1.2680000000030682</v>
      </c>
      <c r="J76" s="172">
        <f t="shared" si="5"/>
        <v>1.2680000000030682</v>
      </c>
      <c r="K76" s="163" t="str">
        <v>EUR3MSW40Y=</v>
      </c>
      <c r="L76" s="172">
        <f>IF(K76="","",'3M Pricing'!$I77*100)</f>
        <v>1.3299999999551382</v>
      </c>
      <c r="M76" s="172"/>
      <c r="N76" s="163" t="str">
        <v>EUR6MSW40Y=</v>
      </c>
      <c r="O76" s="172">
        <f>IF(N76="","",'6M Pricing'!$I77*100)</f>
        <v>1.3577849039953629</v>
      </c>
      <c r="P76" s="172"/>
      <c r="Q76" s="163" t="str">
        <v>EUR1YSW40Y=</v>
      </c>
      <c r="R76" s="172">
        <f>IF(Q76="","",'1Y Pricing'!$I77*100)</f>
        <v>1.4210000000596217</v>
      </c>
      <c r="S76" s="172">
        <f t="shared" si="6"/>
        <v>1.4210000000596217</v>
      </c>
      <c r="T76" s="100" t="str">
        <v>EURONOIS40Y=</v>
      </c>
      <c r="U76" s="172">
        <f>IF(T76="","",'ON Pricing'!$I77*100)</f>
        <v>1.2270000000315502</v>
      </c>
      <c r="V76" s="172">
        <f t="shared" si="7"/>
        <v>1.2270000000315502</v>
      </c>
      <c r="W76" s="2"/>
      <c r="X76" s="74" t="e">
        <f>IF($B76="stopped",ROUND(ABS(_xll.RtGet(SourceAlias,$H76,BID)-I76),4),"")</f>
        <v>#VALUE!</v>
      </c>
      <c r="Y76" s="74" t="e">
        <f>IF($B76="stopped",ROUND(ABS(_xll.RtGet(SourceAlias,$H76,BID)-J76),4),"")</f>
        <v>#VALUE!</v>
      </c>
      <c r="Z76" s="74" t="e">
        <f>IF($C76="stopped",ROUND(ABS(_xll.RtGet(SourceAlias,$H76,BID)-K76),4),"")</f>
        <v>#VALUE!</v>
      </c>
      <c r="AA76" s="74" t="e">
        <f>IF($C76="stopped",ROUND(ABS(_xll.RtGet(SourceAlias,$H76,BID)-L76),4),"")</f>
        <v>#VALUE!</v>
      </c>
      <c r="AB76" s="74" t="e">
        <f>IF($D76="stopped",ROUND(ABS(_xll.RtGet(SourceAlias,$H76,BID)-M76),4),"")</f>
        <v>#VALUE!</v>
      </c>
      <c r="AC76" s="74" t="e">
        <f>IF($D76="stopped",ROUND(ABS(_xll.RtGet(SourceAlias,$H76,BID)-N76),4),"")</f>
        <v>#VALUE!</v>
      </c>
      <c r="AD76" s="74" t="e">
        <f>IF($E76="stopped",ROUND(ABS(_xll.RtGet(SourceAlias,$H76,BID)-O76),4),"")</f>
        <v>#VALUE!</v>
      </c>
      <c r="AE76" s="74" t="e">
        <f>IF($E76="stopped",ROUND(ABS(_xll.RtGet(SourceAlias,$H76,BID)-P76),4),"")</f>
        <v>#VALUE!</v>
      </c>
      <c r="AF76" s="74" t="e">
        <f>IF($F76="stopped",ROUND(ABS(_xll.RtGet(SourceAlias,$H76,BID)-Q76),4),"")</f>
        <v>#VALUE!</v>
      </c>
      <c r="AG76" s="74" t="e">
        <f>IF($F76="stopped",ROUND(ABS(_xll.RtGet(SourceAlias,$H76,BID)-R76),4),"")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84" t="s">
        <v>109</v>
      </c>
      <c r="B77" s="81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95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95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95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00" t="str">
        <v>EUR1MSW50Y=</v>
      </c>
      <c r="I77" s="172">
        <f>IF(H77="","",'1M Pricing'!$I78*100)</f>
        <v>1.2330000000025731</v>
      </c>
      <c r="J77" s="172">
        <f t="shared" si="5"/>
        <v>1.2330000000025731</v>
      </c>
      <c r="K77" s="163" t="str">
        <v>EUR3MSW50Y=</v>
      </c>
      <c r="L77" s="172">
        <f>IF(K77="","",'3M Pricing'!$I78*100)</f>
        <v>1.2899999999733625</v>
      </c>
      <c r="M77" s="172"/>
      <c r="N77" s="163" t="str">
        <v>EUR6MSW50Y=</v>
      </c>
      <c r="O77" s="172">
        <f>IF(N77="","",'6M Pricing'!$I78*100)</f>
        <v>1.3140223760786884</v>
      </c>
      <c r="P77" s="172"/>
      <c r="Q77" s="163" t="str">
        <v>EUR1YSW50Y=</v>
      </c>
      <c r="R77" s="172">
        <f>IF(Q77="","",'1Y Pricing'!$I78*100)</f>
        <v>1.3730000000000251</v>
      </c>
      <c r="S77" s="172">
        <f t="shared" si="6"/>
        <v>1.3730000000000251</v>
      </c>
      <c r="T77" s="100" t="str">
        <v>EURONOIS50Y=</v>
      </c>
      <c r="U77" s="172">
        <f>IF(T77="","",'ON Pricing'!$I78*100)</f>
        <v>1.1979999999904409</v>
      </c>
      <c r="V77" s="172">
        <f t="shared" si="7"/>
        <v>1.1979999999904409</v>
      </c>
      <c r="W77" s="2"/>
      <c r="X77" s="74" t="e">
        <f>IF($B77="stopped",ROUND(ABS(_xll.RtGet(SourceAlias,$H77,BID)-I77),4),"")</f>
        <v>#VALUE!</v>
      </c>
      <c r="Y77" s="74" t="e">
        <f>IF($B77="stopped",ROUND(ABS(_xll.RtGet(SourceAlias,$H77,BID)-J77),4),"")</f>
        <v>#VALUE!</v>
      </c>
      <c r="Z77" s="74" t="e">
        <f>IF($C77="stopped",ROUND(ABS(_xll.RtGet(SourceAlias,$H77,BID)-K77),4),"")</f>
        <v>#VALUE!</v>
      </c>
      <c r="AA77" s="74" t="e">
        <f>IF($C77="stopped",ROUND(ABS(_xll.RtGet(SourceAlias,$H77,BID)-L77),4),"")</f>
        <v>#VALUE!</v>
      </c>
      <c r="AB77" s="74" t="e">
        <f>IF($D77="stopped",ROUND(ABS(_xll.RtGet(SourceAlias,$H77,BID)-M77),4),"")</f>
        <v>#VALUE!</v>
      </c>
      <c r="AC77" s="74" t="e">
        <f>IF($D77="stopped",ROUND(ABS(_xll.RtGet(SourceAlias,$H77,BID)-N77),4),"")</f>
        <v>#VALUE!</v>
      </c>
      <c r="AD77" s="74" t="e">
        <f>IF($E77="stopped",ROUND(ABS(_xll.RtGet(SourceAlias,$H77,BID)-O77),4),"")</f>
        <v>#VALUE!</v>
      </c>
      <c r="AE77" s="74" t="e">
        <f>IF($E77="stopped",ROUND(ABS(_xll.RtGet(SourceAlias,$H77,BID)-P77),4),"")</f>
        <v>#VALUE!</v>
      </c>
      <c r="AF77" s="74" t="e">
        <f>IF($F77="stopped",ROUND(ABS(_xll.RtGet(SourceAlias,$H77,BID)-Q77),4),"")</f>
        <v>#VALUE!</v>
      </c>
      <c r="AG77" s="74" t="e">
        <f>IF($F77="stopped",ROUND(ABS(_xll.RtGet(SourceAlias,$H77,BID)-R77),4),"")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85" t="s">
        <v>110</v>
      </c>
      <c r="B78" s="82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97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97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97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01" t="str">
        <v>EUR1MSW60Y=</v>
      </c>
      <c r="I78" s="174">
        <f>IF(H78="","",'1M Pricing'!$I79*100)</f>
        <v>1.2240000000002396</v>
      </c>
      <c r="J78" s="174">
        <f t="shared" si="5"/>
        <v>1.2240000000002396</v>
      </c>
      <c r="K78" s="164" t="str">
        <v>EUR3MSW60Y=</v>
      </c>
      <c r="L78" s="174">
        <f>IF(K78="","",'3M Pricing'!$I79*100)</f>
        <v>1.2780000000245164</v>
      </c>
      <c r="M78" s="174"/>
      <c r="N78" s="164" t="str">
        <v>EUR6MSW60Y=</v>
      </c>
      <c r="O78" s="174">
        <f>IF(N78="","",'6M Pricing'!$I79*100)</f>
        <v>1.2990857876370236</v>
      </c>
      <c r="P78" s="174"/>
      <c r="Q78" s="164" t="str">
        <v>EUR1YSW60Y=</v>
      </c>
      <c r="R78" s="174">
        <f>IF(Q78="","",'1Y Pricing'!$I79*100)</f>
        <v>1.3550000000382054</v>
      </c>
      <c r="S78" s="174">
        <f t="shared" si="6"/>
        <v>1.3550000000382054</v>
      </c>
      <c r="T78" s="101" t="str">
        <v>EURONOIS60Y=</v>
      </c>
      <c r="U78" s="174">
        <f>IF(T78="","",'ON Pricing'!$I79*100)</f>
        <v>1.1930000000000009</v>
      </c>
      <c r="V78" s="174">
        <f t="shared" si="7"/>
        <v>1.1930000000000009</v>
      </c>
      <c r="W78" s="2"/>
      <c r="X78" s="75" t="e">
        <f>IF($B78="stopped",ROUND(ABS(_xll.RtGet(SourceAlias,$H78,BID)-I78),4),"")</f>
        <v>#VALUE!</v>
      </c>
      <c r="Y78" s="75" t="e">
        <f>IF($B78="stopped",ROUND(ABS(_xll.RtGet(SourceAlias,$H78,BID)-J78),4),"")</f>
        <v>#VALUE!</v>
      </c>
      <c r="Z78" s="75" t="e">
        <f>IF($C78="stopped",ROUND(ABS(_xll.RtGet(SourceAlias,$H78,BID)-K78),4),"")</f>
        <v>#VALUE!</v>
      </c>
      <c r="AA78" s="75" t="e">
        <f>IF($C78="stopped",ROUND(ABS(_xll.RtGet(SourceAlias,$H78,BID)-L78),4),"")</f>
        <v>#VALUE!</v>
      </c>
      <c r="AB78" s="75" t="e">
        <f>IF($D78="stopped",ROUND(ABS(_xll.RtGet(SourceAlias,$H78,BID)-M78),4),"")</f>
        <v>#VALUE!</v>
      </c>
      <c r="AC78" s="75" t="e">
        <f>IF($D78="stopped",ROUND(ABS(_xll.RtGet(SourceAlias,$H78,BID)-N78),4),"")</f>
        <v>#VALUE!</v>
      </c>
      <c r="AD78" s="75" t="e">
        <f>IF($E78="stopped",ROUND(ABS(_xll.RtGet(SourceAlias,$H78,BID)-O78),4),"")</f>
        <v>#VALUE!</v>
      </c>
      <c r="AE78" s="75" t="e">
        <f>IF($E78="stopped",ROUND(ABS(_xll.RtGet(SourceAlias,$H78,BID)-P78),4),"")</f>
        <v>#VALUE!</v>
      </c>
      <c r="AF78" s="75" t="e">
        <f>IF($F78="stopped",ROUND(ABS(_xll.RtGet(SourceAlias,$H78,BID)-Q78),4),"")</f>
        <v>#VALUE!</v>
      </c>
      <c r="AG78" s="75" t="e">
        <f>IF($F78="stopped",ROUND(ABS(_xll.RtGet(SourceAlias,$H78,BID)-R78),4),"")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2"/>
      <c r="I79" s="170"/>
      <c r="J79" s="170"/>
      <c r="K79" s="2"/>
      <c r="L79" s="170"/>
      <c r="M79" s="176"/>
      <c r="N79" s="2"/>
      <c r="O79" s="176"/>
      <c r="P79" s="176"/>
      <c r="Q79" s="2"/>
      <c r="R79" s="176"/>
      <c r="S79" s="176"/>
      <c r="T79" s="2"/>
      <c r="U79" s="170"/>
      <c r="V79" s="170"/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2"/>
      <c r="I80" s="170"/>
      <c r="J80" s="170"/>
      <c r="K80" s="2"/>
      <c r="L80" s="170"/>
      <c r="M80" s="176"/>
      <c r="N80" s="2"/>
      <c r="O80" s="176"/>
      <c r="P80" s="176"/>
      <c r="Q80" s="2"/>
      <c r="R80" s="176"/>
      <c r="S80" s="176"/>
      <c r="T80" s="2"/>
      <c r="U80" s="170"/>
      <c r="V80" s="170"/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2"/>
      <c r="I81" s="170"/>
      <c r="J81" s="170"/>
      <c r="K81" s="2"/>
      <c r="L81" s="170"/>
      <c r="M81" s="176"/>
      <c r="N81" s="2"/>
      <c r="O81" s="176"/>
      <c r="P81" s="176"/>
      <c r="Q81" s="2"/>
      <c r="R81" s="176"/>
      <c r="S81" s="176"/>
      <c r="T81" s="2"/>
      <c r="U81" s="170"/>
      <c r="V81" s="170"/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2"/>
      <c r="I82" s="170"/>
      <c r="J82" s="170"/>
      <c r="K82" s="2"/>
      <c r="L82" s="170"/>
      <c r="M82" s="176"/>
      <c r="N82" s="2"/>
      <c r="O82" s="176"/>
      <c r="P82" s="176"/>
      <c r="Q82" s="2"/>
      <c r="R82" s="176"/>
      <c r="S82" s="176"/>
      <c r="T82" s="2"/>
      <c r="U82" s="170"/>
      <c r="V82" s="170"/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2"/>
      <c r="I83" s="170"/>
      <c r="J83" s="170"/>
      <c r="K83" s="2"/>
      <c r="L83" s="170"/>
      <c r="M83" s="176"/>
      <c r="N83" s="2"/>
      <c r="O83" s="176"/>
      <c r="P83" s="176"/>
      <c r="Q83" s="2"/>
      <c r="R83" s="176"/>
      <c r="S83" s="176"/>
      <c r="T83" s="2"/>
      <c r="U83" s="170"/>
      <c r="V83" s="170"/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2"/>
      <c r="I84" s="170"/>
      <c r="J84" s="170"/>
      <c r="K84" s="2"/>
      <c r="L84" s="170"/>
      <c r="M84" s="176"/>
      <c r="N84" s="2"/>
      <c r="O84" s="176"/>
      <c r="P84" s="176"/>
      <c r="Q84" s="2"/>
      <c r="R84" s="176"/>
      <c r="S84" s="176"/>
      <c r="T84" s="2"/>
      <c r="U84" s="170"/>
      <c r="V84" s="170"/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2"/>
      <c r="I85" s="170"/>
      <c r="J85" s="170"/>
      <c r="K85" s="2"/>
      <c r="L85" s="170"/>
      <c r="M85" s="176"/>
      <c r="N85" s="2"/>
      <c r="O85" s="176"/>
      <c r="P85" s="176"/>
      <c r="Q85" s="2"/>
      <c r="R85" s="176"/>
      <c r="S85" s="176"/>
      <c r="T85" s="2"/>
      <c r="U85" s="170"/>
      <c r="V85" s="170"/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2"/>
      <c r="I86" s="170"/>
      <c r="J86" s="170"/>
      <c r="K86" s="2"/>
      <c r="L86" s="170"/>
      <c r="M86" s="176"/>
      <c r="N86" s="2"/>
      <c r="O86" s="176"/>
      <c r="P86" s="176"/>
      <c r="Q86" s="2"/>
      <c r="R86" s="176"/>
      <c r="S86" s="176"/>
      <c r="T86" s="2"/>
      <c r="U86" s="170"/>
      <c r="V86" s="170"/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2"/>
      <c r="I87" s="170"/>
      <c r="J87" s="170"/>
      <c r="K87" s="2"/>
      <c r="L87" s="170"/>
      <c r="M87" s="176"/>
      <c r="N87" s="2"/>
      <c r="O87" s="176"/>
      <c r="P87" s="176"/>
      <c r="Q87" s="2"/>
      <c r="R87" s="176"/>
      <c r="S87" s="176"/>
      <c r="T87" s="2"/>
      <c r="U87" s="170"/>
      <c r="V87" s="170"/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2"/>
      <c r="I88" s="170"/>
      <c r="J88" s="170"/>
      <c r="K88" s="2"/>
      <c r="L88" s="170"/>
      <c r="M88" s="176"/>
      <c r="N88" s="2"/>
      <c r="O88" s="176"/>
      <c r="P88" s="176"/>
      <c r="Q88" s="2"/>
      <c r="R88" s="176"/>
      <c r="S88" s="176"/>
      <c r="T88" s="2"/>
      <c r="U88" s="170"/>
      <c r="V88" s="170"/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2"/>
      <c r="I89" s="170"/>
      <c r="J89" s="170"/>
      <c r="K89" s="2"/>
      <c r="L89" s="170"/>
      <c r="M89" s="176"/>
      <c r="N89" s="2"/>
      <c r="O89" s="176"/>
      <c r="P89" s="176"/>
      <c r="Q89" s="2"/>
      <c r="R89" s="176"/>
      <c r="S89" s="176"/>
      <c r="T89" s="2"/>
      <c r="U89" s="170"/>
      <c r="V89" s="170"/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2"/>
      <c r="I90" s="170"/>
      <c r="J90" s="170"/>
      <c r="K90" s="2"/>
      <c r="L90" s="170"/>
      <c r="M90" s="176"/>
      <c r="N90" s="2"/>
      <c r="O90" s="176"/>
      <c r="P90" s="176"/>
      <c r="Q90" s="2"/>
      <c r="R90" s="176"/>
      <c r="S90" s="176"/>
      <c r="T90" s="2"/>
      <c r="U90" s="170"/>
      <c r="V90" s="170"/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2"/>
      <c r="I91" s="170"/>
      <c r="J91" s="170"/>
      <c r="K91" s="2"/>
      <c r="L91" s="170"/>
      <c r="M91" s="176"/>
      <c r="N91" s="2"/>
      <c r="O91" s="176"/>
      <c r="P91" s="176"/>
      <c r="Q91" s="2"/>
      <c r="R91" s="176"/>
      <c r="S91" s="176"/>
      <c r="T91" s="2"/>
      <c r="U91" s="170"/>
      <c r="V91" s="170"/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2"/>
      <c r="I92" s="170"/>
      <c r="J92" s="170"/>
      <c r="K92" s="2"/>
      <c r="L92" s="170"/>
      <c r="M92" s="176"/>
      <c r="N92" s="2"/>
      <c r="O92" s="176"/>
      <c r="P92" s="176"/>
      <c r="Q92" s="2"/>
      <c r="R92" s="176"/>
      <c r="S92" s="176"/>
      <c r="T92" s="2"/>
      <c r="U92" s="170"/>
      <c r="V92" s="170"/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2"/>
      <c r="I93" s="170"/>
      <c r="J93" s="170"/>
      <c r="K93" s="2"/>
      <c r="L93" s="170"/>
      <c r="M93" s="176"/>
      <c r="N93" s="2"/>
      <c r="O93" s="176"/>
      <c r="P93" s="176"/>
      <c r="Q93" s="2"/>
      <c r="R93" s="176"/>
      <c r="S93" s="176"/>
      <c r="T93" s="2"/>
      <c r="U93" s="170"/>
      <c r="V93" s="170"/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2"/>
      <c r="I94" s="170"/>
      <c r="J94" s="170"/>
      <c r="K94" s="2"/>
      <c r="L94" s="170"/>
      <c r="M94" s="176"/>
      <c r="N94" s="2"/>
      <c r="O94" s="176"/>
      <c r="P94" s="176"/>
      <c r="Q94" s="2"/>
      <c r="R94" s="176"/>
      <c r="S94" s="176"/>
      <c r="T94" s="2"/>
      <c r="U94" s="170"/>
      <c r="V94" s="170"/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2"/>
      <c r="I95" s="170"/>
      <c r="J95" s="170"/>
      <c r="K95" s="2"/>
      <c r="L95" s="170"/>
      <c r="M95" s="176"/>
      <c r="N95" s="2"/>
      <c r="O95" s="176"/>
      <c r="P95" s="176"/>
      <c r="Q95" s="2"/>
      <c r="R95" s="176"/>
      <c r="S95" s="176"/>
      <c r="T95" s="2"/>
      <c r="U95" s="170"/>
      <c r="V95" s="170"/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2"/>
      <c r="I96" s="170"/>
      <c r="J96" s="170"/>
      <c r="K96" s="2"/>
      <c r="L96" s="170"/>
      <c r="M96" s="176"/>
      <c r="N96" s="2"/>
      <c r="O96" s="176"/>
      <c r="P96" s="176"/>
      <c r="Q96" s="2"/>
      <c r="R96" s="176"/>
      <c r="S96" s="176"/>
      <c r="T96" s="2"/>
      <c r="U96" s="170"/>
      <c r="V96" s="170"/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2"/>
      <c r="I97" s="170"/>
      <c r="J97" s="170"/>
      <c r="K97" s="2"/>
      <c r="L97" s="170"/>
      <c r="M97" s="176"/>
      <c r="N97" s="2"/>
      <c r="O97" s="176"/>
      <c r="P97" s="176"/>
      <c r="Q97" s="2"/>
      <c r="R97" s="176"/>
      <c r="S97" s="176"/>
      <c r="T97" s="2"/>
      <c r="U97" s="170"/>
      <c r="V97" s="170"/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2"/>
      <c r="I98" s="170"/>
      <c r="J98" s="170"/>
      <c r="K98" s="2"/>
      <c r="L98" s="170"/>
      <c r="M98" s="176"/>
      <c r="N98" s="2"/>
      <c r="O98" s="176"/>
      <c r="P98" s="176"/>
      <c r="Q98" s="2"/>
      <c r="R98" s="176"/>
      <c r="S98" s="176"/>
      <c r="T98" s="2"/>
      <c r="U98" s="170"/>
      <c r="V98" s="170"/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2"/>
      <c r="I99" s="170"/>
      <c r="J99" s="170"/>
      <c r="K99" s="2"/>
      <c r="L99" s="170"/>
      <c r="M99" s="176"/>
      <c r="N99" s="2"/>
      <c r="O99" s="176"/>
      <c r="P99" s="176"/>
      <c r="Q99" s="2"/>
      <c r="R99" s="176"/>
      <c r="S99" s="176"/>
      <c r="T99" s="2"/>
      <c r="U99" s="170"/>
      <c r="V99" s="170"/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2"/>
      <c r="I100" s="170"/>
      <c r="J100" s="170"/>
      <c r="K100" s="2"/>
      <c r="L100" s="170"/>
      <c r="M100" s="176"/>
      <c r="N100" s="2"/>
      <c r="O100" s="176"/>
      <c r="P100" s="176"/>
      <c r="Q100" s="2"/>
      <c r="R100" s="176"/>
      <c r="S100" s="176"/>
      <c r="T100" s="2"/>
      <c r="U100" s="170"/>
      <c r="V100" s="170"/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2"/>
      <c r="I101" s="170"/>
      <c r="J101" s="170"/>
      <c r="K101" s="2"/>
      <c r="L101" s="170"/>
      <c r="M101" s="176"/>
      <c r="N101" s="2"/>
      <c r="O101" s="176"/>
      <c r="P101" s="176"/>
      <c r="Q101" s="2"/>
      <c r="R101" s="176"/>
      <c r="S101" s="176"/>
      <c r="T101" s="2"/>
      <c r="U101" s="170"/>
      <c r="V101" s="170"/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2"/>
      <c r="I102" s="170"/>
      <c r="J102" s="170"/>
      <c r="K102" s="2"/>
      <c r="L102" s="170"/>
      <c r="M102" s="176"/>
      <c r="N102" s="2"/>
      <c r="O102" s="176"/>
      <c r="P102" s="176"/>
      <c r="Q102" s="2"/>
      <c r="R102" s="176"/>
      <c r="S102" s="176"/>
      <c r="T102" s="2"/>
      <c r="U102" s="170"/>
      <c r="V102" s="170"/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2"/>
      <c r="I103" s="170"/>
      <c r="J103" s="170"/>
      <c r="K103" s="2"/>
      <c r="L103" s="170"/>
      <c r="M103" s="176"/>
      <c r="N103" s="2"/>
      <c r="O103" s="176"/>
      <c r="P103" s="176"/>
      <c r="Q103" s="2"/>
      <c r="R103" s="176"/>
      <c r="S103" s="176"/>
      <c r="T103" s="2"/>
      <c r="U103" s="170"/>
      <c r="V103" s="170"/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2"/>
      <c r="I104" s="170"/>
      <c r="J104" s="170"/>
      <c r="K104" s="2"/>
      <c r="L104" s="170"/>
      <c r="M104" s="176"/>
      <c r="N104" s="2"/>
      <c r="O104" s="176"/>
      <c r="P104" s="176"/>
      <c r="Q104" s="2"/>
      <c r="R104" s="176"/>
      <c r="S104" s="176"/>
      <c r="T104" s="2"/>
      <c r="U104" s="170"/>
      <c r="V104" s="170"/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2"/>
      <c r="I105" s="170"/>
      <c r="J105" s="170"/>
      <c r="K105" s="2"/>
      <c r="L105" s="170"/>
      <c r="M105" s="176"/>
      <c r="N105" s="2"/>
      <c r="O105" s="176"/>
      <c r="P105" s="176"/>
      <c r="Q105" s="2"/>
      <c r="R105" s="176"/>
      <c r="S105" s="176"/>
      <c r="T105" s="2"/>
      <c r="U105" s="170"/>
      <c r="V105" s="170"/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2"/>
      <c r="I106" s="170"/>
      <c r="J106" s="170"/>
      <c r="K106" s="2"/>
      <c r="L106" s="170"/>
      <c r="M106" s="176"/>
      <c r="N106" s="2"/>
      <c r="O106" s="176"/>
      <c r="P106" s="176"/>
      <c r="Q106" s="2"/>
      <c r="R106" s="176"/>
      <c r="S106" s="176"/>
      <c r="T106" s="2"/>
      <c r="U106" s="170"/>
      <c r="V106" s="170"/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2"/>
      <c r="I107" s="170"/>
      <c r="J107" s="170"/>
      <c r="K107" s="2"/>
      <c r="L107" s="170"/>
      <c r="M107" s="176"/>
      <c r="N107" s="2"/>
      <c r="O107" s="176"/>
      <c r="P107" s="176"/>
      <c r="Q107" s="2"/>
      <c r="R107" s="176"/>
      <c r="S107" s="176"/>
      <c r="T107" s="2"/>
      <c r="U107" s="170"/>
      <c r="V107" s="170"/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2"/>
      <c r="I108" s="170"/>
      <c r="J108" s="170"/>
      <c r="K108" s="2"/>
      <c r="L108" s="170"/>
      <c r="M108" s="176"/>
      <c r="N108" s="2"/>
      <c r="O108" s="176"/>
      <c r="P108" s="176"/>
      <c r="Q108" s="2"/>
      <c r="R108" s="176"/>
      <c r="S108" s="176"/>
      <c r="T108" s="2"/>
      <c r="U108" s="170"/>
      <c r="V108" s="170"/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2"/>
      <c r="I109" s="170"/>
      <c r="J109" s="170"/>
      <c r="K109" s="2"/>
      <c r="L109" s="170"/>
      <c r="M109" s="176"/>
      <c r="N109" s="2"/>
      <c r="O109" s="176"/>
      <c r="P109" s="176"/>
      <c r="Q109" s="2"/>
      <c r="R109" s="176"/>
      <c r="S109" s="176"/>
      <c r="T109" s="2"/>
      <c r="U109" s="170"/>
      <c r="V109" s="170"/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2"/>
      <c r="I110" s="170"/>
      <c r="J110" s="170"/>
      <c r="K110" s="2"/>
      <c r="L110" s="170"/>
      <c r="M110" s="176"/>
      <c r="N110" s="2"/>
      <c r="O110" s="176"/>
      <c r="P110" s="176"/>
      <c r="Q110" s="2"/>
      <c r="R110" s="176"/>
      <c r="S110" s="176"/>
      <c r="T110" s="2"/>
      <c r="U110" s="170"/>
      <c r="V110" s="170"/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2"/>
      <c r="I111" s="170"/>
      <c r="J111" s="170"/>
      <c r="K111" s="2"/>
      <c r="L111" s="170"/>
      <c r="M111" s="176"/>
      <c r="N111" s="2"/>
      <c r="O111" s="176"/>
      <c r="P111" s="176"/>
      <c r="Q111" s="2"/>
      <c r="R111" s="176"/>
      <c r="S111" s="176"/>
      <c r="T111" s="2"/>
      <c r="U111" s="170"/>
      <c r="V111" s="170"/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2"/>
      <c r="I112" s="170"/>
      <c r="J112" s="170"/>
      <c r="K112" s="2"/>
      <c r="L112" s="170"/>
      <c r="M112" s="176"/>
      <c r="N112" s="2"/>
      <c r="O112" s="176"/>
      <c r="P112" s="176"/>
      <c r="Q112" s="2"/>
      <c r="R112" s="176"/>
      <c r="S112" s="176"/>
      <c r="T112" s="2"/>
      <c r="U112" s="170"/>
      <c r="V112" s="170"/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2"/>
      <c r="I113" s="170"/>
      <c r="J113" s="170"/>
      <c r="K113" s="2"/>
      <c r="L113" s="170"/>
      <c r="M113" s="176"/>
      <c r="N113" s="2"/>
      <c r="O113" s="176"/>
      <c r="P113" s="176"/>
      <c r="Q113" s="2"/>
      <c r="R113" s="176"/>
      <c r="S113" s="176"/>
      <c r="T113" s="2"/>
      <c r="U113" s="170"/>
      <c r="V113" s="170"/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2"/>
      <c r="I114" s="170"/>
      <c r="J114" s="170"/>
      <c r="K114" s="2"/>
      <c r="L114" s="170"/>
      <c r="M114" s="176"/>
      <c r="N114" s="2"/>
      <c r="O114" s="176"/>
      <c r="P114" s="176"/>
      <c r="Q114" s="2"/>
      <c r="R114" s="176"/>
      <c r="S114" s="176"/>
      <c r="T114" s="2"/>
      <c r="U114" s="170"/>
      <c r="V114" s="170"/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70"/>
      <c r="J115" s="170"/>
      <c r="K115" s="2"/>
      <c r="L115" s="170"/>
      <c r="M115" s="176"/>
      <c r="N115" s="2"/>
      <c r="O115" s="176"/>
      <c r="P115" s="176"/>
      <c r="Q115" s="2"/>
      <c r="R115" s="176"/>
      <c r="S115" s="176"/>
      <c r="T115" s="2"/>
      <c r="U115" s="170"/>
      <c r="V115" s="170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70"/>
      <c r="J116" s="170"/>
      <c r="K116" s="2"/>
      <c r="L116" s="170"/>
      <c r="M116" s="176"/>
      <c r="N116" s="2"/>
      <c r="O116" s="176"/>
      <c r="P116" s="176"/>
      <c r="Q116" s="2"/>
      <c r="R116" s="176"/>
      <c r="S116" s="176"/>
      <c r="T116" s="2"/>
      <c r="U116" s="170"/>
      <c r="V116" s="170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70"/>
      <c r="J117" s="170"/>
      <c r="K117" s="2"/>
      <c r="L117" s="170"/>
      <c r="M117" s="176"/>
      <c r="N117" s="2"/>
      <c r="O117" s="176"/>
      <c r="P117" s="176"/>
      <c r="Q117" s="2"/>
      <c r="R117" s="176"/>
      <c r="S117" s="176"/>
      <c r="T117" s="2"/>
      <c r="U117" s="170"/>
      <c r="V117" s="170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70"/>
      <c r="J118" s="170"/>
      <c r="K118" s="2"/>
      <c r="L118" s="170"/>
      <c r="M118" s="176"/>
      <c r="N118" s="2"/>
      <c r="O118" s="176"/>
      <c r="P118" s="176"/>
      <c r="Q118" s="2"/>
      <c r="R118" s="176"/>
      <c r="S118" s="176"/>
      <c r="T118" s="2"/>
      <c r="U118" s="170"/>
      <c r="V118" s="170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70"/>
      <c r="J119" s="170"/>
      <c r="K119" s="2"/>
      <c r="L119" s="170"/>
      <c r="M119" s="176"/>
      <c r="N119" s="2"/>
      <c r="O119" s="176"/>
      <c r="P119" s="176"/>
      <c r="Q119" s="2"/>
      <c r="R119" s="176"/>
      <c r="S119" s="176"/>
      <c r="T119" s="2"/>
      <c r="U119" s="170"/>
      <c r="V119" s="170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70"/>
      <c r="J120" s="170"/>
      <c r="K120" s="2"/>
      <c r="L120" s="170"/>
      <c r="M120" s="176"/>
      <c r="N120" s="2"/>
      <c r="O120" s="176"/>
      <c r="P120" s="176"/>
      <c r="Q120" s="2"/>
      <c r="R120" s="176"/>
      <c r="S120" s="176"/>
      <c r="T120" s="2"/>
      <c r="U120" s="170"/>
      <c r="V120" s="170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70"/>
      <c r="J121" s="170"/>
      <c r="K121" s="2"/>
      <c r="L121" s="170"/>
      <c r="M121" s="176"/>
      <c r="N121" s="2"/>
      <c r="O121" s="176"/>
      <c r="P121" s="176"/>
      <c r="Q121" s="2"/>
      <c r="R121" s="176"/>
      <c r="S121" s="176"/>
      <c r="T121" s="2"/>
      <c r="U121" s="170"/>
      <c r="V121" s="170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70"/>
      <c r="J122" s="170"/>
      <c r="K122" s="2"/>
      <c r="L122" s="170"/>
      <c r="M122" s="176"/>
      <c r="N122" s="2"/>
      <c r="O122" s="176"/>
      <c r="P122" s="176"/>
      <c r="Q122" s="2"/>
      <c r="R122" s="176"/>
      <c r="S122" s="176"/>
      <c r="T122" s="2"/>
      <c r="U122" s="170"/>
      <c r="V122" s="170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70"/>
      <c r="J123" s="170"/>
      <c r="K123" s="2"/>
      <c r="L123" s="170"/>
      <c r="M123" s="176"/>
      <c r="N123" s="2"/>
      <c r="O123" s="176"/>
      <c r="P123" s="176"/>
      <c r="Q123" s="2"/>
      <c r="R123" s="176"/>
      <c r="S123" s="176"/>
      <c r="T123" s="2"/>
      <c r="U123" s="170"/>
      <c r="V123" s="170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70"/>
      <c r="J124" s="170"/>
      <c r="K124" s="2"/>
      <c r="L124" s="170"/>
      <c r="M124" s="176"/>
      <c r="N124" s="2"/>
      <c r="O124" s="176"/>
      <c r="P124" s="176"/>
      <c r="Q124" s="2"/>
      <c r="R124" s="176"/>
      <c r="S124" s="176"/>
      <c r="T124" s="2"/>
      <c r="U124" s="170"/>
      <c r="V124" s="170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70"/>
      <c r="J125" s="170"/>
      <c r="K125" s="2"/>
      <c r="L125" s="170"/>
      <c r="M125" s="176"/>
      <c r="N125" s="2"/>
      <c r="O125" s="176"/>
      <c r="P125" s="176"/>
      <c r="Q125" s="2"/>
      <c r="R125" s="176"/>
      <c r="S125" s="176"/>
      <c r="T125" s="2"/>
      <c r="U125" s="170"/>
      <c r="V125" s="170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70"/>
      <c r="J126" s="170"/>
      <c r="K126" s="2"/>
      <c r="L126" s="170"/>
      <c r="M126" s="176"/>
      <c r="N126" s="2"/>
      <c r="O126" s="176"/>
      <c r="P126" s="176"/>
      <c r="Q126" s="2"/>
      <c r="R126" s="176"/>
      <c r="S126" s="176"/>
      <c r="T126" s="2"/>
      <c r="U126" s="170"/>
      <c r="V126" s="170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70"/>
      <c r="J127" s="170"/>
      <c r="K127" s="2"/>
      <c r="L127" s="170"/>
      <c r="M127" s="176"/>
      <c r="N127" s="2"/>
      <c r="O127" s="176"/>
      <c r="P127" s="176"/>
      <c r="Q127" s="2"/>
      <c r="R127" s="176"/>
      <c r="S127" s="176"/>
      <c r="T127" s="2"/>
      <c r="U127" s="170"/>
      <c r="V127" s="170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70"/>
      <c r="J128" s="170"/>
      <c r="K128" s="2"/>
      <c r="L128" s="170"/>
      <c r="M128" s="176"/>
      <c r="N128" s="2"/>
      <c r="O128" s="176"/>
      <c r="P128" s="176"/>
      <c r="Q128" s="2"/>
      <c r="R128" s="176"/>
      <c r="S128" s="176"/>
      <c r="T128" s="2"/>
      <c r="U128" s="170"/>
      <c r="V128" s="170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70"/>
      <c r="J129" s="170"/>
      <c r="K129" s="2"/>
      <c r="L129" s="170"/>
      <c r="M129" s="176"/>
      <c r="N129" s="2"/>
      <c r="O129" s="176"/>
      <c r="P129" s="176"/>
      <c r="Q129" s="2"/>
      <c r="R129" s="176"/>
      <c r="S129" s="176"/>
      <c r="T129" s="2"/>
      <c r="U129" s="170"/>
      <c r="V129" s="170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70"/>
      <c r="J130" s="170"/>
      <c r="K130" s="2"/>
      <c r="L130" s="170"/>
      <c r="M130" s="176"/>
      <c r="N130" s="2"/>
      <c r="O130" s="176"/>
      <c r="P130" s="176"/>
      <c r="Q130" s="2"/>
      <c r="R130" s="176"/>
      <c r="S130" s="176"/>
      <c r="T130" s="2"/>
      <c r="U130" s="170"/>
      <c r="V130" s="170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70"/>
      <c r="J131" s="170"/>
      <c r="K131" s="2"/>
      <c r="L131" s="170"/>
      <c r="M131" s="176"/>
      <c r="N131" s="2"/>
      <c r="O131" s="176"/>
      <c r="P131" s="176"/>
      <c r="Q131" s="2"/>
      <c r="R131" s="176"/>
      <c r="S131" s="176"/>
      <c r="T131" s="2"/>
      <c r="U131" s="170"/>
      <c r="V131" s="170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70"/>
      <c r="J132" s="170"/>
      <c r="K132" s="2"/>
      <c r="L132" s="170"/>
      <c r="M132" s="176"/>
      <c r="N132" s="2"/>
      <c r="O132" s="176"/>
      <c r="P132" s="176"/>
      <c r="Q132" s="2"/>
      <c r="R132" s="176"/>
      <c r="S132" s="176"/>
      <c r="T132" s="2"/>
      <c r="U132" s="170"/>
      <c r="V132" s="170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70"/>
      <c r="J133" s="170"/>
      <c r="K133" s="2"/>
      <c r="L133" s="170"/>
      <c r="M133" s="176"/>
      <c r="N133" s="2"/>
      <c r="O133" s="176"/>
      <c r="P133" s="176"/>
      <c r="Q133" s="2"/>
      <c r="R133" s="176"/>
      <c r="S133" s="176"/>
      <c r="T133" s="2"/>
      <c r="U133" s="170"/>
      <c r="V133" s="170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70"/>
      <c r="J134" s="170"/>
      <c r="K134" s="2"/>
      <c r="L134" s="170"/>
      <c r="M134" s="176"/>
      <c r="N134" s="2"/>
      <c r="O134" s="176"/>
      <c r="P134" s="176"/>
      <c r="Q134" s="2"/>
      <c r="R134" s="176"/>
      <c r="S134" s="176"/>
      <c r="T134" s="2"/>
      <c r="U134" s="170"/>
      <c r="V134" s="170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70"/>
      <c r="J135" s="170"/>
      <c r="K135" s="2"/>
      <c r="L135" s="170"/>
      <c r="M135" s="176"/>
      <c r="N135" s="2"/>
      <c r="O135" s="176"/>
      <c r="P135" s="176"/>
      <c r="Q135" s="2"/>
      <c r="R135" s="176"/>
      <c r="S135" s="176"/>
      <c r="T135" s="2"/>
      <c r="U135" s="170"/>
      <c r="V135" s="170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70"/>
      <c r="J136" s="170"/>
      <c r="K136" s="2"/>
      <c r="L136" s="170"/>
      <c r="M136" s="176"/>
      <c r="N136" s="2"/>
      <c r="O136" s="176"/>
      <c r="P136" s="176"/>
      <c r="Q136" s="2"/>
      <c r="R136" s="176"/>
      <c r="S136" s="176"/>
      <c r="T136" s="2"/>
      <c r="U136" s="170"/>
      <c r="V136" s="170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70"/>
      <c r="J137" s="170"/>
      <c r="K137" s="2"/>
      <c r="L137" s="170"/>
      <c r="M137" s="176"/>
      <c r="N137" s="2"/>
      <c r="O137" s="176"/>
      <c r="P137" s="176"/>
      <c r="Q137" s="2"/>
      <c r="R137" s="176"/>
      <c r="S137" s="176"/>
      <c r="T137" s="2"/>
      <c r="U137" s="170"/>
      <c r="V137" s="170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70"/>
      <c r="J138" s="170"/>
      <c r="K138" s="2"/>
      <c r="L138" s="170"/>
      <c r="M138" s="176"/>
      <c r="N138" s="2"/>
      <c r="O138" s="176"/>
      <c r="P138" s="176"/>
      <c r="Q138" s="2"/>
      <c r="R138" s="176"/>
      <c r="S138" s="176"/>
      <c r="T138" s="2"/>
      <c r="U138" s="170"/>
      <c r="V138" s="170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70"/>
      <c r="J139" s="170"/>
      <c r="K139" s="2"/>
      <c r="L139" s="170"/>
      <c r="M139" s="176"/>
      <c r="N139" s="2"/>
      <c r="O139" s="176"/>
      <c r="P139" s="176"/>
      <c r="Q139" s="2"/>
      <c r="R139" s="176"/>
      <c r="S139" s="176"/>
      <c r="T139" s="2"/>
      <c r="U139" s="170"/>
      <c r="V139" s="170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70"/>
      <c r="J140" s="170"/>
      <c r="K140" s="2"/>
      <c r="L140" s="170"/>
      <c r="M140" s="176"/>
      <c r="N140" s="2"/>
      <c r="O140" s="176"/>
      <c r="P140" s="176"/>
      <c r="Q140" s="2"/>
      <c r="R140" s="176"/>
      <c r="S140" s="176"/>
      <c r="T140" s="2"/>
      <c r="U140" s="170"/>
      <c r="V140" s="170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70"/>
      <c r="J141" s="170"/>
      <c r="K141" s="2"/>
      <c r="L141" s="170"/>
      <c r="M141" s="176"/>
      <c r="N141" s="2"/>
      <c r="O141" s="176"/>
      <c r="P141" s="176"/>
      <c r="Q141" s="2"/>
      <c r="R141" s="176"/>
      <c r="S141" s="176"/>
      <c r="T141" s="2"/>
      <c r="U141" s="170"/>
      <c r="V141" s="170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70"/>
      <c r="J142" s="170"/>
      <c r="K142" s="2"/>
      <c r="L142" s="170"/>
      <c r="M142" s="176"/>
      <c r="N142" s="2"/>
      <c r="O142" s="176"/>
      <c r="P142" s="176"/>
      <c r="Q142" s="2"/>
      <c r="R142" s="176"/>
      <c r="S142" s="176"/>
      <c r="T142" s="2"/>
      <c r="U142" s="170"/>
      <c r="V142" s="170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70"/>
      <c r="J143" s="170"/>
      <c r="K143" s="2"/>
      <c r="L143" s="170"/>
      <c r="M143" s="176"/>
      <c r="N143" s="2"/>
      <c r="O143" s="176"/>
      <c r="P143" s="176"/>
      <c r="Q143" s="2"/>
      <c r="R143" s="176"/>
      <c r="S143" s="176"/>
      <c r="T143" s="2"/>
      <c r="U143" s="170"/>
      <c r="V143" s="170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70"/>
      <c r="J144" s="170"/>
      <c r="K144" s="2"/>
      <c r="L144" s="170"/>
      <c r="M144" s="176"/>
      <c r="N144" s="2"/>
      <c r="O144" s="176"/>
      <c r="P144" s="176"/>
      <c r="Q144" s="2"/>
      <c r="R144" s="176"/>
      <c r="S144" s="176"/>
      <c r="T144" s="2"/>
      <c r="U144" s="170"/>
      <c r="V144" s="170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70"/>
      <c r="J145" s="170"/>
      <c r="K145" s="2"/>
      <c r="L145" s="170"/>
      <c r="M145" s="176"/>
      <c r="N145" s="2"/>
      <c r="O145" s="176"/>
      <c r="P145" s="176"/>
      <c r="Q145" s="2"/>
      <c r="R145" s="176"/>
      <c r="S145" s="176"/>
      <c r="T145" s="2"/>
      <c r="U145" s="170"/>
      <c r="V145" s="170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70"/>
      <c r="J146" s="170"/>
      <c r="K146" s="2"/>
      <c r="L146" s="170"/>
      <c r="M146" s="176"/>
      <c r="N146" s="2"/>
      <c r="O146" s="176"/>
      <c r="P146" s="176"/>
      <c r="Q146" s="2"/>
      <c r="R146" s="176"/>
      <c r="S146" s="176"/>
      <c r="T146" s="2"/>
      <c r="U146" s="170"/>
      <c r="V146" s="170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70"/>
      <c r="J147" s="170"/>
      <c r="K147" s="2"/>
      <c r="L147" s="170"/>
      <c r="M147" s="176"/>
      <c r="N147" s="2"/>
      <c r="O147" s="176"/>
      <c r="P147" s="176"/>
      <c r="Q147" s="2"/>
      <c r="R147" s="176"/>
      <c r="S147" s="176"/>
      <c r="T147" s="2"/>
      <c r="U147" s="170"/>
      <c r="V147" s="170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70"/>
      <c r="J148" s="170"/>
      <c r="K148" s="2"/>
      <c r="L148" s="170"/>
      <c r="M148" s="176"/>
      <c r="N148" s="2"/>
      <c r="O148" s="176"/>
      <c r="P148" s="176"/>
      <c r="Q148" s="2"/>
      <c r="R148" s="176"/>
      <c r="S148" s="176"/>
      <c r="T148" s="2"/>
      <c r="U148" s="170"/>
      <c r="V148" s="170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70"/>
      <c r="J149" s="170"/>
      <c r="K149" s="2"/>
      <c r="L149" s="170"/>
      <c r="M149" s="176"/>
      <c r="N149" s="2"/>
      <c r="O149" s="176"/>
      <c r="P149" s="176"/>
      <c r="Q149" s="2"/>
      <c r="R149" s="176"/>
      <c r="S149" s="176"/>
      <c r="T149" s="2"/>
      <c r="U149" s="170"/>
      <c r="V149" s="170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70"/>
      <c r="J150" s="170"/>
      <c r="K150" s="2"/>
      <c r="L150" s="170"/>
      <c r="M150" s="176"/>
      <c r="N150" s="2"/>
      <c r="O150" s="176"/>
      <c r="P150" s="176"/>
      <c r="Q150" s="2"/>
      <c r="R150" s="176"/>
      <c r="S150" s="176"/>
      <c r="T150" s="2"/>
      <c r="U150" s="170"/>
      <c r="V150" s="170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70"/>
      <c r="J151" s="170"/>
      <c r="K151" s="2"/>
      <c r="L151" s="170"/>
      <c r="M151" s="176"/>
      <c r="N151" s="2"/>
      <c r="O151" s="176"/>
      <c r="P151" s="176"/>
      <c r="Q151" s="2"/>
      <c r="R151" s="176"/>
      <c r="S151" s="176"/>
      <c r="T151" s="2"/>
      <c r="U151" s="170"/>
      <c r="V151" s="170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70"/>
      <c r="J152" s="170"/>
      <c r="K152" s="2"/>
      <c r="L152" s="170"/>
      <c r="M152" s="176"/>
      <c r="N152" s="2"/>
      <c r="O152" s="176"/>
      <c r="P152" s="176"/>
      <c r="Q152" s="2"/>
      <c r="R152" s="176"/>
      <c r="S152" s="176"/>
      <c r="T152" s="2"/>
      <c r="U152" s="170"/>
      <c r="V152" s="170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70"/>
      <c r="J153" s="170"/>
      <c r="K153" s="2"/>
      <c r="L153" s="170"/>
      <c r="M153" s="176"/>
      <c r="N153" s="2"/>
      <c r="O153" s="176"/>
      <c r="P153" s="176"/>
      <c r="Q153" s="2"/>
      <c r="R153" s="176"/>
      <c r="S153" s="176"/>
      <c r="T153" s="2"/>
      <c r="U153" s="170"/>
      <c r="V153" s="170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70"/>
      <c r="J154" s="170"/>
      <c r="K154" s="2"/>
      <c r="L154" s="170"/>
      <c r="M154" s="176"/>
      <c r="N154" s="2"/>
      <c r="O154" s="176"/>
      <c r="P154" s="176"/>
      <c r="Q154" s="2"/>
      <c r="R154" s="176"/>
      <c r="S154" s="176"/>
      <c r="T154" s="2"/>
      <c r="U154" s="170"/>
      <c r="V154" s="170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70"/>
      <c r="J155" s="170"/>
      <c r="K155" s="2"/>
      <c r="L155" s="170"/>
      <c r="M155" s="176"/>
      <c r="N155" s="2"/>
      <c r="O155" s="176"/>
      <c r="P155" s="176"/>
      <c r="Q155" s="2"/>
      <c r="R155" s="176"/>
      <c r="S155" s="176"/>
      <c r="T155" s="2"/>
      <c r="U155" s="170"/>
      <c r="V155" s="170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70"/>
      <c r="J156" s="170"/>
      <c r="K156" s="2"/>
      <c r="L156" s="170"/>
      <c r="M156" s="176"/>
      <c r="N156" s="2"/>
      <c r="O156" s="176"/>
      <c r="P156" s="176"/>
      <c r="Q156" s="2"/>
      <c r="R156" s="176"/>
      <c r="S156" s="176"/>
      <c r="T156" s="2"/>
      <c r="U156" s="170"/>
      <c r="V156" s="170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70"/>
      <c r="J157" s="170"/>
      <c r="K157" s="2"/>
      <c r="L157" s="170"/>
      <c r="M157" s="176"/>
      <c r="N157" s="2"/>
      <c r="O157" s="176"/>
      <c r="P157" s="176"/>
      <c r="Q157" s="2"/>
      <c r="R157" s="176"/>
      <c r="S157" s="176"/>
      <c r="T157" s="2"/>
      <c r="U157" s="170"/>
      <c r="V157" s="170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70"/>
      <c r="J158" s="170"/>
      <c r="K158" s="2"/>
      <c r="L158" s="170"/>
      <c r="M158" s="176"/>
      <c r="N158" s="2"/>
      <c r="O158" s="176"/>
      <c r="P158" s="176"/>
      <c r="Q158" s="2"/>
      <c r="R158" s="176"/>
      <c r="S158" s="176"/>
      <c r="T158" s="2"/>
      <c r="U158" s="170"/>
      <c r="V158" s="170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70"/>
      <c r="J159" s="170"/>
      <c r="K159" s="2"/>
      <c r="L159" s="170"/>
      <c r="M159" s="176"/>
      <c r="N159" s="2"/>
      <c r="O159" s="176"/>
      <c r="P159" s="176"/>
      <c r="Q159" s="2"/>
      <c r="R159" s="176"/>
      <c r="S159" s="176"/>
      <c r="T159" s="2"/>
      <c r="U159" s="170"/>
      <c r="V159" s="170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70"/>
      <c r="J160" s="170"/>
      <c r="K160" s="2"/>
      <c r="L160" s="170"/>
      <c r="M160" s="176"/>
      <c r="N160" s="2"/>
      <c r="O160" s="176"/>
      <c r="P160" s="176"/>
      <c r="Q160" s="2"/>
      <c r="R160" s="176"/>
      <c r="S160" s="176"/>
      <c r="T160" s="2"/>
      <c r="U160" s="170"/>
      <c r="V160" s="170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70"/>
      <c r="J161" s="170"/>
      <c r="K161" s="2"/>
      <c r="L161" s="170"/>
      <c r="M161" s="176"/>
      <c r="N161" s="2"/>
      <c r="O161" s="176"/>
      <c r="P161" s="176"/>
      <c r="Q161" s="2"/>
      <c r="R161" s="176"/>
      <c r="S161" s="176"/>
      <c r="T161" s="2"/>
      <c r="U161" s="170"/>
      <c r="V161" s="170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mergeCells count="10">
    <mergeCell ref="Z4:AA4"/>
    <mergeCell ref="AB4:AC4"/>
    <mergeCell ref="AD4:AE4"/>
    <mergeCell ref="AF4:AG4"/>
    <mergeCell ref="T4:V4"/>
    <mergeCell ref="Q4:S4"/>
    <mergeCell ref="N4:P4"/>
    <mergeCell ref="K4:M4"/>
    <mergeCell ref="H4:J4"/>
    <mergeCell ref="X4:Y4"/>
  </mergeCells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61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5"/>
      <c r="C1" s="5"/>
      <c r="D1" s="3"/>
      <c r="E1" s="5"/>
      <c r="F1" s="5"/>
      <c r="G1" s="5"/>
      <c r="H1" s="5"/>
      <c r="I1" s="159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66"/>
      <c r="B2" s="66"/>
      <c r="C2" s="66"/>
      <c r="D2" s="62"/>
      <c r="E2" s="63" t="s">
        <v>54</v>
      </c>
      <c r="F2" s="64" t="s">
        <v>17</v>
      </c>
      <c r="G2" s="66"/>
      <c r="H2" s="66"/>
      <c r="I2" s="160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5"/>
      <c r="C3" s="5"/>
      <c r="D3" s="3"/>
      <c r="E3" s="63" t="s">
        <v>55</v>
      </c>
      <c r="F3" s="64" t="str">
        <f>Currency&amp;CurveTenor</f>
        <v>EUR1M</v>
      </c>
      <c r="G3" s="66"/>
      <c r="H3" s="66"/>
      <c r="I3" s="160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5"/>
      <c r="C4" s="5"/>
      <c r="D4" s="3"/>
      <c r="E4" s="63" t="s">
        <v>32</v>
      </c>
      <c r="F4" s="23" t="str">
        <f>IborIndexFamily&amp;CurveTenor</f>
        <v>Euribor1M</v>
      </c>
      <c r="G4" s="66"/>
      <c r="H4" s="66"/>
      <c r="I4" s="160"/>
      <c r="J4" s="66"/>
      <c r="K4" s="66"/>
      <c r="L4" s="5"/>
      <c r="M4" s="5"/>
      <c r="N4" s="5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30" x14ac:dyDescent="0.2">
      <c r="A5" s="66"/>
      <c r="B5" s="66"/>
      <c r="C5" s="66"/>
      <c r="D5" s="62"/>
      <c r="E5" s="66"/>
      <c r="F5" s="66"/>
      <c r="G5" s="66"/>
      <c r="H5" s="66"/>
      <c r="I5" s="160"/>
      <c r="J5" s="66"/>
      <c r="K5" s="66"/>
      <c r="L5" s="66"/>
      <c r="M5" s="5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"/>
      <c r="N6" s="6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80"/>
      <c r="E7" s="106"/>
      <c r="F7" s="107"/>
      <c r="G7" s="107"/>
      <c r="H7" s="107"/>
      <c r="I7" s="103"/>
      <c r="J7" s="103"/>
      <c r="K7" s="103"/>
      <c r="L7" s="32"/>
      <c r="M7" s="5"/>
      <c r="N7" s="66"/>
      <c r="O7" s="66"/>
      <c r="P7" s="66"/>
      <c r="Q7" s="66"/>
      <c r="R7" s="66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81"/>
      <c r="E8" s="88"/>
      <c r="F8" s="89"/>
      <c r="G8" s="89"/>
      <c r="H8" s="89"/>
      <c r="I8" s="104"/>
      <c r="J8" s="104"/>
      <c r="K8" s="104"/>
      <c r="L8" s="32"/>
      <c r="M8" s="63" t="s">
        <v>66</v>
      </c>
      <c r="N8" s="62"/>
      <c r="O8" s="63" t="s">
        <v>65</v>
      </c>
      <c r="P8" s="63" t="s">
        <v>62</v>
      </c>
      <c r="Q8" s="63" t="s">
        <v>63</v>
      </c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81" t="s">
        <v>112</v>
      </c>
      <c r="E9" s="88" t="s">
        <v>160</v>
      </c>
      <c r="F9" s="89">
        <f>EvaluationDate</f>
        <v>42136</v>
      </c>
      <c r="G9" s="89">
        <f>_xll.qlInterestRateIndexValueDate(M9,F9,Trigger)</f>
        <v>42138</v>
      </c>
      <c r="H9" s="89">
        <f>_xll.qlInterestRateIndexMaturity(M9,G9,Trigger)</f>
        <v>42139</v>
      </c>
      <c r="I9" s="104">
        <f>_xll.qlIndexFixing(M9,F9,,Trigger)</f>
        <v>-5.2100226201279298E-4</v>
      </c>
      <c r="J9" s="104" t="str">
        <f>Currency&amp;CurveTenor&amp;E9&amp;D9&amp;"="</f>
        <v>EUR1MDPSN=</v>
      </c>
      <c r="K9" s="104"/>
      <c r="L9" s="32"/>
      <c r="M9" s="87" t="str">
        <f>_xll.qlIborIndex(,IborIndexFamily,IF(D9="SN","1D",D9),SettlementDays,Currency,Calendar,BDayConvention,EndOfMonth,DayCounter,YieldCurve,,Trigger)</f>
        <v>obj_00845#0040</v>
      </c>
      <c r="N9" s="62"/>
      <c r="O9" s="64" t="b">
        <v>0</v>
      </c>
      <c r="P9" s="64" t="s">
        <v>159</v>
      </c>
      <c r="Q9" s="64" t="s">
        <v>129</v>
      </c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81" t="s">
        <v>116</v>
      </c>
      <c r="E10" s="88" t="s">
        <v>160</v>
      </c>
      <c r="F10" s="89">
        <f>EvaluationDate</f>
        <v>42136</v>
      </c>
      <c r="G10" s="89">
        <f>_xll.qlInterestRateIndexValueDate(M10,F10,Trigger)</f>
        <v>42138</v>
      </c>
      <c r="H10" s="89">
        <f>_xll.qlInterestRateIndexMaturity(M10,G10,Trigger)</f>
        <v>42145</v>
      </c>
      <c r="I10" s="104">
        <f>_xll.qlIndexFixing(M10,F10,,Trigger)</f>
        <v>-5.2099999998793986E-4</v>
      </c>
      <c r="J10" s="104" t="str">
        <f>Currency&amp;CurveTenor&amp;E10&amp;D10&amp;"="</f>
        <v>EUR1MDPSW=</v>
      </c>
      <c r="K10" s="104"/>
      <c r="L10" s="32"/>
      <c r="M10" s="87" t="str">
        <f>_xll.qlEuribor(,D10,YieldCurve,,Trigger)</f>
        <v>obj_007fb#0015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81" t="s">
        <v>16</v>
      </c>
      <c r="E11" s="88" t="s">
        <v>160</v>
      </c>
      <c r="F11" s="89">
        <f>EvaluationDate</f>
        <v>42136</v>
      </c>
      <c r="G11" s="89">
        <f>_xll.qlInterestRateIndexValueDate(M11,F11,Trigger)</f>
        <v>42138</v>
      </c>
      <c r="H11" s="89">
        <f>_xll.qlInterestRateIndexMaturity(M11,G11,Trigger)</f>
        <v>42152</v>
      </c>
      <c r="I11" s="104">
        <f>_xll.qlIndexFixing(M11,F11,,Trigger)</f>
        <v>-5.1900000000231524E-4</v>
      </c>
      <c r="J11" s="104" t="str">
        <f>Currency&amp;CurveTenor&amp;E11&amp;D11&amp;"="</f>
        <v>EUR1MDP2W=</v>
      </c>
      <c r="K11" s="104"/>
      <c r="L11" s="32"/>
      <c r="M11" s="87" t="str">
        <f>_xll.qlEuribor(,D11,YieldCurve,,Trigger)</f>
        <v>obj_007fd#0007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81" t="s">
        <v>75</v>
      </c>
      <c r="E12" s="88" t="s">
        <v>160</v>
      </c>
      <c r="F12" s="89">
        <f>EvaluationDate</f>
        <v>42136</v>
      </c>
      <c r="G12" s="89">
        <f>_xll.qlInterestRateIndexValueDate(M12,F12,Trigger)</f>
        <v>42138</v>
      </c>
      <c r="H12" s="89">
        <f>_xll.qlInterestRateIndexMaturity(M12,G12,Trigger)</f>
        <v>42159</v>
      </c>
      <c r="I12" s="104">
        <f>_xll.qlIndexFixing(M12,F12,,Trigger)</f>
        <v>-4.2700000022488638E-4</v>
      </c>
      <c r="J12" s="104" t="str">
        <f>Currency&amp;CurveTenor&amp;E12&amp;D12&amp;"="</f>
        <v>EUR1MDP3W=</v>
      </c>
      <c r="K12" s="104"/>
      <c r="L12" s="32"/>
      <c r="M12" s="98" t="str">
        <f>_xll.qlEuribor(,D12,YieldCurve,,Trigger)</f>
        <v>obj_007fc#0006</v>
      </c>
      <c r="N12" s="3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82" t="s">
        <v>17</v>
      </c>
      <c r="E13" s="90" t="s">
        <v>160</v>
      </c>
      <c r="F13" s="91">
        <f>EvaluationDate</f>
        <v>42136</v>
      </c>
      <c r="G13" s="91">
        <f>_xll.qlInterestRateIndexValueDate(IborIndex,F13,Trigger)</f>
        <v>42138</v>
      </c>
      <c r="H13" s="91">
        <f>_xll.qlInterestRateIndexMaturity(IborIndex,G13,Trigger)</f>
        <v>42170</v>
      </c>
      <c r="I13" s="92">
        <f>_xll.qlIndexFixing(IborIndex,F13,,Trigger)</f>
        <v>-4.5000000000169904E-4</v>
      </c>
      <c r="J13" s="92" t="str">
        <f>Currency&amp;CurveTenor&amp;E13&amp;D13&amp;"="</f>
        <v>EUR1MDP1M=</v>
      </c>
      <c r="K13" s="92"/>
      <c r="L13" s="32"/>
      <c r="M13" s="102" t="s">
        <v>37</v>
      </c>
      <c r="N13" s="32"/>
      <c r="O13" s="63" t="s">
        <v>33</v>
      </c>
      <c r="P13" s="63" t="s">
        <v>56</v>
      </c>
      <c r="Q13" s="63" t="s">
        <v>34</v>
      </c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81" t="s">
        <v>18</v>
      </c>
      <c r="E14" s="19" t="s">
        <v>116</v>
      </c>
      <c r="F14" s="36">
        <f t="shared" ref="F7:F70" si="0">EvaluationDate</f>
        <v>42136</v>
      </c>
      <c r="G14" s="36">
        <f>_xll.qlInterestRateIndexValueDate(M14,F14,Trigger)</f>
        <v>42138</v>
      </c>
      <c r="H14" s="36">
        <f>_xll.qlInterestRateIndexMaturity(M14,G14,Trigger)</f>
        <v>42199</v>
      </c>
      <c r="I14" s="103">
        <f>_xll.qlIndexFixing(M14,F14,TRUE,AllTriggers)</f>
        <v>-4.9000000000021997E-4</v>
      </c>
      <c r="J14" s="30" t="str">
        <f>Currency&amp;CurveTenor&amp;E14&amp;D14&amp;"="</f>
        <v>EUR1MSW2M=</v>
      </c>
      <c r="K14" s="30" t="s">
        <v>130</v>
      </c>
      <c r="L14" s="32"/>
      <c r="M14" s="65" t="str">
        <f>_xll.qlSwapIndex(,IborIndexFamily,D14,SettlementDays,Currency,Calendar,FixedLegTenor,FixedLegBDC,FixedLegDayCounter,IborIndex,DiscountingCurve,,Trigger)</f>
        <v>obj_0086c#0056</v>
      </c>
      <c r="N14" s="32"/>
      <c r="O14" s="64" t="s">
        <v>23</v>
      </c>
      <c r="P14" s="64" t="s">
        <v>40</v>
      </c>
      <c r="Q14" s="64" t="s">
        <v>129</v>
      </c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81" t="s">
        <v>19</v>
      </c>
      <c r="E15" s="20" t="s">
        <v>116</v>
      </c>
      <c r="F15" s="37">
        <f t="shared" si="0"/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104">
        <f>_xll.qlIndexFixing(M15,F15,TRUE,AllTriggers)</f>
        <v>-5.2999999980897342E-4</v>
      </c>
      <c r="J15" s="29" t="str">
        <f>Currency&amp;CurveTenor&amp;E15&amp;D15&amp;"="</f>
        <v>EUR1MSW3M=</v>
      </c>
      <c r="K15" s="29" t="s">
        <v>131</v>
      </c>
      <c r="L15" s="32"/>
      <c r="M15" s="21" t="str">
        <f>_xll.qlSwapIndex(,IborIndexFamily,D15,SettlementDays,Currency,Calendar,FixedLegTenor,FixedLegBDC,FixedLegDayCounter,IborIndex,DiscountingCurve,,Trigger)</f>
        <v>obj_0086d#0011</v>
      </c>
      <c r="N15" s="32"/>
      <c r="O15" s="66"/>
      <c r="P15" s="66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81" t="s">
        <v>20</v>
      </c>
      <c r="E16" s="20" t="s">
        <v>116</v>
      </c>
      <c r="F16" s="37">
        <f t="shared" si="0"/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104">
        <f>_xll.qlIndexFixing(M16,F16,TRUE,AllTriggers)</f>
        <v>-5.4999999999957969E-4</v>
      </c>
      <c r="J16" s="29" t="str">
        <f>Currency&amp;CurveTenor&amp;E16&amp;D16&amp;"="</f>
        <v>EUR1MSW4M=</v>
      </c>
      <c r="K16" s="29" t="s">
        <v>132</v>
      </c>
      <c r="L16" s="32"/>
      <c r="M16" s="21" t="str">
        <f>_xll.qlSwapIndex(,IborIndexFamily,D16,SettlementDays,Currency,Calendar,FixedLegTenor,FixedLegBDC,FixedLegDayCounter,IborIndex,DiscountingCurve,,Trigger)</f>
        <v>obj_0086f#0010</v>
      </c>
      <c r="N16" s="32"/>
      <c r="O16" s="66"/>
      <c r="P16" s="66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81" t="s">
        <v>21</v>
      </c>
      <c r="E17" s="20" t="s">
        <v>116</v>
      </c>
      <c r="F17" s="37">
        <f t="shared" si="0"/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104">
        <f>_xll.qlIndexFixing(M17,F17,TRUE,AllTriggers)</f>
        <v>-5.7000000008414339E-4</v>
      </c>
      <c r="J17" s="29" t="str">
        <f>Currency&amp;CurveTenor&amp;E17&amp;D17&amp;"="</f>
        <v>EUR1MSW5M=</v>
      </c>
      <c r="K17" s="29" t="s">
        <v>133</v>
      </c>
      <c r="L17" s="32"/>
      <c r="M17" s="21" t="str">
        <f>_xll.qlSwapIndex(,IborIndexFamily,D17,SettlementDays,Currency,Calendar,FixedLegTenor,FixedLegBDC,FixedLegDayCounter,IborIndex,DiscountingCurve,,Trigger)</f>
        <v>obj_00868#0010</v>
      </c>
      <c r="N17" s="32"/>
      <c r="O17" s="66"/>
      <c r="P17" s="66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81" t="s">
        <v>14</v>
      </c>
      <c r="E18" s="20" t="s">
        <v>116</v>
      </c>
      <c r="F18" s="37">
        <f t="shared" si="0"/>
        <v>42136</v>
      </c>
      <c r="G18" s="37">
        <f>_xll.qlInterestRateIndexValueDate(M18,F18,Trigger)</f>
        <v>42138</v>
      </c>
      <c r="H18" s="37">
        <f>_xll.qlInterestRateIndexMaturity(M18,G18,Trigger)</f>
        <v>42324</v>
      </c>
      <c r="I18" s="104">
        <f>_xll.qlIndexFixing(M18,F18,TRUE,AllTriggers)</f>
        <v>-5.7999999999971865E-4</v>
      </c>
      <c r="J18" s="29" t="str">
        <f>Currency&amp;CurveTenor&amp;E18&amp;D18&amp;"="</f>
        <v>EUR1MSW6M=</v>
      </c>
      <c r="K18" s="29" t="s">
        <v>134</v>
      </c>
      <c r="L18" s="32"/>
      <c r="M18" s="21" t="str">
        <f>_xll.qlSwapIndex(,IborIndexFamily,D18,SettlementDays,Currency,Calendar,FixedLegTenor,FixedLegBDC,FixedLegDayCounter,IborIndex,DiscountingCurve,,Trigger)</f>
        <v>obj_0086b#0010</v>
      </c>
      <c r="N18" s="62"/>
      <c r="O18" s="66"/>
      <c r="P18" s="66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81" t="s">
        <v>68</v>
      </c>
      <c r="E19" s="20" t="s">
        <v>116</v>
      </c>
      <c r="F19" s="37">
        <f t="shared" si="0"/>
        <v>42136</v>
      </c>
      <c r="G19" s="37">
        <f>_xll.qlInterestRateIndexValueDate(M19,F19,Trigger)</f>
        <v>42138</v>
      </c>
      <c r="H19" s="37">
        <f>_xll.qlInterestRateIndexMaturity(M19,G19,Trigger)</f>
        <v>42352</v>
      </c>
      <c r="I19" s="104">
        <f>_xll.qlIndexFixing(M19,F19,TRUE,AllTriggers)</f>
        <v>-6.1999999999999816E-4</v>
      </c>
      <c r="J19" s="29" t="str">
        <f>Currency&amp;CurveTenor&amp;E19&amp;D19&amp;"="</f>
        <v>EUR1MSW7M=</v>
      </c>
      <c r="K19" s="29" t="s">
        <v>135</v>
      </c>
      <c r="L19" s="32"/>
      <c r="M19" s="21" t="str">
        <f>_xll.qlSwapIndex(,IborIndexFamily,D19,SettlementDays,Currency,Calendar,FixedLegTenor,FixedLegBDC,FixedLegDayCounter,IborIndex,DiscountingCurve,,Trigger)</f>
        <v>obj_0086a#0010</v>
      </c>
      <c r="N19" s="62"/>
      <c r="O19" s="66"/>
      <c r="P19" s="66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81" t="s">
        <v>69</v>
      </c>
      <c r="E20" s="20" t="s">
        <v>116</v>
      </c>
      <c r="F20" s="37">
        <f t="shared" si="0"/>
        <v>42136</v>
      </c>
      <c r="G20" s="37">
        <f>_xll.qlInterestRateIndexValueDate(M20,F20,Trigger)</f>
        <v>42138</v>
      </c>
      <c r="H20" s="37">
        <f>_xll.qlInterestRateIndexMaturity(M20,G20,Trigger)</f>
        <v>42383</v>
      </c>
      <c r="I20" s="104">
        <f>_xll.qlIndexFixing(M20,F20,TRUE,AllTriggers)</f>
        <v>-6.2000000000022432E-4</v>
      </c>
      <c r="J20" s="29" t="str">
        <f>Currency&amp;CurveTenor&amp;E20&amp;D20&amp;"="</f>
        <v>EUR1MSW8M=</v>
      </c>
      <c r="K20" s="29" t="s">
        <v>136</v>
      </c>
      <c r="L20" s="32"/>
      <c r="M20" s="21" t="str">
        <f>_xll.qlSwapIndex(,IborIndexFamily,D20,SettlementDays,Currency,Calendar,FixedLegTenor,FixedLegBDC,FixedLegDayCounter,IborIndex,DiscountingCurve,,Trigger)</f>
        <v>obj_0086e#0010</v>
      </c>
      <c r="N20" s="62"/>
      <c r="O20" s="66"/>
      <c r="P20" s="66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81" t="s">
        <v>22</v>
      </c>
      <c r="E21" s="20" t="s">
        <v>116</v>
      </c>
      <c r="F21" s="37">
        <f t="shared" si="0"/>
        <v>42136</v>
      </c>
      <c r="G21" s="37">
        <f>_xll.qlInterestRateIndexValueDate(M21,F21,Trigger)</f>
        <v>42138</v>
      </c>
      <c r="H21" s="37">
        <f>_xll.qlInterestRateIndexMaturity(M21,G21,Trigger)</f>
        <v>42415</v>
      </c>
      <c r="I21" s="104">
        <f>_xll.qlIndexFixing(M21,F21,TRUE,AllTriggers)</f>
        <v>-6.499999999998806E-4</v>
      </c>
      <c r="J21" s="29" t="str">
        <f>Currency&amp;CurveTenor&amp;E21&amp;D21&amp;"="</f>
        <v>EUR1MSW9M=</v>
      </c>
      <c r="K21" s="40" t="s">
        <v>137</v>
      </c>
      <c r="L21" s="32"/>
      <c r="M21" s="21" t="str">
        <f>_xll.qlSwapIndex(,IborIndexFamily,D21,SettlementDays,Currency,Calendar,FixedLegTenor,FixedLegBDC,FixedLegDayCounter,IborIndex,DiscountingCurve,,Trigger)</f>
        <v>obj_00867#0010</v>
      </c>
      <c r="N21" s="62"/>
      <c r="O21" s="66"/>
      <c r="P21" s="66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81" t="s">
        <v>70</v>
      </c>
      <c r="E22" s="20" t="s">
        <v>116</v>
      </c>
      <c r="F22" s="89">
        <f t="shared" si="0"/>
        <v>42136</v>
      </c>
      <c r="G22" s="89">
        <f>_xll.qlInterestRateIndexValueDate(M22,F22,Trigger)</f>
        <v>42138</v>
      </c>
      <c r="H22" s="89">
        <f>_xll.qlInterestRateIndexMaturity(M22,G22,Trigger)</f>
        <v>42443</v>
      </c>
      <c r="I22" s="104">
        <f>_xll.qlIndexFixing(M22,F22,TRUE,AllTriggers)</f>
        <v>-6.5999999999986816E-4</v>
      </c>
      <c r="J22" s="40" t="str">
        <f>Currency&amp;CurveTenor&amp;E22&amp;D22&amp;"="</f>
        <v>EUR1MSW10M=</v>
      </c>
      <c r="K22" s="40" t="s">
        <v>138</v>
      </c>
      <c r="L22" s="86"/>
      <c r="M22" s="21" t="str">
        <f>_xll.qlSwapIndex(,IborIndexFamily,D22,SettlementDays,Currency,Calendar,FixedLegTenor,FixedLegBDC,FixedLegDayCounter,IborIndex,DiscountingCurve,,Trigger)</f>
        <v>obj_00866#0010</v>
      </c>
      <c r="N22" s="62"/>
      <c r="O22" s="66"/>
      <c r="P22" s="66"/>
      <c r="Q22" s="6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81" t="s">
        <v>71</v>
      </c>
      <c r="E23" s="20" t="s">
        <v>116</v>
      </c>
      <c r="F23" s="89">
        <f t="shared" si="0"/>
        <v>42136</v>
      </c>
      <c r="G23" s="89">
        <f>_xll.qlInterestRateIndexValueDate(M23,F23,Trigger)</f>
        <v>42138</v>
      </c>
      <c r="H23" s="89">
        <f>_xll.qlInterestRateIndexMaturity(M23,G23,Trigger)</f>
        <v>42474</v>
      </c>
      <c r="I23" s="104">
        <f>_xll.qlIndexFixing(M23,F23,TRUE,AllTriggers)</f>
        <v>-6.6000000000007361E-4</v>
      </c>
      <c r="J23" s="40" t="str">
        <f>Currency&amp;CurveTenor&amp;E23&amp;D23&amp;"="</f>
        <v>EUR1MSW11M=</v>
      </c>
      <c r="K23" s="40" t="s">
        <v>139</v>
      </c>
      <c r="L23" s="86"/>
      <c r="M23" s="21" t="str">
        <f>_xll.qlSwapIndex(,IborIndexFamily,D23,SettlementDays,Currency,Calendar,FixedLegTenor,FixedLegBDC,FixedLegDayCounter,IborIndex,DiscountingCurve,,Trigger)</f>
        <v>obj_00870#0010</v>
      </c>
      <c r="N23" s="62"/>
      <c r="O23" s="66"/>
      <c r="P23" s="66"/>
      <c r="Q23" s="6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82" t="s">
        <v>73</v>
      </c>
      <c r="E24" s="22" t="s">
        <v>116</v>
      </c>
      <c r="F24" s="91">
        <f t="shared" si="0"/>
        <v>42136</v>
      </c>
      <c r="G24" s="91">
        <f>_xll.qlInterestRateIndexValueDate(M24,F24,Trigger)</f>
        <v>42138</v>
      </c>
      <c r="H24" s="91">
        <f>_xll.qlInterestRateIndexMaturity(M24,G24,Trigger)</f>
        <v>42506</v>
      </c>
      <c r="I24" s="92">
        <f>_xll.qlIndexFixing(M24,F24,TRUE,AllTriggers)</f>
        <v>-6.5000000000012465E-4</v>
      </c>
      <c r="J24" s="92" t="str">
        <f>Currency&amp;CurveTenor&amp;E24&amp;D24&amp;"="</f>
        <v>EUR1MSW12M=</v>
      </c>
      <c r="K24" s="92" t="s">
        <v>140</v>
      </c>
      <c r="L24" s="86"/>
      <c r="M24" s="93" t="str">
        <f>_xll.qlSwapIndex(,IborIndexFamily,D24,SettlementDays,Currency,Calendar,FixedLegTenor,FixedLegBDC,FixedLegDayCounter,IborIndex,DiscountingCurve,,Trigger)</f>
        <v>obj_00869#0012</v>
      </c>
      <c r="N24" s="62"/>
      <c r="O24" s="63" t="s">
        <v>33</v>
      </c>
      <c r="P24" s="63" t="s">
        <v>56</v>
      </c>
      <c r="Q24" s="63" t="s">
        <v>34</v>
      </c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81" t="s">
        <v>23</v>
      </c>
      <c r="E25" s="20" t="s">
        <v>116</v>
      </c>
      <c r="F25" s="89">
        <f t="shared" si="0"/>
        <v>42136</v>
      </c>
      <c r="G25" s="89">
        <f>_xll.qlInterestRateIndexValueDate(M25,F25,Trigger)</f>
        <v>42138</v>
      </c>
      <c r="H25" s="89">
        <f>_xll.qlInterestRateIndexMaturity(M25,G25,Trigger)</f>
        <v>42506</v>
      </c>
      <c r="I25" s="104">
        <f>_xll.qlIndexFixing(M25,F25,TRUE,AllTriggers)</f>
        <v>-6.6077348066311014E-4</v>
      </c>
      <c r="J25" s="104" t="str">
        <f>Currency&amp;CurveTenor&amp;E25&amp;D25&amp;"="</f>
        <v>EUR1MSW1Y=</v>
      </c>
      <c r="K25" s="104"/>
      <c r="L25" s="86"/>
      <c r="M25" s="87" t="str">
        <f>_xll.qlSwapIndex(,IborIndexFamily,D25,SettlementDays,Currency,Calendar,$O$25,$P$25,$Q$25,IborIndex,DiscountingCurve,,Trigger)</f>
        <v>obj_00804#0006</v>
      </c>
      <c r="N25" s="62"/>
      <c r="O25" s="64" t="s">
        <v>23</v>
      </c>
      <c r="P25" s="64" t="s">
        <v>40</v>
      </c>
      <c r="Q25" s="64" t="s">
        <v>128</v>
      </c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81"/>
      <c r="E26" s="20"/>
      <c r="F26" s="89"/>
      <c r="G26" s="89"/>
      <c r="H26" s="89"/>
      <c r="I26" s="104"/>
      <c r="J26" s="40"/>
      <c r="K26" s="40"/>
      <c r="L26" s="86"/>
      <c r="M26" s="87"/>
      <c r="N26" s="62"/>
      <c r="O26" s="66"/>
      <c r="P26" s="66"/>
      <c r="Q26" s="6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81" t="s">
        <v>78</v>
      </c>
      <c r="E27" s="20" t="s">
        <v>116</v>
      </c>
      <c r="F27" s="89">
        <f t="shared" si="0"/>
        <v>42136</v>
      </c>
      <c r="G27" s="89">
        <f>_xll.qlInterestRateIndexValueDate(M27,F27,Trigger)</f>
        <v>42138</v>
      </c>
      <c r="H27" s="89">
        <f>_xll.qlInterestRateIndexMaturity(M27,G27,Trigger)</f>
        <v>42597</v>
      </c>
      <c r="I27" s="104">
        <f>_xll.qlIndexFixing(M27,F27,TRUE,AllTriggers)</f>
        <v>-6.212194330644748E-4</v>
      </c>
      <c r="J27" s="40" t="str">
        <f>Currency&amp;CurveTenor&amp;E27&amp;D27&amp;"="</f>
        <v>EUR1MSW15M=</v>
      </c>
      <c r="K27" s="40"/>
      <c r="L27" s="86"/>
      <c r="M27" s="87" t="str">
        <f>_xll.qlSwapIndex(,IborIndexFamily,D27,SettlementDays,Currency,Calendar,$O$25,$P$25,$Q$25,IborIndex,DiscountingCurve,,Trigger)</f>
        <v>obj_0080e#0016</v>
      </c>
      <c r="N27" s="62"/>
      <c r="O27" s="66"/>
      <c r="P27" s="66"/>
      <c r="Q27" s="6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81"/>
      <c r="E28" s="20"/>
      <c r="F28" s="89"/>
      <c r="G28" s="89"/>
      <c r="H28" s="89"/>
      <c r="I28" s="104"/>
      <c r="J28" s="40"/>
      <c r="K28" s="40"/>
      <c r="L28" s="86"/>
      <c r="M28" s="87"/>
      <c r="N28" s="62"/>
      <c r="O28" s="66"/>
      <c r="P28" s="66"/>
      <c r="Q28" s="6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81"/>
      <c r="E29" s="20"/>
      <c r="F29" s="89"/>
      <c r="G29" s="89"/>
      <c r="H29" s="89"/>
      <c r="I29" s="104"/>
      <c r="J29" s="40"/>
      <c r="K29" s="40"/>
      <c r="L29" s="86"/>
      <c r="M29" s="87"/>
      <c r="N29" s="62"/>
      <c r="O29" s="66"/>
      <c r="P29" s="66"/>
      <c r="Q29" s="6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81" t="s">
        <v>45</v>
      </c>
      <c r="E30" s="20" t="s">
        <v>116</v>
      </c>
      <c r="F30" s="89">
        <f t="shared" si="0"/>
        <v>42136</v>
      </c>
      <c r="G30" s="89">
        <f>_xll.qlInterestRateIndexValueDate(M30,F30,Trigger)</f>
        <v>42138</v>
      </c>
      <c r="H30" s="89">
        <f>_xll.qlInterestRateIndexMaturity(M30,G30,Trigger)</f>
        <v>42688</v>
      </c>
      <c r="I30" s="104">
        <f>_xll.qlIndexFixing(M30,F30,TRUE,AllTriggers)</f>
        <v>-5.6827092658735844E-4</v>
      </c>
      <c r="J30" s="40" t="str">
        <f>Currency&amp;CurveTenor&amp;E30&amp;D30&amp;"="</f>
        <v>EUR1MSW18M=</v>
      </c>
      <c r="K30" s="40"/>
      <c r="L30" s="86"/>
      <c r="M30" s="87" t="str">
        <f>_xll.qlSwapIndex(,IborIndexFamily,D30,SettlementDays,Currency,Calendar,$O$25,$P$25,$Q$25,IborIndex,DiscountingCurve,,Trigger)</f>
        <v>obj_0084f#0015</v>
      </c>
      <c r="N30" s="62"/>
      <c r="O30" s="66"/>
      <c r="P30" s="62"/>
      <c r="Q30" s="6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81"/>
      <c r="E31" s="20"/>
      <c r="F31" s="89"/>
      <c r="G31" s="89"/>
      <c r="H31" s="89"/>
      <c r="I31" s="104"/>
      <c r="J31" s="40"/>
      <c r="K31" s="40"/>
      <c r="L31" s="32"/>
      <c r="M31" s="87"/>
      <c r="N31" s="62"/>
      <c r="O31" s="66"/>
      <c r="P31" s="62"/>
      <c r="Q31" s="6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81"/>
      <c r="E32" s="20"/>
      <c r="F32" s="89"/>
      <c r="G32" s="89"/>
      <c r="H32" s="89"/>
      <c r="I32" s="104"/>
      <c r="J32" s="40"/>
      <c r="K32" s="40"/>
      <c r="L32" s="32"/>
      <c r="M32" s="87"/>
      <c r="N32" s="62"/>
      <c r="O32" s="66"/>
      <c r="P32" s="62"/>
      <c r="Q32" s="6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81" t="s">
        <v>83</v>
      </c>
      <c r="E33" s="20" t="s">
        <v>116</v>
      </c>
      <c r="F33" s="89">
        <f t="shared" si="0"/>
        <v>42136</v>
      </c>
      <c r="G33" s="89">
        <f>_xll.qlInterestRateIndexValueDate(M33,F33,Trigger)</f>
        <v>42138</v>
      </c>
      <c r="H33" s="89">
        <f>_xll.qlInterestRateIndexMaturity(M33,G33,Trigger)</f>
        <v>42780</v>
      </c>
      <c r="I33" s="104">
        <f>_xll.qlIndexFixing(M33,F33,TRUE,AllTriggers)</f>
        <v>-4.9333093848719469E-4</v>
      </c>
      <c r="J33" s="40" t="str">
        <f>Currency&amp;CurveTenor&amp;E33&amp;D33&amp;"="</f>
        <v>EUR1MSW21M=</v>
      </c>
      <c r="K33" s="40"/>
      <c r="L33" s="32"/>
      <c r="M33" s="87" t="str">
        <f>_xll.qlSwapIndex(,IborIndexFamily,D33,SettlementDays,Currency,Calendar,$O$25,$P$25,$Q$25,IborIndex,DiscountingCurve,,Trigger)</f>
        <v>obj_00838#0017</v>
      </c>
      <c r="N33" s="62"/>
      <c r="O33" s="66"/>
      <c r="P33" s="62"/>
      <c r="Q33" s="6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81"/>
      <c r="E34" s="20"/>
      <c r="F34" s="89"/>
      <c r="G34" s="89"/>
      <c r="H34" s="89"/>
      <c r="I34" s="104"/>
      <c r="J34" s="40"/>
      <c r="K34" s="40"/>
      <c r="L34" s="32"/>
      <c r="M34" s="87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81"/>
      <c r="E35" s="20"/>
      <c r="F35" s="89"/>
      <c r="G35" s="89"/>
      <c r="H35" s="89"/>
      <c r="I35" s="104"/>
      <c r="J35" s="40"/>
      <c r="K35" s="40"/>
      <c r="L35" s="32"/>
      <c r="M35" s="87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81" t="s">
        <v>24</v>
      </c>
      <c r="E36" s="20" t="s">
        <v>116</v>
      </c>
      <c r="F36" s="89">
        <f t="shared" si="0"/>
        <v>42136</v>
      </c>
      <c r="G36" s="89">
        <f>_xll.qlInterestRateIndexValueDate(M36,F36,Trigger)</f>
        <v>42138</v>
      </c>
      <c r="H36" s="89">
        <f>_xll.qlInterestRateIndexMaturity(M36,G36,Trigger)</f>
        <v>42870</v>
      </c>
      <c r="I36" s="104">
        <f>_xll.qlIndexFixing(M36,F36,TRUE,AllTriggers)</f>
        <v>-3.9000000077005925E-4</v>
      </c>
      <c r="J36" s="40" t="str">
        <f>Currency&amp;CurveTenor&amp;E36&amp;D36&amp;"="</f>
        <v>EUR1MSW2Y=</v>
      </c>
      <c r="K36" s="40" t="s">
        <v>141</v>
      </c>
      <c r="L36" s="32"/>
      <c r="M36" s="87" t="str">
        <f>_xll.qlSwapIndex(,IborIndexFamily,D36,SettlementDays,Currency,Calendar,$O$25,$P$25,$Q$25,IborIndex,DiscountingCurve,,Trigger)</f>
        <v>obj_00840#0015</v>
      </c>
      <c r="N36" s="62"/>
      <c r="O36" s="66"/>
      <c r="P36" s="62"/>
      <c r="Q36" s="66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81" t="s">
        <v>117</v>
      </c>
      <c r="E37" s="20" t="s">
        <v>116</v>
      </c>
      <c r="F37" s="89">
        <f t="shared" si="0"/>
        <v>42136</v>
      </c>
      <c r="G37" s="89">
        <f>_xll.qlInterestRateIndexValueDate(M37,F37,Trigger)</f>
        <v>42138</v>
      </c>
      <c r="H37" s="89">
        <f>_xll.qlInterestRateIndexMaturity(M37,G37,Trigger)</f>
        <v>42961</v>
      </c>
      <c r="I37" s="104">
        <f>_xll.qlIndexFixing(M37,F37,TRUE,AllTriggers)</f>
        <v>-2.5408955777690722E-4</v>
      </c>
      <c r="J37" s="40" t="str">
        <f>Currency&amp;CurveTenor&amp;E37&amp;D37&amp;"="</f>
        <v>EUR1MSW27M=</v>
      </c>
      <c r="K37" s="40"/>
      <c r="L37" s="32"/>
      <c r="M37" s="87" t="str">
        <f>_xll.qlSwapIndex(,IborIndexFamily,D37,SettlementDays,Currency,Calendar,$O$25,$P$25,$Q$25,IborIndex,DiscountingCurve,,Trigger)</f>
        <v>obj_007fe#0014</v>
      </c>
      <c r="N37" s="62"/>
      <c r="O37" s="66"/>
      <c r="P37" s="62"/>
      <c r="Q37" s="66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81" t="s">
        <v>118</v>
      </c>
      <c r="E38" s="20" t="s">
        <v>116</v>
      </c>
      <c r="F38" s="89">
        <f t="shared" si="0"/>
        <v>42136</v>
      </c>
      <c r="G38" s="89">
        <f>_xll.qlInterestRateIndexValueDate(M38,F38,Trigger)</f>
        <v>42138</v>
      </c>
      <c r="H38" s="89">
        <f>_xll.qlInterestRateIndexMaturity(M38,G38,Trigger)</f>
        <v>43053</v>
      </c>
      <c r="I38" s="104">
        <f>_xll.qlIndexFixing(M38,F38,TRUE,AllTriggers)</f>
        <v>-8.6889188896364304E-5</v>
      </c>
      <c r="J38" s="40" t="str">
        <f>Currency&amp;CurveTenor&amp;E38&amp;D38&amp;"="</f>
        <v>EUR1MSW30M=</v>
      </c>
      <c r="K38" s="40"/>
      <c r="L38" s="32"/>
      <c r="M38" s="87" t="str">
        <f>_xll.qlSwapIndex(,IborIndexFamily,D38,SettlementDays,Currency,Calendar,$O$25,$P$25,$Q$25,IborIndex,DiscountingCurve,,Trigger)</f>
        <v>obj_00803#0014</v>
      </c>
      <c r="N38" s="66"/>
      <c r="O38" s="66"/>
      <c r="P38" s="32"/>
      <c r="Q38" s="3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81" t="s">
        <v>119</v>
      </c>
      <c r="E39" s="20" t="s">
        <v>116</v>
      </c>
      <c r="F39" s="89">
        <f t="shared" si="0"/>
        <v>42136</v>
      </c>
      <c r="G39" s="89">
        <f>_xll.qlInterestRateIndexValueDate(M39,F39,Trigger)</f>
        <v>42138</v>
      </c>
      <c r="H39" s="89">
        <f>_xll.qlInterestRateIndexMaturity(M39,G39,Trigger)</f>
        <v>43145</v>
      </c>
      <c r="I39" s="104">
        <f>_xll.qlIndexFixing(M39,F39,TRUE,AllTriggers)</f>
        <v>1.0284170702055335E-4</v>
      </c>
      <c r="J39" s="40" t="str">
        <f>Currency&amp;CurveTenor&amp;E39&amp;D39&amp;"="</f>
        <v>EUR1MSW33M=</v>
      </c>
      <c r="K39" s="40"/>
      <c r="L39" s="32"/>
      <c r="M39" s="87" t="str">
        <f>_xll.qlSwapIndex(,IborIndexFamily,D39,SettlementDays,Currency,Calendar,$O$25,$P$25,$Q$25,IborIndex,DiscountingCurve,,Trigger)</f>
        <v>obj_00800#0014</v>
      </c>
      <c r="N39" s="66"/>
      <c r="O39" s="66"/>
      <c r="P39" s="32"/>
      <c r="Q39" s="3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81" t="s">
        <v>25</v>
      </c>
      <c r="E40" s="20" t="s">
        <v>116</v>
      </c>
      <c r="F40" s="89">
        <f t="shared" si="0"/>
        <v>42136</v>
      </c>
      <c r="G40" s="89">
        <f>_xll.qlInterestRateIndexValueDate(M40,F40,Trigger)</f>
        <v>42138</v>
      </c>
      <c r="H40" s="89">
        <f>_xll.qlInterestRateIndexMaturity(M40,G40,Trigger)</f>
        <v>43234</v>
      </c>
      <c r="I40" s="104">
        <f>_xll.qlIndexFixing(M40,F40,TRUE,AllTriggers)</f>
        <v>3.0000000000058024E-4</v>
      </c>
      <c r="J40" s="40" t="str">
        <f>Currency&amp;CurveTenor&amp;E40&amp;D40&amp;"="</f>
        <v>EUR1MSW3Y=</v>
      </c>
      <c r="K40" s="40" t="s">
        <v>142</v>
      </c>
      <c r="L40" s="66"/>
      <c r="M40" s="87" t="str">
        <f>_xll.qlSwapIndex(,IborIndexFamily,D40,SettlementDays,Currency,Calendar,$O$25,$P$25,$Q$25,IborIndex,DiscountingCurve,,Trigger)</f>
        <v>obj_0083a#0018</v>
      </c>
      <c r="N40" s="66"/>
      <c r="O40" s="66"/>
      <c r="P40" s="32"/>
      <c r="Q40" s="3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81" t="s">
        <v>26</v>
      </c>
      <c r="E41" s="20" t="s">
        <v>116</v>
      </c>
      <c r="F41" s="89">
        <f t="shared" si="0"/>
        <v>42136</v>
      </c>
      <c r="G41" s="89">
        <f>_xll.qlInterestRateIndexValueDate(M41,F41,Trigger)</f>
        <v>42138</v>
      </c>
      <c r="H41" s="89">
        <f>_xll.qlInterestRateIndexMaturity(M41,G41,Trigger)</f>
        <v>43599</v>
      </c>
      <c r="I41" s="104">
        <f>_xll.qlIndexFixing(M41,F41,TRUE,AllTriggers)</f>
        <v>1.2100000007732833E-3</v>
      </c>
      <c r="J41" s="40" t="str">
        <f>Currency&amp;CurveTenor&amp;E41&amp;D41&amp;"="</f>
        <v>EUR1MSW4Y=</v>
      </c>
      <c r="K41" s="40" t="s">
        <v>143</v>
      </c>
      <c r="L41" s="66"/>
      <c r="M41" s="87" t="str">
        <f>_xll.qlSwapIndex(,IborIndexFamily,D41,SettlementDays,Currency,Calendar,$O$25,$P$25,$Q$25,IborIndex,DiscountingCurve,,Trigger)</f>
        <v>obj_00831#0027</v>
      </c>
      <c r="N41" s="66"/>
      <c r="O41" s="66"/>
      <c r="P41" s="32"/>
      <c r="Q41" s="3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81" t="s">
        <v>27</v>
      </c>
      <c r="E42" s="20" t="s">
        <v>116</v>
      </c>
      <c r="F42" s="89">
        <f t="shared" si="0"/>
        <v>42136</v>
      </c>
      <c r="G42" s="89">
        <f>_xll.qlInterestRateIndexValueDate(M42,F42,Trigger)</f>
        <v>42138</v>
      </c>
      <c r="H42" s="89">
        <f>_xll.qlInterestRateIndexMaturity(M42,G42,Trigger)</f>
        <v>43965</v>
      </c>
      <c r="I42" s="104">
        <f>_xll.qlIndexFixing(M42,F42,TRUE,AllTriggers)</f>
        <v>2.3100000000188729E-3</v>
      </c>
      <c r="J42" s="40" t="str">
        <f>Currency&amp;CurveTenor&amp;E42&amp;D42&amp;"="</f>
        <v>EUR1MSW5Y=</v>
      </c>
      <c r="K42" s="40" t="s">
        <v>144</v>
      </c>
      <c r="L42" s="5"/>
      <c r="M42" s="87" t="str">
        <f>_xll.qlSwapIndex(,IborIndexFamily,D42,SettlementDays,Currency,Calendar,$O$25,$P$25,$Q$25,IborIndex,DiscountingCurve,,Trigger)</f>
        <v>obj_00821#0014</v>
      </c>
      <c r="N42" s="5"/>
      <c r="O42" s="66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81" t="s">
        <v>86</v>
      </c>
      <c r="E43" s="20" t="s">
        <v>116</v>
      </c>
      <c r="F43" s="89">
        <f t="shared" si="0"/>
        <v>42136</v>
      </c>
      <c r="G43" s="89">
        <f>_xll.qlInterestRateIndexValueDate(M43,F43,Trigger)</f>
        <v>42138</v>
      </c>
      <c r="H43" s="89">
        <f>_xll.qlInterestRateIndexMaturity(M43,G43,Trigger)</f>
        <v>44330</v>
      </c>
      <c r="I43" s="104">
        <f>_xll.qlIndexFixing(M43,F43,TRUE,AllTriggers)</f>
        <v>3.4699999999648922E-3</v>
      </c>
      <c r="J43" s="40" t="str">
        <f>Currency&amp;CurveTenor&amp;E43&amp;D43&amp;"="</f>
        <v>EUR1MSW6Y=</v>
      </c>
      <c r="K43" s="40" t="s">
        <v>145</v>
      </c>
      <c r="L43" s="5"/>
      <c r="M43" s="87" t="str">
        <f>_xll.qlSwapIndex(,IborIndexFamily,D43,SettlementDays,Currency,Calendar,$O$25,$P$25,$Q$25,IborIndex,DiscountingCurve,,Trigger)</f>
        <v>obj_0085d#0014</v>
      </c>
      <c r="N43" s="5"/>
      <c r="O43" s="66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81" t="s">
        <v>28</v>
      </c>
      <c r="E44" s="20" t="s">
        <v>116</v>
      </c>
      <c r="F44" s="89">
        <f t="shared" si="0"/>
        <v>42136</v>
      </c>
      <c r="G44" s="89">
        <f>_xll.qlInterestRateIndexValueDate(M44,F44,Trigger)</f>
        <v>42138</v>
      </c>
      <c r="H44" s="89">
        <f>_xll.qlInterestRateIndexMaturity(M44,G44,Trigger)</f>
        <v>44697</v>
      </c>
      <c r="I44" s="104">
        <f>_xll.qlIndexFixing(M44,F44,TRUE,AllTriggers)</f>
        <v>4.6600000000366869E-3</v>
      </c>
      <c r="J44" s="40" t="str">
        <f>Currency&amp;CurveTenor&amp;E44&amp;D44&amp;"="</f>
        <v>EUR1MSW7Y=</v>
      </c>
      <c r="K44" s="40" t="s">
        <v>146</v>
      </c>
      <c r="L44" s="5"/>
      <c r="M44" s="87" t="str">
        <f>_xll.qlSwapIndex(,IborIndexFamily,D44,SettlementDays,Currency,Calendar,$O$25,$P$25,$Q$25,IborIndex,DiscountingCurve,,Trigger)</f>
        <v>obj_0082d#0014</v>
      </c>
      <c r="N44" s="5"/>
      <c r="O44" s="66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81" t="s">
        <v>87</v>
      </c>
      <c r="E45" s="20" t="s">
        <v>116</v>
      </c>
      <c r="F45" s="89">
        <f t="shared" si="0"/>
        <v>42136</v>
      </c>
      <c r="G45" s="89">
        <f>_xll.qlInterestRateIndexValueDate(M45,F45,Trigger)</f>
        <v>42138</v>
      </c>
      <c r="H45" s="89">
        <f>_xll.qlInterestRateIndexMaturity(M45,G45,Trigger)</f>
        <v>45061</v>
      </c>
      <c r="I45" s="104">
        <f>_xll.qlIndexFixing(M45,F45,TRUE,AllTriggers)</f>
        <v>5.7499999998253965E-3</v>
      </c>
      <c r="J45" s="40" t="str">
        <f>Currency&amp;CurveTenor&amp;E45&amp;D45&amp;"="</f>
        <v>EUR1MSW8Y=</v>
      </c>
      <c r="K45" s="40" t="s">
        <v>147</v>
      </c>
      <c r="L45" s="5"/>
      <c r="M45" s="87" t="str">
        <f>_xll.qlSwapIndex(,IborIndexFamily,D45,SettlementDays,Currency,Calendar,$O$25,$P$25,$Q$25,IborIndex,DiscountingCurve,,Trigger)</f>
        <v>obj_0085c#0014</v>
      </c>
      <c r="N45" s="5"/>
      <c r="O45" s="66"/>
      <c r="P45" s="2"/>
      <c r="Q45" s="2"/>
      <c r="R45" s="2"/>
      <c r="S45" s="3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81" t="s">
        <v>88</v>
      </c>
      <c r="E46" s="20" t="s">
        <v>116</v>
      </c>
      <c r="F46" s="89">
        <f t="shared" si="0"/>
        <v>42136</v>
      </c>
      <c r="G46" s="89">
        <f>_xll.qlInterestRateIndexValueDate(M46,F46,Trigger)</f>
        <v>42138</v>
      </c>
      <c r="H46" s="89">
        <f>_xll.qlInterestRateIndexMaturity(M46,G46,Trigger)</f>
        <v>45426</v>
      </c>
      <c r="I46" s="104">
        <f>_xll.qlIndexFixing(M46,F46,TRUE,AllTriggers)</f>
        <v>6.7300000000584913E-3</v>
      </c>
      <c r="J46" s="40" t="str">
        <f>Currency&amp;CurveTenor&amp;E46&amp;D46&amp;"="</f>
        <v>EUR1MSW9Y=</v>
      </c>
      <c r="K46" s="40" t="s">
        <v>148</v>
      </c>
      <c r="L46" s="5"/>
      <c r="M46" s="87" t="str">
        <f>_xll.qlSwapIndex(,IborIndexFamily,D46,SettlementDays,Currency,Calendar,$O$25,$P$25,$Q$25,IborIndex,DiscountingCurve,,Trigger)</f>
        <v>obj_00850#0014</v>
      </c>
      <c r="N46" s="5"/>
      <c r="O46" s="66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81" t="s">
        <v>29</v>
      </c>
      <c r="E47" s="20" t="s">
        <v>116</v>
      </c>
      <c r="F47" s="89">
        <f t="shared" si="0"/>
        <v>42136</v>
      </c>
      <c r="G47" s="89">
        <f>_xll.qlInterestRateIndexValueDate(M47,F47,Trigger)</f>
        <v>42138</v>
      </c>
      <c r="H47" s="89">
        <f>_xll.qlInterestRateIndexMaturity(M47,G47,Trigger)</f>
        <v>45791</v>
      </c>
      <c r="I47" s="104">
        <f>_xll.qlIndexFixing(M47,F47,TRUE,AllTriggers)</f>
        <v>7.5499999997877994E-3</v>
      </c>
      <c r="J47" s="40" t="str">
        <f>Currency&amp;CurveTenor&amp;E47&amp;D47&amp;"="</f>
        <v>EUR1MSW10Y=</v>
      </c>
      <c r="K47" s="40" t="s">
        <v>149</v>
      </c>
      <c r="L47" s="5"/>
      <c r="M47" s="87" t="str">
        <f>_xll.qlSwapIndex(,IborIndexFamily,D47,SettlementDays,Currency,Calendar,$O$25,$P$25,$Q$25,IborIndex,DiscountingCurve,,Trigger)</f>
        <v>obj_0083f#0014</v>
      </c>
      <c r="N47" s="5"/>
      <c r="O47" s="66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81" t="s">
        <v>89</v>
      </c>
      <c r="E48" s="20" t="s">
        <v>116</v>
      </c>
      <c r="F48" s="89">
        <f t="shared" si="0"/>
        <v>42136</v>
      </c>
      <c r="G48" s="89">
        <f>_xll.qlInterestRateIndexValueDate(M48,F48,Trigger)</f>
        <v>42138</v>
      </c>
      <c r="H48" s="89">
        <f>_xll.qlInterestRateIndexMaturity(M48,G48,Trigger)</f>
        <v>46156</v>
      </c>
      <c r="I48" s="104">
        <f>_xll.qlIndexFixing(M48,F48,TRUE,AllTriggers)</f>
        <v>8.2880284537616127E-3</v>
      </c>
      <c r="J48" s="40" t="str">
        <f>Currency&amp;CurveTenor&amp;E48&amp;D48&amp;"="</f>
        <v>EUR1MSW11Y=</v>
      </c>
      <c r="K48" s="40" t="s">
        <v>150</v>
      </c>
      <c r="L48" s="5"/>
      <c r="M48" s="87" t="str">
        <f>_xll.qlSwapIndex(,IborIndexFamily,D48,SettlementDays,Currency,Calendar,$O$25,$P$25,$Q$25,IborIndex,DiscountingCurve,,Trigger)</f>
        <v>obj_0084e#0014</v>
      </c>
      <c r="N48" s="5"/>
      <c r="O48" s="66"/>
      <c r="P48" s="2"/>
      <c r="Q48" s="2"/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81" t="s">
        <v>30</v>
      </c>
      <c r="E49" s="20" t="s">
        <v>116</v>
      </c>
      <c r="F49" s="89">
        <f t="shared" si="0"/>
        <v>42136</v>
      </c>
      <c r="G49" s="89">
        <f>_xll.qlInterestRateIndexValueDate(M49,F49,Trigger)</f>
        <v>42138</v>
      </c>
      <c r="H49" s="89">
        <f>_xll.qlInterestRateIndexMaturity(M49,G49,Trigger)</f>
        <v>46521</v>
      </c>
      <c r="I49" s="104">
        <f>_xll.qlIndexFixing(M49,F49,TRUE,AllTriggers)</f>
        <v>8.9499999999977115E-3</v>
      </c>
      <c r="J49" s="40" t="str">
        <f>Currency&amp;CurveTenor&amp;E49&amp;D49&amp;"="</f>
        <v>EUR1MSW12Y=</v>
      </c>
      <c r="K49" s="40" t="s">
        <v>151</v>
      </c>
      <c r="L49" s="5"/>
      <c r="M49" s="87" t="str">
        <f>_xll.qlSwapIndex(,IborIndexFamily,D49,SettlementDays,Currency,Calendar,$O$25,$P$25,$Q$25,IborIndex,DiscountingCurve,,Trigger)</f>
        <v>obj_00808#0014</v>
      </c>
      <c r="N49" s="5"/>
      <c r="O49" s="66"/>
      <c r="P49" s="2"/>
      <c r="Q49" s="2"/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81" t="s">
        <v>90</v>
      </c>
      <c r="E50" s="20" t="s">
        <v>116</v>
      </c>
      <c r="F50" s="89">
        <f t="shared" si="0"/>
        <v>42136</v>
      </c>
      <c r="G50" s="89">
        <f>_xll.qlInterestRateIndexValueDate(M50,F50,Trigger)</f>
        <v>42138</v>
      </c>
      <c r="H50" s="89">
        <f>_xll.qlInterestRateIndexMaturity(M50,G50,Trigger)</f>
        <v>46888</v>
      </c>
      <c r="I50" s="104">
        <f>_xll.qlIndexFixing(M50,F50,TRUE,AllTriggers)</f>
        <v>9.5251405277442958E-3</v>
      </c>
      <c r="J50" s="40" t="str">
        <f>Currency&amp;CurveTenor&amp;E50&amp;D50&amp;"="</f>
        <v>EUR1MSW13Y=</v>
      </c>
      <c r="K50" s="40"/>
      <c r="L50" s="5"/>
      <c r="M50" s="87" t="str">
        <f>_xll.qlSwapIndex(,IborIndexFamily,D50,SettlementDays,Currency,Calendar,$O$25,$P$25,$Q$25,IborIndex,DiscountingCurve,,Trigger)</f>
        <v>obj_0081b#0014</v>
      </c>
      <c r="N50" s="5"/>
      <c r="O50" s="66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81" t="s">
        <v>91</v>
      </c>
      <c r="E51" s="20" t="s">
        <v>116</v>
      </c>
      <c r="F51" s="89">
        <f t="shared" si="0"/>
        <v>42136</v>
      </c>
      <c r="G51" s="89">
        <f>_xll.qlInterestRateIndexValueDate(M51,F51,Trigger)</f>
        <v>42138</v>
      </c>
      <c r="H51" s="89">
        <f>_xll.qlInterestRateIndexMaturity(M51,G51,Trigger)</f>
        <v>47252</v>
      </c>
      <c r="I51" s="104">
        <f>_xll.qlIndexFixing(M51,F51,TRUE,AllTriggers)</f>
        <v>1.000866851795407E-2</v>
      </c>
      <c r="J51" s="40" t="str">
        <f>Currency&amp;CurveTenor&amp;E51&amp;D51&amp;"="</f>
        <v>EUR1MSW14Y=</v>
      </c>
      <c r="K51" s="40"/>
      <c r="L51" s="5"/>
      <c r="M51" s="87" t="str">
        <f>_xll.qlSwapIndex(,IborIndexFamily,D51,SettlementDays,Currency,Calendar,$O$25,$P$25,$Q$25,IborIndex,DiscountingCurve,,Trigger)</f>
        <v>obj_00841#0014</v>
      </c>
      <c r="N51" s="5"/>
      <c r="O51" s="66"/>
      <c r="P51" s="2"/>
      <c r="Q51" s="2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81" t="s">
        <v>31</v>
      </c>
      <c r="E52" s="20" t="s">
        <v>116</v>
      </c>
      <c r="F52" s="89">
        <f t="shared" si="0"/>
        <v>42136</v>
      </c>
      <c r="G52" s="89">
        <f>_xll.qlInterestRateIndexValueDate(M52,F52,Trigger)</f>
        <v>42138</v>
      </c>
      <c r="H52" s="89">
        <f>_xll.qlInterestRateIndexMaturity(M52,G52,Trigger)</f>
        <v>47617</v>
      </c>
      <c r="I52" s="104">
        <f>_xll.qlIndexFixing(M52,F52,TRUE,AllTriggers)</f>
        <v>1.04200000004904E-2</v>
      </c>
      <c r="J52" s="40" t="str">
        <f>Currency&amp;CurveTenor&amp;E52&amp;D52&amp;"="</f>
        <v>EUR1MSW15Y=</v>
      </c>
      <c r="K52" s="40" t="s">
        <v>152</v>
      </c>
      <c r="L52" s="5"/>
      <c r="M52" s="87" t="str">
        <f>_xll.qlSwapIndex(,IborIndexFamily,D52,SettlementDays,Currency,Calendar,$O$25,$P$25,$Q$25,IborIndex,DiscountingCurve,,Trigger)</f>
        <v>obj_00802#0014</v>
      </c>
      <c r="N52" s="5"/>
      <c r="O52" s="66"/>
      <c r="P52" s="2"/>
      <c r="Q52" s="2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81" t="s">
        <v>92</v>
      </c>
      <c r="E53" s="20" t="s">
        <v>116</v>
      </c>
      <c r="F53" s="89">
        <f t="shared" si="0"/>
        <v>42136</v>
      </c>
      <c r="G53" s="89">
        <f>_xll.qlInterestRateIndexValueDate(M53,F53,Trigger)</f>
        <v>42138</v>
      </c>
      <c r="H53" s="89">
        <f>_xll.qlInterestRateIndexMaturity(M53,G53,Trigger)</f>
        <v>47982</v>
      </c>
      <c r="I53" s="104">
        <f>_xll.qlIndexFixing(M53,F53,TRUE,AllTriggers)</f>
        <v>1.076823427669176E-2</v>
      </c>
      <c r="J53" s="40" t="str">
        <f>Currency&amp;CurveTenor&amp;E53&amp;D53&amp;"="</f>
        <v>EUR1MSW16Y=</v>
      </c>
      <c r="K53" s="40"/>
      <c r="L53" s="5"/>
      <c r="M53" s="87" t="str">
        <f>_xll.qlSwapIndex(,IborIndexFamily,D53,SettlementDays,Currency,Calendar,$O$25,$P$25,$Q$25,IborIndex,DiscountingCurve,,Trigger)</f>
        <v>obj_00819#0014</v>
      </c>
      <c r="N53" s="5"/>
      <c r="O53" s="66"/>
      <c r="P53" s="2"/>
      <c r="Q53" s="2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81" t="s">
        <v>93</v>
      </c>
      <c r="E54" s="20" t="s">
        <v>116</v>
      </c>
      <c r="F54" s="89">
        <f t="shared" si="0"/>
        <v>42136</v>
      </c>
      <c r="G54" s="89">
        <f>_xll.qlInterestRateIndexValueDate(M54,F54,Trigger)</f>
        <v>42138</v>
      </c>
      <c r="H54" s="89">
        <f>_xll.qlInterestRateIndexMaturity(M54,G54,Trigger)</f>
        <v>48348</v>
      </c>
      <c r="I54" s="104">
        <f>_xll.qlIndexFixing(M54,F54,TRUE,AllTriggers)</f>
        <v>1.1063086526392884E-2</v>
      </c>
      <c r="J54" s="40" t="str">
        <f>Currency&amp;CurveTenor&amp;E54&amp;D54&amp;"="</f>
        <v>EUR1MSW17Y=</v>
      </c>
      <c r="K54" s="40"/>
      <c r="L54" s="5"/>
      <c r="M54" s="87" t="str">
        <f>_xll.qlSwapIndex(,IborIndexFamily,D54,SettlementDays,Currency,Calendar,$O$25,$P$25,$Q$25,IborIndex,DiscountingCurve,,Trigger)</f>
        <v>obj_0085e#0014</v>
      </c>
      <c r="N54" s="5"/>
      <c r="O54" s="5"/>
      <c r="P54" s="2"/>
      <c r="Q54" s="2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81" t="s">
        <v>94</v>
      </c>
      <c r="E55" s="20" t="s">
        <v>116</v>
      </c>
      <c r="F55" s="89">
        <f t="shared" si="0"/>
        <v>42136</v>
      </c>
      <c r="G55" s="89">
        <f>_xll.qlInterestRateIndexValueDate(M55,F55,Trigger)</f>
        <v>42138</v>
      </c>
      <c r="H55" s="89">
        <f>_xll.qlInterestRateIndexMaturity(M55,G55,Trigger)</f>
        <v>48715</v>
      </c>
      <c r="I55" s="104">
        <f>_xll.qlIndexFixing(M55,F55,TRUE,AllTriggers)</f>
        <v>1.1307407341757799E-2</v>
      </c>
      <c r="J55" s="40" t="str">
        <f>Currency&amp;CurveTenor&amp;E55&amp;D55&amp;"="</f>
        <v>EUR1MSW18Y=</v>
      </c>
      <c r="K55" s="40"/>
      <c r="L55" s="5"/>
      <c r="M55" s="87" t="str">
        <f>_xll.qlSwapIndex(,IborIndexFamily,D55,SettlementDays,Currency,Calendar,$O$25,$P$25,$Q$25,IborIndex,DiscountingCurve,,Trigger)</f>
        <v>obj_0082a#0014</v>
      </c>
      <c r="N55" s="5"/>
      <c r="O55" s="5"/>
      <c r="P55" s="2"/>
      <c r="Q55" s="2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81" t="s">
        <v>95</v>
      </c>
      <c r="E56" s="20" t="s">
        <v>116</v>
      </c>
      <c r="F56" s="89">
        <f t="shared" si="0"/>
        <v>42136</v>
      </c>
      <c r="G56" s="89">
        <f>_xll.qlInterestRateIndexValueDate(M56,F56,Trigger)</f>
        <v>42138</v>
      </c>
      <c r="H56" s="89">
        <f>_xll.qlInterestRateIndexMaturity(M56,G56,Trigger)</f>
        <v>49079</v>
      </c>
      <c r="I56" s="104">
        <f>_xll.qlIndexFixing(M56,F56,TRUE,AllTriggers)</f>
        <v>1.1506952656221359E-2</v>
      </c>
      <c r="J56" s="40" t="str">
        <f>Currency&amp;CurveTenor&amp;E56&amp;D56&amp;"="</f>
        <v>EUR1MSW19Y=</v>
      </c>
      <c r="K56" s="40"/>
      <c r="L56" s="5"/>
      <c r="M56" s="87" t="str">
        <f>_xll.qlSwapIndex(,IborIndexFamily,D56,SettlementDays,Currency,Calendar,$O$25,$P$25,$Q$25,IborIndex,DiscountingCurve,,Trigger)</f>
        <v>obj_00824#0014</v>
      </c>
      <c r="N56" s="5"/>
      <c r="O56" s="5"/>
      <c r="P56" s="2"/>
      <c r="Q56" s="2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81" t="s">
        <v>96</v>
      </c>
      <c r="E57" s="20" t="s">
        <v>116</v>
      </c>
      <c r="F57" s="89">
        <f t="shared" si="0"/>
        <v>42136</v>
      </c>
      <c r="G57" s="89">
        <f>_xll.qlInterestRateIndexValueDate(M57,F57,Trigger)</f>
        <v>42138</v>
      </c>
      <c r="H57" s="89">
        <f>_xll.qlInterestRateIndexMaturity(M57,G57,Trigger)</f>
        <v>49443</v>
      </c>
      <c r="I57" s="104">
        <f>_xll.qlIndexFixing(M57,F57,TRUE,AllTriggers)</f>
        <v>1.1670000000192507E-2</v>
      </c>
      <c r="J57" s="40" t="str">
        <f>Currency&amp;CurveTenor&amp;E57&amp;D57&amp;"="</f>
        <v>EUR1MSW20Y=</v>
      </c>
      <c r="K57" s="40" t="s">
        <v>153</v>
      </c>
      <c r="L57" s="5"/>
      <c r="M57" s="87" t="str">
        <f>_xll.qlSwapIndex(,IborIndexFamily,D57,SettlementDays,Currency,Calendar,$O$25,$P$25,$Q$25,IborIndex,DiscountingCurve,,Trigger)</f>
        <v>obj_0084a#0014</v>
      </c>
      <c r="N57" s="5"/>
      <c r="O57" s="5"/>
      <c r="P57" s="2"/>
      <c r="Q57" s="2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81" t="s">
        <v>97</v>
      </c>
      <c r="E58" s="20" t="s">
        <v>116</v>
      </c>
      <c r="F58" s="89">
        <f t="shared" si="0"/>
        <v>42136</v>
      </c>
      <c r="G58" s="89">
        <f>_xll.qlInterestRateIndexValueDate(M58,F58,Trigger)</f>
        <v>42138</v>
      </c>
      <c r="H58" s="89">
        <f>_xll.qlInterestRateIndexMaturity(M58,G58,Trigger)</f>
        <v>49809</v>
      </c>
      <c r="I58" s="104">
        <f>_xll.qlIndexFixing(M58,F58,TRUE,AllTriggers)</f>
        <v>1.1804534309465733E-2</v>
      </c>
      <c r="J58" s="40" t="str">
        <f>Currency&amp;CurveTenor&amp;E58&amp;D58&amp;"="</f>
        <v>EUR1MSW21Y=</v>
      </c>
      <c r="K58" s="40"/>
      <c r="L58" s="5"/>
      <c r="M58" s="87" t="str">
        <f>_xll.qlSwapIndex(,IborIndexFamily,D58,SettlementDays,Currency,Calendar,$O$25,$P$25,$Q$25,IborIndex,DiscountingCurve,,Trigger)</f>
        <v>obj_00858#0014</v>
      </c>
      <c r="N58" s="5"/>
      <c r="O58" s="5"/>
      <c r="P58" s="2"/>
      <c r="Q58" s="2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81" t="s">
        <v>98</v>
      </c>
      <c r="E59" s="20" t="s">
        <v>116</v>
      </c>
      <c r="F59" s="89">
        <f t="shared" si="0"/>
        <v>42136</v>
      </c>
      <c r="G59" s="89">
        <f>_xll.qlInterestRateIndexValueDate(M59,F59,Trigger)</f>
        <v>42138</v>
      </c>
      <c r="H59" s="89">
        <f>_xll.qlInterestRateIndexMaturity(M59,G59,Trigger)</f>
        <v>50174</v>
      </c>
      <c r="I59" s="104">
        <f>_xll.qlIndexFixing(M59,F59,TRUE,AllTriggers)</f>
        <v>1.1912699013271752E-2</v>
      </c>
      <c r="J59" s="40" t="str">
        <f>Currency&amp;CurveTenor&amp;E59&amp;D59&amp;"="</f>
        <v>EUR1MSW22Y=</v>
      </c>
      <c r="K59" s="40"/>
      <c r="L59" s="5"/>
      <c r="M59" s="87" t="str">
        <f>_xll.qlSwapIndex(,IborIndexFamily,D59,SettlementDays,Currency,Calendar,$O$25,$P$25,$Q$25,IborIndex,DiscountingCurve,,Trigger)</f>
        <v>obj_00857#0014</v>
      </c>
      <c r="N59" s="5"/>
      <c r="O59" s="5"/>
      <c r="P59" s="2"/>
      <c r="Q59" s="2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81" t="s">
        <v>99</v>
      </c>
      <c r="E60" s="20" t="s">
        <v>116</v>
      </c>
      <c r="F60" s="89">
        <f t="shared" si="0"/>
        <v>42136</v>
      </c>
      <c r="G60" s="89">
        <f>_xll.qlInterestRateIndexValueDate(M60,F60,Trigger)</f>
        <v>42138</v>
      </c>
      <c r="H60" s="89">
        <f>_xll.qlInterestRateIndexMaturity(M60,G60,Trigger)</f>
        <v>50539</v>
      </c>
      <c r="I60" s="104">
        <f>_xll.qlIndexFixing(M60,F60,TRUE,AllTriggers)</f>
        <v>1.2002233769156802E-2</v>
      </c>
      <c r="J60" s="40" t="str">
        <f>Currency&amp;CurveTenor&amp;E60&amp;D60&amp;"="</f>
        <v>EUR1MSW23Y=</v>
      </c>
      <c r="K60" s="40"/>
      <c r="L60" s="5"/>
      <c r="M60" s="87" t="str">
        <f>_xll.qlSwapIndex(,IborIndexFamily,D60,SettlementDays,Currency,Calendar,$O$25,$P$25,$Q$25,IborIndex,DiscountingCurve,,Trigger)</f>
        <v>obj_00832#0014</v>
      </c>
      <c r="N60" s="5"/>
      <c r="O60" s="5"/>
      <c r="P60" s="2"/>
      <c r="Q60" s="2"/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81" t="s">
        <v>100</v>
      </c>
      <c r="E61" s="20" t="s">
        <v>116</v>
      </c>
      <c r="F61" s="89">
        <f t="shared" si="0"/>
        <v>42136</v>
      </c>
      <c r="G61" s="89">
        <f>_xll.qlInterestRateIndexValueDate(M61,F61,Trigger)</f>
        <v>42138</v>
      </c>
      <c r="H61" s="89">
        <f>_xll.qlInterestRateIndexMaturity(M61,G61,Trigger)</f>
        <v>50906</v>
      </c>
      <c r="I61" s="104">
        <f>_xll.qlIndexFixing(M61,F61,TRUE,AllTriggers)</f>
        <v>1.2079365280382375E-2</v>
      </c>
      <c r="J61" s="40" t="str">
        <f>Currency&amp;CurveTenor&amp;E61&amp;D61&amp;"="</f>
        <v>EUR1MSW24Y=</v>
      </c>
      <c r="K61" s="40"/>
      <c r="L61" s="5"/>
      <c r="M61" s="87" t="str">
        <f>_xll.qlSwapIndex(,IborIndexFamily,D61,SettlementDays,Currency,Calendar,$O$25,$P$25,$Q$25,IborIndex,DiscountingCurve,,Trigger)</f>
        <v>obj_00815#0014</v>
      </c>
      <c r="N61" s="5"/>
      <c r="O61" s="5"/>
      <c r="P61" s="2"/>
      <c r="Q61" s="2"/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81" t="s">
        <v>101</v>
      </c>
      <c r="E62" s="20" t="s">
        <v>116</v>
      </c>
      <c r="F62" s="89">
        <f t="shared" si="0"/>
        <v>42136</v>
      </c>
      <c r="G62" s="89">
        <f>_xll.qlInterestRateIndexValueDate(M62,F62,Trigger)</f>
        <v>42138</v>
      </c>
      <c r="H62" s="89">
        <f>_xll.qlInterestRateIndexMaturity(M62,G62,Trigger)</f>
        <v>51270</v>
      </c>
      <c r="I62" s="104">
        <f>_xll.qlIndexFixing(M62,F62,TRUE,AllTriggers)</f>
        <v>1.214999999998673E-2</v>
      </c>
      <c r="J62" s="40" t="str">
        <f>Currency&amp;CurveTenor&amp;E62&amp;D62&amp;"="</f>
        <v>EUR1MSW25Y=</v>
      </c>
      <c r="K62" s="40" t="s">
        <v>154</v>
      </c>
      <c r="L62" s="5"/>
      <c r="M62" s="87" t="str">
        <f>_xll.qlSwapIndex(,IborIndexFamily,D62,SettlementDays,Currency,Calendar,$O$25,$P$25,$Q$25,IborIndex,DiscountingCurve,,Trigger)</f>
        <v>obj_00829#0014</v>
      </c>
      <c r="N62" s="5"/>
      <c r="O62" s="5"/>
      <c r="P62" s="2"/>
      <c r="Q62" s="2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81" t="s">
        <v>102</v>
      </c>
      <c r="E63" s="20" t="s">
        <v>116</v>
      </c>
      <c r="F63" s="89">
        <f t="shared" si="0"/>
        <v>42136</v>
      </c>
      <c r="G63" s="89">
        <f>_xll.qlInterestRateIndexValueDate(M63,F63,Trigger)</f>
        <v>42138</v>
      </c>
      <c r="H63" s="89">
        <f>_xll.qlInterestRateIndexMaturity(M63,G63,Trigger)</f>
        <v>51635</v>
      </c>
      <c r="I63" s="104">
        <f>_xll.qlIndexFixing(M63,F63,TRUE,AllTriggers)</f>
        <v>1.2217233904136149E-2</v>
      </c>
      <c r="J63" s="40" t="str">
        <f>Currency&amp;CurveTenor&amp;E63&amp;D63&amp;"="</f>
        <v>EUR1MSW26Y=</v>
      </c>
      <c r="K63" s="40"/>
      <c r="L63" s="5"/>
      <c r="M63" s="87" t="str">
        <f>_xll.qlSwapIndex(,IborIndexFamily,D63,SettlementDays,Currency,Calendar,$O$25,$P$25,$Q$25,IborIndex,DiscountingCurve,,Trigger)</f>
        <v>obj_00839#0014</v>
      </c>
      <c r="N63" s="5"/>
      <c r="O63" s="5"/>
      <c r="P63" s="2"/>
      <c r="Q63" s="2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81" t="s">
        <v>103</v>
      </c>
      <c r="E64" s="20" t="s">
        <v>116</v>
      </c>
      <c r="F64" s="89">
        <f t="shared" si="0"/>
        <v>42136</v>
      </c>
      <c r="G64" s="89">
        <f>_xll.qlInterestRateIndexValueDate(M64,F64,Trigger)</f>
        <v>42138</v>
      </c>
      <c r="H64" s="89">
        <f>_xll.qlInterestRateIndexMaturity(M64,G64,Trigger)</f>
        <v>52000</v>
      </c>
      <c r="I64" s="104">
        <f>_xll.qlIndexFixing(M64,F64,TRUE,AllTriggers)</f>
        <v>1.2282401947392605E-2</v>
      </c>
      <c r="J64" s="40" t="str">
        <f>Currency&amp;CurveTenor&amp;E64&amp;D64&amp;"="</f>
        <v>EUR1MSW27Y=</v>
      </c>
      <c r="K64" s="40"/>
      <c r="L64" s="5"/>
      <c r="M64" s="87" t="str">
        <f>_xll.qlSwapIndex(,IborIndexFamily,D64,SettlementDays,Currency,Calendar,$O$25,$P$25,$Q$25,IborIndex,DiscountingCurve,,Trigger)</f>
        <v>obj_0085f#0014</v>
      </c>
      <c r="N64" s="5"/>
      <c r="O64" s="5"/>
      <c r="P64" s="2"/>
      <c r="Q64" s="2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81" t="s">
        <v>104</v>
      </c>
      <c r="E65" s="20" t="s">
        <v>116</v>
      </c>
      <c r="F65" s="89">
        <f t="shared" si="0"/>
        <v>42136</v>
      </c>
      <c r="G65" s="89">
        <f>_xll.qlInterestRateIndexValueDate(M65,F65,Trigger)</f>
        <v>42138</v>
      </c>
      <c r="H65" s="89">
        <f>_xll.qlInterestRateIndexMaturity(M65,G65,Trigger)</f>
        <v>52365</v>
      </c>
      <c r="I65" s="104">
        <f>_xll.qlIndexFixing(M65,F65,TRUE,AllTriggers)</f>
        <v>1.2344827681398152E-2</v>
      </c>
      <c r="J65" s="40" t="str">
        <f>Currency&amp;CurveTenor&amp;E65&amp;D65&amp;"="</f>
        <v>EUR1MSW28Y=</v>
      </c>
      <c r="K65" s="40"/>
      <c r="L65" s="5"/>
      <c r="M65" s="87" t="str">
        <f>_xll.qlSwapIndex(,IborIndexFamily,D65,SettlementDays,Currency,Calendar,$O$25,$P$25,$Q$25,IborIndex,DiscountingCurve,,Trigger)</f>
        <v>obj_0082f#0014</v>
      </c>
      <c r="N65" s="5"/>
      <c r="O65" s="5"/>
      <c r="P65" s="2"/>
      <c r="Q65" s="2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81" t="s">
        <v>105</v>
      </c>
      <c r="E66" s="20" t="s">
        <v>116</v>
      </c>
      <c r="F66" s="89">
        <f t="shared" si="0"/>
        <v>42136</v>
      </c>
      <c r="G66" s="89">
        <f>_xll.qlInterestRateIndexValueDate(M66,F66,Trigger)</f>
        <v>42138</v>
      </c>
      <c r="H66" s="89">
        <f>_xll.qlInterestRateIndexMaturity(M66,G66,Trigger)</f>
        <v>52733</v>
      </c>
      <c r="I66" s="104">
        <f>_xll.qlIndexFixing(M66,F66,TRUE,AllTriggers)</f>
        <v>1.2405254777545531E-2</v>
      </c>
      <c r="J66" s="40" t="str">
        <f>Currency&amp;CurveTenor&amp;E66&amp;D66&amp;"="</f>
        <v>EUR1MSW29Y=</v>
      </c>
      <c r="K66" s="40"/>
      <c r="L66" s="5"/>
      <c r="M66" s="87" t="str">
        <f>_xll.qlSwapIndex(,IborIndexFamily,D66,SettlementDays,Currency,Calendar,$O$25,$P$25,$Q$25,IborIndex,DiscountingCurve,,Trigger)</f>
        <v>obj_0081a#0014</v>
      </c>
      <c r="N66" s="5"/>
      <c r="O66" s="5"/>
      <c r="P66" s="2"/>
      <c r="Q66" s="2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81" t="s">
        <v>106</v>
      </c>
      <c r="E67" s="20" t="s">
        <v>116</v>
      </c>
      <c r="F67" s="89">
        <f t="shared" si="0"/>
        <v>42136</v>
      </c>
      <c r="G67" s="89">
        <f>_xll.qlInterestRateIndexValueDate(M67,F67,Trigger)</f>
        <v>42138</v>
      </c>
      <c r="H67" s="89">
        <f>_xll.qlInterestRateIndexMaturity(M67,G67,Trigger)</f>
        <v>53097</v>
      </c>
      <c r="I67" s="104">
        <f>_xll.qlIndexFixing(M67,F67,TRUE,AllTriggers)</f>
        <v>1.2459999999923645E-2</v>
      </c>
      <c r="J67" s="40" t="str">
        <f>Currency&amp;CurveTenor&amp;E67&amp;D67&amp;"="</f>
        <v>EUR1MSW30Y=</v>
      </c>
      <c r="K67" s="40" t="s">
        <v>155</v>
      </c>
      <c r="L67" s="5"/>
      <c r="M67" s="87" t="str">
        <f>_xll.qlSwapIndex(,IborIndexFamily,D67,SettlementDays,Currency,Calendar,$O$25,$P$25,$Q$25,IborIndex,DiscountingCurve,,Trigger)</f>
        <v>obj_0081f#0014</v>
      </c>
      <c r="N67" s="5"/>
      <c r="O67" s="5"/>
      <c r="P67" s="2"/>
      <c r="Q67" s="2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81"/>
      <c r="E68" s="20"/>
      <c r="F68" s="89"/>
      <c r="G68" s="89"/>
      <c r="H68" s="89"/>
      <c r="I68" s="104"/>
      <c r="J68" s="40"/>
      <c r="K68" s="40"/>
      <c r="L68" s="5"/>
      <c r="M68" s="87"/>
      <c r="N68" s="5"/>
      <c r="O68" s="5"/>
      <c r="P68" s="2"/>
      <c r="Q68" s="2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81"/>
      <c r="E69" s="20"/>
      <c r="F69" s="89"/>
      <c r="G69" s="89"/>
      <c r="H69" s="89"/>
      <c r="I69" s="104"/>
      <c r="J69" s="40"/>
      <c r="K69" s="40"/>
      <c r="L69" s="5"/>
      <c r="M69" s="87"/>
      <c r="N69" s="5"/>
      <c r="O69" s="5"/>
      <c r="P69" s="2"/>
      <c r="Q69" s="2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81"/>
      <c r="E70" s="20"/>
      <c r="F70" s="89"/>
      <c r="G70" s="89"/>
      <c r="H70" s="89"/>
      <c r="I70" s="104"/>
      <c r="J70" s="40"/>
      <c r="K70" s="40"/>
      <c r="L70" s="5"/>
      <c r="M70" s="87"/>
      <c r="N70" s="5"/>
      <c r="O70" s="5"/>
      <c r="P70" s="2"/>
      <c r="Q70" s="2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81"/>
      <c r="E71" s="20"/>
      <c r="F71" s="89"/>
      <c r="G71" s="89"/>
      <c r="H71" s="89"/>
      <c r="I71" s="104"/>
      <c r="J71" s="40"/>
      <c r="K71" s="40"/>
      <c r="L71" s="5"/>
      <c r="M71" s="87"/>
      <c r="N71" s="5"/>
      <c r="O71" s="5"/>
      <c r="P71" s="2"/>
      <c r="Q71" s="2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81" t="s">
        <v>107</v>
      </c>
      <c r="E72" s="20" t="s">
        <v>116</v>
      </c>
      <c r="F72" s="89">
        <f t="shared" ref="F71:F79" si="1">EvaluationDate</f>
        <v>42136</v>
      </c>
      <c r="G72" s="89">
        <f>_xll.qlInterestRateIndexValueDate(M72,F72,Trigger)</f>
        <v>42138</v>
      </c>
      <c r="H72" s="89">
        <f>_xll.qlInterestRateIndexMaturity(M72,G72,Trigger)</f>
        <v>54924</v>
      </c>
      <c r="I72" s="104">
        <f>_xll.qlIndexFixing(M72,F72,TRUE,AllTriggers)</f>
        <v>1.2655972681646376E-2</v>
      </c>
      <c r="J72" s="40" t="str">
        <f>Currency&amp;CurveTenor&amp;E72&amp;D72&amp;"="</f>
        <v>EUR1MSW35Y=</v>
      </c>
      <c r="K72" s="40"/>
      <c r="L72" s="5"/>
      <c r="M72" s="87" t="str">
        <f>_xll.qlSwapIndex(,IborIndexFamily,D72,SettlementDays,Currency,Calendar,$O$25,$P$25,$Q$25,IborIndex,DiscountingCurve,,Trigger)</f>
        <v>obj_00801#0014</v>
      </c>
      <c r="N72" s="5"/>
      <c r="O72" s="5"/>
      <c r="P72" s="2"/>
      <c r="Q72" s="2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81"/>
      <c r="E73" s="20"/>
      <c r="F73" s="89"/>
      <c r="G73" s="89"/>
      <c r="H73" s="89"/>
      <c r="I73" s="104"/>
      <c r="J73" s="40"/>
      <c r="K73" s="40"/>
      <c r="L73" s="5"/>
      <c r="M73" s="87"/>
      <c r="N73" s="5"/>
      <c r="O73" s="5"/>
      <c r="P73" s="2"/>
      <c r="Q73" s="2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81"/>
      <c r="E74" s="20"/>
      <c r="F74" s="89"/>
      <c r="G74" s="89"/>
      <c r="H74" s="89"/>
      <c r="I74" s="104"/>
      <c r="J74" s="40"/>
      <c r="K74" s="40"/>
      <c r="L74" s="5"/>
      <c r="M74" s="87"/>
      <c r="N74" s="5"/>
      <c r="O74" s="5"/>
      <c r="P74" s="2"/>
      <c r="Q74" s="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81"/>
      <c r="E75" s="20"/>
      <c r="F75" s="89"/>
      <c r="G75" s="89"/>
      <c r="H75" s="89"/>
      <c r="I75" s="104"/>
      <c r="J75" s="40"/>
      <c r="K75" s="40"/>
      <c r="L75" s="5"/>
      <c r="M75" s="87"/>
      <c r="N75" s="5"/>
      <c r="O75" s="5"/>
      <c r="P75" s="2"/>
      <c r="Q75" s="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81"/>
      <c r="E76" s="20"/>
      <c r="F76" s="89"/>
      <c r="G76" s="89"/>
      <c r="H76" s="89"/>
      <c r="I76" s="104"/>
      <c r="J76" s="40"/>
      <c r="K76" s="40"/>
      <c r="L76" s="5"/>
      <c r="M76" s="87"/>
      <c r="N76" s="5"/>
      <c r="O76" s="5"/>
      <c r="P76" s="2"/>
      <c r="Q76" s="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81" t="s">
        <v>108</v>
      </c>
      <c r="E77" s="20" t="s">
        <v>116</v>
      </c>
      <c r="F77" s="89">
        <f t="shared" si="1"/>
        <v>42136</v>
      </c>
      <c r="G77" s="89">
        <f>_xll.qlInterestRateIndexValueDate(M77,F77,Trigger)</f>
        <v>42138</v>
      </c>
      <c r="H77" s="89">
        <f>_xll.qlInterestRateIndexMaturity(M77,G77,Trigger)</f>
        <v>56748</v>
      </c>
      <c r="I77" s="104">
        <f>_xll.qlIndexFixing(M77,F77,TRUE,AllTriggers)</f>
        <v>1.2680000000030682E-2</v>
      </c>
      <c r="J77" s="40" t="str">
        <f>Currency&amp;CurveTenor&amp;E77&amp;D77&amp;"="</f>
        <v>EUR1MSW40Y=</v>
      </c>
      <c r="K77" s="40" t="s">
        <v>156</v>
      </c>
      <c r="L77" s="5"/>
      <c r="M77" s="87" t="str">
        <f>_xll.qlSwapIndex(,IborIndexFamily,D77,SettlementDays,Currency,Calendar,$O$25,$P$25,$Q$25,IborIndex,DiscountingCurve,,Trigger)</f>
        <v>obj_00846#0015</v>
      </c>
      <c r="N77" s="5"/>
      <c r="O77" s="5"/>
      <c r="P77" s="2"/>
      <c r="Q77" s="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81" t="s">
        <v>109</v>
      </c>
      <c r="E78" s="20" t="s">
        <v>116</v>
      </c>
      <c r="F78" s="89">
        <f t="shared" si="1"/>
        <v>42136</v>
      </c>
      <c r="G78" s="89">
        <f>_xll.qlInterestRateIndexValueDate(M78,F78,Trigger)</f>
        <v>42138</v>
      </c>
      <c r="H78" s="89">
        <f>_xll.qlInterestRateIndexMaturity(M78,G78,Trigger)</f>
        <v>60401</v>
      </c>
      <c r="I78" s="104">
        <f>_xll.qlIndexFixing(M78,F78,TRUE,AllTriggers)</f>
        <v>1.2330000000025732E-2</v>
      </c>
      <c r="J78" s="40" t="str">
        <f>Currency&amp;CurveTenor&amp;E78&amp;D78&amp;"="</f>
        <v>EUR1MSW50Y=</v>
      </c>
      <c r="K78" s="40" t="s">
        <v>157</v>
      </c>
      <c r="L78" s="5"/>
      <c r="M78" s="87" t="str">
        <f>_xll.qlSwapIndex(,IborIndexFamily,D78,SettlementDays,Currency,Calendar,$O$25,$P$25,$Q$25,IborIndex,DiscountingCurve,,Trigger)</f>
        <v>obj_00861#0014</v>
      </c>
      <c r="N78" s="5"/>
      <c r="O78" s="5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82" t="s">
        <v>110</v>
      </c>
      <c r="E79" s="22" t="s">
        <v>116</v>
      </c>
      <c r="F79" s="91">
        <f t="shared" si="1"/>
        <v>42136</v>
      </c>
      <c r="G79" s="91">
        <f>_xll.qlInterestRateIndexValueDate(M79,F79,Trigger)</f>
        <v>42138</v>
      </c>
      <c r="H79" s="91">
        <f>_xll.qlInterestRateIndexMaturity(M79,G79,Trigger)</f>
        <v>64053</v>
      </c>
      <c r="I79" s="92">
        <f>_xll.qlIndexFixing(M79,F79,TRUE,AllTriggers)</f>
        <v>1.2240000000002397E-2</v>
      </c>
      <c r="J79" s="92" t="str">
        <f>Currency&amp;CurveTenor&amp;E79&amp;D79&amp;"="</f>
        <v>EUR1MSW60Y=</v>
      </c>
      <c r="K79" s="92" t="s">
        <v>158</v>
      </c>
      <c r="L79" s="5"/>
      <c r="M79" s="93" t="str">
        <f>_xll.qlSwapIndex(,IborIndexFamily,D79,SettlementDays,Currency,Calendar,$O$25,$P$25,$Q$25,IborIndex,DiscountingCurve,,Trigger)</f>
        <v>obj_00810#0014</v>
      </c>
      <c r="N79" s="5"/>
      <c r="O79" s="5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3"/>
      <c r="E80" s="5"/>
      <c r="F80" s="5"/>
      <c r="G80" s="5"/>
      <c r="H80" s="5"/>
      <c r="I80" s="159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3"/>
      <c r="E81" s="5"/>
      <c r="F81" s="5"/>
      <c r="G81" s="5"/>
      <c r="H81" s="5"/>
      <c r="I81" s="159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3"/>
      <c r="E82" s="5"/>
      <c r="F82" s="5"/>
      <c r="G82" s="5"/>
      <c r="H82" s="5"/>
      <c r="I82" s="159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3"/>
      <c r="E83" s="5"/>
      <c r="F83" s="5"/>
      <c r="G83" s="5"/>
      <c r="H83" s="5"/>
      <c r="I83" s="159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3"/>
      <c r="E84" s="5"/>
      <c r="F84" s="5"/>
      <c r="G84" s="5"/>
      <c r="H84" s="5"/>
      <c r="I84" s="159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3"/>
      <c r="E85" s="5"/>
      <c r="F85" s="5"/>
      <c r="G85" s="5"/>
      <c r="H85" s="5"/>
      <c r="I85" s="159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3"/>
      <c r="E86" s="5"/>
      <c r="F86" s="5"/>
      <c r="G86" s="5"/>
      <c r="H86" s="5"/>
      <c r="I86" s="159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3"/>
      <c r="E87" s="5"/>
      <c r="F87" s="5"/>
      <c r="G87" s="5"/>
      <c r="H87" s="5"/>
      <c r="I87" s="159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3"/>
      <c r="E88" s="5"/>
      <c r="F88" s="5"/>
      <c r="G88" s="5"/>
      <c r="H88" s="5"/>
      <c r="I88" s="159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3"/>
      <c r="E89" s="5"/>
      <c r="F89" s="5"/>
      <c r="G89" s="5"/>
      <c r="H89" s="5"/>
      <c r="I89" s="159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3"/>
      <c r="E90" s="5"/>
      <c r="F90" s="5"/>
      <c r="G90" s="5"/>
      <c r="H90" s="5"/>
      <c r="I90" s="159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3"/>
      <c r="E91" s="5"/>
      <c r="F91" s="5"/>
      <c r="G91" s="5"/>
      <c r="H91" s="5"/>
      <c r="I91" s="159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3"/>
      <c r="E92" s="5"/>
      <c r="F92" s="5"/>
      <c r="G92" s="5"/>
      <c r="H92" s="5"/>
      <c r="I92" s="159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3"/>
      <c r="E93" s="5"/>
      <c r="F93" s="5"/>
      <c r="G93" s="5"/>
      <c r="H93" s="5"/>
      <c r="I93" s="159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3"/>
      <c r="E94" s="5"/>
      <c r="F94" s="5"/>
      <c r="G94" s="5"/>
      <c r="H94" s="5"/>
      <c r="I94" s="159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3"/>
      <c r="E95" s="5"/>
      <c r="F95" s="5"/>
      <c r="G95" s="5"/>
      <c r="H95" s="5"/>
      <c r="I95" s="159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3"/>
      <c r="E96" s="5"/>
      <c r="F96" s="5"/>
      <c r="G96" s="5"/>
      <c r="H96" s="5"/>
      <c r="I96" s="159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3"/>
      <c r="E97" s="5"/>
      <c r="F97" s="5"/>
      <c r="G97" s="5"/>
      <c r="H97" s="5"/>
      <c r="I97" s="159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3"/>
      <c r="E98" s="5"/>
      <c r="F98" s="5"/>
      <c r="G98" s="5"/>
      <c r="H98" s="5"/>
      <c r="I98" s="159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3"/>
      <c r="E99" s="5"/>
      <c r="F99" s="5"/>
      <c r="G99" s="5"/>
      <c r="H99" s="5"/>
      <c r="I99" s="159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3"/>
      <c r="E100" s="5"/>
      <c r="F100" s="5"/>
      <c r="G100" s="5"/>
      <c r="H100" s="5"/>
      <c r="I100" s="159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3"/>
      <c r="E101" s="5"/>
      <c r="F101" s="5"/>
      <c r="G101" s="5"/>
      <c r="H101" s="5"/>
      <c r="I101" s="159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3"/>
      <c r="E102" s="5"/>
      <c r="F102" s="5"/>
      <c r="G102" s="5"/>
      <c r="H102" s="5"/>
      <c r="I102" s="159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3"/>
      <c r="E103" s="5"/>
      <c r="F103" s="5"/>
      <c r="G103" s="5"/>
      <c r="H103" s="5"/>
      <c r="I103" s="159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3"/>
      <c r="E104" s="5"/>
      <c r="F104" s="5"/>
      <c r="G104" s="5"/>
      <c r="H104" s="5"/>
      <c r="I104" s="159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3"/>
      <c r="E105" s="5"/>
      <c r="F105" s="5"/>
      <c r="G105" s="5"/>
      <c r="H105" s="5"/>
      <c r="I105" s="159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3"/>
      <c r="E106" s="5"/>
      <c r="F106" s="5"/>
      <c r="G106" s="5"/>
      <c r="H106" s="5"/>
      <c r="I106" s="159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3"/>
      <c r="E107" s="5"/>
      <c r="F107" s="5"/>
      <c r="G107" s="5"/>
      <c r="H107" s="5"/>
      <c r="I107" s="159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3"/>
      <c r="E108" s="5"/>
      <c r="F108" s="5"/>
      <c r="G108" s="5"/>
      <c r="H108" s="5"/>
      <c r="I108" s="159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3"/>
      <c r="E109" s="5"/>
      <c r="F109" s="5"/>
      <c r="G109" s="5"/>
      <c r="H109" s="5"/>
      <c r="I109" s="159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3"/>
      <c r="E110" s="5"/>
      <c r="F110" s="5"/>
      <c r="G110" s="5"/>
      <c r="H110" s="5"/>
      <c r="I110" s="159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3"/>
      <c r="E111" s="5"/>
      <c r="F111" s="5"/>
      <c r="G111" s="5"/>
      <c r="H111" s="5"/>
      <c r="I111" s="159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3"/>
      <c r="E112" s="5"/>
      <c r="F112" s="5"/>
      <c r="G112" s="5"/>
      <c r="H112" s="5"/>
      <c r="I112" s="159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3"/>
      <c r="E113" s="5"/>
      <c r="F113" s="5"/>
      <c r="G113" s="5"/>
      <c r="H113" s="5"/>
      <c r="I113" s="159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3"/>
      <c r="E114" s="5"/>
      <c r="F114" s="5"/>
      <c r="G114" s="5"/>
      <c r="H114" s="5"/>
      <c r="I114" s="159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3"/>
      <c r="E115" s="5"/>
      <c r="F115" s="5"/>
      <c r="G115" s="5"/>
      <c r="H115" s="5"/>
      <c r="I115" s="159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159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159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159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159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159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159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159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159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159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159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159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159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159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159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159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159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159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159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159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159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159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159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159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159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159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159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159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159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159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159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159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159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159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159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159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159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count="2">
    <dataValidation type="list" allowBlank="1" showInputMessage="1" showErrorMessage="1" sqref="Q9 Q14 Q2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9 P14 P2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1"/>
  <sheetViews>
    <sheetView showGridLines="0" topLeftCell="F1" workbookViewId="0">
      <selection activeCell="M41" sqref="M41:M79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19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EUR3M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Euribor3M</v>
      </c>
      <c r="G4" s="66"/>
      <c r="H4" s="66"/>
      <c r="I4" s="41"/>
      <c r="J4" s="66"/>
      <c r="K4" s="66"/>
      <c r="L4" s="5"/>
      <c r="M4" s="66"/>
      <c r="N4" s="66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6"/>
      <c r="N6" s="66"/>
      <c r="O6" s="66"/>
      <c r="P6" s="66"/>
      <c r="Q6" s="66"/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42"/>
      <c r="E7" s="154"/>
      <c r="F7" s="143"/>
      <c r="G7" s="143"/>
      <c r="H7" s="143"/>
      <c r="I7" s="144"/>
      <c r="J7" s="144"/>
      <c r="K7" s="137"/>
      <c r="L7" s="32"/>
      <c r="M7" s="66"/>
      <c r="N7" s="66"/>
      <c r="O7" s="66"/>
      <c r="P7" s="66"/>
      <c r="Q7" s="66"/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45"/>
      <c r="E8" s="155"/>
      <c r="F8" s="146"/>
      <c r="G8" s="146"/>
      <c r="H8" s="146"/>
      <c r="I8" s="138"/>
      <c r="J8" s="138"/>
      <c r="K8" s="138"/>
      <c r="L8" s="32"/>
      <c r="M8" s="63" t="s">
        <v>66</v>
      </c>
      <c r="N8" s="62"/>
      <c r="O8" s="63" t="s">
        <v>65</v>
      </c>
      <c r="P8" s="63" t="s">
        <v>62</v>
      </c>
      <c r="Q8" s="63" t="s">
        <v>63</v>
      </c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45" t="s">
        <v>112</v>
      </c>
      <c r="E9" s="155" t="s">
        <v>160</v>
      </c>
      <c r="F9" s="146">
        <f>EvaluationDate</f>
        <v>42136</v>
      </c>
      <c r="G9" s="146">
        <f>_xll.qlInterestRateIndexValueDate(M9,F9,Trigger)</f>
        <v>42138</v>
      </c>
      <c r="H9" s="146">
        <f>_xll.qlInterestRateIndexMaturity(M9,G9,Trigger)</f>
        <v>42139</v>
      </c>
      <c r="I9" s="138">
        <f>_xll.qlIndexFixing(M9,F9,TRUE,AllTriggers)</f>
        <v>-4.5350653904208116E-4</v>
      </c>
      <c r="J9" s="138" t="str">
        <f>Currency&amp;CurveTenor&amp;E9&amp;UPPER(D9)&amp;"="</f>
        <v>EUR3MDPSN=</v>
      </c>
      <c r="K9" s="138"/>
      <c r="L9" s="32"/>
      <c r="M9" s="65" t="str">
        <f>_xll.qlIborIndex(,IborIndexFamily,IF(D9="SN","1D",D9),SettlementDays,Currency,Calendar,BDayConvention,EndOfMonth,DayCounter,YieldCurve,,Trigger)</f>
        <v>obj_00818#0012</v>
      </c>
      <c r="N9" s="62"/>
      <c r="O9" s="64" t="b">
        <v>1</v>
      </c>
      <c r="P9" s="64" t="s">
        <v>159</v>
      </c>
      <c r="Q9" s="64" t="s">
        <v>128</v>
      </c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45" t="s">
        <v>116</v>
      </c>
      <c r="E10" s="155" t="s">
        <v>160</v>
      </c>
      <c r="F10" s="146">
        <f>EvaluationDate</f>
        <v>42136</v>
      </c>
      <c r="G10" s="146">
        <f>_xll.qlInterestRateIndexValueDate(M10,F10,Trigger)</f>
        <v>42138</v>
      </c>
      <c r="H10" s="146">
        <f>_xll.qlInterestRateIndexMaturity(M10,G10,Trigger)</f>
        <v>42145</v>
      </c>
      <c r="I10" s="138">
        <f>_xll.qlIndexFixing(M10,F10,TRUE,AllTriggers)</f>
        <v>-4.5350482514448586E-4</v>
      </c>
      <c r="J10" s="138" t="str">
        <f>Currency&amp;CurveTenor&amp;E10&amp;UPPER(D10)&amp;"="</f>
        <v>EUR3MDPSW=</v>
      </c>
      <c r="K10" s="138"/>
      <c r="L10" s="32"/>
      <c r="M10" s="21" t="str">
        <f>_xll.qlEuribor(,D10,YieldCurve,,Trigger)</f>
        <v>obj_0080c#0026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45" t="s">
        <v>16</v>
      </c>
      <c r="E11" s="155" t="s">
        <v>160</v>
      </c>
      <c r="F11" s="146">
        <f>EvaluationDate</f>
        <v>42136</v>
      </c>
      <c r="G11" s="146">
        <f>_xll.qlInterestRateIndexValueDate(M11,F11,Trigger)</f>
        <v>42138</v>
      </c>
      <c r="H11" s="146">
        <f>_xll.qlInterestRateIndexMaturity(M11,G11,Trigger)</f>
        <v>42152</v>
      </c>
      <c r="I11" s="138">
        <f>_xll.qlIndexFixing(M11,F11,TRUE,AllTriggers)</f>
        <v>-4.5350282560966245E-4</v>
      </c>
      <c r="J11" s="138" t="str">
        <f>Currency&amp;CurveTenor&amp;E11&amp;UPPER(D11)&amp;"="</f>
        <v>EUR3MDP2W=</v>
      </c>
      <c r="K11" s="138"/>
      <c r="L11" s="32"/>
      <c r="M11" s="21" t="str">
        <f>_xll.qlEuribor(,D11,YieldCurve,,Trigger)</f>
        <v>obj_00865#0013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45" t="s">
        <v>75</v>
      </c>
      <c r="E12" s="155" t="s">
        <v>160</v>
      </c>
      <c r="F12" s="146">
        <f>EvaluationDate</f>
        <v>42136</v>
      </c>
      <c r="G12" s="146">
        <f>_xll.qlInterestRateIndexValueDate(M12,F12,Trigger)</f>
        <v>42138</v>
      </c>
      <c r="H12" s="146">
        <f>_xll.qlInterestRateIndexMaturity(M12,G12,Trigger)</f>
        <v>42159</v>
      </c>
      <c r="I12" s="138">
        <f>_xll.qlIndexFixing(M12,F12,TRUE,AllTriggers)</f>
        <v>-3.506457871070369E-4</v>
      </c>
      <c r="J12" s="138" t="str">
        <f>Currency&amp;CurveTenor&amp;E12&amp;UPPER(D12)&amp;"="</f>
        <v>EUR3MDP3W=</v>
      </c>
      <c r="K12" s="138"/>
      <c r="L12" s="32"/>
      <c r="M12" s="21" t="str">
        <f>_xll.qlEuribor(,D12,YieldCurve,,Trigger)</f>
        <v>obj_00811#0014</v>
      </c>
      <c r="N12" s="6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45" t="s">
        <v>17</v>
      </c>
      <c r="E13" s="155" t="s">
        <v>160</v>
      </c>
      <c r="F13" s="146">
        <f>EvaluationDate</f>
        <v>42136</v>
      </c>
      <c r="G13" s="147">
        <f>_xll.qlInterestRateIndexValueDate(M13,F13,Trigger)</f>
        <v>42138</v>
      </c>
      <c r="H13" s="146">
        <f>_xll.qlInterestRateIndexMaturity(M13,G13,Trigger)</f>
        <v>42170</v>
      </c>
      <c r="I13" s="138">
        <f>_xll.qlIndexFixing(M13,F13,TRUE,AllTriggers)</f>
        <v>-3.8600000000083012E-4</v>
      </c>
      <c r="J13" s="138" t="str">
        <f>Currency&amp;CurveTenor&amp;E13&amp;UPPER(D13)&amp;"="</f>
        <v>EUR3MDP1M=</v>
      </c>
      <c r="K13" s="138"/>
      <c r="L13" s="32"/>
      <c r="M13" s="21" t="str">
        <f>_xll.qlEuribor(,D13,YieldCurve,,Trigger)</f>
        <v>obj_00805#0014</v>
      </c>
      <c r="N13" s="6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45" t="s">
        <v>18</v>
      </c>
      <c r="E14" s="155" t="s">
        <v>160</v>
      </c>
      <c r="F14" s="146">
        <f>EvaluationDate</f>
        <v>42136</v>
      </c>
      <c r="G14" s="147">
        <f>_xll.qlInterestRateIndexValueDate(M14,F14,Trigger)</f>
        <v>42138</v>
      </c>
      <c r="H14" s="146">
        <f>_xll.qlInterestRateIndexMaturity(M14,G14,Trigger)</f>
        <v>42199</v>
      </c>
      <c r="I14" s="138">
        <f>_xll.qlIndexFixing(M14,F14,TRUE,AllTriggers)</f>
        <v>-2.6399999999929209E-4</v>
      </c>
      <c r="J14" s="138" t="str">
        <f>Currency&amp;CurveTenor&amp;E14&amp;UPPER(D14)&amp;"="</f>
        <v>EUR3MDP2M=</v>
      </c>
      <c r="K14" s="138"/>
      <c r="L14" s="32"/>
      <c r="M14" s="23" t="str">
        <f>_xll.qlEuribor(,D14,YieldCurve,,Trigger)</f>
        <v>obj_00812#0014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45" t="s">
        <v>19</v>
      </c>
      <c r="E15" s="155" t="s">
        <v>160</v>
      </c>
      <c r="F15" s="146">
        <f>EvaluationDate</f>
        <v>42136</v>
      </c>
      <c r="G15" s="147">
        <f>_xll.qlInterestRateIndexValueDate(IborIndex,F15,Trigger)</f>
        <v>42138</v>
      </c>
      <c r="H15" s="146">
        <f>_xll.qlInterestRateIndexMaturity(IborIndex,G15,Trigger)</f>
        <v>42230</v>
      </c>
      <c r="I15" s="138">
        <f>_xll.qlIndexFixing(IborIndex,F15,TRUE,AllTriggers)</f>
        <v>-1.7000000000059239E-4</v>
      </c>
      <c r="J15" s="138" t="str">
        <f>Currency&amp;CurveTenor&amp;E15&amp;UPPER(D15)&amp;"="</f>
        <v>EUR3MDP3M=</v>
      </c>
      <c r="K15" s="138"/>
      <c r="L15" s="32"/>
      <c r="M15" s="62"/>
      <c r="N15" s="32"/>
      <c r="O15" s="66"/>
      <c r="P15" s="62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48" t="s">
        <v>169</v>
      </c>
      <c r="E16" s="136"/>
      <c r="F16" s="156"/>
      <c r="G16" s="151"/>
      <c r="H16" s="156"/>
      <c r="I16" s="150"/>
      <c r="J16" s="150" t="str">
        <f>Currency&amp;CurveTenor&amp;E16&amp;UPPER(D16)&amp;"="</f>
        <v>EUR3MSTUB=</v>
      </c>
      <c r="K16" s="150"/>
      <c r="L16" s="32"/>
      <c r="M16" s="62"/>
      <c r="N16" s="32"/>
      <c r="O16" s="66"/>
      <c r="P16" s="62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2" t="str">
        <f>_xll.qlIMMNextCode(EvaluationDate)</f>
        <v>M5</v>
      </c>
      <c r="E17" s="134" t="s">
        <v>170</v>
      </c>
      <c r="F17" s="143">
        <f>_xll.qlInterestRateIndexFixingDate(IborIndex,G17,Trigger)</f>
        <v>42170</v>
      </c>
      <c r="G17" s="153">
        <f>_xll.qlIMMdate(D17,,Trigger)</f>
        <v>42172</v>
      </c>
      <c r="H17" s="143">
        <f>_xll.qlInterestRateIndexMaturity(IborIndex,G17,Trigger)</f>
        <v>42264</v>
      </c>
      <c r="I17" s="149">
        <f>_xll.qlIndexFixing(IborIndex,F17,TRUE,Trigger)</f>
        <v>-2.4999998880624538E-5</v>
      </c>
      <c r="J17" s="149" t="str">
        <f>Currency&amp;CurveTenor&amp;E17&amp;UPPER(D17)&amp;"="</f>
        <v>EUR3MFUTM5=</v>
      </c>
      <c r="K17" s="149" t="str">
        <f>"FEI"&amp;D17</f>
        <v>FEIM5</v>
      </c>
      <c r="L17" s="32"/>
      <c r="M17" s="62"/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5" t="str">
        <f>_xll.qlIMMNextCode(D17)</f>
        <v>U5</v>
      </c>
      <c r="E18" s="135" t="s">
        <v>170</v>
      </c>
      <c r="F18" s="146">
        <f>_xll.qlInterestRateIndexFixingDate(IborIndex,G18,Trigger)</f>
        <v>42261</v>
      </c>
      <c r="G18" s="147">
        <f>_xll.qlIMMdate(D18,,Trigger)</f>
        <v>42263</v>
      </c>
      <c r="H18" s="146">
        <f>_xll.qlInterestRateIndexMaturity(IborIndex,G18,Trigger)</f>
        <v>42354</v>
      </c>
      <c r="I18" s="138">
        <f>_xll.qlIndexFixing(IborIndex,F18,TRUE,Trigger)</f>
        <v>-7.5000000046059287E-5</v>
      </c>
      <c r="J18" s="138" t="str">
        <f>Currency&amp;CurveTenor&amp;E18&amp;UPPER(D18)&amp;"="</f>
        <v>EUR3MFUTU5=</v>
      </c>
      <c r="K18" s="138" t="str">
        <f t="shared" ref="K18:K24" si="0">"FEI"&amp;D18</f>
        <v>FEIU5</v>
      </c>
      <c r="L18" s="32"/>
      <c r="M18" s="62"/>
      <c r="N18" s="62"/>
      <c r="O18" s="62"/>
      <c r="P18" s="62"/>
      <c r="Q18" s="62"/>
      <c r="R18" s="6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5" t="str">
        <f>_xll.qlIMMNextCode(D18)</f>
        <v>Z5</v>
      </c>
      <c r="E19" s="135" t="s">
        <v>170</v>
      </c>
      <c r="F19" s="146">
        <f>_xll.qlInterestRateIndexFixingDate(IborIndex,G19,Trigger)</f>
        <v>42352</v>
      </c>
      <c r="G19" s="147">
        <f>_xll.qlIMMdate(D19,,Trigger)</f>
        <v>42354</v>
      </c>
      <c r="H19" s="146">
        <f>_xll.qlInterestRateIndexMaturity(IborIndex,G19,Trigger)</f>
        <v>42445</v>
      </c>
      <c r="I19" s="138">
        <f>_xll.qlIndexFixing(IborIndex,F19,TRUE,Trigger)</f>
        <v>-2.4999999979191546E-5</v>
      </c>
      <c r="J19" s="138" t="str">
        <f>Currency&amp;CurveTenor&amp;E19&amp;UPPER(D19)&amp;"="</f>
        <v>EUR3MFUTZ5=</v>
      </c>
      <c r="K19" s="138" t="str">
        <f t="shared" si="0"/>
        <v>FEIZ5</v>
      </c>
      <c r="L19" s="32"/>
      <c r="M19" s="62"/>
      <c r="N19" s="62"/>
      <c r="O19" s="62"/>
      <c r="P19" s="62"/>
      <c r="Q19" s="62"/>
      <c r="R19" s="6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5" t="str">
        <f>_xll.qlIMMNextCode(D19)</f>
        <v>H6</v>
      </c>
      <c r="E20" s="135" t="s">
        <v>170</v>
      </c>
      <c r="F20" s="146">
        <f>_xll.qlInterestRateIndexFixingDate(IborIndex,G20,Trigger)</f>
        <v>42443</v>
      </c>
      <c r="G20" s="147">
        <f>_xll.qlIMMdate(D20,,Trigger)</f>
        <v>42445</v>
      </c>
      <c r="H20" s="146">
        <f>_xll.qlInterestRateIndexMaturity(IborIndex,G20,Trigger)</f>
        <v>42537</v>
      </c>
      <c r="I20" s="138">
        <f>_xll.qlIndexFixing(IborIndex,F20,TRUE,Trigger)</f>
        <v>7.5000000030467362E-5</v>
      </c>
      <c r="J20" s="138" t="str">
        <f>Currency&amp;CurveTenor&amp;E20&amp;UPPER(D20)&amp;"="</f>
        <v>EUR3MFUTH6=</v>
      </c>
      <c r="K20" s="138" t="str">
        <f t="shared" si="0"/>
        <v>FEIH6</v>
      </c>
      <c r="L20" s="32"/>
      <c r="M20" s="62"/>
      <c r="N20" s="62"/>
      <c r="O20" s="62"/>
      <c r="P20" s="62"/>
      <c r="Q20" s="62"/>
      <c r="R20" s="6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5" t="str">
        <f>_xll.qlIMMNextCode(D20)</f>
        <v>M6</v>
      </c>
      <c r="E21" s="135" t="s">
        <v>170</v>
      </c>
      <c r="F21" s="147">
        <f>_xll.qlInterestRateIndexFixingDate(IborIndex,G21,Trigger)</f>
        <v>42534</v>
      </c>
      <c r="G21" s="147">
        <f>_xll.qlIMMdate(D21,,Trigger)</f>
        <v>42536</v>
      </c>
      <c r="H21" s="147">
        <f>_xll.qlInterestRateIndexMaturity(IborIndex,G21,Trigger)</f>
        <v>42628</v>
      </c>
      <c r="I21" s="139">
        <f>_xll.qlIndexFixing(IborIndex,F21,TRUE,Trigger)</f>
        <v>2.2499999992544789E-4</v>
      </c>
      <c r="J21" s="139" t="str">
        <f>Currency&amp;CurveTenor&amp;E21&amp;UPPER(D21)&amp;"="</f>
        <v>EUR3MFUTM6=</v>
      </c>
      <c r="K21" s="139" t="str">
        <f t="shared" si="0"/>
        <v>FEIM6</v>
      </c>
      <c r="L21" s="86"/>
      <c r="M21" s="62"/>
      <c r="N21" s="62"/>
      <c r="O21" s="62"/>
      <c r="P21" s="62"/>
      <c r="Q21" s="62"/>
      <c r="R21" s="6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5" t="str">
        <f>_xll.qlIMMNextCode(D21)</f>
        <v>U6</v>
      </c>
      <c r="E22" s="135" t="s">
        <v>170</v>
      </c>
      <c r="F22" s="147">
        <f>_xll.qlInterestRateIndexFixingDate(IborIndex,G22,Trigger)</f>
        <v>42632</v>
      </c>
      <c r="G22" s="147">
        <f>_xll.qlIMMdate(D22,,Trigger)</f>
        <v>42634</v>
      </c>
      <c r="H22" s="147">
        <f>_xll.qlInterestRateIndexMaturity(IborIndex,G22,Trigger)</f>
        <v>42725</v>
      </c>
      <c r="I22" s="139">
        <f>_xll.qlIndexFixing(IborIndex,F22,TRUE,Trigger)</f>
        <v>5.249999996890755E-4</v>
      </c>
      <c r="J22" s="139" t="str">
        <f>Currency&amp;CurveTenor&amp;E22&amp;UPPER(D22)&amp;"="</f>
        <v>EUR3MFUTU6=</v>
      </c>
      <c r="K22" s="139" t="str">
        <f t="shared" si="0"/>
        <v>FEIU6</v>
      </c>
      <c r="L22" s="86"/>
      <c r="M22" s="62"/>
      <c r="N22" s="62"/>
      <c r="O22" s="62"/>
      <c r="P22" s="62"/>
      <c r="Q22" s="62"/>
      <c r="R22" s="6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5" t="str">
        <f>_xll.qlIMMNextCode(D22)</f>
        <v>Z6</v>
      </c>
      <c r="E23" s="135" t="s">
        <v>170</v>
      </c>
      <c r="F23" s="147">
        <f>_xll.qlInterestRateIndexFixingDate(IborIndex,G23,Trigger)</f>
        <v>42723</v>
      </c>
      <c r="G23" s="147">
        <f>_xll.qlIMMdate(D23,,Trigger)</f>
        <v>42725</v>
      </c>
      <c r="H23" s="147">
        <f>_xll.qlInterestRateIndexMaturity(IborIndex,G23,Trigger)</f>
        <v>42815</v>
      </c>
      <c r="I23" s="139">
        <f>_xll.qlIndexFixing(IborIndex,F23,TRUE,Trigger)</f>
        <v>9.2500000003248317E-4</v>
      </c>
      <c r="J23" s="139" t="str">
        <f>Currency&amp;CurveTenor&amp;E23&amp;UPPER(D23)&amp;"="</f>
        <v>EUR3MFUTZ6=</v>
      </c>
      <c r="K23" s="139" t="str">
        <f t="shared" si="0"/>
        <v>FEIZ6</v>
      </c>
      <c r="L23" s="86"/>
      <c r="M23" s="62"/>
      <c r="N23" s="62"/>
      <c r="O23" s="62"/>
      <c r="P23" s="62"/>
      <c r="Q23" s="62"/>
      <c r="R23" s="6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8" t="str">
        <f>_xll.qlIMMNextCode(D23)</f>
        <v>H7</v>
      </c>
      <c r="E24" s="136" t="s">
        <v>170</v>
      </c>
      <c r="F24" s="151">
        <f>_xll.qlInterestRateIndexFixingDate(IborIndex,G24,Trigger)</f>
        <v>42807</v>
      </c>
      <c r="G24" s="151">
        <f>_xll.qlIMMdate(D24,,Trigger)</f>
        <v>42809</v>
      </c>
      <c r="H24" s="151">
        <f>_xll.qlInterestRateIndexMaturity(IborIndex,G24,Trigger)</f>
        <v>42901</v>
      </c>
      <c r="I24" s="152">
        <f>_xll.qlIndexFixing(IborIndex,F24,TRUE,Trigger)</f>
        <v>1.3750000004291068E-3</v>
      </c>
      <c r="J24" s="152" t="str">
        <f>Currency&amp;CurveTenor&amp;E24&amp;UPPER(D24)&amp;"="</f>
        <v>EUR3MFUTH7=</v>
      </c>
      <c r="K24" s="152" t="str">
        <f t="shared" si="0"/>
        <v>FEIH7</v>
      </c>
      <c r="L24" s="86"/>
      <c r="M24" s="63" t="s">
        <v>37</v>
      </c>
      <c r="N24" s="62"/>
      <c r="O24" s="63" t="s">
        <v>33</v>
      </c>
      <c r="P24" s="63" t="s">
        <v>56</v>
      </c>
      <c r="Q24" s="63" t="s">
        <v>34</v>
      </c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45"/>
      <c r="E25" s="135"/>
      <c r="F25" s="147"/>
      <c r="G25" s="147"/>
      <c r="H25" s="147"/>
      <c r="I25" s="139"/>
      <c r="J25" s="139"/>
      <c r="K25" s="139"/>
      <c r="L25" s="86"/>
      <c r="M25" s="87"/>
      <c r="N25" s="62"/>
      <c r="O25" s="64" t="s">
        <v>23</v>
      </c>
      <c r="P25" s="64" t="s">
        <v>40</v>
      </c>
      <c r="Q25" s="64" t="s">
        <v>128</v>
      </c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45"/>
      <c r="E26" s="135"/>
      <c r="F26" s="147"/>
      <c r="G26" s="147"/>
      <c r="H26" s="147"/>
      <c r="I26" s="139"/>
      <c r="J26" s="139"/>
      <c r="K26" s="139"/>
      <c r="L26" s="86"/>
      <c r="M26" s="87"/>
      <c r="N26" s="62"/>
      <c r="O26" s="66"/>
      <c r="P26" s="62"/>
      <c r="Q26" s="6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45"/>
      <c r="E27" s="135"/>
      <c r="F27" s="147"/>
      <c r="G27" s="147"/>
      <c r="H27" s="147"/>
      <c r="I27" s="139"/>
      <c r="J27" s="139"/>
      <c r="K27" s="139"/>
      <c r="L27" s="86"/>
      <c r="M27" s="87"/>
      <c r="N27" s="62"/>
      <c r="O27" s="66"/>
      <c r="P27" s="62"/>
      <c r="Q27" s="6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45"/>
      <c r="E28" s="135"/>
      <c r="F28" s="147"/>
      <c r="G28" s="147"/>
      <c r="H28" s="147"/>
      <c r="I28" s="139"/>
      <c r="J28" s="139"/>
      <c r="K28" s="139"/>
      <c r="L28" s="86"/>
      <c r="M28" s="87"/>
      <c r="N28" s="62"/>
      <c r="O28" s="66"/>
      <c r="P28" s="62"/>
      <c r="Q28" s="6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45"/>
      <c r="E29" s="135"/>
      <c r="F29" s="147"/>
      <c r="G29" s="147"/>
      <c r="H29" s="147"/>
      <c r="I29" s="139"/>
      <c r="J29" s="139"/>
      <c r="K29" s="139"/>
      <c r="L29" s="86"/>
      <c r="M29" s="87"/>
      <c r="N29" s="62"/>
      <c r="O29" s="66"/>
      <c r="P29" s="62"/>
      <c r="Q29" s="6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45"/>
      <c r="E30" s="135"/>
      <c r="F30" s="147"/>
      <c r="G30" s="147"/>
      <c r="H30" s="147"/>
      <c r="I30" s="139"/>
      <c r="J30" s="139"/>
      <c r="K30" s="139"/>
      <c r="L30" s="86"/>
      <c r="M30" s="87"/>
      <c r="N30" s="62"/>
      <c r="O30" s="66"/>
      <c r="P30" s="62"/>
      <c r="Q30" s="6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45"/>
      <c r="E31" s="135"/>
      <c r="F31" s="140"/>
      <c r="G31" s="140"/>
      <c r="H31" s="140"/>
      <c r="I31" s="157"/>
      <c r="J31" s="157"/>
      <c r="K31" s="140"/>
      <c r="L31" s="32"/>
      <c r="M31" s="87"/>
      <c r="N31" s="62"/>
      <c r="O31" s="66"/>
      <c r="P31" s="62"/>
      <c r="Q31" s="6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45"/>
      <c r="E32" s="135"/>
      <c r="F32" s="140"/>
      <c r="G32" s="140"/>
      <c r="H32" s="140"/>
      <c r="I32" s="157"/>
      <c r="J32" s="157"/>
      <c r="K32" s="140"/>
      <c r="L32" s="32"/>
      <c r="M32" s="87"/>
      <c r="N32" s="62"/>
      <c r="O32" s="66"/>
      <c r="P32" s="62"/>
      <c r="Q32" s="6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5"/>
      <c r="E33" s="135"/>
      <c r="F33" s="140"/>
      <c r="G33" s="140"/>
      <c r="H33" s="140"/>
      <c r="I33" s="157"/>
      <c r="J33" s="157"/>
      <c r="K33" s="140"/>
      <c r="L33" s="32"/>
      <c r="M33" s="87"/>
      <c r="N33" s="62"/>
      <c r="O33" s="66"/>
      <c r="P33" s="62"/>
      <c r="Q33" s="6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5"/>
      <c r="E34" s="135"/>
      <c r="F34" s="140"/>
      <c r="G34" s="140"/>
      <c r="H34" s="140"/>
      <c r="I34" s="157"/>
      <c r="J34" s="157"/>
      <c r="K34" s="140"/>
      <c r="L34" s="32"/>
      <c r="M34" s="87"/>
      <c r="N34" s="62"/>
      <c r="O34" s="66"/>
      <c r="P34" s="62"/>
      <c r="Q34" s="66"/>
      <c r="R34" s="66"/>
      <c r="S34" s="66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5"/>
      <c r="E35" s="135"/>
      <c r="F35" s="140"/>
      <c r="G35" s="140"/>
      <c r="H35" s="140"/>
      <c r="I35" s="157"/>
      <c r="J35" s="157"/>
      <c r="K35" s="140"/>
      <c r="L35" s="32"/>
      <c r="M35" s="87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5"/>
      <c r="E36" s="135"/>
      <c r="F36" s="140"/>
      <c r="G36" s="140"/>
      <c r="H36" s="140"/>
      <c r="I36" s="157"/>
      <c r="J36" s="157"/>
      <c r="K36" s="140"/>
      <c r="L36" s="32"/>
      <c r="M36" s="87"/>
      <c r="N36" s="62"/>
      <c r="O36" s="66"/>
      <c r="P36" s="62"/>
      <c r="Q36" s="66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5"/>
      <c r="E37" s="135"/>
      <c r="F37" s="140"/>
      <c r="G37" s="140"/>
      <c r="H37" s="140"/>
      <c r="I37" s="157"/>
      <c r="J37" s="157"/>
      <c r="K37" s="140"/>
      <c r="L37" s="32"/>
      <c r="M37" s="87"/>
      <c r="N37" s="62"/>
      <c r="O37" s="66"/>
      <c r="P37" s="62"/>
      <c r="Q37" s="66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5"/>
      <c r="E38" s="135"/>
      <c r="F38" s="140"/>
      <c r="G38" s="140"/>
      <c r="H38" s="140"/>
      <c r="I38" s="157"/>
      <c r="J38" s="157"/>
      <c r="K38" s="140"/>
      <c r="L38" s="62"/>
      <c r="M38" s="87"/>
      <c r="N38" s="62"/>
      <c r="O38" s="62"/>
      <c r="P38" s="62"/>
      <c r="Q38" s="6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5"/>
      <c r="E39" s="135"/>
      <c r="F39" s="140"/>
      <c r="G39" s="140"/>
      <c r="H39" s="140"/>
      <c r="I39" s="157"/>
      <c r="J39" s="157"/>
      <c r="K39" s="140"/>
      <c r="L39" s="62"/>
      <c r="M39" s="87"/>
      <c r="N39" s="62"/>
      <c r="O39" s="62"/>
      <c r="P39" s="62"/>
      <c r="Q39" s="6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45" t="s">
        <v>25</v>
      </c>
      <c r="E40" s="135" t="s">
        <v>116</v>
      </c>
      <c r="F40" s="146">
        <f>EvaluationDate</f>
        <v>42136</v>
      </c>
      <c r="G40" s="146">
        <f>_xll.qlInterestRateIndexValueDate(M40,F40,Trigger)</f>
        <v>42138</v>
      </c>
      <c r="H40" s="146">
        <f>_xll.qlInterestRateIndexMaturity(M40,G40,Trigger)</f>
        <v>43234</v>
      </c>
      <c r="I40" s="138">
        <f>_xll.qlIndexFixing(M40,F40,TRUE,AllTriggers)</f>
        <v>1.0499999994550398E-3</v>
      </c>
      <c r="J40" s="157" t="str">
        <f>Currency&amp;CurveTenor&amp;E40&amp;UPPER(D40)&amp;"="</f>
        <v>EUR3MSW3Y=</v>
      </c>
      <c r="K40" s="140" t="str">
        <f>Currency&amp;"AB"&amp;SUBSTITUTE(CurveTenor,"M","E")&amp;D40&amp;"=ICAP"</f>
        <v>EURAB3E3Y=ICAP</v>
      </c>
      <c r="L40" s="62"/>
      <c r="M40" s="87" t="str">
        <f>_xll.qlSwapIndex(,IborIndexFamily,D40,SettlementDays,Currency,Calendar,FixedLegTenor,FixedLegBDC,FixedLegDayCounter,IborIndex,DiscountingCurve,,Trigger)</f>
        <v>obj_00aca#0008</v>
      </c>
      <c r="N40" s="62"/>
      <c r="O40" s="62"/>
      <c r="P40" s="62"/>
      <c r="Q40" s="6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45" t="s">
        <v>26</v>
      </c>
      <c r="E41" s="135" t="s">
        <v>116</v>
      </c>
      <c r="F41" s="146">
        <f>EvaluationDate</f>
        <v>42136</v>
      </c>
      <c r="G41" s="146">
        <f>_xll.qlInterestRateIndexValueDate(M41,F41,Trigger)</f>
        <v>42138</v>
      </c>
      <c r="H41" s="146">
        <f>_xll.qlInterestRateIndexMaturity(M41,G41,Trigger)</f>
        <v>43599</v>
      </c>
      <c r="I41" s="138">
        <f>_xll.qlIndexFixing(M41,F41,TRUE,AllTriggers)</f>
        <v>2.0399999994247884E-3</v>
      </c>
      <c r="J41" s="157" t="str">
        <f>Currency&amp;CurveTenor&amp;E41&amp;UPPER(D41)&amp;"="</f>
        <v>EUR3MSW4Y=</v>
      </c>
      <c r="K41" s="140" t="str">
        <f>Currency&amp;"AB"&amp;SUBSTITUTE(CurveTenor,"M","E")&amp;D41&amp;"=ICAP"</f>
        <v>EURAB3E4Y=ICAP</v>
      </c>
      <c r="L41" s="62"/>
      <c r="M41" s="87" t="str">
        <f>_xll.qlSwapIndex(,IborIndexFamily,D41,SettlementDays,Currency,Calendar,FixedLegTenor,FixedLegBDC,FixedLegDayCounter,IborIndex,DiscountingCurve,,Trigger)</f>
        <v>obj_00aef#0007</v>
      </c>
      <c r="N41" s="62"/>
      <c r="O41" s="62"/>
      <c r="P41" s="62"/>
      <c r="Q41" s="6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5" t="s">
        <v>27</v>
      </c>
      <c r="E42" s="135" t="s">
        <v>116</v>
      </c>
      <c r="F42" s="146">
        <f>EvaluationDate</f>
        <v>42136</v>
      </c>
      <c r="G42" s="146">
        <f>_xll.qlInterestRateIndexValueDate(M42,F42,Trigger)</f>
        <v>42138</v>
      </c>
      <c r="H42" s="146">
        <f>_xll.qlInterestRateIndexMaturity(M42,G42,Trigger)</f>
        <v>43965</v>
      </c>
      <c r="I42" s="138">
        <f>_xll.qlIndexFixing(M42,F42,TRUE,AllTriggers)</f>
        <v>3.1900000000155858E-3</v>
      </c>
      <c r="J42" s="157" t="str">
        <f>Currency&amp;CurveTenor&amp;E42&amp;UPPER(D42)&amp;"="</f>
        <v>EUR3MSW5Y=</v>
      </c>
      <c r="K42" s="140" t="str">
        <f>Currency&amp;"AB"&amp;SUBSTITUTE(CurveTenor,"M","E")&amp;D42&amp;"=ICAP"</f>
        <v>EURAB3E5Y=ICAP</v>
      </c>
      <c r="L42" s="62"/>
      <c r="M42" s="87" t="str">
        <f>_xll.qlSwapIndex(,IborIndexFamily,D42,SettlementDays,Currency,Calendar,FixedLegTenor,FixedLegBDC,FixedLegDayCounter,IborIndex,DiscountingCurve,,Trigger)</f>
        <v>obj_00ae3#0007</v>
      </c>
      <c r="N42" s="62"/>
      <c r="O42" s="62"/>
      <c r="P42" s="62"/>
      <c r="Q42" s="6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5" t="s">
        <v>86</v>
      </c>
      <c r="E43" s="135" t="s">
        <v>116</v>
      </c>
      <c r="F43" s="146">
        <f>EvaluationDate</f>
        <v>42136</v>
      </c>
      <c r="G43" s="146">
        <f>_xll.qlInterestRateIndexValueDate(M43,F43,Trigger)</f>
        <v>42138</v>
      </c>
      <c r="H43" s="146">
        <f>_xll.qlInterestRateIndexMaturity(M43,G43,Trigger)</f>
        <v>44330</v>
      </c>
      <c r="I43" s="138">
        <f>_xll.qlIndexFixing(M43,F43,TRUE,AllTriggers)</f>
        <v>4.3899999999347768E-3</v>
      </c>
      <c r="J43" s="157" t="str">
        <f>Currency&amp;CurveTenor&amp;E43&amp;UPPER(D43)&amp;"="</f>
        <v>EUR3MSW6Y=</v>
      </c>
      <c r="K43" s="140" t="str">
        <f>Currency&amp;"AB"&amp;SUBSTITUTE(CurveTenor,"M","E")&amp;D43&amp;"=ICAP"</f>
        <v>EURAB3E6Y=ICAP</v>
      </c>
      <c r="L43" s="62"/>
      <c r="M43" s="87" t="str">
        <f>_xll.qlSwapIndex(,IborIndexFamily,D43,SettlementDays,Currency,Calendar,FixedLegTenor,FixedLegBDC,FixedLegDayCounter,IborIndex,DiscountingCurve,,Trigger)</f>
        <v>obj_00aea#0007</v>
      </c>
      <c r="N43" s="62"/>
      <c r="O43" s="62"/>
      <c r="P43" s="62"/>
      <c r="Q43" s="6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5" t="s">
        <v>28</v>
      </c>
      <c r="E44" s="135" t="s">
        <v>116</v>
      </c>
      <c r="F44" s="146">
        <f>EvaluationDate</f>
        <v>42136</v>
      </c>
      <c r="G44" s="146">
        <f>_xll.qlInterestRateIndexValueDate(M44,F44,Trigger)</f>
        <v>42138</v>
      </c>
      <c r="H44" s="146">
        <f>_xll.qlInterestRateIndexMaturity(M44,G44,Trigger)</f>
        <v>44697</v>
      </c>
      <c r="I44" s="138">
        <f>_xll.qlIndexFixing(M44,F44,TRUE,AllTriggers)</f>
        <v>5.5899999999755494E-3</v>
      </c>
      <c r="J44" s="157" t="str">
        <f>Currency&amp;CurveTenor&amp;E44&amp;UPPER(D44)&amp;"="</f>
        <v>EUR3MSW7Y=</v>
      </c>
      <c r="K44" s="140" t="str">
        <f>Currency&amp;"AB"&amp;SUBSTITUTE(CurveTenor,"M","E")&amp;D44&amp;"=ICAP"</f>
        <v>EURAB3E7Y=ICAP</v>
      </c>
      <c r="L44" s="62"/>
      <c r="M44" s="87" t="str">
        <f>_xll.qlSwapIndex(,IborIndexFamily,D44,SettlementDays,Currency,Calendar,FixedLegTenor,FixedLegBDC,FixedLegDayCounter,IborIndex,DiscountingCurve,,Trigger)</f>
        <v>obj_00add#0007</v>
      </c>
      <c r="N44" s="62"/>
      <c r="O44" s="62"/>
      <c r="P44" s="62"/>
      <c r="Q44" s="6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5" t="s">
        <v>87</v>
      </c>
      <c r="E45" s="135" t="s">
        <v>116</v>
      </c>
      <c r="F45" s="146">
        <f>EvaluationDate</f>
        <v>42136</v>
      </c>
      <c r="G45" s="146">
        <f>_xll.qlInterestRateIndexValueDate(M45,F45,Trigger)</f>
        <v>42138</v>
      </c>
      <c r="H45" s="146">
        <f>_xll.qlInterestRateIndexMaturity(M45,G45,Trigger)</f>
        <v>45061</v>
      </c>
      <c r="I45" s="138">
        <f>_xll.qlIndexFixing(M45,F45,TRUE,AllTriggers)</f>
        <v>6.6899999995504783E-3</v>
      </c>
      <c r="J45" s="157" t="str">
        <f>Currency&amp;CurveTenor&amp;E45&amp;UPPER(D45)&amp;"="</f>
        <v>EUR3MSW8Y=</v>
      </c>
      <c r="K45" s="140" t="str">
        <f>Currency&amp;"AB"&amp;SUBSTITUTE(CurveTenor,"M","E")&amp;D45&amp;"=ICAP"</f>
        <v>EURAB3E8Y=ICAP</v>
      </c>
      <c r="L45" s="62"/>
      <c r="M45" s="87" t="str">
        <f>_xll.qlSwapIndex(,IborIndexFamily,D45,SettlementDays,Currency,Calendar,FixedLegTenor,FixedLegBDC,FixedLegDayCounter,IborIndex,DiscountingCurve,,Trigger)</f>
        <v>obj_00ad9#0007</v>
      </c>
      <c r="N45" s="62"/>
      <c r="O45" s="62"/>
      <c r="P45" s="62"/>
      <c r="Q45" s="6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5" t="s">
        <v>88</v>
      </c>
      <c r="E46" s="135" t="s">
        <v>116</v>
      </c>
      <c r="F46" s="146">
        <f>EvaluationDate</f>
        <v>42136</v>
      </c>
      <c r="G46" s="146">
        <f>_xll.qlInterestRateIndexValueDate(M46,F46,Trigger)</f>
        <v>42138</v>
      </c>
      <c r="H46" s="146">
        <f>_xll.qlInterestRateIndexMaturity(M46,G46,Trigger)</f>
        <v>45426</v>
      </c>
      <c r="I46" s="138">
        <f>_xll.qlIndexFixing(M46,F46,TRUE,AllTriggers)</f>
        <v>7.6700000001398046E-3</v>
      </c>
      <c r="J46" s="157" t="str">
        <f>Currency&amp;CurveTenor&amp;E46&amp;UPPER(D46)&amp;"="</f>
        <v>EUR3MSW9Y=</v>
      </c>
      <c r="K46" s="140" t="str">
        <f>Currency&amp;"AB"&amp;SUBSTITUTE(CurveTenor,"M","E")&amp;D46&amp;"=ICAP"</f>
        <v>EURAB3E9Y=ICAP</v>
      </c>
      <c r="L46" s="62"/>
      <c r="M46" s="87" t="str">
        <f>_xll.qlSwapIndex(,IborIndexFamily,D46,SettlementDays,Currency,Calendar,FixedLegTenor,FixedLegBDC,FixedLegDayCounter,IborIndex,DiscountingCurve,,Trigger)</f>
        <v>obj_00ad4#0007</v>
      </c>
      <c r="N46" s="62"/>
      <c r="O46" s="62"/>
      <c r="P46" s="62"/>
      <c r="Q46" s="6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5" t="s">
        <v>29</v>
      </c>
      <c r="E47" s="135" t="s">
        <v>116</v>
      </c>
      <c r="F47" s="146">
        <f>EvaluationDate</f>
        <v>42136</v>
      </c>
      <c r="G47" s="146">
        <f>_xll.qlInterestRateIndexValueDate(M47,F47,Trigger)</f>
        <v>42138</v>
      </c>
      <c r="H47" s="146">
        <f>_xll.qlInterestRateIndexMaturity(M47,G47,Trigger)</f>
        <v>45791</v>
      </c>
      <c r="I47" s="138">
        <f>_xll.qlIndexFixing(M47,F47,TRUE,AllTriggers)</f>
        <v>8.4899999991754384E-3</v>
      </c>
      <c r="J47" s="157" t="str">
        <f>Currency&amp;CurveTenor&amp;E47&amp;UPPER(D47)&amp;"="</f>
        <v>EUR3MSW10Y=</v>
      </c>
      <c r="K47" s="140" t="str">
        <f>Currency&amp;"AB"&amp;SUBSTITUTE(CurveTenor,"M","E")&amp;D47&amp;"=ICAP"</f>
        <v>EURAB3E10Y=ICAP</v>
      </c>
      <c r="L47" s="62"/>
      <c r="M47" s="87" t="str">
        <f>_xll.qlSwapIndex(,IborIndexFamily,D47,SettlementDays,Currency,Calendar,FixedLegTenor,FixedLegBDC,FixedLegDayCounter,IborIndex,DiscountingCurve,,Trigger)</f>
        <v>obj_00acf#0007</v>
      </c>
      <c r="N47" s="62"/>
      <c r="O47" s="62"/>
      <c r="P47" s="62"/>
      <c r="Q47" s="6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5" t="s">
        <v>89</v>
      </c>
      <c r="E48" s="135" t="s">
        <v>116</v>
      </c>
      <c r="F48" s="146">
        <f>EvaluationDate</f>
        <v>42136</v>
      </c>
      <c r="G48" s="146">
        <f>_xll.qlInterestRateIndexValueDate(M48,F48,Trigger)</f>
        <v>42138</v>
      </c>
      <c r="H48" s="146">
        <f>_xll.qlInterestRateIndexMaturity(M48,G48,Trigger)</f>
        <v>46156</v>
      </c>
      <c r="I48" s="138">
        <f>_xll.qlIndexFixing(M48,F48,TRUE,AllTriggers)</f>
        <v>9.2297650227212581E-3</v>
      </c>
      <c r="J48" s="157" t="str">
        <f>Currency&amp;CurveTenor&amp;E48&amp;UPPER(D48)&amp;"="</f>
        <v>EUR3MSW11Y=</v>
      </c>
      <c r="K48" s="140" t="str">
        <f>Currency&amp;"AB"&amp;SUBSTITUTE(CurveTenor,"M","E")&amp;D48&amp;"=ICAP"</f>
        <v>EURAB3E11Y=ICAP</v>
      </c>
      <c r="L48" s="62"/>
      <c r="M48" s="87" t="str">
        <f>_xll.qlSwapIndex(,IborIndexFamily,D48,SettlementDays,Currency,Calendar,FixedLegTenor,FixedLegBDC,FixedLegDayCounter,IborIndex,DiscountingCurve,,Trigger)</f>
        <v>obj_00af1#0007</v>
      </c>
      <c r="N48" s="62"/>
      <c r="O48" s="62"/>
      <c r="P48" s="62"/>
      <c r="Q48" s="6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45" t="s">
        <v>30</v>
      </c>
      <c r="E49" s="135" t="s">
        <v>116</v>
      </c>
      <c r="F49" s="146">
        <f>EvaluationDate</f>
        <v>42136</v>
      </c>
      <c r="G49" s="146">
        <f>_xll.qlInterestRateIndexValueDate(M49,F49,Trigger)</f>
        <v>42138</v>
      </c>
      <c r="H49" s="146">
        <f>_xll.qlInterestRateIndexMaturity(M49,G49,Trigger)</f>
        <v>46521</v>
      </c>
      <c r="I49" s="138">
        <f>_xll.qlIndexFixing(M49,F49,TRUE,AllTriggers)</f>
        <v>9.8899999999845847E-3</v>
      </c>
      <c r="J49" s="157" t="str">
        <f>Currency&amp;CurveTenor&amp;E49&amp;UPPER(D49)&amp;"="</f>
        <v>EUR3MSW12Y=</v>
      </c>
      <c r="K49" s="140" t="str">
        <f>Currency&amp;"AB"&amp;SUBSTITUTE(CurveTenor,"M","E")&amp;D49&amp;"=ICAP"</f>
        <v>EURAB3E12Y=ICAP</v>
      </c>
      <c r="L49" s="62"/>
      <c r="M49" s="87" t="str">
        <f>_xll.qlSwapIndex(,IborIndexFamily,D49,SettlementDays,Currency,Calendar,FixedLegTenor,FixedLegBDC,FixedLegDayCounter,IborIndex,DiscountingCurve,,Trigger)</f>
        <v>obj_00ae5#0007</v>
      </c>
      <c r="N49" s="62"/>
      <c r="O49" s="62"/>
      <c r="P49" s="62"/>
      <c r="Q49" s="6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5" t="s">
        <v>90</v>
      </c>
      <c r="E50" s="135" t="s">
        <v>116</v>
      </c>
      <c r="F50" s="146">
        <f>EvaluationDate</f>
        <v>42136</v>
      </c>
      <c r="G50" s="146">
        <f>_xll.qlInterestRateIndexValueDate(M50,F50,Trigger)</f>
        <v>42138</v>
      </c>
      <c r="H50" s="146">
        <f>_xll.qlInterestRateIndexMaturity(M50,G50,Trigger)</f>
        <v>46888</v>
      </c>
      <c r="I50" s="138">
        <f>_xll.qlIndexFixing(M50,F50,TRUE,AllTriggers)</f>
        <v>1.0456006921762562E-2</v>
      </c>
      <c r="J50" s="157" t="str">
        <f>Currency&amp;CurveTenor&amp;E50&amp;UPPER(D50)&amp;"="</f>
        <v>EUR3MSW13Y=</v>
      </c>
      <c r="K50" s="140"/>
      <c r="L50" s="5"/>
      <c r="M50" s="87" t="str">
        <f>_xll.qlSwapIndex(,IborIndexFamily,D50,SettlementDays,Currency,Calendar,FixedLegTenor,FixedLegBDC,FixedLegDayCounter,IborIndex,DiscountingCurve,,Trigger)</f>
        <v>obj_00aec#0007</v>
      </c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5" t="s">
        <v>91</v>
      </c>
      <c r="E51" s="135" t="s">
        <v>116</v>
      </c>
      <c r="F51" s="146">
        <f>EvaluationDate</f>
        <v>42136</v>
      </c>
      <c r="G51" s="146">
        <f>_xll.qlInterestRateIndexValueDate(M51,F51,Trigger)</f>
        <v>42138</v>
      </c>
      <c r="H51" s="146">
        <f>_xll.qlInterestRateIndexMaturity(M51,G51,Trigger)</f>
        <v>47252</v>
      </c>
      <c r="I51" s="138">
        <f>_xll.qlIndexFixing(M51,F51,TRUE,AllTriggers)</f>
        <v>1.0924959066454423E-2</v>
      </c>
      <c r="J51" s="157" t="str">
        <f>Currency&amp;CurveTenor&amp;E51&amp;UPPER(D51)&amp;"="</f>
        <v>EUR3MSW14Y=</v>
      </c>
      <c r="K51" s="140"/>
      <c r="L51" s="5"/>
      <c r="M51" s="87" t="str">
        <f>_xll.qlSwapIndex(,IborIndexFamily,D51,SettlementDays,Currency,Calendar,FixedLegTenor,FixedLegBDC,FixedLegDayCounter,IborIndex,DiscountingCurve,,Trigger)</f>
        <v>obj_00ae0#0007</v>
      </c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5" t="s">
        <v>31</v>
      </c>
      <c r="E52" s="135" t="s">
        <v>116</v>
      </c>
      <c r="F52" s="146">
        <f>EvaluationDate</f>
        <v>42136</v>
      </c>
      <c r="G52" s="146">
        <f>_xll.qlInterestRateIndexValueDate(M52,F52,Trigger)</f>
        <v>42138</v>
      </c>
      <c r="H52" s="146">
        <f>_xll.qlInterestRateIndexMaturity(M52,G52,Trigger)</f>
        <v>47617</v>
      </c>
      <c r="I52" s="138">
        <f>_xll.qlIndexFixing(M52,F52,TRUE,AllTriggers)</f>
        <v>1.1320000000122035E-2</v>
      </c>
      <c r="J52" s="157" t="str">
        <f>Currency&amp;CurveTenor&amp;E52&amp;UPPER(D52)&amp;"="</f>
        <v>EUR3MSW15Y=</v>
      </c>
      <c r="K52" s="140" t="str">
        <f>Currency&amp;"AB"&amp;SUBSTITUTE(CurveTenor,"M","E")&amp;D52&amp;"=ICAP"</f>
        <v>EURAB3E15Y=ICAP</v>
      </c>
      <c r="L52" s="5"/>
      <c r="M52" s="87" t="str">
        <f>_xll.qlSwapIndex(,IborIndexFamily,D52,SettlementDays,Currency,Calendar,FixedLegTenor,FixedLegBDC,FixedLegDayCounter,IborIndex,DiscountingCurve,,Trigger)</f>
        <v>obj_00adc#0007</v>
      </c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5" t="s">
        <v>92</v>
      </c>
      <c r="E53" s="135" t="s">
        <v>116</v>
      </c>
      <c r="F53" s="146">
        <f>EvaluationDate</f>
        <v>42136</v>
      </c>
      <c r="G53" s="146">
        <f>_xll.qlInterestRateIndexValueDate(M53,F53,Trigger)</f>
        <v>42138</v>
      </c>
      <c r="H53" s="146">
        <f>_xll.qlInterestRateIndexMaturity(M53,G53,Trigger)</f>
        <v>47982</v>
      </c>
      <c r="I53" s="138">
        <f>_xll.qlIndexFixing(M53,F53,TRUE,AllTriggers)</f>
        <v>1.1653132458210071E-2</v>
      </c>
      <c r="J53" s="157" t="str">
        <f>Currency&amp;CurveTenor&amp;E53&amp;UPPER(D53)&amp;"="</f>
        <v>EUR3MSW16Y=</v>
      </c>
      <c r="K53" s="140"/>
      <c r="L53" s="5"/>
      <c r="M53" s="87" t="str">
        <f>_xll.qlSwapIndex(,IborIndexFamily,D53,SettlementDays,Currency,Calendar,FixedLegTenor,FixedLegBDC,FixedLegDayCounter,IborIndex,DiscountingCurve,,Trigger)</f>
        <v>obj_00ad8#0007</v>
      </c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5" t="s">
        <v>93</v>
      </c>
      <c r="E54" s="135" t="s">
        <v>116</v>
      </c>
      <c r="F54" s="146">
        <f>EvaluationDate</f>
        <v>42136</v>
      </c>
      <c r="G54" s="146">
        <f>_xll.qlInterestRateIndexValueDate(M54,F54,Trigger)</f>
        <v>42138</v>
      </c>
      <c r="H54" s="146">
        <f>_xll.qlInterestRateIndexMaturity(M54,G54,Trigger)</f>
        <v>48348</v>
      </c>
      <c r="I54" s="138">
        <f>_xll.qlIndexFixing(M54,F54,TRUE,AllTriggers)</f>
        <v>1.1934181109008304E-2</v>
      </c>
      <c r="J54" s="157" t="str">
        <f>Currency&amp;CurveTenor&amp;E54&amp;UPPER(D54)&amp;"="</f>
        <v>EUR3MSW17Y=</v>
      </c>
      <c r="K54" s="140"/>
      <c r="L54" s="5"/>
      <c r="M54" s="87" t="str">
        <f>_xll.qlSwapIndex(,IborIndexFamily,D54,SettlementDays,Currency,Calendar,FixedLegTenor,FixedLegBDC,FixedLegDayCounter,IborIndex,DiscountingCurve,,Trigger)</f>
        <v>obj_00ad3#0007</v>
      </c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5" t="s">
        <v>94</v>
      </c>
      <c r="E55" s="135" t="s">
        <v>116</v>
      </c>
      <c r="F55" s="146">
        <f>EvaluationDate</f>
        <v>42136</v>
      </c>
      <c r="G55" s="146">
        <f>_xll.qlInterestRateIndexValueDate(M55,F55,Trigger)</f>
        <v>42138</v>
      </c>
      <c r="H55" s="146">
        <f>_xll.qlInterestRateIndexMaturity(M55,G55,Trigger)</f>
        <v>48715</v>
      </c>
      <c r="I55" s="138">
        <f>_xll.qlIndexFixing(M55,F55,TRUE,AllTriggers)</f>
        <v>1.2165065298501289E-2</v>
      </c>
      <c r="J55" s="157" t="str">
        <f>Currency&amp;CurveTenor&amp;E55&amp;UPPER(D55)&amp;"="</f>
        <v>EUR3MSW18Y=</v>
      </c>
      <c r="K55" s="140"/>
      <c r="L55" s="5"/>
      <c r="M55" s="87" t="str">
        <f>_xll.qlSwapIndex(,IborIndexFamily,D55,SettlementDays,Currency,Calendar,FixedLegTenor,FixedLegBDC,FixedLegDayCounter,IborIndex,DiscountingCurve,,Trigger)</f>
        <v>obj_00ace#0007</v>
      </c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5" t="s">
        <v>95</v>
      </c>
      <c r="E56" s="135" t="s">
        <v>116</v>
      </c>
      <c r="F56" s="146">
        <f>EvaluationDate</f>
        <v>42136</v>
      </c>
      <c r="G56" s="146">
        <f>_xll.qlInterestRateIndexValueDate(M56,F56,Trigger)</f>
        <v>42138</v>
      </c>
      <c r="H56" s="146">
        <f>_xll.qlInterestRateIndexMaturity(M56,G56,Trigger)</f>
        <v>49079</v>
      </c>
      <c r="I56" s="138">
        <f>_xll.qlIndexFixing(M56,F56,TRUE,AllTriggers)</f>
        <v>1.235116286669098E-2</v>
      </c>
      <c r="J56" s="157" t="str">
        <f>Currency&amp;CurveTenor&amp;E56&amp;UPPER(D56)&amp;"="</f>
        <v>EUR3MSW19Y=</v>
      </c>
      <c r="K56" s="140"/>
      <c r="L56" s="5"/>
      <c r="M56" s="87" t="str">
        <f>_xll.qlSwapIndex(,IborIndexFamily,D56,SettlementDays,Currency,Calendar,FixedLegTenor,FixedLegBDC,FixedLegDayCounter,IborIndex,DiscountingCurve,,Trigger)</f>
        <v>obj_00ae7#0007</v>
      </c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5" t="s">
        <v>96</v>
      </c>
      <c r="E57" s="135" t="s">
        <v>116</v>
      </c>
      <c r="F57" s="146">
        <f>EvaluationDate</f>
        <v>42136</v>
      </c>
      <c r="G57" s="146">
        <f>_xll.qlInterestRateIndexValueDate(M57,F57,Trigger)</f>
        <v>42138</v>
      </c>
      <c r="H57" s="146">
        <f>_xll.qlInterestRateIndexMaturity(M57,G57,Trigger)</f>
        <v>49443</v>
      </c>
      <c r="I57" s="138">
        <f>_xll.qlIndexFixing(M57,F57,TRUE,AllTriggers)</f>
        <v>1.2500000000215948E-2</v>
      </c>
      <c r="J57" s="157" t="str">
        <f>Currency&amp;CurveTenor&amp;E57&amp;UPPER(D57)&amp;"="</f>
        <v>EUR3MSW20Y=</v>
      </c>
      <c r="K57" s="140" t="str">
        <f>Currency&amp;"AB"&amp;SUBSTITUTE(CurveTenor,"M","E")&amp;D57&amp;"=ICAP"</f>
        <v>EURAB3E20Y=ICAP</v>
      </c>
      <c r="L57" s="5"/>
      <c r="M57" s="87" t="str">
        <f>_xll.qlSwapIndex(,IborIndexFamily,D57,SettlementDays,Currency,Calendar,FixedLegTenor,FixedLegBDC,FixedLegDayCounter,IborIndex,DiscountingCurve,,Trigger)</f>
        <v>obj_00aee#0007</v>
      </c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5" t="s">
        <v>97</v>
      </c>
      <c r="E58" s="135" t="s">
        <v>116</v>
      </c>
      <c r="F58" s="146">
        <f>EvaluationDate</f>
        <v>42136</v>
      </c>
      <c r="G58" s="146">
        <f>_xll.qlInterestRateIndexValueDate(M58,F58,Trigger)</f>
        <v>42138</v>
      </c>
      <c r="H58" s="146">
        <f>_xll.qlInterestRateIndexMaturity(M58,G58,Trigger)</f>
        <v>49809</v>
      </c>
      <c r="I58" s="138">
        <f>_xll.qlIndexFixing(M58,F58,TRUE,AllTriggers)</f>
        <v>1.2619135857897808E-2</v>
      </c>
      <c r="J58" s="157" t="str">
        <f>Currency&amp;CurveTenor&amp;E58&amp;UPPER(D58)&amp;"="</f>
        <v>EUR3MSW21Y=</v>
      </c>
      <c r="K58" s="140"/>
      <c r="L58" s="5"/>
      <c r="M58" s="87" t="str">
        <f>_xll.qlSwapIndex(,IborIndexFamily,D58,SettlementDays,Currency,Calendar,FixedLegTenor,FixedLegBDC,FixedLegDayCounter,IborIndex,DiscountingCurve,,Trigger)</f>
        <v>obj_00ae2#0007</v>
      </c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5" t="s">
        <v>98</v>
      </c>
      <c r="E59" s="135" t="s">
        <v>116</v>
      </c>
      <c r="F59" s="146">
        <f>EvaluationDate</f>
        <v>42136</v>
      </c>
      <c r="G59" s="146">
        <f>_xll.qlInterestRateIndexValueDate(M59,F59,Trigger)</f>
        <v>42138</v>
      </c>
      <c r="H59" s="146">
        <f>_xll.qlInterestRateIndexMaturity(M59,G59,Trigger)</f>
        <v>50174</v>
      </c>
      <c r="I59" s="138">
        <f>_xll.qlIndexFixing(M59,F59,TRUE,AllTriggers)</f>
        <v>1.271101220575346E-2</v>
      </c>
      <c r="J59" s="157" t="str">
        <f>Currency&amp;CurveTenor&amp;E59&amp;UPPER(D59)&amp;"="</f>
        <v>EUR3MSW22Y=</v>
      </c>
      <c r="K59" s="140"/>
      <c r="L59" s="5"/>
      <c r="M59" s="87" t="str">
        <f>_xll.qlSwapIndex(,IborIndexFamily,D59,SettlementDays,Currency,Calendar,FixedLegTenor,FixedLegBDC,FixedLegDayCounter,IborIndex,DiscountingCurve,,Trigger)</f>
        <v>obj_00adf#0007</v>
      </c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5" t="s">
        <v>99</v>
      </c>
      <c r="E60" s="135" t="s">
        <v>116</v>
      </c>
      <c r="F60" s="146">
        <f>EvaluationDate</f>
        <v>42136</v>
      </c>
      <c r="G60" s="146">
        <f>_xll.qlInterestRateIndexValueDate(M60,F60,Trigger)</f>
        <v>42138</v>
      </c>
      <c r="H60" s="146">
        <f>_xll.qlInterestRateIndexMaturity(M60,G60,Trigger)</f>
        <v>50539</v>
      </c>
      <c r="I60" s="138">
        <f>_xll.qlIndexFixing(M60,F60,TRUE,AllTriggers)</f>
        <v>1.2783981497268912E-2</v>
      </c>
      <c r="J60" s="157" t="str">
        <f>Currency&amp;CurveTenor&amp;E60&amp;UPPER(D60)&amp;"="</f>
        <v>EUR3MSW23Y=</v>
      </c>
      <c r="K60" s="140"/>
      <c r="L60" s="5"/>
      <c r="M60" s="87" t="str">
        <f>_xll.qlSwapIndex(,IborIndexFamily,D60,SettlementDays,Currency,Calendar,FixedLegTenor,FixedLegBDC,FixedLegDayCounter,IborIndex,DiscountingCurve,,Trigger)</f>
        <v>obj_00adb#0007</v>
      </c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45" t="s">
        <v>100</v>
      </c>
      <c r="E61" s="135" t="s">
        <v>116</v>
      </c>
      <c r="F61" s="146">
        <f>EvaluationDate</f>
        <v>42136</v>
      </c>
      <c r="G61" s="146">
        <f>_xll.qlInterestRateIndexValueDate(M61,F61,Trigger)</f>
        <v>42138</v>
      </c>
      <c r="H61" s="146">
        <f>_xll.qlInterestRateIndexMaturity(M61,G61,Trigger)</f>
        <v>50906</v>
      </c>
      <c r="I61" s="138">
        <f>_xll.qlIndexFixing(M61,F61,TRUE,AllTriggers)</f>
        <v>1.2844730253314427E-2</v>
      </c>
      <c r="J61" s="157" t="str">
        <f>Currency&amp;CurveTenor&amp;E61&amp;UPPER(D61)&amp;"="</f>
        <v>EUR3MSW24Y=</v>
      </c>
      <c r="K61" s="140"/>
      <c r="L61" s="5"/>
      <c r="M61" s="87" t="str">
        <f>_xll.qlSwapIndex(,IborIndexFamily,D61,SettlementDays,Currency,Calendar,FixedLegTenor,FixedLegBDC,FixedLegDayCounter,IborIndex,DiscountingCurve,,Trigger)</f>
        <v>obj_00ad7#0007</v>
      </c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45" t="s">
        <v>101</v>
      </c>
      <c r="E62" s="135" t="s">
        <v>116</v>
      </c>
      <c r="F62" s="146">
        <f>EvaluationDate</f>
        <v>42136</v>
      </c>
      <c r="G62" s="146">
        <f>_xll.qlInterestRateIndexValueDate(M62,F62,Trigger)</f>
        <v>42138</v>
      </c>
      <c r="H62" s="146">
        <f>_xll.qlInterestRateIndexMaturity(M62,G62,Trigger)</f>
        <v>51270</v>
      </c>
      <c r="I62" s="138">
        <f>_xll.qlIndexFixing(M62,F62,TRUE,AllTriggers)</f>
        <v>1.2900000000193038E-2</v>
      </c>
      <c r="J62" s="157" t="str">
        <f>Currency&amp;CurveTenor&amp;E62&amp;UPPER(D62)&amp;"="</f>
        <v>EUR3MSW25Y=</v>
      </c>
      <c r="K62" s="140" t="str">
        <f>Currency&amp;"AB"&amp;SUBSTITUTE(CurveTenor,"M","E")&amp;D62&amp;"=ICAP"</f>
        <v>EURAB3E25Y=ICAP</v>
      </c>
      <c r="L62" s="5"/>
      <c r="M62" s="87" t="str">
        <f>_xll.qlSwapIndex(,IborIndexFamily,D62,SettlementDays,Currency,Calendar,FixedLegTenor,FixedLegBDC,FixedLegDayCounter,IborIndex,DiscountingCurve,,Trigger)</f>
        <v>obj_00ad2#0007</v>
      </c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45" t="s">
        <v>102</v>
      </c>
      <c r="E63" s="135" t="s">
        <v>116</v>
      </c>
      <c r="F63" s="146">
        <f>EvaluationDate</f>
        <v>42136</v>
      </c>
      <c r="G63" s="146">
        <f>_xll.qlInterestRateIndexValueDate(M63,F63,Trigger)</f>
        <v>42138</v>
      </c>
      <c r="H63" s="146">
        <f>_xll.qlInterestRateIndexMaturity(M63,G63,Trigger)</f>
        <v>51635</v>
      </c>
      <c r="I63" s="138">
        <f>_xll.qlIndexFixing(M63,F63,TRUE,AllTriggers)</f>
        <v>1.2952992684125237E-2</v>
      </c>
      <c r="J63" s="157" t="str">
        <f>Currency&amp;CurveTenor&amp;E63&amp;UPPER(D63)&amp;"="</f>
        <v>EUR3MSW26Y=</v>
      </c>
      <c r="K63" s="140"/>
      <c r="L63" s="5"/>
      <c r="M63" s="87" t="str">
        <f>_xll.qlSwapIndex(,IborIndexFamily,D63,SettlementDays,Currency,Calendar,FixedLegTenor,FixedLegBDC,FixedLegDayCounter,IborIndex,DiscountingCurve,,Trigger)</f>
        <v>obj_00acd#0007</v>
      </c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5" t="s">
        <v>103</v>
      </c>
      <c r="E64" s="135" t="s">
        <v>116</v>
      </c>
      <c r="F64" s="146">
        <f>EvaluationDate</f>
        <v>42136</v>
      </c>
      <c r="G64" s="146">
        <f>_xll.qlInterestRateIndexValueDate(M64,F64,Trigger)</f>
        <v>42138</v>
      </c>
      <c r="H64" s="146">
        <f>_xll.qlInterestRateIndexMaturity(M64,G64,Trigger)</f>
        <v>52000</v>
      </c>
      <c r="I64" s="138">
        <f>_xll.qlIndexFixing(M64,F64,TRUE,AllTriggers)</f>
        <v>1.3005154088460478E-2</v>
      </c>
      <c r="J64" s="157" t="str">
        <f>Currency&amp;CurveTenor&amp;E64&amp;UPPER(D64)&amp;"="</f>
        <v>EUR3MSW27Y=</v>
      </c>
      <c r="K64" s="140"/>
      <c r="L64" s="5"/>
      <c r="M64" s="87" t="str">
        <f>_xll.qlSwapIndex(,IborIndexFamily,D64,SettlementDays,Currency,Calendar,FixedLegTenor,FixedLegBDC,FixedLegDayCounter,IborIndex,DiscountingCurve,,Trigger)</f>
        <v>obj_00af0#0007</v>
      </c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5" t="s">
        <v>104</v>
      </c>
      <c r="E65" s="135" t="s">
        <v>116</v>
      </c>
      <c r="F65" s="146">
        <f>EvaluationDate</f>
        <v>42136</v>
      </c>
      <c r="G65" s="146">
        <f>_xll.qlInterestRateIndexValueDate(M65,F65,Trigger)</f>
        <v>42138</v>
      </c>
      <c r="H65" s="146">
        <f>_xll.qlInterestRateIndexMaturity(M65,G65,Trigger)</f>
        <v>52365</v>
      </c>
      <c r="I65" s="138">
        <f>_xll.qlIndexFixing(M65,F65,TRUE,AllTriggers)</f>
        <v>1.3055693527650783E-2</v>
      </c>
      <c r="J65" s="157" t="str">
        <f>Currency&amp;CurveTenor&amp;E65&amp;UPPER(D65)&amp;"="</f>
        <v>EUR3MSW28Y=</v>
      </c>
      <c r="K65" s="140"/>
      <c r="L65" s="5"/>
      <c r="M65" s="87" t="str">
        <f>_xll.qlSwapIndex(,IborIndexFamily,D65,SettlementDays,Currency,Calendar,FixedLegTenor,FixedLegBDC,FixedLegDayCounter,IborIndex,DiscountingCurve,,Trigger)</f>
        <v>obj_00ae4#0007</v>
      </c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5" t="s">
        <v>105</v>
      </c>
      <c r="E66" s="135" t="s">
        <v>116</v>
      </c>
      <c r="F66" s="146">
        <f>EvaluationDate</f>
        <v>42136</v>
      </c>
      <c r="G66" s="146">
        <f>_xll.qlInterestRateIndexValueDate(M66,F66,Trigger)</f>
        <v>42138</v>
      </c>
      <c r="H66" s="146">
        <f>_xll.qlInterestRateIndexMaturity(M66,G66,Trigger)</f>
        <v>52733</v>
      </c>
      <c r="I66" s="138">
        <f>_xll.qlIndexFixing(M66,F66,TRUE,AllTriggers)</f>
        <v>1.310520893449056E-2</v>
      </c>
      <c r="J66" s="157" t="str">
        <f>Currency&amp;CurveTenor&amp;E66&amp;UPPER(D66)&amp;"="</f>
        <v>EUR3MSW29Y=</v>
      </c>
      <c r="K66" s="140"/>
      <c r="L66" s="5"/>
      <c r="M66" s="87" t="str">
        <f>_xll.qlSwapIndex(,IborIndexFamily,D66,SettlementDays,Currency,Calendar,FixedLegTenor,FixedLegBDC,FixedLegDayCounter,IborIndex,DiscountingCurve,,Trigger)</f>
        <v>obj_00aeb#0007</v>
      </c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5" t="s">
        <v>106</v>
      </c>
      <c r="E67" s="135" t="s">
        <v>116</v>
      </c>
      <c r="F67" s="146">
        <f>EvaluationDate</f>
        <v>42136</v>
      </c>
      <c r="G67" s="146">
        <f>_xll.qlInterestRateIndexValueDate(M67,F67,Trigger)</f>
        <v>42138</v>
      </c>
      <c r="H67" s="146">
        <f>_xll.qlInterestRateIndexMaturity(M67,G67,Trigger)</f>
        <v>53097</v>
      </c>
      <c r="I67" s="138">
        <f>_xll.qlIndexFixing(M67,F67,TRUE,AllTriggers)</f>
        <v>1.3149999999955931E-2</v>
      </c>
      <c r="J67" s="157" t="str">
        <f>Currency&amp;CurveTenor&amp;E67&amp;UPPER(D67)&amp;"="</f>
        <v>EUR3MSW30Y=</v>
      </c>
      <c r="K67" s="140" t="str">
        <f>Currency&amp;"AB"&amp;SUBSTITUTE(CurveTenor,"M","E")&amp;D67&amp;"=ICAP"</f>
        <v>EURAB3E30Y=ICAP</v>
      </c>
      <c r="L67" s="5"/>
      <c r="M67" s="87" t="str">
        <f>_xll.qlSwapIndex(,IborIndexFamily,D67,SettlementDays,Currency,Calendar,FixedLegTenor,FixedLegBDC,FixedLegDayCounter,IborIndex,DiscountingCurve,,Trigger)</f>
        <v>obj_00ae9#0007</v>
      </c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5" t="s">
        <v>120</v>
      </c>
      <c r="E68" s="135" t="s">
        <v>116</v>
      </c>
      <c r="F68" s="146">
        <f>EvaluationDate</f>
        <v>42136</v>
      </c>
      <c r="G68" s="146">
        <f>_xll.qlInterestRateIndexValueDate(M68,F68,Trigger)</f>
        <v>42138</v>
      </c>
      <c r="H68" s="146">
        <f>_xll.qlInterestRateIndexMaturity(M68,G68,Trigger)</f>
        <v>53461</v>
      </c>
      <c r="I68" s="138">
        <f>_xll.qlIndexFixing(M68,F68,TRUE,AllTriggers)</f>
        <v>1.31905271548712E-2</v>
      </c>
      <c r="J68" s="157" t="str">
        <f>Currency&amp;CurveTenor&amp;E68&amp;UPPER(D68)&amp;"="</f>
        <v>EUR3MSW31Y=</v>
      </c>
      <c r="K68" s="140"/>
      <c r="L68" s="5"/>
      <c r="M68" s="87" t="str">
        <f>_xll.qlSwapIndex(,IborIndexFamily,D68,SettlementDays,Currency,Calendar,FixedLegTenor,FixedLegBDC,FixedLegDayCounter,IborIndex,DiscountingCurve,,Trigger)</f>
        <v>obj_00ae8#0007</v>
      </c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5" t="s">
        <v>121</v>
      </c>
      <c r="E69" s="135" t="s">
        <v>116</v>
      </c>
      <c r="F69" s="146">
        <f>EvaluationDate</f>
        <v>42136</v>
      </c>
      <c r="G69" s="146">
        <f>_xll.qlInterestRateIndexValueDate(M69,F69,Trigger)</f>
        <v>42138</v>
      </c>
      <c r="H69" s="146">
        <f>_xll.qlInterestRateIndexMaturity(M69,G69,Trigger)</f>
        <v>53826</v>
      </c>
      <c r="I69" s="138">
        <f>_xll.qlIndexFixing(M69,F69,TRUE,AllTriggers)</f>
        <v>1.3226113963282486E-2</v>
      </c>
      <c r="J69" s="157" t="str">
        <f>Currency&amp;CurveTenor&amp;E69&amp;UPPER(D69)&amp;"="</f>
        <v>EUR3MSW32Y=</v>
      </c>
      <c r="K69" s="140"/>
      <c r="L69" s="5"/>
      <c r="M69" s="87" t="str">
        <f>_xll.qlSwapIndex(,IborIndexFamily,D69,SettlementDays,Currency,Calendar,FixedLegTenor,FixedLegBDC,FixedLegDayCounter,IborIndex,DiscountingCurve,,Trigger)</f>
        <v>obj_00ad6#0007</v>
      </c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5" t="s">
        <v>122</v>
      </c>
      <c r="E70" s="135" t="s">
        <v>116</v>
      </c>
      <c r="F70" s="146">
        <f>EvaluationDate</f>
        <v>42136</v>
      </c>
      <c r="G70" s="146">
        <f>_xll.qlInterestRateIndexValueDate(M70,F70,Trigger)</f>
        <v>42138</v>
      </c>
      <c r="H70" s="146">
        <f>_xll.qlInterestRateIndexMaturity(M70,G70,Trigger)</f>
        <v>54192</v>
      </c>
      <c r="I70" s="138">
        <f>_xll.qlIndexFixing(M70,F70,TRUE,AllTriggers)</f>
        <v>1.3257340363238512E-2</v>
      </c>
      <c r="J70" s="157" t="str">
        <f>Currency&amp;CurveTenor&amp;E70&amp;UPPER(D70)&amp;"="</f>
        <v>EUR3MSW33Y=</v>
      </c>
      <c r="K70" s="140"/>
      <c r="L70" s="5"/>
      <c r="M70" s="87" t="str">
        <f>_xll.qlSwapIndex(,IborIndexFamily,D70,SettlementDays,Currency,Calendar,FixedLegTenor,FixedLegBDC,FixedLegDayCounter,IborIndex,DiscountingCurve,,Trigger)</f>
        <v>obj_00ad1#0007</v>
      </c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5" t="s">
        <v>123</v>
      </c>
      <c r="E71" s="135" t="s">
        <v>116</v>
      </c>
      <c r="F71" s="146">
        <f>EvaluationDate</f>
        <v>42136</v>
      </c>
      <c r="G71" s="146">
        <f>_xll.qlInterestRateIndexValueDate(M71,F71,Trigger)</f>
        <v>42138</v>
      </c>
      <c r="H71" s="146">
        <f>_xll.qlInterestRateIndexMaturity(M71,G71,Trigger)</f>
        <v>54557</v>
      </c>
      <c r="I71" s="138">
        <f>_xll.qlIndexFixing(M71,F71,TRUE,AllTriggers)</f>
        <v>1.3282024659962609E-2</v>
      </c>
      <c r="J71" s="157" t="str">
        <f>Currency&amp;CurveTenor&amp;E71&amp;UPPER(D71)&amp;"="</f>
        <v>EUR3MSW34Y=</v>
      </c>
      <c r="K71" s="140"/>
      <c r="L71" s="5"/>
      <c r="M71" s="87" t="str">
        <f>_xll.qlSwapIndex(,IborIndexFamily,D71,SettlementDays,Currency,Calendar,FixedLegTenor,FixedLegBDC,FixedLegDayCounter,IborIndex,DiscountingCurve,,Trigger)</f>
        <v>obj_00acc#0007</v>
      </c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5" t="s">
        <v>107</v>
      </c>
      <c r="E72" s="135" t="s">
        <v>116</v>
      </c>
      <c r="F72" s="146">
        <f>EvaluationDate</f>
        <v>42136</v>
      </c>
      <c r="G72" s="146">
        <f>_xll.qlInterestRateIndexValueDate(M72,F72,Trigger)</f>
        <v>42138</v>
      </c>
      <c r="H72" s="146">
        <f>_xll.qlInterestRateIndexMaturity(M72,G72,Trigger)</f>
        <v>54924</v>
      </c>
      <c r="I72" s="138">
        <f>_xll.qlIndexFixing(M72,F72,TRUE,AllTriggers)</f>
        <v>1.3300972836238507E-2</v>
      </c>
      <c r="J72" s="157" t="str">
        <f>Currency&amp;CurveTenor&amp;E72&amp;UPPER(D72)&amp;"="</f>
        <v>EUR3MSW35Y=</v>
      </c>
      <c r="K72" s="140"/>
      <c r="L72" s="5"/>
      <c r="M72" s="87" t="str">
        <f>_xll.qlSwapIndex(,IborIndexFamily,D72,SettlementDays,Currency,Calendar,FixedLegTenor,FixedLegBDC,FixedLegDayCounter,IborIndex,DiscountingCurve,,Trigger)</f>
        <v>obj_00ae6#0007</v>
      </c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45" t="s">
        <v>124</v>
      </c>
      <c r="E73" s="135" t="s">
        <v>116</v>
      </c>
      <c r="F73" s="146">
        <f>EvaluationDate</f>
        <v>42136</v>
      </c>
      <c r="G73" s="146">
        <f>_xll.qlInterestRateIndexValueDate(M73,F73,Trigger)</f>
        <v>42138</v>
      </c>
      <c r="H73" s="146">
        <f>_xll.qlInterestRateIndexMaturity(M73,G73,Trigger)</f>
        <v>55288</v>
      </c>
      <c r="I73" s="138">
        <f>_xll.qlIndexFixing(M73,F73,TRUE,AllTriggers)</f>
        <v>1.3313729097016473E-2</v>
      </c>
      <c r="J73" s="157" t="str">
        <f>Currency&amp;CurveTenor&amp;E73&amp;UPPER(D73)&amp;"="</f>
        <v>EUR3MSW36Y=</v>
      </c>
      <c r="K73" s="140"/>
      <c r="L73" s="5"/>
      <c r="M73" s="87" t="str">
        <f>_xll.qlSwapIndex(,IborIndexFamily,D73,SettlementDays,Currency,Calendar,FixedLegTenor,FixedLegBDC,FixedLegDayCounter,IborIndex,DiscountingCurve,,Trigger)</f>
        <v>obj_00aed#0007</v>
      </c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45" t="s">
        <v>125</v>
      </c>
      <c r="E74" s="135" t="s">
        <v>116</v>
      </c>
      <c r="F74" s="146">
        <f>EvaluationDate</f>
        <v>42136</v>
      </c>
      <c r="G74" s="146">
        <f>_xll.qlInterestRateIndexValueDate(M74,F74,Trigger)</f>
        <v>42138</v>
      </c>
      <c r="H74" s="146">
        <f>_xll.qlInterestRateIndexMaturity(M74,G74,Trigger)</f>
        <v>55653</v>
      </c>
      <c r="I74" s="138">
        <f>_xll.qlIndexFixing(M74,F74,TRUE,AllTriggers)</f>
        <v>1.3320976248505452E-2</v>
      </c>
      <c r="J74" s="157" t="str">
        <f>Currency&amp;CurveTenor&amp;E74&amp;UPPER(D74)&amp;"="</f>
        <v>EUR3MSW37Y=</v>
      </c>
      <c r="K74" s="140"/>
      <c r="L74" s="5"/>
      <c r="M74" s="87" t="str">
        <f>_xll.qlSwapIndex(,IborIndexFamily,D74,SettlementDays,Currency,Calendar,FixedLegTenor,FixedLegBDC,FixedLegDayCounter,IborIndex,DiscountingCurve,,Trigger)</f>
        <v>obj_00ae1#0007</v>
      </c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45" t="s">
        <v>126</v>
      </c>
      <c r="E75" s="135" t="s">
        <v>116</v>
      </c>
      <c r="F75" s="146">
        <f>EvaluationDate</f>
        <v>42136</v>
      </c>
      <c r="G75" s="146">
        <f>_xll.qlInterestRateIndexValueDate(M75,F75,Trigger)</f>
        <v>42138</v>
      </c>
      <c r="H75" s="146">
        <f>_xll.qlInterestRateIndexMaturity(M75,G75,Trigger)</f>
        <v>56018</v>
      </c>
      <c r="I75" s="138">
        <f>_xll.qlIndexFixing(M75,F75,TRUE,AllTriggers)</f>
        <v>1.3320882000008043E-2</v>
      </c>
      <c r="J75" s="157" t="str">
        <f>Currency&amp;CurveTenor&amp;E75&amp;UPPER(D75)&amp;"="</f>
        <v>EUR3MSW38Y=</v>
      </c>
      <c r="K75" s="140"/>
      <c r="L75" s="5"/>
      <c r="M75" s="87" t="str">
        <f>_xll.qlSwapIndex(,IborIndexFamily,D75,SettlementDays,Currency,Calendar,FixedLegTenor,FixedLegBDC,FixedLegDayCounter,IborIndex,DiscountingCurve,,Trigger)</f>
        <v>obj_00ade#0007</v>
      </c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45" t="s">
        <v>127</v>
      </c>
      <c r="E76" s="135" t="s">
        <v>116</v>
      </c>
      <c r="F76" s="146">
        <f>EvaluationDate</f>
        <v>42136</v>
      </c>
      <c r="G76" s="146">
        <f>_xll.qlInterestRateIndexValueDate(M76,F76,Trigger)</f>
        <v>42138</v>
      </c>
      <c r="H76" s="146">
        <f>_xll.qlInterestRateIndexMaturity(M76,G76,Trigger)</f>
        <v>56383</v>
      </c>
      <c r="I76" s="138">
        <f>_xll.qlIndexFixing(M76,F76,TRUE,AllTriggers)</f>
        <v>1.3313974973524167E-2</v>
      </c>
      <c r="J76" s="157" t="str">
        <f>Currency&amp;CurveTenor&amp;E76&amp;UPPER(D76)&amp;"="</f>
        <v>EUR3MSW39Y=</v>
      </c>
      <c r="K76" s="140"/>
      <c r="L76" s="5"/>
      <c r="M76" s="87" t="str">
        <f>_xll.qlSwapIndex(,IborIndexFamily,D76,SettlementDays,Currency,Calendar,FixedLegTenor,FixedLegBDC,FixedLegDayCounter,IborIndex,DiscountingCurve,,Trigger)</f>
        <v>obj_00ada#0007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45" t="s">
        <v>108</v>
      </c>
      <c r="E77" s="135" t="s">
        <v>116</v>
      </c>
      <c r="F77" s="146">
        <f>EvaluationDate</f>
        <v>42136</v>
      </c>
      <c r="G77" s="146">
        <f>_xll.qlInterestRateIndexValueDate(M77,F77,Trigger)</f>
        <v>42138</v>
      </c>
      <c r="H77" s="146">
        <f>_xll.qlInterestRateIndexMaturity(M77,G77,Trigger)</f>
        <v>56748</v>
      </c>
      <c r="I77" s="138">
        <f>_xll.qlIndexFixing(M77,F77,TRUE,AllTriggers)</f>
        <v>1.3299999999551382E-2</v>
      </c>
      <c r="J77" s="157" t="str">
        <f>Currency&amp;CurveTenor&amp;E77&amp;UPPER(D77)&amp;"="</f>
        <v>EUR3MSW40Y=</v>
      </c>
      <c r="K77" s="140" t="str">
        <f>Currency&amp;"AB"&amp;SUBSTITUTE(CurveTenor,"M","E")&amp;D77&amp;"=ICAP"</f>
        <v>EURAB3E40Y=ICAP</v>
      </c>
      <c r="L77" s="5"/>
      <c r="M77" s="87" t="str">
        <f>_xll.qlSwapIndex(,IborIndexFamily,D77,SettlementDays,Currency,Calendar,FixedLegTenor,FixedLegBDC,FixedLegDayCounter,IborIndex,DiscountingCurve,,Trigger)</f>
        <v>obj_00ad5#0007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45" t="s">
        <v>109</v>
      </c>
      <c r="E78" s="135" t="s">
        <v>116</v>
      </c>
      <c r="F78" s="146">
        <f>EvaluationDate</f>
        <v>42136</v>
      </c>
      <c r="G78" s="146">
        <f>_xll.qlInterestRateIndexValueDate(M78,F78,Trigger)</f>
        <v>42138</v>
      </c>
      <c r="H78" s="146">
        <f>_xll.qlInterestRateIndexMaturity(M78,G78,Trigger)</f>
        <v>60401</v>
      </c>
      <c r="I78" s="138">
        <f>_xll.qlIndexFixing(M78,F78,TRUE,AllTriggers)</f>
        <v>1.2899999999733625E-2</v>
      </c>
      <c r="J78" s="157" t="str">
        <f>Currency&amp;CurveTenor&amp;E78&amp;UPPER(D78)&amp;"="</f>
        <v>EUR3MSW50Y=</v>
      </c>
      <c r="K78" s="140" t="str">
        <f>Currency&amp;"AB"&amp;SUBSTITUTE(CurveTenor,"M","E")&amp;D78&amp;"=ICAP"</f>
        <v>EURAB3E50Y=ICAP</v>
      </c>
      <c r="L78" s="5"/>
      <c r="M78" s="87" t="str">
        <f>_xll.qlSwapIndex(,IborIndexFamily,D78,SettlementDays,Currency,Calendar,FixedLegTenor,FixedLegBDC,FixedLegDayCounter,IborIndex,DiscountingCurve,,Trigger)</f>
        <v>obj_00ad0#0007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48" t="s">
        <v>110</v>
      </c>
      <c r="E79" s="136" t="s">
        <v>116</v>
      </c>
      <c r="F79" s="156">
        <f>EvaluationDate</f>
        <v>42136</v>
      </c>
      <c r="G79" s="156">
        <f>_xll.qlInterestRateIndexValueDate(M79,F79,Trigger)</f>
        <v>42138</v>
      </c>
      <c r="H79" s="156">
        <f>_xll.qlInterestRateIndexMaturity(M79,G79,Trigger)</f>
        <v>64053</v>
      </c>
      <c r="I79" s="150">
        <f>_xll.qlIndexFixing(M79,F79,TRUE,AllTriggers)</f>
        <v>1.2780000000245165E-2</v>
      </c>
      <c r="J79" s="158" t="str">
        <f>Currency&amp;CurveTenor&amp;E79&amp;UPPER(D79)&amp;"="</f>
        <v>EUR3MSW60Y=</v>
      </c>
      <c r="K79" s="141" t="str">
        <f>Currency&amp;"AB"&amp;SUBSTITUTE(CurveTenor,"M","E")&amp;D79&amp;"=ICAP"</f>
        <v>EURAB3E60Y=ICAP</v>
      </c>
      <c r="L79" s="5"/>
      <c r="M79" s="93" t="str">
        <f>_xll.qlSwapIndex(,IborIndexFamily,D79,SettlementDays,Currency,Calendar,FixedLegTenor,FixedLegBDC,FixedLegDayCounter,IborIndex,DiscountingCurve,,Trigger)</f>
        <v>obj_00acb#0007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25 P9">
      <formula1>"Following,Modified Following,Preceding,Modified Preceding,Unadjusted,Half-Month Modified Following"</formula1>
    </dataValidation>
    <dataValidation type="list" allowBlank="1" showInputMessage="1" showErrorMessage="1" sqref="Q25 Q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14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EUR6M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Euribor6M</v>
      </c>
      <c r="G4" s="66"/>
      <c r="H4" s="66"/>
      <c r="I4" s="41"/>
      <c r="J4" s="66"/>
      <c r="K4" s="66"/>
      <c r="L4" s="5"/>
      <c r="M4" s="5"/>
      <c r="N4" s="66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5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"/>
      <c r="N6" s="66"/>
      <c r="O6" s="66"/>
      <c r="P6" s="66"/>
      <c r="Q6" s="66"/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80"/>
      <c r="E7" s="106"/>
      <c r="F7" s="36"/>
      <c r="G7" s="36"/>
      <c r="H7" s="36"/>
      <c r="I7" s="103"/>
      <c r="J7" s="103"/>
      <c r="K7" s="39"/>
      <c r="L7" s="32"/>
      <c r="M7" s="5"/>
      <c r="N7" s="66"/>
      <c r="O7" s="66"/>
      <c r="P7" s="66"/>
      <c r="Q7" s="66"/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81"/>
      <c r="E8" s="88"/>
      <c r="F8" s="37"/>
      <c r="G8" s="37"/>
      <c r="H8" s="37"/>
      <c r="I8" s="29"/>
      <c r="J8" s="29"/>
      <c r="K8" s="29"/>
      <c r="L8" s="32"/>
      <c r="M8" s="63" t="s">
        <v>66</v>
      </c>
      <c r="N8" s="66"/>
      <c r="O8" s="63" t="s">
        <v>65</v>
      </c>
      <c r="P8" s="63" t="s">
        <v>62</v>
      </c>
      <c r="Q8" s="63" t="s">
        <v>63</v>
      </c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81" t="s">
        <v>112</v>
      </c>
      <c r="E9" s="88" t="s">
        <v>160</v>
      </c>
      <c r="F9" s="37">
        <f>EvaluationDate</f>
        <v>42136</v>
      </c>
      <c r="G9" s="37">
        <f>_xll.qlInterestRateIndexValueDate(M9,F9,Trigger)</f>
        <v>42138</v>
      </c>
      <c r="H9" s="37">
        <f>_xll.qlInterestRateIndexMaturity(M9,G9,Trigger)</f>
        <v>42139</v>
      </c>
      <c r="I9" s="29">
        <f>_xll.qlIndexFixing(M9,F9,TRUE,AllTriggers)</f>
        <v>7.6946948500911105E-4</v>
      </c>
      <c r="J9" s="29" t="str">
        <f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obj_00806#0008</v>
      </c>
      <c r="N9" s="62"/>
      <c r="O9" s="64" t="b">
        <v>1</v>
      </c>
      <c r="P9" s="64" t="s">
        <v>159</v>
      </c>
      <c r="Q9" s="64" t="s">
        <v>129</v>
      </c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81" t="s">
        <v>116</v>
      </c>
      <c r="E10" s="88" t="s">
        <v>160</v>
      </c>
      <c r="F10" s="37">
        <f>EvaluationDate</f>
        <v>42136</v>
      </c>
      <c r="G10" s="37">
        <f>_xll.qlInterestRateIndexValueDate(M10,F10,Trigger)</f>
        <v>42138</v>
      </c>
      <c r="H10" s="37">
        <f>_xll.qlInterestRateIndexMaturity(M10,G10,Trigger)</f>
        <v>42145</v>
      </c>
      <c r="I10" s="29">
        <f>_xll.qlIndexFixing(M10,F10,TRUE,AllTriggers)</f>
        <v>7.694744190280188E-4</v>
      </c>
      <c r="J10" s="29" t="str">
        <f>Currency&amp;CurveTenor&amp;E10&amp;B10&amp;C10&amp;IF(E10="FRA",SUBSTITUTE(D10,"M",""),D10)&amp;"="</f>
        <v>EUR6MDPSW=</v>
      </c>
      <c r="K10" s="29"/>
      <c r="L10" s="32"/>
      <c r="M10" s="21" t="str">
        <f>_xll.qlEuribor(,D10,YieldCurve,,Trigger)</f>
        <v>obj_0081e#0004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81" t="s">
        <v>16</v>
      </c>
      <c r="E11" s="88" t="s">
        <v>160</v>
      </c>
      <c r="F11" s="37">
        <f>EvaluationDate</f>
        <v>42136</v>
      </c>
      <c r="G11" s="37">
        <f>_xll.qlInterestRateIndexValueDate(M11,F11,Trigger)</f>
        <v>42138</v>
      </c>
      <c r="H11" s="37">
        <f>_xll.qlInterestRateIndexMaturity(M11,G11,Trigger)</f>
        <v>42152</v>
      </c>
      <c r="I11" s="29">
        <f>_xll.qlIndexFixing(M11,F11,TRUE,AllTriggers)</f>
        <v>7.6948017546334721E-4</v>
      </c>
      <c r="J11" s="29" t="str">
        <f>Currency&amp;CurveTenor&amp;E11&amp;B11&amp;C11&amp;IF(E11="FRA",SUBSTITUTE(D11,"M",""),D11)&amp;"="</f>
        <v>EUR6MDP2W=</v>
      </c>
      <c r="K11" s="29"/>
      <c r="L11" s="32"/>
      <c r="M11" s="21" t="str">
        <f>_xll.qlEuribor(,D11,YieldCurve,,Trigger)</f>
        <v>obj_0083b#0015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81" t="s">
        <v>75</v>
      </c>
      <c r="E12" s="88" t="s">
        <v>160</v>
      </c>
      <c r="F12" s="37">
        <f>EvaluationDate</f>
        <v>42136</v>
      </c>
      <c r="G12" s="37">
        <f>_xll.qlInterestRateIndexValueDate(M12,F12,Trigger)</f>
        <v>42138</v>
      </c>
      <c r="H12" s="37">
        <f>_xll.qlInterestRateIndexMaturity(M12,G12,Trigger)</f>
        <v>42159</v>
      </c>
      <c r="I12" s="29">
        <f>_xll.qlIndexFixing(M12,F12,TRUE,AllTriggers)</f>
        <v>8.7234830890712905E-4</v>
      </c>
      <c r="J12" s="29" t="str">
        <f>Currency&amp;CurveTenor&amp;E12&amp;B12&amp;C12&amp;IF(E12="FRA",SUBSTITUTE(D12,"M",""),D12)&amp;"="</f>
        <v>EUR6MDP3W=</v>
      </c>
      <c r="K12" s="29"/>
      <c r="L12" s="32"/>
      <c r="M12" s="21" t="str">
        <f>_xll.qlEuribor(,D12,YieldCurve,,Trigger)</f>
        <v>obj_00848#0015</v>
      </c>
      <c r="N12" s="3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81" t="s">
        <v>17</v>
      </c>
      <c r="E13" s="88" t="s">
        <v>160</v>
      </c>
      <c r="F13" s="37">
        <f>EvaluationDate</f>
        <v>42136</v>
      </c>
      <c r="G13" s="37">
        <f>_xll.qlInterestRateIndexValueDate(M13,F13,Trigger)</f>
        <v>42138</v>
      </c>
      <c r="H13" s="37">
        <f>_xll.qlInterestRateIndexMaturity(M13,G13,Trigger)</f>
        <v>42170</v>
      </c>
      <c r="I13" s="29">
        <f>_xll.qlIndexFixing(M13,F13,TRUE,AllTriggers)</f>
        <v>8.3700000000158647E-4</v>
      </c>
      <c r="J13" s="29" t="str">
        <f>Currency&amp;CurveTenor&amp;E13&amp;B13&amp;C13&amp;IF(E13="FRA",SUBSTITUTE(D13,"M",""),D13)&amp;"="</f>
        <v>EUR6MDP1M=</v>
      </c>
      <c r="K13" s="29"/>
      <c r="L13" s="32"/>
      <c r="M13" s="21" t="str">
        <f>_xll.qlEuribor(,D13,YieldCurve,,Trigger)</f>
        <v>obj_00809#0015</v>
      </c>
      <c r="N13" s="3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81" t="s">
        <v>18</v>
      </c>
      <c r="E14" s="20" t="s">
        <v>160</v>
      </c>
      <c r="F14" s="37">
        <f>EvaluationDate</f>
        <v>42136</v>
      </c>
      <c r="G14" s="37">
        <f>_xll.qlInterestRateIndexValueDate(M14,F14,Trigger)</f>
        <v>42138</v>
      </c>
      <c r="H14" s="37">
        <f>_xll.qlInterestRateIndexMaturity(M14,G14,Trigger)</f>
        <v>42199</v>
      </c>
      <c r="I14" s="29">
        <f>_xll.qlIndexFixing(M14,F14,TRUE,AllTriggers)</f>
        <v>7.6600000000031374E-4</v>
      </c>
      <c r="J14" s="29" t="str">
        <f>Currency&amp;CurveTenor&amp;E14&amp;B14&amp;C14&amp;IF(E14="FRA",SUBSTITUTE(D14,"M",""),D14)&amp;"="</f>
        <v>EUR6MDP2M=</v>
      </c>
      <c r="K14" s="29"/>
      <c r="L14" s="32"/>
      <c r="M14" s="21" t="str">
        <f>_xll.qlEuribor(,D14,YieldCurve,,Trigger)</f>
        <v>obj_00853#0015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81" t="s">
        <v>19</v>
      </c>
      <c r="E15" s="20" t="s">
        <v>160</v>
      </c>
      <c r="F15" s="37">
        <f>EvaluationDate</f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29">
        <f>_xll.qlIndexFixing(M15,F15,TRUE,AllTriggers)</f>
        <v>7.1899999999965351E-4</v>
      </c>
      <c r="J15" s="29" t="str">
        <f>Currency&amp;CurveTenor&amp;E15&amp;B15&amp;C15&amp;IF(E15="FRA",SUBSTITUTE(D15,"M",""),D15)&amp;"="</f>
        <v>EUR6MDP3M=</v>
      </c>
      <c r="K15" s="29"/>
      <c r="L15" s="32"/>
      <c r="M15" s="21" t="str">
        <f>_xll.qlEuribor(,D15,YieldCurve,,Trigger)</f>
        <v>obj_00859#0015</v>
      </c>
      <c r="N15" s="32"/>
      <c r="O15" s="66"/>
      <c r="P15" s="62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81" t="s">
        <v>20</v>
      </c>
      <c r="E16" s="20" t="s">
        <v>160</v>
      </c>
      <c r="F16" s="37">
        <f>EvaluationDate</f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29">
        <f>_xll.qlIndexFixing(M16,F16,TRUE,AllTriggers)</f>
        <v>6.9300000000022794E-4</v>
      </c>
      <c r="J16" s="29" t="str">
        <f>Currency&amp;CurveTenor&amp;E16&amp;B16&amp;C16&amp;IF(E16="FRA",SUBSTITUTE(D16,"M",""),D16)&amp;"="</f>
        <v>EUR6MDP4M=</v>
      </c>
      <c r="K16" s="29"/>
      <c r="L16" s="32"/>
      <c r="M16" s="21" t="str">
        <f>_xll.qlEuribor(,D16,YieldCurve,,Trigger)</f>
        <v>obj_00854#0015</v>
      </c>
      <c r="N16" s="32"/>
      <c r="O16" s="66"/>
      <c r="P16" s="62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81" t="s">
        <v>21</v>
      </c>
      <c r="E17" s="20" t="s">
        <v>160</v>
      </c>
      <c r="F17" s="37">
        <f>EvaluationDate</f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29">
        <f>_xll.qlIndexFixing(M17,F17,TRUE,AllTriggers)</f>
        <v>6.8099999999963123E-4</v>
      </c>
      <c r="J17" s="29" t="str">
        <f>Currency&amp;CurveTenor&amp;E17&amp;B17&amp;C17&amp;IF(E17="FRA",SUBSTITUTE(D17,"M",""),D17)&amp;"="</f>
        <v>EUR6MDP5M=</v>
      </c>
      <c r="K17" s="29"/>
      <c r="L17" s="32"/>
      <c r="M17" s="23" t="str">
        <f>_xll.qlEuribor(,D17,YieldCurve,,Trigger)</f>
        <v>obj_00833#0015</v>
      </c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82" t="s">
        <v>14</v>
      </c>
      <c r="E18" s="22" t="s">
        <v>160</v>
      </c>
      <c r="F18" s="38">
        <f>EvaluationDate</f>
        <v>42136</v>
      </c>
      <c r="G18" s="37">
        <f>_xll.qlInterestRateIndexValueDate(IborIndex,F18,Trigger)</f>
        <v>42138</v>
      </c>
      <c r="H18" s="37">
        <f>_xll.qlInterestRateIndexMaturity(IborIndex,G18,Trigger)</f>
        <v>42324</v>
      </c>
      <c r="I18" s="29">
        <f>_xll.qlIndexFixing(IborIndex,F18,TRUE,AllTriggers)</f>
        <v>6.6799999999994099E-4</v>
      </c>
      <c r="J18" s="31" t="str">
        <f>Currency&amp;CurveTenor&amp;E18&amp;B18&amp;C18&amp;IF(E18="FRA",SUBSTITUTE(D18,"M",""),D18)&amp;"="</f>
        <v>EUR6MDP6M=</v>
      </c>
      <c r="K18" s="31"/>
      <c r="L18" s="32"/>
      <c r="M18" s="62"/>
      <c r="N18" s="62"/>
      <c r="O18" s="66"/>
      <c r="P18" s="62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>
        <v>1</v>
      </c>
      <c r="C19" s="62" t="s">
        <v>168</v>
      </c>
      <c r="D19" s="80" t="s">
        <v>68</v>
      </c>
      <c r="E19" s="19" t="s">
        <v>67</v>
      </c>
      <c r="F19" s="36">
        <f>_xll.qlInterestRateIndexFixingDate(IborIndex,G19,Trigger)</f>
        <v>42166</v>
      </c>
      <c r="G19" s="107">
        <f>_xll.qlCalendarAdvance(Calendar,_xll.qlCalendarAdvance(Calendar,EvaluationDate,"2D","following",FALSE,Trigger),B19&amp;"M","mf",TRUE)</f>
        <v>42170</v>
      </c>
      <c r="H19" s="36">
        <f>_xll.qlInterestRateIndexMaturity(IborIndex,G19,Trigger)</f>
        <v>42353</v>
      </c>
      <c r="I19" s="30">
        <f>_xll.qlIndexFixing(IborIndex,F19,TRUE,AllTriggers)</f>
        <v>6.2999999999982471E-4</v>
      </c>
      <c r="J19" s="30" t="str">
        <f>Currency&amp;CurveTenor&amp;E19&amp;B19&amp;C19&amp;IF(E19="FRA",SUBSTITUTE(D19,"M",""),D19)&amp;"="</f>
        <v>EUR6MFRA1x7=</v>
      </c>
      <c r="K19" s="30" t="str">
        <f>Currency&amp;B19&amp;C19&amp;SUBSTITUTE(D19,"M","F")&amp;"=ICAP"</f>
        <v>EUR1x7F=ICAP</v>
      </c>
      <c r="L19" s="32"/>
      <c r="M19" s="62"/>
      <c r="N19" s="62"/>
      <c r="O19" s="66"/>
      <c r="P19" s="62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>
        <v>2</v>
      </c>
      <c r="C20" s="62" t="s">
        <v>168</v>
      </c>
      <c r="D20" s="81" t="s">
        <v>69</v>
      </c>
      <c r="E20" s="20" t="s">
        <v>67</v>
      </c>
      <c r="F20" s="37">
        <f>_xll.qlInterestRateIndexFixingDate(IborIndex,G20,Trigger)</f>
        <v>42195</v>
      </c>
      <c r="G20" s="89">
        <f>_xll.qlCalendarAdvance(Calendar,_xll.qlCalendarAdvance(Calendar,EvaluationDate,"2D","following",FALSE,Trigger),B20&amp;"M","mf",TRUE)</f>
        <v>42199</v>
      </c>
      <c r="H20" s="37">
        <f>_xll.qlInterestRateIndexMaturity(IborIndex,G20,Trigger)</f>
        <v>42383</v>
      </c>
      <c r="I20" s="29">
        <f>_xll.qlIndexFixing(IborIndex,F20,TRUE,AllTriggers)</f>
        <v>6.4000000000054356E-4</v>
      </c>
      <c r="J20" s="29" t="str">
        <f>Currency&amp;CurveTenor&amp;E20&amp;B20&amp;C20&amp;IF(E20="FRA",SUBSTITUTE(D20,"M",""),D20)&amp;"="</f>
        <v>EUR6MFRA2x8=</v>
      </c>
      <c r="K20" s="29" t="str">
        <f>Currency&amp;B20&amp;C20&amp;SUBSTITUTE(D20,"M","F")&amp;"=ICAP"</f>
        <v>EUR2x8F=ICAP</v>
      </c>
      <c r="L20" s="32"/>
      <c r="M20" s="62"/>
      <c r="N20" s="62"/>
      <c r="O20" s="66"/>
      <c r="P20" s="62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>
        <v>3</v>
      </c>
      <c r="C21" s="62" t="s">
        <v>168</v>
      </c>
      <c r="D21" s="81" t="s">
        <v>22</v>
      </c>
      <c r="E21" s="20" t="s">
        <v>67</v>
      </c>
      <c r="F21" s="89">
        <f>_xll.qlInterestRateIndexFixingDate(IborIndex,G21,Trigger)</f>
        <v>42228</v>
      </c>
      <c r="G21" s="89">
        <f>_xll.qlCalendarAdvance(Calendar,_xll.qlCalendarAdvance(Calendar,EvaluationDate,"2D","following",FALSE,Trigger),B21&amp;"M","mf",TRUE)</f>
        <v>42230</v>
      </c>
      <c r="H21" s="89">
        <f>_xll.qlInterestRateIndexMaturity(IborIndex,G21,Trigger)</f>
        <v>42415</v>
      </c>
      <c r="I21" s="104">
        <f>_xll.qlIndexFixing(IborIndex,F21,TRUE,AllTriggers)</f>
        <v>6.3999999999987201E-4</v>
      </c>
      <c r="J21" s="29" t="str">
        <f>Currency&amp;CurveTenor&amp;E21&amp;B21&amp;C21&amp;IF(E21="FRA",SUBSTITUTE(D21,"M",""),D21)&amp;"="</f>
        <v>EUR6MFRA3x9=</v>
      </c>
      <c r="K21" s="29" t="str">
        <f>Currency&amp;B21&amp;C21&amp;SUBSTITUTE(D21,"M","F")&amp;"=ICAP"</f>
        <v>EUR3x9F=ICAP</v>
      </c>
      <c r="L21" s="86"/>
      <c r="M21" s="62"/>
      <c r="N21" s="62"/>
      <c r="O21" s="66"/>
      <c r="P21" s="62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>
        <v>4</v>
      </c>
      <c r="C22" s="62" t="s">
        <v>168</v>
      </c>
      <c r="D22" s="81" t="s">
        <v>70</v>
      </c>
      <c r="E22" s="20" t="s">
        <v>67</v>
      </c>
      <c r="F22" s="89">
        <f>_xll.qlInterestRateIndexFixingDate(IborIndex,G22,Trigger)</f>
        <v>42257</v>
      </c>
      <c r="G22" s="89">
        <f>_xll.qlCalendarAdvance(Calendar,_xll.qlCalendarAdvance(Calendar,EvaluationDate,"2D","following",FALSE,Trigger),B22&amp;"M","mf",TRUE)</f>
        <v>42261</v>
      </c>
      <c r="H22" s="89">
        <f>_xll.qlInterestRateIndexMaturity(IborIndex,G22,Trigger)</f>
        <v>42443</v>
      </c>
      <c r="I22" s="104">
        <f>_xll.qlIndexFixing(IborIndex,F22,TRUE,AllTriggers)</f>
        <v>6.5000000000008584E-4</v>
      </c>
      <c r="J22" s="29" t="str">
        <f>Currency&amp;CurveTenor&amp;E22&amp;B22&amp;C22&amp;IF(E22="FRA",SUBSTITUTE(D22,"M",""),D22)&amp;"="</f>
        <v>EUR6MFRA4x10=</v>
      </c>
      <c r="K22" s="29" t="str">
        <f>Currency&amp;B22&amp;C22&amp;SUBSTITUTE(D22,"M","F")&amp;"=ICAP"</f>
        <v>EUR4x10F=ICAP</v>
      </c>
      <c r="L22" s="86"/>
      <c r="M22" s="62"/>
      <c r="N22" s="62"/>
      <c r="O22" s="66"/>
      <c r="P22" s="62"/>
      <c r="Q22" s="6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>
        <v>5</v>
      </c>
      <c r="C23" s="62" t="s">
        <v>168</v>
      </c>
      <c r="D23" s="81" t="s">
        <v>71</v>
      </c>
      <c r="E23" s="20" t="s">
        <v>67</v>
      </c>
      <c r="F23" s="89">
        <f>_xll.qlInterestRateIndexFixingDate(IborIndex,G23,Trigger)</f>
        <v>42289</v>
      </c>
      <c r="G23" s="89">
        <f>_xll.qlCalendarAdvance(Calendar,_xll.qlCalendarAdvance(Calendar,EvaluationDate,"2D","following",FALSE,Trigger),B23&amp;"M","mf",TRUE)</f>
        <v>42291</v>
      </c>
      <c r="H23" s="89">
        <f>_xll.qlInterestRateIndexMaturity(IborIndex,G23,Trigger)</f>
        <v>42474</v>
      </c>
      <c r="I23" s="104">
        <f>_xll.qlIndexFixing(IborIndex,F23,TRUE,AllTriggers)</f>
        <v>6.8000000000026145E-4</v>
      </c>
      <c r="J23" s="29" t="str">
        <f>Currency&amp;CurveTenor&amp;E23&amp;B23&amp;C23&amp;IF(E23="FRA",SUBSTITUTE(D23,"M",""),D23)&amp;"="</f>
        <v>EUR6MFRA5x11=</v>
      </c>
      <c r="K23" s="29" t="str">
        <f>Currency&amp;B23&amp;C23&amp;SUBSTITUTE(D23,"M","F")&amp;"=ICAP"</f>
        <v>EUR5x11F=ICAP</v>
      </c>
      <c r="L23" s="86"/>
      <c r="M23" s="62"/>
      <c r="N23" s="62"/>
      <c r="O23" s="62"/>
      <c r="P23" s="62"/>
      <c r="Q23" s="6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>
        <v>6</v>
      </c>
      <c r="C24" s="62" t="s">
        <v>168</v>
      </c>
      <c r="D24" s="81" t="s">
        <v>73</v>
      </c>
      <c r="E24" s="20" t="s">
        <v>67</v>
      </c>
      <c r="F24" s="89">
        <f>_xll.qlInterestRateIndexFixingDate(IborIndex,G24,Trigger)</f>
        <v>42320</v>
      </c>
      <c r="G24" s="89">
        <f>_xll.qlCalendarAdvance(Calendar,_xll.qlCalendarAdvance(Calendar,EvaluationDate,"2D","following",FALSE,Trigger),B24&amp;"M","mf",TRUE)</f>
        <v>42324</v>
      </c>
      <c r="H24" s="89">
        <f>_xll.qlInterestRateIndexMaturity(IborIndex,G24,Trigger)</f>
        <v>42506</v>
      </c>
      <c r="I24" s="104">
        <f>_xll.qlIndexFixing(IborIndex,F24,TRUE,AllTriggers)</f>
        <v>6.9999999999975453E-4</v>
      </c>
      <c r="J24" s="29" t="str">
        <f>Currency&amp;CurveTenor&amp;E24&amp;B24&amp;C24&amp;IF(E24="FRA",SUBSTITUTE(D24,"M",""),D24)&amp;"="</f>
        <v>EUR6MFRA6x12=</v>
      </c>
      <c r="K24" s="29" t="str">
        <f>Currency&amp;B24&amp;C24&amp;SUBSTITUTE(D24,"M","F")&amp;"=ICAP"</f>
        <v>EUR6x12F=ICAP</v>
      </c>
      <c r="L24" s="86"/>
      <c r="M24" s="62"/>
      <c r="N24" s="62"/>
      <c r="O24" s="62"/>
      <c r="P24" s="62"/>
      <c r="Q24" s="6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7</v>
      </c>
      <c r="C25" s="62" t="s">
        <v>168</v>
      </c>
      <c r="D25" s="81" t="s">
        <v>76</v>
      </c>
      <c r="E25" s="20" t="s">
        <v>67</v>
      </c>
      <c r="F25" s="89">
        <f>_xll.qlInterestRateIndexFixingDate(IborIndex,G25,Trigger)</f>
        <v>42348</v>
      </c>
      <c r="G25" s="89">
        <f>_xll.qlCalendarAdvance(Calendar,_xll.qlCalendarAdvance(Calendar,EvaluationDate,"2D","following",FALSE,Trigger),B25&amp;"M","mf",TRUE)</f>
        <v>42352</v>
      </c>
      <c r="H25" s="89">
        <f>_xll.qlInterestRateIndexMaturity(IborIndex,G25,Trigger)</f>
        <v>42535</v>
      </c>
      <c r="I25" s="104">
        <f>_xll.qlIndexFixing(IborIndex,F25,TRUE,AllTriggers)</f>
        <v>7.1999999997309188E-4</v>
      </c>
      <c r="J25" s="29" t="str">
        <f>Currency&amp;CurveTenor&amp;E25&amp;B25&amp;C25&amp;IF(E25="FRA",SUBSTITUTE(D25,"M",""),D25)&amp;"="</f>
        <v>EUR6MFRA7x13=</v>
      </c>
      <c r="K25" s="29" t="str">
        <f>Currency&amp;B25&amp;C25&amp;SUBSTITUTE(D25,"M","F")&amp;"=ICAP"</f>
        <v>EUR7x13F=ICAP</v>
      </c>
      <c r="L25" s="86"/>
      <c r="M25" s="62"/>
      <c r="N25" s="62"/>
      <c r="O25" s="62"/>
      <c r="P25" s="62"/>
      <c r="Q25" s="6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8</v>
      </c>
      <c r="C26" s="62" t="s">
        <v>168</v>
      </c>
      <c r="D26" s="81" t="s">
        <v>77</v>
      </c>
      <c r="E26" s="20" t="s">
        <v>67</v>
      </c>
      <c r="F26" s="89">
        <f>_xll.qlInterestRateIndexFixingDate(IborIndex,G26,Trigger)</f>
        <v>42381</v>
      </c>
      <c r="G26" s="89">
        <f>_xll.qlCalendarAdvance(Calendar,_xll.qlCalendarAdvance(Calendar,EvaluationDate,"2D","following",FALSE,Trigger),B26&amp;"M","mf",TRUE)</f>
        <v>42383</v>
      </c>
      <c r="H26" s="89">
        <f>_xll.qlInterestRateIndexMaturity(IborIndex,G26,Trigger)</f>
        <v>42565</v>
      </c>
      <c r="I26" s="104">
        <f>_xll.qlIndexFixing(IborIndex,F26,TRUE,AllTriggers)</f>
        <v>7.6999999999972999E-4</v>
      </c>
      <c r="J26" s="29" t="str">
        <f>Currency&amp;CurveTenor&amp;E26&amp;B26&amp;C26&amp;IF(E26="FRA",SUBSTITUTE(D26,"M",""),D26)&amp;"="</f>
        <v>EUR6MFRA8x14=</v>
      </c>
      <c r="K26" s="29" t="str">
        <f>Currency&amp;B26&amp;C26&amp;SUBSTITUTE(D26,"M","F")&amp;"=ICAP"</f>
        <v>EUR8x14F=ICAP</v>
      </c>
      <c r="L26" s="86"/>
      <c r="M26" s="62"/>
      <c r="N26" s="62"/>
      <c r="O26" s="62"/>
      <c r="P26" s="62"/>
      <c r="Q26" s="6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9</v>
      </c>
      <c r="C27" s="62" t="s">
        <v>168</v>
      </c>
      <c r="D27" s="81" t="s">
        <v>78</v>
      </c>
      <c r="E27" s="20" t="s">
        <v>67</v>
      </c>
      <c r="F27" s="89">
        <f>_xll.qlInterestRateIndexFixingDate(IborIndex,G27,Trigger)</f>
        <v>42411</v>
      </c>
      <c r="G27" s="89">
        <f>_xll.qlCalendarAdvance(Calendar,_xll.qlCalendarAdvance(Calendar,EvaluationDate,"2D","following",FALSE,Trigger),B27&amp;"M","mf",TRUE)</f>
        <v>42415</v>
      </c>
      <c r="H27" s="89">
        <f>_xll.qlInterestRateIndexMaturity(IborIndex,G27,Trigger)</f>
        <v>42597</v>
      </c>
      <c r="I27" s="104">
        <f>_xll.qlIndexFixing(IborIndex,F27,TRUE,AllTriggers)</f>
        <v>8.19999999999838E-4</v>
      </c>
      <c r="J27" s="29" t="str">
        <f>Currency&amp;CurveTenor&amp;E27&amp;B27&amp;C27&amp;IF(E27="FRA",SUBSTITUTE(D27,"M",""),D27)&amp;"="</f>
        <v>EUR6MFRA9x15=</v>
      </c>
      <c r="K27" s="29" t="str">
        <f>Currency&amp;B27&amp;C27&amp;SUBSTITUTE(D27,"M","F")&amp;"=ICAP"</f>
        <v>EUR9x15F=ICAP</v>
      </c>
      <c r="L27" s="86"/>
      <c r="M27" s="62"/>
      <c r="N27" s="62"/>
      <c r="O27" s="62"/>
      <c r="P27" s="62"/>
      <c r="Q27" s="6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10</v>
      </c>
      <c r="C28" s="62" t="s">
        <v>168</v>
      </c>
      <c r="D28" s="81" t="s">
        <v>79</v>
      </c>
      <c r="E28" s="20" t="s">
        <v>67</v>
      </c>
      <c r="F28" s="89">
        <f>_xll.qlInterestRateIndexFixingDate(IborIndex,G28,Trigger)</f>
        <v>42439</v>
      </c>
      <c r="G28" s="89">
        <f>_xll.qlCalendarAdvance(Calendar,_xll.qlCalendarAdvance(Calendar,EvaluationDate,"2D","following",FALSE,Trigger),B28&amp;"M","mf",TRUE)</f>
        <v>42443</v>
      </c>
      <c r="H28" s="89">
        <f>_xll.qlInterestRateIndexMaturity(IborIndex,G28,Trigger)</f>
        <v>42627</v>
      </c>
      <c r="I28" s="104">
        <f>_xll.qlIndexFixing(IborIndex,F28,TRUE,AllTriggers)</f>
        <v>8.6999999999996509E-4</v>
      </c>
      <c r="J28" s="29" t="str">
        <f>Currency&amp;CurveTenor&amp;E28&amp;B28&amp;C28&amp;IF(E28="FRA",SUBSTITUTE(D28,"M",""),D28)&amp;"="</f>
        <v>EUR6MFRA10x16=</v>
      </c>
      <c r="K28" s="29" t="str">
        <f>Currency&amp;B28&amp;C28&amp;SUBSTITUTE(D28,"M","F")&amp;"=ICAP"</f>
        <v>EUR10x16F=ICAP</v>
      </c>
      <c r="L28" s="86"/>
      <c r="M28" s="62"/>
      <c r="N28" s="62"/>
      <c r="O28" s="62"/>
      <c r="P28" s="62"/>
      <c r="Q28" s="6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11</v>
      </c>
      <c r="C29" s="62" t="s">
        <v>168</v>
      </c>
      <c r="D29" s="81" t="s">
        <v>80</v>
      </c>
      <c r="E29" s="20" t="s">
        <v>67</v>
      </c>
      <c r="F29" s="89">
        <f>_xll.qlInterestRateIndexFixingDate(IborIndex,G29,Trigger)</f>
        <v>42472</v>
      </c>
      <c r="G29" s="89">
        <f>_xll.qlCalendarAdvance(Calendar,_xll.qlCalendarAdvance(Calendar,EvaluationDate,"2D","following",FALSE,Trigger),B29&amp;"M","mf",TRUE)</f>
        <v>42474</v>
      </c>
      <c r="H29" s="89">
        <f>_xll.qlInterestRateIndexMaturity(IborIndex,G29,Trigger)</f>
        <v>42657</v>
      </c>
      <c r="I29" s="104">
        <f>_xll.qlIndexFixing(IborIndex,F29,TRUE,AllTriggers)</f>
        <v>9.4999999999999913E-4</v>
      </c>
      <c r="J29" s="29" t="str">
        <f>Currency&amp;CurveTenor&amp;E29&amp;B29&amp;C29&amp;IF(E29="FRA",SUBSTITUTE(D29,"M",""),D29)&amp;"="</f>
        <v>EUR6MFRA11x17=</v>
      </c>
      <c r="K29" s="29" t="str">
        <f>Currency&amp;B29&amp;C29&amp;SUBSTITUTE(D29,"M","F")&amp;"=ICAP"</f>
        <v>EUR11x17F=ICAP</v>
      </c>
      <c r="L29" s="86"/>
      <c r="M29" s="62"/>
      <c r="N29" s="62"/>
      <c r="O29" s="62"/>
      <c r="P29" s="62"/>
      <c r="Q29" s="6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12</v>
      </c>
      <c r="C30" s="62" t="s">
        <v>168</v>
      </c>
      <c r="D30" s="81" t="s">
        <v>45</v>
      </c>
      <c r="E30" s="20" t="s">
        <v>67</v>
      </c>
      <c r="F30" s="89">
        <f>_xll.qlInterestRateIndexFixingDate(IborIndex,G30,Trigger)</f>
        <v>42502</v>
      </c>
      <c r="G30" s="89">
        <f>_xll.qlCalendarAdvance(Calendar,_xll.qlCalendarAdvance(Calendar,EvaluationDate,"2D","following",FALSE,Trigger),B30&amp;"M","mf",TRUE)</f>
        <v>42506</v>
      </c>
      <c r="H30" s="89">
        <f>_xll.qlInterestRateIndexMaturity(IborIndex,G30,Trigger)</f>
        <v>42690</v>
      </c>
      <c r="I30" s="104">
        <f>_xll.qlIndexFixing(IborIndex,F30,TRUE,AllTriggers)</f>
        <v>1.0300000000003182E-3</v>
      </c>
      <c r="J30" s="29" t="str">
        <f>Currency&amp;CurveTenor&amp;E30&amp;B30&amp;C30&amp;IF(E30="FRA",SUBSTITUTE(D30,"M",""),D30)&amp;"="</f>
        <v>EUR6MFRA12x18=</v>
      </c>
      <c r="K30" s="29" t="str">
        <f>Currency&amp;B30&amp;C30&amp;SUBSTITUTE(D30,"M","F")&amp;"=ICAP"</f>
        <v>EUR12x18F=ICAP</v>
      </c>
      <c r="L30" s="86"/>
      <c r="M30" s="62"/>
      <c r="N30" s="62"/>
      <c r="O30" s="62"/>
      <c r="P30" s="62"/>
      <c r="Q30" s="6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13</v>
      </c>
      <c r="C31" s="62" t="s">
        <v>168</v>
      </c>
      <c r="D31" s="81" t="s">
        <v>81</v>
      </c>
      <c r="E31" s="20" t="s">
        <v>67</v>
      </c>
      <c r="F31" s="89">
        <f>_xll.qlInterestRateIndexFixingDate(IborIndex,G31,Trigger)</f>
        <v>42531</v>
      </c>
      <c r="G31" s="89">
        <f>_xll.qlCalendarAdvance(Calendar,_xll.qlCalendarAdvance(Calendar,EvaluationDate,"2D","following",FALSE,Trigger),B31&amp;"M","mf",TRUE)</f>
        <v>42535</v>
      </c>
      <c r="H31" s="89">
        <f>_xll.qlInterestRateIndexMaturity(IborIndex,G31,Trigger)</f>
        <v>42718</v>
      </c>
      <c r="I31" s="104">
        <f>_xll.qlIndexFixing(IborIndex,F31,TRUE,AllTriggers)</f>
        <v>1.1099999999419907E-3</v>
      </c>
      <c r="J31" s="29" t="str">
        <f>Currency&amp;CurveTenor&amp;E31&amp;B31&amp;C31&amp;IF(E31="FRA",SUBSTITUTE(D31,"M",""),D31)&amp;"="</f>
        <v>EUR6MFRA13x19=</v>
      </c>
      <c r="K31" s="29" t="str">
        <f>Currency&amp;B31&amp;C31&amp;SUBSTITUTE(D31,"M","F")&amp;"=ICAP"</f>
        <v>EUR13x19F=ICAP</v>
      </c>
      <c r="L31" s="32"/>
      <c r="M31" s="62"/>
      <c r="N31" s="62"/>
      <c r="O31" s="62"/>
      <c r="P31" s="62"/>
      <c r="Q31" s="6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14</v>
      </c>
      <c r="C32" s="62" t="s">
        <v>168</v>
      </c>
      <c r="D32" s="81" t="s">
        <v>82</v>
      </c>
      <c r="E32" s="20" t="s">
        <v>67</v>
      </c>
      <c r="F32" s="89">
        <f>_xll.qlInterestRateIndexFixingDate(IborIndex,G32,Trigger)</f>
        <v>42563</v>
      </c>
      <c r="G32" s="89">
        <f>_xll.qlCalendarAdvance(Calendar,_xll.qlCalendarAdvance(Calendar,EvaluationDate,"2D","following",FALSE,Trigger),B32&amp;"M","mf",TRUE)</f>
        <v>42565</v>
      </c>
      <c r="H32" s="89">
        <f>_xll.qlInterestRateIndexMaturity(IborIndex,G32,Trigger)</f>
        <v>42751</v>
      </c>
      <c r="I32" s="104">
        <f>_xll.qlIndexFixing(IborIndex,F32,TRUE,AllTriggers)</f>
        <v>1.2300000005049936E-3</v>
      </c>
      <c r="J32" s="29" t="str">
        <f>Currency&amp;CurveTenor&amp;E32&amp;B32&amp;C32&amp;IF(E32="FRA",SUBSTITUTE(D32,"M",""),D32)&amp;"="</f>
        <v>EUR6MFRA14x20=</v>
      </c>
      <c r="K32" s="29" t="str">
        <f>Currency&amp;B32&amp;C32&amp;SUBSTITUTE(D32,"M","F")&amp;"=ICAP"</f>
        <v>EUR14x20F=ICAP</v>
      </c>
      <c r="L32" s="32"/>
      <c r="M32" s="62"/>
      <c r="N32" s="62"/>
      <c r="O32" s="62"/>
      <c r="P32" s="62"/>
      <c r="Q32" s="6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15</v>
      </c>
      <c r="C33" s="62" t="s">
        <v>168</v>
      </c>
      <c r="D33" s="81" t="s">
        <v>83</v>
      </c>
      <c r="E33" s="20" t="s">
        <v>67</v>
      </c>
      <c r="F33" s="89">
        <f>_xll.qlInterestRateIndexFixingDate(IborIndex,G33,Trigger)</f>
        <v>42593</v>
      </c>
      <c r="G33" s="89">
        <f>_xll.qlCalendarAdvance(Calendar,_xll.qlCalendarAdvance(Calendar,EvaluationDate,"2D","following",FALSE,Trigger),B33&amp;"M","mf",TRUE)</f>
        <v>42597</v>
      </c>
      <c r="H33" s="89">
        <f>_xll.qlInterestRateIndexMaturity(IborIndex,G33,Trigger)</f>
        <v>42781</v>
      </c>
      <c r="I33" s="104">
        <f>_xll.qlIndexFixing(IborIndex,F33,TRUE,AllTriggers)</f>
        <v>1.3400000007050045E-3</v>
      </c>
      <c r="J33" s="29" t="str">
        <f>Currency&amp;CurveTenor&amp;E33&amp;B33&amp;C33&amp;IF(E33="FRA",SUBSTITUTE(D33,"M",""),D33)&amp;"="</f>
        <v>EUR6MFRA15x21=</v>
      </c>
      <c r="K33" s="29" t="str">
        <f>Currency&amp;B33&amp;C33&amp;SUBSTITUTE(D33,"M","F")&amp;"=ICAP"</f>
        <v>EUR15x21F=ICAP</v>
      </c>
      <c r="L33" s="32"/>
      <c r="M33" s="62"/>
      <c r="N33" s="62"/>
      <c r="O33" s="62"/>
      <c r="P33" s="62"/>
      <c r="Q33" s="6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16</v>
      </c>
      <c r="C34" s="62" t="s">
        <v>168</v>
      </c>
      <c r="D34" s="81" t="s">
        <v>84</v>
      </c>
      <c r="E34" s="20" t="s">
        <v>67</v>
      </c>
      <c r="F34" s="89">
        <f>_xll.qlInterestRateIndexFixingDate(IborIndex,G34,Trigger)</f>
        <v>42625</v>
      </c>
      <c r="G34" s="89">
        <f>_xll.qlCalendarAdvance(Calendar,_xll.qlCalendarAdvance(Calendar,EvaluationDate,"2D","following",FALSE,Trigger),B34&amp;"M","mf",TRUE)</f>
        <v>42627</v>
      </c>
      <c r="H34" s="89">
        <f>_xll.qlInterestRateIndexMaturity(IborIndex,G34,Trigger)</f>
        <v>42808</v>
      </c>
      <c r="I34" s="104">
        <f>_xll.qlIndexFixing(IborIndex,F34,TRUE,AllTriggers)</f>
        <v>1.4500000005084372E-3</v>
      </c>
      <c r="J34" s="29" t="str">
        <f>Currency&amp;CurveTenor&amp;E34&amp;B34&amp;C34&amp;IF(E34="FRA",SUBSTITUTE(D34,"M",""),D34)&amp;"="</f>
        <v>EUR6MFRA16x22=</v>
      </c>
      <c r="K34" s="29" t="str">
        <f>Currency&amp;B34&amp;C34&amp;SUBSTITUTE(D34,"M","F")&amp;"=ICAP"</f>
        <v>EUR16x22F=ICAP</v>
      </c>
      <c r="L34" s="32"/>
      <c r="M34" s="66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17</v>
      </c>
      <c r="C35" s="62" t="s">
        <v>168</v>
      </c>
      <c r="D35" s="81" t="s">
        <v>85</v>
      </c>
      <c r="E35" s="20" t="s">
        <v>67</v>
      </c>
      <c r="F35" s="89">
        <f>_xll.qlInterestRateIndexFixingDate(IborIndex,G35,Trigger)</f>
        <v>42655</v>
      </c>
      <c r="G35" s="89">
        <f>_xll.qlCalendarAdvance(Calendar,_xll.qlCalendarAdvance(Calendar,EvaluationDate,"2D","following",FALSE,Trigger),B35&amp;"M","mf",TRUE)</f>
        <v>42657</v>
      </c>
      <c r="H35" s="89">
        <f>_xll.qlInterestRateIndexMaturity(IborIndex,G35,Trigger)</f>
        <v>42843</v>
      </c>
      <c r="I35" s="104">
        <f>_xll.qlIndexFixing(IborIndex,F35,TRUE,AllTriggers)</f>
        <v>1.6099999994596331E-3</v>
      </c>
      <c r="J35" s="29" t="str">
        <f>Currency&amp;CurveTenor&amp;E35&amp;B35&amp;C35&amp;IF(E35="FRA",SUBSTITUTE(D35,"M",""),D35)&amp;"="</f>
        <v>EUR6MFRA17x23=</v>
      </c>
      <c r="K35" s="29" t="str">
        <f>Currency&amp;B35&amp;C35&amp;SUBSTITUTE(D35,"M","F")&amp;"=ICAP"</f>
        <v>EUR17x23F=ICAP</v>
      </c>
      <c r="L35" s="32"/>
      <c r="M35" s="66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18</v>
      </c>
      <c r="C36" s="62" t="s">
        <v>168</v>
      </c>
      <c r="D36" s="82" t="s">
        <v>167</v>
      </c>
      <c r="E36" s="22" t="s">
        <v>67</v>
      </c>
      <c r="F36" s="91">
        <f>_xll.qlInterestRateIndexFixingDate(IborIndex,G36,Trigger)</f>
        <v>42684</v>
      </c>
      <c r="G36" s="91">
        <f>_xll.qlCalendarAdvance(Calendar,_xll.qlCalendarAdvance(Calendar,EvaluationDate,"2D","following",FALSE,Trigger),B36&amp;"M","mf",TRUE)</f>
        <v>42688</v>
      </c>
      <c r="H36" s="91">
        <f>_xll.qlInterestRateIndexMaturity(IborIndex,G36,Trigger)</f>
        <v>42870</v>
      </c>
      <c r="I36" s="92">
        <f>_xll.qlIndexFixing(IborIndex,F36,TRUE,AllTriggers)</f>
        <v>1.7499999999378972E-3</v>
      </c>
      <c r="J36" s="31" t="str">
        <f>Currency&amp;CurveTenor&amp;E36&amp;B36&amp;C36&amp;IF(E36="FRA",SUBSTITUTE(D36,"M",""),D36)&amp;"="</f>
        <v>EUR6MFRA18x24=</v>
      </c>
      <c r="K36" s="31" t="str">
        <f>Currency&amp;B36&amp;C36&amp;SUBSTITUTE(D36,"M","F")&amp;"=ICAP"</f>
        <v>EUR18x24F=ICAP</v>
      </c>
      <c r="L36" s="32"/>
      <c r="M36" s="63" t="s">
        <v>37</v>
      </c>
      <c r="N36" s="62"/>
      <c r="O36" s="63" t="s">
        <v>33</v>
      </c>
      <c r="P36" s="63" t="s">
        <v>56</v>
      </c>
      <c r="Q36" s="63" t="s">
        <v>34</v>
      </c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80"/>
      <c r="E37" s="19"/>
      <c r="F37" s="107"/>
      <c r="G37" s="36"/>
      <c r="H37" s="36"/>
      <c r="I37" s="30"/>
      <c r="J37" s="30"/>
      <c r="K37" s="30"/>
      <c r="L37" s="32"/>
      <c r="M37" s="87"/>
      <c r="N37" s="62"/>
      <c r="O37" s="64" t="s">
        <v>14</v>
      </c>
      <c r="P37" s="64" t="s">
        <v>40</v>
      </c>
      <c r="Q37" s="64" t="s">
        <v>128</v>
      </c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81"/>
      <c r="E38" s="20"/>
      <c r="F38" s="89"/>
      <c r="G38" s="37"/>
      <c r="H38" s="37"/>
      <c r="I38" s="29"/>
      <c r="J38" s="29"/>
      <c r="K38" s="29"/>
      <c r="L38" s="32"/>
      <c r="M38" s="87"/>
      <c r="N38" s="62"/>
      <c r="O38" s="66"/>
      <c r="P38" s="62"/>
      <c r="Q38" s="66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81"/>
      <c r="E39" s="20"/>
      <c r="F39" s="89"/>
      <c r="G39" s="37"/>
      <c r="H39" s="37"/>
      <c r="I39" s="29"/>
      <c r="J39" s="29"/>
      <c r="K39" s="29"/>
      <c r="L39" s="32"/>
      <c r="M39" s="87"/>
      <c r="N39" s="62"/>
      <c r="O39" s="66"/>
      <c r="P39" s="62"/>
      <c r="Q39" s="66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81" t="s">
        <v>25</v>
      </c>
      <c r="E40" s="20" t="s">
        <v>116</v>
      </c>
      <c r="F40" s="89">
        <f>EvaluationDate</f>
        <v>42136</v>
      </c>
      <c r="G40" s="37">
        <f>_xll.qlInterestRateIndexValueDate(M40,F40,Trigger)</f>
        <v>42138</v>
      </c>
      <c r="H40" s="37">
        <f>_xll.qlInterestRateIndexMaturity(M40,G40,Trigger)</f>
        <v>43234</v>
      </c>
      <c r="I40" s="29">
        <f>_xll.qlIndexFixing(M40,F40,,Trigger)</f>
        <v>1.8300472518086024E-3</v>
      </c>
      <c r="J40" s="29" t="str">
        <f>Currency&amp;CurveTenor&amp;E40&amp;B40&amp;C40&amp;IF(E40="FRA",SUBSTITUTE(D40,"M",""),D40)&amp;"="</f>
        <v>EUR6MSW3Y=</v>
      </c>
      <c r="K40" s="29" t="str">
        <f>Currency&amp;"AB"&amp;SUBSTITUTE(CurveTenor,"M","E")&amp;D40&amp;"=ICAP"</f>
        <v>EURAB6E3Y=ICAP</v>
      </c>
      <c r="L40" s="66"/>
      <c r="M40" s="87" t="str">
        <f>_xll.qlSwapIndex(,IborIndexFamily,D40,SettlementDays,Currency,Calendar,FixedLegTenor,FixedLegBDC,FixedLegDayCounter,IborIndex,DiscountingCurve,,Trigger)</f>
        <v>obj_00842#0018</v>
      </c>
      <c r="N40" s="62"/>
      <c r="O40" s="66"/>
      <c r="P40" s="62"/>
      <c r="Q40" s="66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81" t="s">
        <v>26</v>
      </c>
      <c r="E41" s="20" t="s">
        <v>116</v>
      </c>
      <c r="F41" s="89">
        <f>EvaluationDate</f>
        <v>42136</v>
      </c>
      <c r="G41" s="37">
        <f>_xll.qlInterestRateIndexValueDate(M41,F41,Trigger)</f>
        <v>42138</v>
      </c>
      <c r="H41" s="37">
        <f>_xll.qlInterestRateIndexMaturity(M41,G41,Trigger)</f>
        <v>43599</v>
      </c>
      <c r="I41" s="29">
        <f>_xll.qlIndexFixing(M41,F41,,Trigger)</f>
        <v>2.849317140759821E-3</v>
      </c>
      <c r="J41" s="29" t="str">
        <f>Currency&amp;CurveTenor&amp;E41&amp;B41&amp;C41&amp;IF(E41="FRA",SUBSTITUTE(D41,"M",""),D41)&amp;"="</f>
        <v>EUR6MSW4Y=</v>
      </c>
      <c r="K41" s="29" t="str">
        <f>Currency&amp;"AB"&amp;SUBSTITUTE(CurveTenor,"M","E")&amp;D41&amp;"=ICAP"</f>
        <v>EURAB6E4Y=ICAP</v>
      </c>
      <c r="L41" s="66"/>
      <c r="M41" s="87" t="str">
        <f>_xll.qlSwapIndex(,IborIndexFamily,D41,SettlementDays,Currency,Calendar,FixedLegTenor,FixedLegBDC,FixedLegDayCounter,IborIndex,DiscountingCurve,,Trigger)</f>
        <v>obj_0084d#0016</v>
      </c>
      <c r="N41" s="62"/>
      <c r="O41" s="66"/>
      <c r="P41" s="62"/>
      <c r="Q41" s="66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81" t="s">
        <v>27</v>
      </c>
      <c r="E42" s="20" t="s">
        <v>116</v>
      </c>
      <c r="F42" s="89">
        <f>EvaluationDate</f>
        <v>42136</v>
      </c>
      <c r="G42" s="37">
        <f>_xll.qlInterestRateIndexValueDate(M42,F42,Trigger)</f>
        <v>42138</v>
      </c>
      <c r="H42" s="37">
        <f>_xll.qlInterestRateIndexMaturity(M42,G42,Trigger)</f>
        <v>43965</v>
      </c>
      <c r="I42" s="29">
        <f>_xll.qlIndexFixing(M42,F42,,Trigger)</f>
        <v>4.0178650051191358E-3</v>
      </c>
      <c r="J42" s="29" t="str">
        <f>Currency&amp;CurveTenor&amp;E42&amp;B42&amp;C42&amp;IF(E42="FRA",SUBSTITUTE(D42,"M",""),D42)&amp;"="</f>
        <v>EUR6MSW5Y=</v>
      </c>
      <c r="K42" s="29" t="str">
        <f>Currency&amp;"AB"&amp;SUBSTITUTE(CurveTenor,"M","E")&amp;D42&amp;"=ICAP"</f>
        <v>EURAB6E5Y=ICAP</v>
      </c>
      <c r="L42" s="5"/>
      <c r="M42" s="87" t="str">
        <f>_xll.qlSwapIndex(,IborIndexFamily,D42,SettlementDays,Currency,Calendar,FixedLegTenor,FixedLegBDC,FixedLegDayCounter,IborIndex,DiscountingCurve,,Trigger)</f>
        <v>obj_00823#0016</v>
      </c>
      <c r="N42" s="62"/>
      <c r="O42" s="66"/>
      <c r="P42" s="62"/>
      <c r="Q42" s="66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81" t="s">
        <v>86</v>
      </c>
      <c r="E43" s="20" t="s">
        <v>116</v>
      </c>
      <c r="F43" s="89">
        <f>EvaluationDate</f>
        <v>42136</v>
      </c>
      <c r="G43" s="37">
        <f>_xll.qlInterestRateIndexValueDate(M43,F43,Trigger)</f>
        <v>42138</v>
      </c>
      <c r="H43" s="37">
        <f>_xll.qlInterestRateIndexMaturity(M43,G43,Trigger)</f>
        <v>44330</v>
      </c>
      <c r="I43" s="29">
        <f>_xll.qlIndexFixing(M43,F43,,Trigger)</f>
        <v>5.2155946445955363E-3</v>
      </c>
      <c r="J43" s="29" t="str">
        <f>Currency&amp;CurveTenor&amp;E43&amp;B43&amp;C43&amp;IF(E43="FRA",SUBSTITUTE(D43,"M",""),D43)&amp;"="</f>
        <v>EUR6MSW6Y=</v>
      </c>
      <c r="K43" s="29" t="str">
        <f>Currency&amp;"AB"&amp;SUBSTITUTE(CurveTenor,"M","E")&amp;D43&amp;"=ICAP"</f>
        <v>EURAB6E6Y=ICAP</v>
      </c>
      <c r="L43" s="5"/>
      <c r="M43" s="87" t="str">
        <f>_xll.qlSwapIndex(,IborIndexFamily,D43,SettlementDays,Currency,Calendar,FixedLegTenor,FixedLegBDC,FixedLegDayCounter,IborIndex,DiscountingCurve,,Trigger)</f>
        <v>obj_00844#0018</v>
      </c>
      <c r="N43" s="62"/>
      <c r="O43" s="66"/>
      <c r="P43" s="62"/>
      <c r="Q43" s="66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81" t="s">
        <v>28</v>
      </c>
      <c r="E44" s="20" t="s">
        <v>116</v>
      </c>
      <c r="F44" s="89">
        <f>EvaluationDate</f>
        <v>42136</v>
      </c>
      <c r="G44" s="37">
        <f>_xll.qlInterestRateIndexValueDate(M44,F44,Trigger)</f>
        <v>42138</v>
      </c>
      <c r="H44" s="37">
        <f>_xll.qlInterestRateIndexMaturity(M44,G44,Trigger)</f>
        <v>44697</v>
      </c>
      <c r="I44" s="29">
        <f>_xll.qlIndexFixing(M44,F44,,Trigger)</f>
        <v>6.4126282053950934E-3</v>
      </c>
      <c r="J44" s="29" t="str">
        <f>Currency&amp;CurveTenor&amp;E44&amp;B44&amp;C44&amp;IF(E44="FRA",SUBSTITUTE(D44,"M",""),D44)&amp;"="</f>
        <v>EUR6MSW7Y=</v>
      </c>
      <c r="K44" s="29" t="str">
        <f>Currency&amp;"AB"&amp;SUBSTITUTE(CurveTenor,"M","E")&amp;D44&amp;"=ICAP"</f>
        <v>EURAB6E7Y=ICAP</v>
      </c>
      <c r="L44" s="5"/>
      <c r="M44" s="87" t="str">
        <f>_xll.qlSwapIndex(,IborIndexFamily,D44,SettlementDays,Currency,Calendar,FixedLegTenor,FixedLegBDC,FixedLegDayCounter,IborIndex,DiscountingCurve,,Trigger)</f>
        <v>obj_00a96#0006</v>
      </c>
      <c r="N44" s="62"/>
      <c r="O44" s="66"/>
      <c r="P44" s="62"/>
      <c r="Q44" s="66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81" t="s">
        <v>87</v>
      </c>
      <c r="E45" s="20" t="s">
        <v>116</v>
      </c>
      <c r="F45" s="89">
        <f>EvaluationDate</f>
        <v>42136</v>
      </c>
      <c r="G45" s="37">
        <f>_xll.qlInterestRateIndexValueDate(M45,F45,Trigger)</f>
        <v>42138</v>
      </c>
      <c r="H45" s="37">
        <f>_xll.qlInterestRateIndexMaturity(M45,G45,Trigger)</f>
        <v>45061</v>
      </c>
      <c r="I45" s="29">
        <f>_xll.qlIndexFixing(M45,F45,,Trigger)</f>
        <v>7.4993490632520631E-3</v>
      </c>
      <c r="J45" s="29" t="str">
        <f>Currency&amp;CurveTenor&amp;E45&amp;B45&amp;C45&amp;IF(E45="FRA",SUBSTITUTE(D45,"M",""),D45)&amp;"="</f>
        <v>EUR6MSW8Y=</v>
      </c>
      <c r="K45" s="29" t="str">
        <f>Currency&amp;"AB"&amp;SUBSTITUTE(CurveTenor,"M","E")&amp;D45&amp;"=ICAP"</f>
        <v>EURAB6E8Y=ICAP</v>
      </c>
      <c r="L45" s="5"/>
      <c r="M45" s="87" t="str">
        <f>_xll.qlSwapIndex(,IborIndexFamily,D45,SettlementDays,Currency,Calendar,FixedLegTenor,FixedLegBDC,FixedLegDayCounter,IborIndex,DiscountingCurve,,Trigger)</f>
        <v>obj_00a91#0006</v>
      </c>
      <c r="N45" s="62"/>
      <c r="O45" s="66"/>
      <c r="P45" s="62"/>
      <c r="Q45" s="66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81" t="s">
        <v>88</v>
      </c>
      <c r="E46" s="20" t="s">
        <v>116</v>
      </c>
      <c r="F46" s="89">
        <f>EvaluationDate</f>
        <v>42136</v>
      </c>
      <c r="G46" s="37">
        <f>_xll.qlInterestRateIndexValueDate(M46,F46,Trigger)</f>
        <v>42138</v>
      </c>
      <c r="H46" s="37">
        <f>_xll.qlInterestRateIndexMaturity(M46,G46,Trigger)</f>
        <v>45426</v>
      </c>
      <c r="I46" s="29">
        <f>_xll.qlIndexFixing(M46,F46,,Trigger)</f>
        <v>8.4560093719534407E-3</v>
      </c>
      <c r="J46" s="29" t="str">
        <f>Currency&amp;CurveTenor&amp;E46&amp;B46&amp;C46&amp;IF(E46="FRA",SUBSTITUTE(D46,"M",""),D46)&amp;"="</f>
        <v>EUR6MSW9Y=</v>
      </c>
      <c r="K46" s="29" t="str">
        <f>Currency&amp;"AB"&amp;SUBSTITUTE(CurveTenor,"M","E")&amp;D46&amp;"=ICAP"</f>
        <v>EURAB6E9Y=ICAP</v>
      </c>
      <c r="L46" s="5"/>
      <c r="M46" s="87" t="str">
        <f>_xll.qlSwapIndex(,IborIndexFamily,D46,SettlementDays,Currency,Calendar,FixedLegTenor,FixedLegBDC,FixedLegDayCounter,IborIndex,DiscountingCurve,,Trigger)</f>
        <v>obj_00a8c#0006</v>
      </c>
      <c r="N46" s="62"/>
      <c r="O46" s="62"/>
      <c r="P46" s="62"/>
      <c r="Q46" s="6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81" t="s">
        <v>29</v>
      </c>
      <c r="E47" s="20" t="s">
        <v>116</v>
      </c>
      <c r="F47" s="89">
        <f>EvaluationDate</f>
        <v>42136</v>
      </c>
      <c r="G47" s="37">
        <f>_xll.qlInterestRateIndexValueDate(M47,F47,Trigger)</f>
        <v>42138</v>
      </c>
      <c r="H47" s="37">
        <f>_xll.qlInterestRateIndexMaturity(M47,G47,Trigger)</f>
        <v>45791</v>
      </c>
      <c r="I47" s="29">
        <f>_xll.qlIndexFixing(M47,F47,,Trigger)</f>
        <v>9.2528984271897929E-3</v>
      </c>
      <c r="J47" s="29" t="str">
        <f>Currency&amp;CurveTenor&amp;E47&amp;B47&amp;C47&amp;IF(E47="FRA",SUBSTITUTE(D47,"M",""),D47)&amp;"="</f>
        <v>EUR6MSW10Y=</v>
      </c>
      <c r="K47" s="29" t="str">
        <f>Currency&amp;"AB"&amp;SUBSTITUTE(CurveTenor,"M","E")&amp;D47&amp;"=ICAP"</f>
        <v>EURAB6E10Y=ICAP</v>
      </c>
      <c r="L47" s="5"/>
      <c r="M47" s="87" t="str">
        <f>_xll.qlSwapIndex(,IborIndexFamily,D47,SettlementDays,Currency,Calendar,FixedLegTenor,FixedLegBDC,FixedLegDayCounter,IborIndex,DiscountingCurve,,Trigger)</f>
        <v>obj_00a87#0006</v>
      </c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81" t="s">
        <v>89</v>
      </c>
      <c r="E48" s="20" t="s">
        <v>116</v>
      </c>
      <c r="F48" s="89">
        <f>EvaluationDate</f>
        <v>42136</v>
      </c>
      <c r="G48" s="37">
        <f>_xll.qlInterestRateIndexValueDate(M48,F48,Trigger)</f>
        <v>42138</v>
      </c>
      <c r="H48" s="37">
        <f>_xll.qlInterestRateIndexMaturity(M48,G48,Trigger)</f>
        <v>46156</v>
      </c>
      <c r="I48" s="29">
        <f>_xll.qlIndexFixing(M48,F48,,Trigger)</f>
        <v>9.9663104310167318E-3</v>
      </c>
      <c r="J48" s="29" t="str">
        <f>Currency&amp;CurveTenor&amp;E48&amp;B48&amp;C48&amp;IF(E48="FRA",SUBSTITUTE(D48,"M",""),D48)&amp;"="</f>
        <v>EUR6MSW11Y=</v>
      </c>
      <c r="K48" s="29" t="str">
        <f>Currency&amp;"AB"&amp;SUBSTITUTE(CurveTenor,"M","E")&amp;D48&amp;"=ICAP"</f>
        <v>EURAB6E11Y=ICAP</v>
      </c>
      <c r="L48" s="5"/>
      <c r="M48" s="87" t="str">
        <f>_xll.qlSwapIndex(,IborIndexFamily,D48,SettlementDays,Currency,Calendar,FixedLegTenor,FixedLegBDC,FixedLegDayCounter,IborIndex,DiscountingCurve,,Trigger)</f>
        <v>obj_00aa0#0006</v>
      </c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81" t="s">
        <v>30</v>
      </c>
      <c r="E49" s="20" t="s">
        <v>116</v>
      </c>
      <c r="F49" s="89">
        <f>EvaluationDate</f>
        <v>42136</v>
      </c>
      <c r="G49" s="37">
        <f>_xll.qlInterestRateIndexValueDate(M49,F49,Trigger)</f>
        <v>42138</v>
      </c>
      <c r="H49" s="37">
        <f>_xll.qlInterestRateIndexMaturity(M49,G49,Trigger)</f>
        <v>46521</v>
      </c>
      <c r="I49" s="29">
        <f>_xll.qlIndexFixing(M49,F49,,Trigger)</f>
        <v>1.0596782755382183E-2</v>
      </c>
      <c r="J49" s="29" t="str">
        <f>Currency&amp;CurveTenor&amp;E49&amp;B49&amp;C49&amp;IF(E49="FRA",SUBSTITUTE(D49,"M",""),D49)&amp;"="</f>
        <v>EUR6MSW12Y=</v>
      </c>
      <c r="K49" s="29" t="str">
        <f>Currency&amp;"AB"&amp;SUBSTITUTE(CurveTenor,"M","E")&amp;D49&amp;"=ICAP"</f>
        <v>EURAB6E12Y=ICAP</v>
      </c>
      <c r="L49" s="5"/>
      <c r="M49" s="87" t="str">
        <f>_xll.qlSwapIndex(,IborIndexFamily,D49,SettlementDays,Currency,Calendar,FixedLegTenor,FixedLegBDC,FixedLegDayCounter,IborIndex,DiscountingCurve,,Trigger)</f>
        <v>obj_00aa3#0006</v>
      </c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81" t="s">
        <v>90</v>
      </c>
      <c r="E50" s="20" t="s">
        <v>116</v>
      </c>
      <c r="F50" s="89">
        <f>EvaluationDate</f>
        <v>42136</v>
      </c>
      <c r="G50" s="37">
        <f>_xll.qlInterestRateIndexValueDate(M50,F50,Trigger)</f>
        <v>42138</v>
      </c>
      <c r="H50" s="37">
        <f>_xll.qlInterestRateIndexMaturity(M50,G50,Trigger)</f>
        <v>46888</v>
      </c>
      <c r="I50" s="29">
        <f>_xll.qlIndexFixing(M50,F50,,Trigger)</f>
        <v>1.1130901645094808E-2</v>
      </c>
      <c r="J50" s="29" t="str">
        <f>Currency&amp;CurveTenor&amp;E50&amp;B50&amp;C50&amp;IF(E50="FRA",SUBSTITUTE(D50,"M",""),D50)&amp;"="</f>
        <v>EUR6MSW13Y=</v>
      </c>
      <c r="K50" s="29" t="str">
        <f>Currency&amp;"AB"&amp;SUBSTITUTE(CurveTenor,"M","E")&amp;D50&amp;"=ICAP"</f>
        <v>EURAB6E13Y=ICAP</v>
      </c>
      <c r="L50" s="5"/>
      <c r="M50" s="87" t="str">
        <f>_xll.qlSwapIndex(,IborIndexFamily,D50,SettlementDays,Currency,Calendar,FixedLegTenor,FixedLegBDC,FixedLegDayCounter,IborIndex,DiscountingCurve,,Trigger)</f>
        <v>obj_00a9d#0006</v>
      </c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81" t="s">
        <v>91</v>
      </c>
      <c r="E51" s="20" t="s">
        <v>116</v>
      </c>
      <c r="F51" s="89">
        <f>EvaluationDate</f>
        <v>42136</v>
      </c>
      <c r="G51" s="37">
        <f>_xll.qlInterestRateIndexValueDate(M51,F51,Trigger)</f>
        <v>42138</v>
      </c>
      <c r="H51" s="37">
        <f>_xll.qlInterestRateIndexMaturity(M51,G51,Trigger)</f>
        <v>47252</v>
      </c>
      <c r="I51" s="29">
        <f>_xll.qlIndexFixing(M51,F51,,Trigger)</f>
        <v>1.1567216520617589E-2</v>
      </c>
      <c r="J51" s="29" t="str">
        <f>Currency&amp;CurveTenor&amp;E51&amp;B51&amp;C51&amp;IF(E51="FRA",SUBSTITUTE(D51,"M",""),D51)&amp;"="</f>
        <v>EUR6MSW14Y=</v>
      </c>
      <c r="K51" s="29" t="str">
        <f>Currency&amp;"AB"&amp;SUBSTITUTE(CurveTenor,"M","E")&amp;D51&amp;"=ICAP"</f>
        <v>EURAB6E14Y=ICAP</v>
      </c>
      <c r="L51" s="5"/>
      <c r="M51" s="87" t="str">
        <f>_xll.qlSwapIndex(,IborIndexFamily,D51,SettlementDays,Currency,Calendar,FixedLegTenor,FixedLegBDC,FixedLegDayCounter,IborIndex,DiscountingCurve,,Trigger)</f>
        <v>obj_00a9a#0006</v>
      </c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81" t="s">
        <v>31</v>
      </c>
      <c r="E52" s="20" t="s">
        <v>116</v>
      </c>
      <c r="F52" s="89">
        <f>EvaluationDate</f>
        <v>42136</v>
      </c>
      <c r="G52" s="37">
        <f>_xll.qlInterestRateIndexValueDate(M52,F52,Trigger)</f>
        <v>42138</v>
      </c>
      <c r="H52" s="37">
        <f>_xll.qlInterestRateIndexMaturity(M52,G52,Trigger)</f>
        <v>47617</v>
      </c>
      <c r="I52" s="29">
        <f>_xll.qlIndexFixing(M52,F52,,Trigger)</f>
        <v>1.1929700565445974E-2</v>
      </c>
      <c r="J52" s="29" t="str">
        <f>Currency&amp;CurveTenor&amp;E52&amp;B52&amp;C52&amp;IF(E52="FRA",SUBSTITUTE(D52,"M",""),D52)&amp;"="</f>
        <v>EUR6MSW15Y=</v>
      </c>
      <c r="K52" s="29" t="str">
        <f>Currency&amp;"AB"&amp;SUBSTITUTE(CurveTenor,"M","E")&amp;D52&amp;"=ICAP"</f>
        <v>EURAB6E15Y=ICAP</v>
      </c>
      <c r="L52" s="5"/>
      <c r="M52" s="87" t="str">
        <f>_xll.qlSwapIndex(,IborIndexFamily,D52,SettlementDays,Currency,Calendar,FixedLegTenor,FixedLegBDC,FixedLegDayCounter,IborIndex,DiscountingCurve,,Trigger)</f>
        <v>obj_00a95#0006</v>
      </c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81" t="s">
        <v>92</v>
      </c>
      <c r="E53" s="20" t="s">
        <v>116</v>
      </c>
      <c r="F53" s="89">
        <f>EvaluationDate</f>
        <v>42136</v>
      </c>
      <c r="G53" s="37">
        <f>_xll.qlInterestRateIndexValueDate(M53,F53,Trigger)</f>
        <v>42138</v>
      </c>
      <c r="H53" s="37">
        <f>_xll.qlInterestRateIndexMaturity(M53,G53,Trigger)</f>
        <v>47982</v>
      </c>
      <c r="I53" s="29">
        <f>_xll.qlIndexFixing(M53,F53,,Trigger)</f>
        <v>1.2231391101077476E-2</v>
      </c>
      <c r="J53" s="29" t="str">
        <f>Currency&amp;CurveTenor&amp;E53&amp;B53&amp;C53&amp;IF(E53="FRA",SUBSTITUTE(D53,"M",""),D53)&amp;"="</f>
        <v>EUR6MSW16Y=</v>
      </c>
      <c r="K53" s="29" t="str">
        <f>Currency&amp;"AB"&amp;SUBSTITUTE(CurveTenor,"M","E")&amp;D53&amp;"=ICAP"</f>
        <v>EURAB6E16Y=ICAP</v>
      </c>
      <c r="L53" s="5"/>
      <c r="M53" s="87" t="str">
        <f>_xll.qlSwapIndex(,IborIndexFamily,D53,SettlementDays,Currency,Calendar,FixedLegTenor,FixedLegBDC,FixedLegDayCounter,IborIndex,DiscountingCurve,,Trigger)</f>
        <v>obj_00a90#0006</v>
      </c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81" t="s">
        <v>93</v>
      </c>
      <c r="E54" s="20" t="s">
        <v>116</v>
      </c>
      <c r="F54" s="89">
        <f>EvaluationDate</f>
        <v>42136</v>
      </c>
      <c r="G54" s="37">
        <f>_xll.qlInterestRateIndexValueDate(M54,F54,Trigger)</f>
        <v>42138</v>
      </c>
      <c r="H54" s="37">
        <f>_xll.qlInterestRateIndexMaturity(M54,G54,Trigger)</f>
        <v>48348</v>
      </c>
      <c r="I54" s="29">
        <f>_xll.qlIndexFixing(M54,F54,,Trigger)</f>
        <v>1.2482637165169654E-2</v>
      </c>
      <c r="J54" s="29" t="str">
        <f>Currency&amp;CurveTenor&amp;E54&amp;B54&amp;C54&amp;IF(E54="FRA",SUBSTITUTE(D54,"M",""),D54)&amp;"="</f>
        <v>EUR6MSW17Y=</v>
      </c>
      <c r="K54" s="29" t="str">
        <f>Currency&amp;"AB"&amp;SUBSTITUTE(CurveTenor,"M","E")&amp;D54&amp;"=ICAP"</f>
        <v>EURAB6E17Y=ICAP</v>
      </c>
      <c r="L54" s="5"/>
      <c r="M54" s="87" t="str">
        <f>_xll.qlSwapIndex(,IborIndexFamily,D54,SettlementDays,Currency,Calendar,FixedLegTenor,FixedLegBDC,FixedLegDayCounter,IborIndex,DiscountingCurve,,Trigger)</f>
        <v>obj_00a8b#0006</v>
      </c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81" t="s">
        <v>94</v>
      </c>
      <c r="E55" s="20" t="s">
        <v>116</v>
      </c>
      <c r="F55" s="89">
        <f>EvaluationDate</f>
        <v>42136</v>
      </c>
      <c r="G55" s="37">
        <f>_xll.qlInterestRateIndexValueDate(M55,F55,Trigger)</f>
        <v>42138</v>
      </c>
      <c r="H55" s="37">
        <f>_xll.qlInterestRateIndexMaturity(M55,G55,Trigger)</f>
        <v>48715</v>
      </c>
      <c r="I55" s="29">
        <f>_xll.qlIndexFixing(M55,F55,,Trigger)</f>
        <v>1.268564460643155E-2</v>
      </c>
      <c r="J55" s="29" t="str">
        <f>Currency&amp;CurveTenor&amp;E55&amp;B55&amp;C55&amp;IF(E55="FRA",SUBSTITUTE(D55,"M",""),D55)&amp;"="</f>
        <v>EUR6MSW18Y=</v>
      </c>
      <c r="K55" s="29" t="str">
        <f>Currency&amp;"AB"&amp;SUBSTITUTE(CurveTenor,"M","E")&amp;D55&amp;"=ICAP"</f>
        <v>EURAB6E18Y=ICAP</v>
      </c>
      <c r="L55" s="5"/>
      <c r="M55" s="87" t="str">
        <f>_xll.qlSwapIndex(,IborIndexFamily,D55,SettlementDays,Currency,Calendar,FixedLegTenor,FixedLegBDC,FixedLegDayCounter,IborIndex,DiscountingCurve,,Trigger)</f>
        <v>obj_00a86#0006</v>
      </c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81" t="s">
        <v>95</v>
      </c>
      <c r="E56" s="20" t="s">
        <v>116</v>
      </c>
      <c r="F56" s="89">
        <f>EvaluationDate</f>
        <v>42136</v>
      </c>
      <c r="G56" s="37">
        <f>_xll.qlInterestRateIndexValueDate(M56,F56,Trigger)</f>
        <v>42138</v>
      </c>
      <c r="H56" s="37">
        <f>_xll.qlInterestRateIndexMaturity(M56,G56,Trigger)</f>
        <v>49079</v>
      </c>
      <c r="I56" s="29">
        <f>_xll.qlIndexFixing(M56,F56,,Trigger)</f>
        <v>1.2846597364153684E-2</v>
      </c>
      <c r="J56" s="29" t="str">
        <f>Currency&amp;CurveTenor&amp;E56&amp;B56&amp;C56&amp;IF(E56="FRA",SUBSTITUTE(D56,"M",""),D56)&amp;"="</f>
        <v>EUR6MSW19Y=</v>
      </c>
      <c r="K56" s="29" t="str">
        <f>Currency&amp;"AB"&amp;SUBSTITUTE(CurveTenor,"M","E")&amp;D56&amp;"=ICAP"</f>
        <v>EURAB6E19Y=ICAP</v>
      </c>
      <c r="L56" s="5"/>
      <c r="M56" s="87" t="str">
        <f>_xll.qlSwapIndex(,IborIndexFamily,D56,SettlementDays,Currency,Calendar,FixedLegTenor,FixedLegBDC,FixedLegDayCounter,IborIndex,DiscountingCurve,,Trigger)</f>
        <v>obj_00aa2#0006</v>
      </c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81" t="s">
        <v>96</v>
      </c>
      <c r="E57" s="20" t="s">
        <v>116</v>
      </c>
      <c r="F57" s="89">
        <f>EvaluationDate</f>
        <v>42136</v>
      </c>
      <c r="G57" s="37">
        <f>_xll.qlInterestRateIndexValueDate(M57,F57,Trigger)</f>
        <v>42138</v>
      </c>
      <c r="H57" s="37">
        <f>_xll.qlInterestRateIndexMaturity(M57,G57,Trigger)</f>
        <v>49443</v>
      </c>
      <c r="I57" s="29">
        <f>_xll.qlIndexFixing(M57,F57,,Trigger)</f>
        <v>1.2973157246813574E-2</v>
      </c>
      <c r="J57" s="29" t="str">
        <f>Currency&amp;CurveTenor&amp;E57&amp;B57&amp;C57&amp;IF(E57="FRA",SUBSTITUTE(D57,"M",""),D57)&amp;"="</f>
        <v>EUR6MSW20Y=</v>
      </c>
      <c r="K57" s="29" t="str">
        <f>Currency&amp;"AB"&amp;SUBSTITUTE(CurveTenor,"M","E")&amp;D57&amp;"=ICAP"</f>
        <v>EURAB6E20Y=ICAP</v>
      </c>
      <c r="L57" s="5"/>
      <c r="M57" s="87" t="str">
        <f>_xll.qlSwapIndex(,IborIndexFamily,D57,SettlementDays,Currency,Calendar,FixedLegTenor,FixedLegBDC,FixedLegDayCounter,IborIndex,DiscountingCurve,,Trigger)</f>
        <v>obj_00aa6#0006</v>
      </c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81" t="s">
        <v>97</v>
      </c>
      <c r="E58" s="20" t="s">
        <v>116</v>
      </c>
      <c r="F58" s="89">
        <f>EvaluationDate</f>
        <v>42136</v>
      </c>
      <c r="G58" s="37">
        <f>_xll.qlInterestRateIndexValueDate(M58,F58,Trigger)</f>
        <v>42138</v>
      </c>
      <c r="H58" s="37">
        <f>_xll.qlInterestRateIndexMaturity(M58,G58,Trigger)</f>
        <v>49809</v>
      </c>
      <c r="I58" s="29">
        <f>_xll.qlIndexFixing(M58,F58,,Trigger)</f>
        <v>1.3073066971293849E-2</v>
      </c>
      <c r="J58" s="29" t="str">
        <f>Currency&amp;CurveTenor&amp;E58&amp;B58&amp;C58&amp;IF(E58="FRA",SUBSTITUTE(D58,"M",""),D58)&amp;"="</f>
        <v>EUR6MSW21Y=</v>
      </c>
      <c r="K58" s="29" t="str">
        <f>Currency&amp;"AB"&amp;SUBSTITUTE(CurveTenor,"M","E")&amp;D58&amp;"=ICAP"</f>
        <v>EURAB6E21Y=ICAP</v>
      </c>
      <c r="L58" s="5"/>
      <c r="M58" s="87" t="str">
        <f>_xll.qlSwapIndex(,IborIndexFamily,D58,SettlementDays,Currency,Calendar,FixedLegTenor,FixedLegBDC,FixedLegDayCounter,IborIndex,DiscountingCurve,,Trigger)</f>
        <v>obj_00a9c#0006</v>
      </c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81" t="s">
        <v>98</v>
      </c>
      <c r="E59" s="20" t="s">
        <v>116</v>
      </c>
      <c r="F59" s="89">
        <f>EvaluationDate</f>
        <v>42136</v>
      </c>
      <c r="G59" s="37">
        <f>_xll.qlInterestRateIndexValueDate(M59,F59,Trigger)</f>
        <v>42138</v>
      </c>
      <c r="H59" s="37">
        <f>_xll.qlInterestRateIndexMaturity(M59,G59,Trigger)</f>
        <v>50174</v>
      </c>
      <c r="I59" s="29">
        <f>_xll.qlIndexFixing(M59,F59,,Trigger)</f>
        <v>1.3148534763945398E-2</v>
      </c>
      <c r="J59" s="29" t="str">
        <f>Currency&amp;CurveTenor&amp;E59&amp;B59&amp;C59&amp;IF(E59="FRA",SUBSTITUTE(D59,"M",""),D59)&amp;"="</f>
        <v>EUR6MSW22Y=</v>
      </c>
      <c r="K59" s="29" t="str">
        <f>Currency&amp;"AB"&amp;SUBSTITUTE(CurveTenor,"M","E")&amp;D59&amp;"=ICAP"</f>
        <v>EURAB6E22Y=ICAP</v>
      </c>
      <c r="L59" s="5"/>
      <c r="M59" s="87" t="str">
        <f>_xll.qlSwapIndex(,IborIndexFamily,D59,SettlementDays,Currency,Calendar,FixedLegTenor,FixedLegBDC,FixedLegDayCounter,IborIndex,DiscountingCurve,,Trigger)</f>
        <v>obj_00a99#0006</v>
      </c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81" t="s">
        <v>99</v>
      </c>
      <c r="E60" s="20" t="s">
        <v>116</v>
      </c>
      <c r="F60" s="89">
        <f>EvaluationDate</f>
        <v>42136</v>
      </c>
      <c r="G60" s="37">
        <f>_xll.qlInterestRateIndexValueDate(M60,F60,Trigger)</f>
        <v>42138</v>
      </c>
      <c r="H60" s="37">
        <f>_xll.qlInterestRateIndexMaturity(M60,G60,Trigger)</f>
        <v>50539</v>
      </c>
      <c r="I60" s="29">
        <f>_xll.qlIndexFixing(M60,F60,,Trigger)</f>
        <v>1.3207444797265541E-2</v>
      </c>
      <c r="J60" s="29" t="str">
        <f>Currency&amp;CurveTenor&amp;E60&amp;B60&amp;C60&amp;IF(E60="FRA",SUBSTITUTE(D60,"M",""),D60)&amp;"="</f>
        <v>EUR6MSW23Y=</v>
      </c>
      <c r="K60" s="29" t="str">
        <f>Currency&amp;"AB"&amp;SUBSTITUTE(CurveTenor,"M","E")&amp;D60&amp;"=ICAP"</f>
        <v>EURAB6E23Y=ICAP</v>
      </c>
      <c r="L60" s="5"/>
      <c r="M60" s="87" t="str">
        <f>_xll.qlSwapIndex(,IborIndexFamily,D60,SettlementDays,Currency,Calendar,FixedLegTenor,FixedLegBDC,FixedLegDayCounter,IborIndex,DiscountingCurve,,Trigger)</f>
        <v>obj_00a94#0006</v>
      </c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81" t="s">
        <v>100</v>
      </c>
      <c r="E61" s="20" t="s">
        <v>116</v>
      </c>
      <c r="F61" s="89">
        <f>EvaluationDate</f>
        <v>42136</v>
      </c>
      <c r="G61" s="37">
        <f>_xll.qlInterestRateIndexValueDate(M61,F61,Trigger)</f>
        <v>42138</v>
      </c>
      <c r="H61" s="37">
        <f>_xll.qlInterestRateIndexMaturity(M61,G61,Trigger)</f>
        <v>50906</v>
      </c>
      <c r="I61" s="29">
        <f>_xll.qlIndexFixing(M61,F61,,Trigger)</f>
        <v>1.3255960941859841E-2</v>
      </c>
      <c r="J61" s="29" t="str">
        <f>Currency&amp;CurveTenor&amp;E61&amp;B61&amp;C61&amp;IF(E61="FRA",SUBSTITUTE(D61,"M",""),D61)&amp;"="</f>
        <v>EUR6MSW24Y=</v>
      </c>
      <c r="K61" s="29" t="str">
        <f>Currency&amp;"AB"&amp;SUBSTITUTE(CurveTenor,"M","E")&amp;D61&amp;"=ICAP"</f>
        <v>EURAB6E24Y=ICAP</v>
      </c>
      <c r="L61" s="5"/>
      <c r="M61" s="87" t="str">
        <f>_xll.qlSwapIndex(,IborIndexFamily,D61,SettlementDays,Currency,Calendar,FixedLegTenor,FixedLegBDC,FixedLegDayCounter,IborIndex,DiscountingCurve,,Trigger)</f>
        <v>obj_00a8f#0006</v>
      </c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81" t="s">
        <v>101</v>
      </c>
      <c r="E62" s="20" t="s">
        <v>116</v>
      </c>
      <c r="F62" s="89">
        <f>EvaluationDate</f>
        <v>42136</v>
      </c>
      <c r="G62" s="37">
        <f>_xll.qlInterestRateIndexValueDate(M62,F62,Trigger)</f>
        <v>42138</v>
      </c>
      <c r="H62" s="37">
        <f>_xll.qlInterestRateIndexMaturity(M62,G62,Trigger)</f>
        <v>51270</v>
      </c>
      <c r="I62" s="29">
        <f>_xll.qlIndexFixing(M62,F62,,Trigger)</f>
        <v>1.3300597502119897E-2</v>
      </c>
      <c r="J62" s="29" t="str">
        <f>Currency&amp;CurveTenor&amp;E62&amp;B62&amp;C62&amp;IF(E62="FRA",SUBSTITUTE(D62,"M",""),D62)&amp;"="</f>
        <v>EUR6MSW25Y=</v>
      </c>
      <c r="K62" s="29" t="str">
        <f>Currency&amp;"AB"&amp;SUBSTITUTE(CurveTenor,"M","E")&amp;D62&amp;"=ICAP"</f>
        <v>EURAB6E25Y=ICAP</v>
      </c>
      <c r="L62" s="5"/>
      <c r="M62" s="87" t="str">
        <f>_xll.qlSwapIndex(,IborIndexFamily,D62,SettlementDays,Currency,Calendar,FixedLegTenor,FixedLegBDC,FixedLegDayCounter,IborIndex,DiscountingCurve,,Trigger)</f>
        <v>obj_00a8a#0006</v>
      </c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81" t="s">
        <v>102</v>
      </c>
      <c r="E63" s="20" t="s">
        <v>116</v>
      </c>
      <c r="F63" s="89">
        <f>EvaluationDate</f>
        <v>42136</v>
      </c>
      <c r="G63" s="37">
        <f>_xll.qlInterestRateIndexValueDate(M63,F63,Trigger)</f>
        <v>42138</v>
      </c>
      <c r="H63" s="37">
        <f>_xll.qlInterestRateIndexMaturity(M63,G63,Trigger)</f>
        <v>51635</v>
      </c>
      <c r="I63" s="29">
        <f>_xll.qlIndexFixing(M63,F63,,Trigger)</f>
        <v>1.3343864819175369E-2</v>
      </c>
      <c r="J63" s="29" t="str">
        <f>Currency&amp;CurveTenor&amp;E63&amp;B63&amp;C63&amp;IF(E63="FRA",SUBSTITUTE(D63,"M",""),D63)&amp;"="</f>
        <v>EUR6MSW26Y=</v>
      </c>
      <c r="K63" s="29" t="str">
        <f>Currency&amp;"AB"&amp;SUBSTITUTE(CurveTenor,"M","E")&amp;D63&amp;"=ICAP"</f>
        <v>EURAB6E26Y=ICAP</v>
      </c>
      <c r="L63" s="5"/>
      <c r="M63" s="87" t="str">
        <f>_xll.qlSwapIndex(,IborIndexFamily,D63,SettlementDays,Currency,Calendar,FixedLegTenor,FixedLegBDC,FixedLegDayCounter,IborIndex,DiscountingCurve,,Trigger)</f>
        <v>obj_00a85#0006</v>
      </c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81" t="s">
        <v>103</v>
      </c>
      <c r="E64" s="20" t="s">
        <v>116</v>
      </c>
      <c r="F64" s="89">
        <f>EvaluationDate</f>
        <v>42136</v>
      </c>
      <c r="G64" s="37">
        <f>_xll.qlInterestRateIndexValueDate(M64,F64,Trigger)</f>
        <v>42138</v>
      </c>
      <c r="H64" s="37">
        <f>_xll.qlInterestRateIndexMaturity(M64,G64,Trigger)</f>
        <v>52000</v>
      </c>
      <c r="I64" s="29">
        <f>_xll.qlIndexFixing(M64,F64,,Trigger)</f>
        <v>1.3386653077573134E-2</v>
      </c>
      <c r="J64" s="29" t="str">
        <f>Currency&amp;CurveTenor&amp;E64&amp;B64&amp;C64&amp;IF(E64="FRA",SUBSTITUTE(D64,"M",""),D64)&amp;"="</f>
        <v>EUR6MSW27Y=</v>
      </c>
      <c r="K64" s="29" t="str">
        <f>Currency&amp;"AB"&amp;SUBSTITUTE(CurveTenor,"M","E")&amp;D64&amp;"=ICAP"</f>
        <v>EURAB6E27Y=ICAP</v>
      </c>
      <c r="L64" s="5"/>
      <c r="M64" s="87" t="str">
        <f>_xll.qlSwapIndex(,IborIndexFamily,D64,SettlementDays,Currency,Calendar,FixedLegTenor,FixedLegBDC,FixedLegDayCounter,IborIndex,DiscountingCurve,,Trigger)</f>
        <v>obj_00aa4#0006</v>
      </c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81" t="s">
        <v>104</v>
      </c>
      <c r="E65" s="20" t="s">
        <v>116</v>
      </c>
      <c r="F65" s="89">
        <f>EvaluationDate</f>
        <v>42136</v>
      </c>
      <c r="G65" s="37">
        <f>_xll.qlInterestRateIndexValueDate(M65,F65,Trigger)</f>
        <v>42138</v>
      </c>
      <c r="H65" s="37">
        <f>_xll.qlInterestRateIndexMaturity(M65,G65,Trigger)</f>
        <v>52365</v>
      </c>
      <c r="I65" s="29">
        <f>_xll.qlIndexFixing(M65,F65,,Trigger)</f>
        <v>1.3427512153627414E-2</v>
      </c>
      <c r="J65" s="29" t="str">
        <f>Currency&amp;CurveTenor&amp;E65&amp;B65&amp;C65&amp;IF(E65="FRA",SUBSTITUTE(D65,"M",""),D65)&amp;"="</f>
        <v>EUR6MSW28Y=</v>
      </c>
      <c r="K65" s="29" t="str">
        <f>Currency&amp;"AB"&amp;SUBSTITUTE(CurveTenor,"M","E")&amp;D65&amp;"=ICAP"</f>
        <v>EURAB6E28Y=ICAP</v>
      </c>
      <c r="L65" s="5"/>
      <c r="M65" s="87" t="str">
        <f>_xll.qlSwapIndex(,IborIndexFamily,D65,SettlementDays,Currency,Calendar,FixedLegTenor,FixedLegBDC,FixedLegDayCounter,IborIndex,DiscountingCurve,,Trigger)</f>
        <v>obj_00aa5#0006</v>
      </c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81" t="s">
        <v>105</v>
      </c>
      <c r="E66" s="20" t="s">
        <v>116</v>
      </c>
      <c r="F66" s="89">
        <f>EvaluationDate</f>
        <v>42136</v>
      </c>
      <c r="G66" s="37">
        <f>_xll.qlInterestRateIndexValueDate(M66,F66,Trigger)</f>
        <v>42138</v>
      </c>
      <c r="H66" s="37">
        <f>_xll.qlInterestRateIndexMaturity(M66,G66,Trigger)</f>
        <v>52733</v>
      </c>
      <c r="I66" s="29">
        <f>_xll.qlIndexFixing(M66,F66,,Trigger)</f>
        <v>1.3466311658172591E-2</v>
      </c>
      <c r="J66" s="29" t="str">
        <f>Currency&amp;CurveTenor&amp;E66&amp;B66&amp;C66&amp;IF(E66="FRA",SUBSTITUTE(D66,"M",""),D66)&amp;"="</f>
        <v>EUR6MSW29Y=</v>
      </c>
      <c r="K66" s="29" t="str">
        <f>Currency&amp;"AB"&amp;SUBSTITUTE(CurveTenor,"M","E")&amp;D66&amp;"=ICAP"</f>
        <v>EURAB6E29Y=ICAP</v>
      </c>
      <c r="L66" s="5"/>
      <c r="M66" s="87" t="str">
        <f>_xll.qlSwapIndex(,IborIndexFamily,D66,SettlementDays,Currency,Calendar,FixedLegTenor,FixedLegBDC,FixedLegDayCounter,IborIndex,DiscountingCurve,,Trigger)</f>
        <v>obj_00a9b#0006</v>
      </c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81" t="s">
        <v>106</v>
      </c>
      <c r="E67" s="20" t="s">
        <v>116</v>
      </c>
      <c r="F67" s="89">
        <f>EvaluationDate</f>
        <v>42136</v>
      </c>
      <c r="G67" s="37">
        <f>_xll.qlInterestRateIndexValueDate(M67,F67,Trigger)</f>
        <v>42138</v>
      </c>
      <c r="H67" s="37">
        <f>_xll.qlInterestRateIndexMaturity(M67,G67,Trigger)</f>
        <v>53097</v>
      </c>
      <c r="I67" s="29">
        <f>_xll.qlIndexFixing(M67,F67,,Trigger)</f>
        <v>1.3498896972597986E-2</v>
      </c>
      <c r="J67" s="29" t="str">
        <f>Currency&amp;CurveTenor&amp;E67&amp;B67&amp;C67&amp;IF(E67="FRA",SUBSTITUTE(D67,"M",""),D67)&amp;"="</f>
        <v>EUR6MSW30Y=</v>
      </c>
      <c r="K67" s="29" t="str">
        <f>Currency&amp;"AB"&amp;SUBSTITUTE(CurveTenor,"M","E")&amp;D67&amp;"=ICAP"</f>
        <v>EURAB6E30Y=ICAP</v>
      </c>
      <c r="L67" s="5"/>
      <c r="M67" s="87" t="str">
        <f>_xll.qlSwapIndex(,IborIndexFamily,D67,SettlementDays,Currency,Calendar,FixedLegTenor,FixedLegBDC,FixedLegDayCounter,IborIndex,DiscountingCurve,,Trigger)</f>
        <v>obj_00a98#0006</v>
      </c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81"/>
      <c r="E68" s="20"/>
      <c r="F68" s="89"/>
      <c r="G68" s="37"/>
      <c r="H68" s="37"/>
      <c r="I68" s="29"/>
      <c r="J68" s="29"/>
      <c r="K68" s="29"/>
      <c r="L68" s="5"/>
      <c r="M68" s="87" t="e">
        <f>_xll.qlSwapIndex(,IborIndexFamily,D68,SettlementDays,Currency,Calendar,FixedLegTenor,FixedLegBDC,FixedLegDayCounter,IborIndex,DiscountingCurve,,Trigger)</f>
        <v>#NUM!</v>
      </c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81"/>
      <c r="E69" s="20"/>
      <c r="F69" s="89"/>
      <c r="G69" s="37"/>
      <c r="H69" s="37"/>
      <c r="I69" s="29"/>
      <c r="J69" s="29"/>
      <c r="K69" s="29"/>
      <c r="L69" s="5"/>
      <c r="M69" s="87" t="e">
        <f>_xll.qlSwapIndex(,IborIndexFamily,D69,SettlementDays,Currency,Calendar,FixedLegTenor,FixedLegBDC,FixedLegDayCounter,IborIndex,DiscountingCurve,,Trigger)</f>
        <v>#NUM!</v>
      </c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81"/>
      <c r="E70" s="20"/>
      <c r="F70" s="89"/>
      <c r="G70" s="37"/>
      <c r="H70" s="37"/>
      <c r="I70" s="29"/>
      <c r="J70" s="29"/>
      <c r="K70" s="29"/>
      <c r="L70" s="5"/>
      <c r="M70" s="87" t="e">
        <f>_xll.qlSwapIndex(,IborIndexFamily,D70,SettlementDays,Currency,Calendar,FixedLegTenor,FixedLegBDC,FixedLegDayCounter,IborIndex,DiscountingCurve,,Trigger)</f>
        <v>#NUM!</v>
      </c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81"/>
      <c r="E71" s="20"/>
      <c r="F71" s="89"/>
      <c r="G71" s="37"/>
      <c r="H71" s="37"/>
      <c r="I71" s="29"/>
      <c r="J71" s="29"/>
      <c r="K71" s="29"/>
      <c r="L71" s="5"/>
      <c r="M71" s="87" t="e">
        <f>_xll.qlSwapIndex(,IborIndexFamily,D71,SettlementDays,Currency,Calendar,FixedLegTenor,FixedLegBDC,FixedLegDayCounter,IborIndex,DiscountingCurve,,Trigger)</f>
        <v>#NUM!</v>
      </c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81" t="s">
        <v>107</v>
      </c>
      <c r="E72" s="20" t="s">
        <v>116</v>
      </c>
      <c r="F72" s="89">
        <f>EvaluationDate</f>
        <v>42136</v>
      </c>
      <c r="G72" s="37">
        <f>_xll.qlInterestRateIndexValueDate(M72,F72,Trigger)</f>
        <v>42138</v>
      </c>
      <c r="H72" s="37">
        <f>_xll.qlInterestRateIndexMaturity(M72,G72,Trigger)</f>
        <v>54924</v>
      </c>
      <c r="I72" s="29">
        <f>_xll.qlIndexFixing(M72,F72,,Trigger)</f>
        <v>1.3587922363470012E-2</v>
      </c>
      <c r="J72" s="29" t="str">
        <f>Currency&amp;CurveTenor&amp;E72&amp;B72&amp;C72&amp;IF(E72="FRA",SUBSTITUTE(D72,"M",""),D72)&amp;"="</f>
        <v>EUR6MSW35Y=</v>
      </c>
      <c r="K72" s="29" t="str">
        <f>Currency&amp;"AB"&amp;SUBSTITUTE(CurveTenor,"M","E")&amp;D72&amp;"=ICAP"</f>
        <v>EURAB6E35Y=ICAP</v>
      </c>
      <c r="L72" s="5"/>
      <c r="M72" s="87" t="str">
        <f>_xll.qlSwapIndex(,IborIndexFamily,D72,SettlementDays,Currency,Calendar,FixedLegTenor,FixedLegBDC,FixedLegDayCounter,IborIndex,DiscountingCurve,,Trigger)</f>
        <v>obj_00a9f#0006</v>
      </c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81"/>
      <c r="E73" s="20"/>
      <c r="F73" s="89"/>
      <c r="G73" s="37"/>
      <c r="H73" s="37"/>
      <c r="I73" s="29"/>
      <c r="J73" s="29"/>
      <c r="K73" s="29"/>
      <c r="L73" s="5"/>
      <c r="M73" s="87" t="e">
        <f>_xll.qlSwapIndex(,IborIndexFamily,D73,SettlementDays,Currency,Calendar,FixedLegTenor,FixedLegBDC,FixedLegDayCounter,IborIndex,DiscountingCurve,,Trigger)</f>
        <v>#NUM!</v>
      </c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81"/>
      <c r="E74" s="20"/>
      <c r="F74" s="89"/>
      <c r="G74" s="37"/>
      <c r="H74" s="37"/>
      <c r="I74" s="29"/>
      <c r="J74" s="29"/>
      <c r="K74" s="29"/>
      <c r="L74" s="5"/>
      <c r="M74" s="87" t="e">
        <f>_xll.qlSwapIndex(,IborIndexFamily,D74,SettlementDays,Currency,Calendar,FixedLegTenor,FixedLegBDC,FixedLegDayCounter,IborIndex,DiscountingCurve,,Trigger)</f>
        <v>#NUM!</v>
      </c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81"/>
      <c r="E75" s="20"/>
      <c r="F75" s="89"/>
      <c r="G75" s="37"/>
      <c r="H75" s="37"/>
      <c r="I75" s="29"/>
      <c r="J75" s="29"/>
      <c r="K75" s="29"/>
      <c r="L75" s="5"/>
      <c r="M75" s="87" t="e">
        <f>_xll.qlSwapIndex(,IborIndexFamily,D75,SettlementDays,Currency,Calendar,FixedLegTenor,FixedLegBDC,FixedLegDayCounter,IborIndex,DiscountingCurve,,Trigger)</f>
        <v>#NUM!</v>
      </c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81"/>
      <c r="E76" s="20"/>
      <c r="F76" s="89"/>
      <c r="G76" s="37"/>
      <c r="H76" s="37"/>
      <c r="I76" s="29"/>
      <c r="J76" s="29"/>
      <c r="K76" s="29"/>
      <c r="L76" s="5"/>
      <c r="M76" s="87" t="e">
        <f>_xll.qlSwapIndex(,IborIndexFamily,D76,SettlementDays,Currency,Calendar,FixedLegTenor,FixedLegBDC,FixedLegDayCounter,IborIndex,DiscountingCurve,,Trigger)</f>
        <v>#NUM!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81" t="s">
        <v>108</v>
      </c>
      <c r="E77" s="20" t="s">
        <v>116</v>
      </c>
      <c r="F77" s="89">
        <f>EvaluationDate</f>
        <v>42136</v>
      </c>
      <c r="G77" s="37">
        <f>_xll.qlInterestRateIndexValueDate(M77,F77,Trigger)</f>
        <v>42138</v>
      </c>
      <c r="H77" s="37">
        <f>_xll.qlInterestRateIndexMaturity(M77,G77,Trigger)</f>
        <v>56748</v>
      </c>
      <c r="I77" s="29">
        <f>_xll.qlIndexFixing(M77,F77,,Trigger)</f>
        <v>1.3577849039953628E-2</v>
      </c>
      <c r="J77" s="29" t="str">
        <f>Currency&amp;CurveTenor&amp;E77&amp;B77&amp;C77&amp;IF(E77="FRA",SUBSTITUTE(D77,"M",""),D77)&amp;"="</f>
        <v>EUR6MSW40Y=</v>
      </c>
      <c r="K77" s="29" t="str">
        <f>Currency&amp;"AB"&amp;SUBSTITUTE(CurveTenor,"M","E")&amp;D77&amp;"=ICAP"</f>
        <v>EURAB6E40Y=ICAP</v>
      </c>
      <c r="L77" s="5"/>
      <c r="M77" s="87" t="str">
        <f>_xll.qlSwapIndex(,IborIndexFamily,D77,SettlementDays,Currency,Calendar,FixedLegTenor,FixedLegBDC,FixedLegDayCounter,IborIndex,DiscountingCurve,,Trigger)</f>
        <v>obj_00a8d#0006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81" t="s">
        <v>109</v>
      </c>
      <c r="E78" s="20" t="s">
        <v>116</v>
      </c>
      <c r="F78" s="89">
        <f>EvaluationDate</f>
        <v>42136</v>
      </c>
      <c r="G78" s="37">
        <f>_xll.qlInterestRateIndexValueDate(M78,F78,Trigger)</f>
        <v>42138</v>
      </c>
      <c r="H78" s="37">
        <f>_xll.qlInterestRateIndexMaturity(M78,G78,Trigger)</f>
        <v>60401</v>
      </c>
      <c r="I78" s="29">
        <f>_xll.qlIndexFixing(M78,F78,,Trigger)</f>
        <v>1.3140223760786884E-2</v>
      </c>
      <c r="J78" s="29" t="str">
        <f>Currency&amp;CurveTenor&amp;E78&amp;B78&amp;C78&amp;IF(E78="FRA",SUBSTITUTE(D78,"M",""),D78)&amp;"="</f>
        <v>EUR6MSW50Y=</v>
      </c>
      <c r="K78" s="29" t="str">
        <f>Currency&amp;"AB"&amp;SUBSTITUTE(CurveTenor,"M","E")&amp;D78&amp;"=ICAP"</f>
        <v>EURAB6E50Y=ICAP</v>
      </c>
      <c r="L78" s="5"/>
      <c r="M78" s="87" t="str">
        <f>_xll.qlSwapIndex(,IborIndexFamily,D78,SettlementDays,Currency,Calendar,FixedLegTenor,FixedLegBDC,FixedLegDayCounter,IborIndex,DiscountingCurve,,Trigger)</f>
        <v>obj_00a88#0006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82" t="s">
        <v>110</v>
      </c>
      <c r="E79" s="22" t="s">
        <v>116</v>
      </c>
      <c r="F79" s="91">
        <f>EvaluationDate</f>
        <v>42136</v>
      </c>
      <c r="G79" s="38">
        <f>_xll.qlInterestRateIndexValueDate(M79,F79,Trigger)</f>
        <v>42138</v>
      </c>
      <c r="H79" s="38">
        <f>_xll.qlInterestRateIndexMaturity(M79,G79,Trigger)</f>
        <v>64053</v>
      </c>
      <c r="I79" s="31">
        <f>_xll.qlIndexFixing(M79,F79,,Trigger)</f>
        <v>1.2990857876370237E-2</v>
      </c>
      <c r="J79" s="31" t="str">
        <f>Currency&amp;CurveTenor&amp;E79&amp;B79&amp;C79&amp;IF(E79="FRA",SUBSTITUTE(D79,"M",""),D79)&amp;"="</f>
        <v>EUR6MSW60Y=</v>
      </c>
      <c r="K79" s="31" t="str">
        <f>Currency&amp;"AB"&amp;SUBSTITUTE(CurveTenor,"M","E")&amp;D79&amp;"=ICAP"</f>
        <v>EURAB6E60Y=ICAP</v>
      </c>
      <c r="L79" s="5"/>
      <c r="M79" s="93" t="str">
        <f>_xll.qlSwapIndex(,IborIndexFamily,D79,SettlementDays,Currency,Calendar,FixedLegTenor,FixedLegBDC,FixedLegDayCounter,IborIndex,DiscountingCurve,,Trigger)</f>
        <v>obj_00a83#0006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77"/>
      <c r="B106" s="77"/>
      <c r="C106" s="77"/>
      <c r="D106" s="79"/>
      <c r="E106" s="77"/>
      <c r="F106" s="77"/>
      <c r="G106" s="77"/>
      <c r="H106" s="77"/>
      <c r="I106" s="78"/>
      <c r="J106" s="77"/>
      <c r="K106" s="77"/>
      <c r="L106" s="77"/>
      <c r="M106" s="77"/>
      <c r="N106" s="77"/>
      <c r="O106" s="77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E106" s="9"/>
      <c r="AF106" s="9"/>
      <c r="AG106" s="9"/>
      <c r="AH106" s="9"/>
      <c r="AI106" s="9"/>
      <c r="AJ106" s="9"/>
    </row>
    <row r="107" spans="1:36" x14ac:dyDescent="0.2">
      <c r="A107" s="77"/>
      <c r="B107" s="77"/>
      <c r="C107" s="77"/>
      <c r="D107" s="79"/>
      <c r="E107" s="77"/>
      <c r="F107" s="77"/>
      <c r="G107" s="77"/>
      <c r="H107" s="77"/>
      <c r="I107" s="78"/>
      <c r="J107" s="77"/>
      <c r="K107" s="77"/>
      <c r="L107" s="77"/>
      <c r="M107" s="77"/>
      <c r="N107" s="77"/>
      <c r="O107" s="77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E107" s="9"/>
      <c r="AF107" s="9"/>
      <c r="AG107" s="9"/>
      <c r="AH107" s="9"/>
      <c r="AI107" s="9"/>
      <c r="AJ107" s="9"/>
    </row>
    <row r="108" spans="1:36" x14ac:dyDescent="0.2">
      <c r="A108" s="77"/>
      <c r="B108" s="77"/>
      <c r="C108" s="77"/>
      <c r="D108" s="79"/>
      <c r="E108" s="77"/>
      <c r="F108" s="77"/>
      <c r="G108" s="77"/>
      <c r="H108" s="77"/>
      <c r="I108" s="78"/>
      <c r="J108" s="77"/>
      <c r="K108" s="77"/>
      <c r="L108" s="77"/>
      <c r="M108" s="77"/>
      <c r="N108" s="77"/>
      <c r="O108" s="77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E108" s="9"/>
      <c r="AF108" s="9"/>
      <c r="AG108" s="9"/>
      <c r="AH108" s="9"/>
      <c r="AI108" s="9"/>
      <c r="AJ108" s="9"/>
    </row>
    <row r="109" spans="1:36" x14ac:dyDescent="0.2">
      <c r="A109" s="77"/>
      <c r="B109" s="77"/>
      <c r="C109" s="77"/>
      <c r="D109" s="79"/>
      <c r="E109" s="77"/>
      <c r="F109" s="77"/>
      <c r="G109" s="77"/>
      <c r="H109" s="77"/>
      <c r="I109" s="78"/>
      <c r="J109" s="77"/>
      <c r="K109" s="77"/>
      <c r="L109" s="77"/>
      <c r="M109" s="77"/>
      <c r="N109" s="77"/>
      <c r="O109" s="77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E109" s="9"/>
      <c r="AF109" s="9"/>
      <c r="AG109" s="9"/>
      <c r="AH109" s="9"/>
      <c r="AI109" s="9"/>
      <c r="AJ109" s="9"/>
    </row>
    <row r="110" spans="1:36" x14ac:dyDescent="0.2">
      <c r="A110" s="77"/>
      <c r="B110" s="77"/>
      <c r="C110" s="77"/>
      <c r="D110" s="79"/>
      <c r="E110" s="77"/>
      <c r="F110" s="77"/>
      <c r="G110" s="77"/>
      <c r="H110" s="77"/>
      <c r="I110" s="78"/>
      <c r="J110" s="77"/>
      <c r="K110" s="77"/>
      <c r="L110" s="77"/>
      <c r="M110" s="77"/>
      <c r="N110" s="77"/>
      <c r="O110" s="77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E110" s="9"/>
      <c r="AF110" s="9"/>
      <c r="AG110" s="9"/>
      <c r="AH110" s="9"/>
      <c r="AI110" s="9"/>
      <c r="AJ110" s="9"/>
    </row>
    <row r="111" spans="1:36" x14ac:dyDescent="0.2">
      <c r="A111" s="77"/>
      <c r="B111" s="77"/>
      <c r="C111" s="77"/>
      <c r="D111" s="79"/>
      <c r="E111" s="77"/>
      <c r="F111" s="77"/>
      <c r="G111" s="77"/>
      <c r="H111" s="77"/>
      <c r="I111" s="78"/>
      <c r="J111" s="77"/>
      <c r="K111" s="77"/>
      <c r="L111" s="77"/>
      <c r="M111" s="77"/>
      <c r="N111" s="77"/>
      <c r="O111" s="77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E111" s="9"/>
      <c r="AF111" s="9"/>
      <c r="AG111" s="9"/>
      <c r="AH111" s="9"/>
      <c r="AI111" s="9"/>
      <c r="AJ111" s="9"/>
    </row>
    <row r="112" spans="1:36" x14ac:dyDescent="0.2">
      <c r="A112" s="77"/>
      <c r="B112" s="77"/>
      <c r="C112" s="77"/>
      <c r="D112" s="79"/>
      <c r="E112" s="77"/>
      <c r="F112" s="77"/>
      <c r="G112" s="77"/>
      <c r="H112" s="77"/>
      <c r="I112" s="78"/>
      <c r="J112" s="77"/>
      <c r="K112" s="77"/>
      <c r="L112" s="77"/>
      <c r="M112" s="77"/>
      <c r="N112" s="77"/>
      <c r="O112" s="77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E112" s="9"/>
      <c r="AF112" s="9"/>
      <c r="AG112" s="9"/>
      <c r="AH112" s="9"/>
      <c r="AI112" s="9"/>
      <c r="AJ112" s="9"/>
    </row>
    <row r="113" spans="1:36" x14ac:dyDescent="0.2">
      <c r="A113" s="77"/>
      <c r="B113" s="77"/>
      <c r="C113" s="77"/>
      <c r="D113" s="79"/>
      <c r="E113" s="77"/>
      <c r="F113" s="77"/>
      <c r="G113" s="77"/>
      <c r="H113" s="77"/>
      <c r="I113" s="78"/>
      <c r="J113" s="77"/>
      <c r="K113" s="77"/>
      <c r="L113" s="77"/>
      <c r="M113" s="77"/>
      <c r="N113" s="77"/>
      <c r="O113" s="77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E113" s="9"/>
      <c r="AF113" s="9"/>
      <c r="AG113" s="9"/>
      <c r="AH113" s="9"/>
      <c r="AI113" s="9"/>
      <c r="AJ113" s="9"/>
    </row>
    <row r="114" spans="1:36" x14ac:dyDescent="0.2">
      <c r="A114" s="77"/>
      <c r="B114" s="77"/>
      <c r="C114" s="77"/>
      <c r="D114" s="79"/>
      <c r="E114" s="77"/>
      <c r="F114" s="77"/>
      <c r="G114" s="77"/>
      <c r="H114" s="77"/>
      <c r="I114" s="78"/>
      <c r="J114" s="77"/>
      <c r="K114" s="77"/>
      <c r="L114" s="77"/>
      <c r="M114" s="77"/>
      <c r="N114" s="77"/>
      <c r="O114" s="77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E114" s="9"/>
      <c r="AF114" s="9"/>
      <c r="AG114" s="9"/>
      <c r="AH114" s="9"/>
      <c r="AI114" s="9"/>
      <c r="AJ114" s="9"/>
    </row>
    <row r="115" spans="1:36" x14ac:dyDescent="0.2">
      <c r="A115" s="77"/>
      <c r="B115" s="77"/>
      <c r="C115" s="77"/>
      <c r="D115" s="79"/>
      <c r="E115" s="77"/>
      <c r="F115" s="77"/>
      <c r="G115" s="77"/>
      <c r="H115" s="77"/>
      <c r="I115" s="78"/>
      <c r="J115" s="77"/>
      <c r="K115" s="77"/>
      <c r="L115" s="77"/>
      <c r="M115" s="77"/>
      <c r="N115" s="77"/>
      <c r="O115" s="77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E115" s="9"/>
      <c r="AF115" s="9"/>
      <c r="AG115" s="9"/>
      <c r="AH115" s="9"/>
      <c r="AI115" s="9"/>
      <c r="AJ115" s="9"/>
    </row>
    <row r="116" spans="1:36" x14ac:dyDescent="0.2">
      <c r="A116" s="77"/>
      <c r="B116" s="77"/>
      <c r="C116" s="77"/>
      <c r="D116" s="79"/>
      <c r="E116" s="77"/>
      <c r="F116" s="77"/>
      <c r="G116" s="77"/>
      <c r="H116" s="77"/>
      <c r="I116" s="78"/>
      <c r="J116" s="77"/>
      <c r="K116" s="77"/>
      <c r="L116" s="77"/>
      <c r="M116" s="77"/>
      <c r="N116" s="77"/>
      <c r="O116" s="77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E116" s="9"/>
      <c r="AF116" s="9"/>
      <c r="AG116" s="9"/>
      <c r="AH116" s="9"/>
      <c r="AI116" s="9"/>
      <c r="AJ116" s="9"/>
    </row>
    <row r="117" spans="1:36" x14ac:dyDescent="0.2">
      <c r="A117" s="77"/>
      <c r="B117" s="77"/>
      <c r="C117" s="77"/>
      <c r="L117" s="77"/>
      <c r="M117" s="77"/>
      <c r="N117" s="77"/>
      <c r="O117" s="77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E117" s="9"/>
      <c r="AF117" s="9"/>
      <c r="AG117" s="9"/>
      <c r="AH117" s="9"/>
      <c r="AI117" s="9"/>
      <c r="AJ117" s="9"/>
    </row>
    <row r="118" spans="1:36" x14ac:dyDescent="0.2">
      <c r="A118" s="77"/>
      <c r="B118" s="77"/>
      <c r="C118" s="77"/>
      <c r="L118" s="77"/>
      <c r="M118" s="77"/>
      <c r="N118" s="77"/>
      <c r="O118" s="77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E118" s="9"/>
      <c r="AF118" s="9"/>
      <c r="AG118" s="9"/>
      <c r="AH118" s="9"/>
      <c r="AI118" s="9"/>
      <c r="AJ118" s="9"/>
    </row>
    <row r="119" spans="1:36" x14ac:dyDescent="0.2">
      <c r="A119" s="77"/>
      <c r="B119" s="77"/>
      <c r="C119" s="77"/>
      <c r="L119" s="77"/>
      <c r="M119" s="77"/>
      <c r="N119" s="77"/>
      <c r="O119" s="77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E119" s="9"/>
      <c r="AF119" s="9"/>
      <c r="AG119" s="9"/>
      <c r="AH119" s="9"/>
      <c r="AI119" s="9"/>
      <c r="AJ119" s="9"/>
    </row>
    <row r="120" spans="1:36" x14ac:dyDescent="0.2">
      <c r="A120" s="77"/>
      <c r="B120" s="77"/>
      <c r="C120" s="77"/>
      <c r="L120" s="77"/>
      <c r="M120" s="77"/>
      <c r="N120" s="77"/>
      <c r="O120" s="77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E120" s="9"/>
      <c r="AF120" s="9"/>
      <c r="AG120" s="9"/>
      <c r="AH120" s="9"/>
      <c r="AI120" s="9"/>
      <c r="AJ120" s="9"/>
    </row>
    <row r="121" spans="1:36" x14ac:dyDescent="0.2">
      <c r="A121" s="77"/>
      <c r="B121" s="77"/>
      <c r="C121" s="77"/>
      <c r="L121" s="77"/>
      <c r="M121" s="77"/>
      <c r="N121" s="77"/>
      <c r="O121" s="77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E121" s="9"/>
      <c r="AF121" s="9"/>
      <c r="AG121" s="9"/>
      <c r="AH121" s="9"/>
      <c r="AI121" s="9"/>
      <c r="AJ121" s="9"/>
    </row>
    <row r="122" spans="1:36" x14ac:dyDescent="0.2">
      <c r="A122" s="77"/>
      <c r="B122" s="77"/>
      <c r="C122" s="77"/>
      <c r="L122" s="77"/>
      <c r="M122" s="77"/>
      <c r="N122" s="77"/>
      <c r="O122" s="77"/>
      <c r="P122" s="9"/>
      <c r="Q122" s="9"/>
      <c r="T122" s="9"/>
      <c r="U122" s="9"/>
      <c r="V122" s="9"/>
      <c r="W122" s="9"/>
      <c r="X122" s="9"/>
      <c r="Y122" s="9"/>
      <c r="Z122" s="9"/>
      <c r="AA122" s="9"/>
      <c r="AE122" s="9"/>
      <c r="AF122" s="9"/>
      <c r="AG122" s="9"/>
      <c r="AH122" s="9"/>
      <c r="AI122" s="9"/>
      <c r="AJ122" s="9"/>
    </row>
    <row r="123" spans="1:36" x14ac:dyDescent="0.2">
      <c r="A123" s="77"/>
      <c r="B123" s="77"/>
      <c r="C123" s="77"/>
      <c r="L123" s="77"/>
      <c r="M123" s="77"/>
      <c r="N123" s="77"/>
      <c r="O123" s="77"/>
      <c r="P123" s="9"/>
      <c r="Q123" s="9"/>
      <c r="T123" s="9"/>
      <c r="U123" s="9"/>
      <c r="V123" s="9"/>
      <c r="W123" s="9"/>
      <c r="X123" s="9"/>
      <c r="Y123" s="9"/>
      <c r="Z123" s="9"/>
      <c r="AA123" s="9"/>
      <c r="AE123" s="9"/>
      <c r="AF123" s="9"/>
      <c r="AG123" s="9"/>
      <c r="AH123" s="9"/>
      <c r="AI123" s="9"/>
      <c r="AJ123" s="9"/>
    </row>
    <row r="124" spans="1:36" x14ac:dyDescent="0.2">
      <c r="T124" s="9"/>
      <c r="U124" s="9"/>
      <c r="V124" s="9"/>
      <c r="W124" s="9"/>
      <c r="X124" s="9"/>
      <c r="Y124" s="9"/>
      <c r="Z124" s="9"/>
      <c r="AA124" s="9"/>
      <c r="AE124" s="9"/>
      <c r="AF124" s="9"/>
      <c r="AG124" s="9"/>
      <c r="AH124" s="9"/>
      <c r="AI124" s="9"/>
      <c r="AJ124" s="9"/>
    </row>
    <row r="125" spans="1:36" x14ac:dyDescent="0.2">
      <c r="T125" s="9"/>
      <c r="U125" s="9"/>
      <c r="V125" s="9"/>
      <c r="W125" s="9"/>
      <c r="X125" s="9"/>
      <c r="Y125" s="9"/>
      <c r="Z125" s="9"/>
      <c r="AA125" s="9"/>
      <c r="AE125" s="9"/>
      <c r="AF125" s="9"/>
      <c r="AG125" s="9"/>
      <c r="AH125" s="9"/>
      <c r="AI125" s="9"/>
      <c r="AJ125" s="9"/>
    </row>
    <row r="126" spans="1:36" x14ac:dyDescent="0.2">
      <c r="T126" s="9"/>
      <c r="U126" s="9"/>
      <c r="V126" s="9"/>
      <c r="W126" s="9"/>
      <c r="X126" s="9"/>
      <c r="Y126" s="9"/>
      <c r="Z126" s="9"/>
      <c r="AA126" s="9"/>
      <c r="AE126" s="9"/>
      <c r="AF126" s="9"/>
      <c r="AG126" s="9"/>
      <c r="AH126" s="9"/>
      <c r="AI126" s="9"/>
      <c r="AJ126" s="9"/>
    </row>
    <row r="127" spans="1:36" x14ac:dyDescent="0.2">
      <c r="T127" s="9"/>
      <c r="U127" s="9"/>
      <c r="V127" s="9"/>
      <c r="W127" s="9"/>
      <c r="X127" s="9"/>
      <c r="Y127" s="9"/>
      <c r="Z127" s="9"/>
      <c r="AA127" s="9"/>
      <c r="AE127" s="9"/>
      <c r="AF127" s="9"/>
      <c r="AG127" s="9"/>
      <c r="AH127" s="9"/>
      <c r="AI127" s="9"/>
      <c r="AJ127" s="9"/>
    </row>
    <row r="128" spans="1:36" x14ac:dyDescent="0.2">
      <c r="T128" s="9"/>
      <c r="U128" s="9"/>
      <c r="V128" s="9"/>
      <c r="W128" s="9"/>
      <c r="X128" s="9"/>
      <c r="Y128" s="9"/>
      <c r="Z128" s="9"/>
      <c r="AA128" s="9"/>
      <c r="AE128" s="9"/>
      <c r="AF128" s="9"/>
      <c r="AG128" s="9"/>
      <c r="AH128" s="9"/>
      <c r="AI128" s="9"/>
      <c r="AJ128" s="9"/>
    </row>
    <row r="129" spans="20:36" x14ac:dyDescent="0.2">
      <c r="T129" s="9"/>
      <c r="U129" s="9"/>
      <c r="V129" s="9"/>
      <c r="W129" s="9"/>
      <c r="X129" s="9"/>
      <c r="Y129" s="9"/>
      <c r="Z129" s="9"/>
      <c r="AA129" s="9"/>
      <c r="AE129" s="9"/>
      <c r="AF129" s="9"/>
      <c r="AG129" s="9"/>
      <c r="AH129" s="9"/>
      <c r="AI129" s="9"/>
      <c r="AJ129" s="9"/>
    </row>
    <row r="130" spans="20:36" x14ac:dyDescent="0.2">
      <c r="T130" s="9"/>
      <c r="U130" s="9"/>
      <c r="V130" s="9"/>
      <c r="W130" s="9"/>
      <c r="X130" s="9"/>
      <c r="Y130" s="9"/>
      <c r="Z130" s="9"/>
      <c r="AA130" s="9"/>
      <c r="AE130" s="9"/>
      <c r="AF130" s="9"/>
      <c r="AG130" s="9"/>
      <c r="AH130" s="9"/>
      <c r="AI130" s="9"/>
      <c r="AJ130" s="9"/>
    </row>
    <row r="131" spans="20:36" x14ac:dyDescent="0.2">
      <c r="T131" s="9"/>
    </row>
    <row r="132" spans="20:36" x14ac:dyDescent="0.2">
      <c r="T132" s="9"/>
    </row>
  </sheetData>
  <dataValidations count="2">
    <dataValidation type="list" allowBlank="1" showInputMessage="1" showErrorMessage="1" sqref="Q37 Q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7 P9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23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EUR1Y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Euribor1Y</v>
      </c>
      <c r="G4" s="66"/>
      <c r="H4" s="66"/>
      <c r="I4" s="41"/>
      <c r="J4" s="66"/>
      <c r="K4" s="66"/>
      <c r="L4" s="5"/>
      <c r="M4" s="5"/>
      <c r="N4" s="5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"/>
      <c r="N6" s="5"/>
      <c r="O6" s="5"/>
      <c r="P6" s="5"/>
      <c r="Q6" s="5"/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42"/>
      <c r="E7" s="134"/>
      <c r="F7" s="143"/>
      <c r="G7" s="143"/>
      <c r="H7" s="143"/>
      <c r="I7" s="144"/>
      <c r="J7" s="144"/>
      <c r="K7" s="137"/>
      <c r="L7" s="32"/>
      <c r="M7" s="5"/>
      <c r="N7" s="5"/>
      <c r="O7" s="5"/>
      <c r="P7" s="5"/>
      <c r="Q7" s="5"/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45"/>
      <c r="E8" s="135"/>
      <c r="F8" s="146"/>
      <c r="G8" s="146"/>
      <c r="H8" s="146"/>
      <c r="I8" s="138"/>
      <c r="J8" s="138"/>
      <c r="K8" s="138"/>
      <c r="L8" s="32"/>
      <c r="M8" s="63" t="s">
        <v>66</v>
      </c>
      <c r="N8" s="62"/>
      <c r="O8" s="63" t="s">
        <v>65</v>
      </c>
      <c r="P8" s="63" t="s">
        <v>62</v>
      </c>
      <c r="Q8" s="63" t="s">
        <v>63</v>
      </c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45" t="s">
        <v>112</v>
      </c>
      <c r="E9" s="135" t="s">
        <v>160</v>
      </c>
      <c r="F9" s="146">
        <f>EvaluationDate</f>
        <v>42136</v>
      </c>
      <c r="G9" s="146">
        <f>_xll.qlInterestRateIndexValueDate(M9,F9,Trigger)</f>
        <v>42138</v>
      </c>
      <c r="H9" s="146">
        <f>_xll.qlInterestRateIndexMaturity(M9,G9,Trigger)</f>
        <v>42139</v>
      </c>
      <c r="I9" s="138">
        <f>_xll.qlIndexFixing(M9,F9,TRUE,AllTriggers)</f>
        <v>1.5566936826783007E-3</v>
      </c>
      <c r="J9" s="138" t="str">
        <f>Currency&amp;CurveTenor&amp;E9&amp;B9&amp;C9&amp;IF(E9="FRA",SUBSTITUTE(D9,"M",""),D9)&amp;"="</f>
        <v>EUR1YDPSN=</v>
      </c>
      <c r="K9" s="138"/>
      <c r="L9" s="32"/>
      <c r="M9" s="65" t="str">
        <f>_xll.qlIborIndex(,IborIndexFamily,IF(D9="SN","1D",D9),SettlementDays,Currency,Calendar,BDayConvention,EndOfMonth,DayCounter,YieldCurve,,Trigger)</f>
        <v>obj_00822#0010</v>
      </c>
      <c r="N9" s="62"/>
      <c r="O9" s="64" t="b">
        <v>1</v>
      </c>
      <c r="P9" s="64" t="s">
        <v>159</v>
      </c>
      <c r="Q9" s="64" t="s">
        <v>129</v>
      </c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45" t="s">
        <v>116</v>
      </c>
      <c r="E10" s="135" t="s">
        <v>160</v>
      </c>
      <c r="F10" s="146">
        <f>EvaluationDate</f>
        <v>42136</v>
      </c>
      <c r="G10" s="146">
        <f>_xll.qlInterestRateIndexValueDate(M10,F10,Trigger)</f>
        <v>42138</v>
      </c>
      <c r="H10" s="146">
        <f>_xll.qlInterestRateIndexMaturity(M10,G10,Trigger)</f>
        <v>42145</v>
      </c>
      <c r="I10" s="138">
        <f>_xll.qlIndexFixing(M10,F10,TRUE,AllTriggers)</f>
        <v>1.5567138769474148E-3</v>
      </c>
      <c r="J10" s="138" t="str">
        <f>Currency&amp;CurveTenor&amp;E10&amp;B10&amp;C10&amp;IF(E10="FRA",SUBSTITUTE(D10,"M",""),D10)&amp;"="</f>
        <v>EUR1YDPSW=</v>
      </c>
      <c r="K10" s="138"/>
      <c r="L10" s="32"/>
      <c r="M10" s="21" t="str">
        <f>_xll.qlEuribor(,D10,YieldCurve,,Trigger)</f>
        <v>obj_00864#0005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45" t="s">
        <v>16</v>
      </c>
      <c r="E11" s="135" t="s">
        <v>160</v>
      </c>
      <c r="F11" s="146">
        <f>EvaluationDate</f>
        <v>42136</v>
      </c>
      <c r="G11" s="146">
        <f>_xll.qlInterestRateIndexValueDate(M11,F11,Trigger)</f>
        <v>42138</v>
      </c>
      <c r="H11" s="146">
        <f>_xll.qlInterestRateIndexMaturity(M11,G11,Trigger)</f>
        <v>42152</v>
      </c>
      <c r="I11" s="138">
        <f>_xll.qlIndexFixing(M11,F11,TRUE,AllTriggers)</f>
        <v>1.556737437375309E-3</v>
      </c>
      <c r="J11" s="138" t="str">
        <f>Currency&amp;CurveTenor&amp;E11&amp;B11&amp;C11&amp;IF(E11="FRA",SUBSTITUTE(D11,"M",""),D11)&amp;"="</f>
        <v>EUR1YDP2W=</v>
      </c>
      <c r="K11" s="138"/>
      <c r="L11" s="32"/>
      <c r="M11" s="21" t="str">
        <f>_xll.qlEuribor(,D11,YieldCurve,,Trigger)</f>
        <v>obj_0085a#0010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45" t="s">
        <v>75</v>
      </c>
      <c r="E12" s="135" t="s">
        <v>160</v>
      </c>
      <c r="F12" s="146">
        <f>EvaluationDate</f>
        <v>42136</v>
      </c>
      <c r="G12" s="146">
        <f>_xll.qlInterestRateIndexValueDate(M12,F12,Trigger)</f>
        <v>42138</v>
      </c>
      <c r="H12" s="146">
        <f>_xll.qlInterestRateIndexMaturity(M12,G12,Trigger)</f>
        <v>42159</v>
      </c>
      <c r="I12" s="138">
        <f>_xll.qlIndexFixing(M12,F12,TRUE,AllTriggers)</f>
        <v>1.5567609982714004E-3</v>
      </c>
      <c r="J12" s="138" t="str">
        <f>Currency&amp;CurveTenor&amp;E12&amp;B12&amp;C12&amp;IF(E12="FRA",SUBSTITUTE(D12,"M",""),D12)&amp;"="</f>
        <v>EUR1YDP3W=</v>
      </c>
      <c r="K12" s="138"/>
      <c r="L12" s="32"/>
      <c r="M12" s="21" t="str">
        <f>_xll.qlEuribor(,D12,YieldCurve,,Trigger)</f>
        <v>obj_0082c#0011</v>
      </c>
      <c r="N12" s="6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45" t="s">
        <v>17</v>
      </c>
      <c r="E13" s="135" t="s">
        <v>160</v>
      </c>
      <c r="F13" s="146">
        <f>EvaluationDate</f>
        <v>42136</v>
      </c>
      <c r="G13" s="147">
        <f>_xll.qlInterestRateIndexValueDate(M13,F13,Trigger)</f>
        <v>42138</v>
      </c>
      <c r="H13" s="146">
        <f>_xll.qlInterestRateIndexMaturity(M13,G13,Trigger)</f>
        <v>42170</v>
      </c>
      <c r="I13" s="138">
        <f>_xll.qlIndexFixing(M13,F13,TRUE,AllTriggers)</f>
        <v>1.556798023506778E-3</v>
      </c>
      <c r="J13" s="138" t="str">
        <f>Currency&amp;CurveTenor&amp;E13&amp;B13&amp;C13&amp;IF(E13="FRA",SUBSTITUTE(D13,"M",""),D13)&amp;"="</f>
        <v>EUR1YDP1M=</v>
      </c>
      <c r="K13" s="138"/>
      <c r="L13" s="32"/>
      <c r="M13" s="21" t="str">
        <f>_xll.qlEuribor(,D13,YieldCurve,,Trigger)</f>
        <v>obj_00851#0011</v>
      </c>
      <c r="N13" s="6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45" t="s">
        <v>18</v>
      </c>
      <c r="E14" s="135" t="s">
        <v>160</v>
      </c>
      <c r="F14" s="146">
        <f>EvaluationDate</f>
        <v>42136</v>
      </c>
      <c r="G14" s="147">
        <f>_xll.qlInterestRateIndexValueDate(M14,F14,Trigger)</f>
        <v>42138</v>
      </c>
      <c r="H14" s="146">
        <f>_xll.qlInterestRateIndexMaturity(M14,G14,Trigger)</f>
        <v>42199</v>
      </c>
      <c r="I14" s="138">
        <f>_xll.qlIndexFixing(M14,F14,TRUE,AllTriggers)</f>
        <v>1.5568956411151599E-3</v>
      </c>
      <c r="J14" s="138" t="str">
        <f>Currency&amp;CurveTenor&amp;E14&amp;B14&amp;C14&amp;IF(E14="FRA",SUBSTITUTE(D14,"M",""),D14)&amp;"="</f>
        <v>EUR1YDP2M=</v>
      </c>
      <c r="K14" s="138"/>
      <c r="L14" s="32"/>
      <c r="M14" s="21" t="str">
        <f>_xll.qlEuribor(,D14,YieldCurve,,Trigger)</f>
        <v>obj_0081d#0011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45" t="s">
        <v>19</v>
      </c>
      <c r="E15" s="135" t="s">
        <v>160</v>
      </c>
      <c r="F15" s="146">
        <f>EvaluationDate</f>
        <v>42136</v>
      </c>
      <c r="G15" s="147">
        <f>_xll.qlInterestRateIndexValueDate(M15,F15,Trigger)</f>
        <v>42138</v>
      </c>
      <c r="H15" s="146">
        <f>_xll.qlInterestRateIndexMaturity(M15,G15,Trigger)</f>
        <v>42230</v>
      </c>
      <c r="I15" s="138">
        <f>_xll.qlIndexFixing(M15,F15,TRUE,AllTriggers)</f>
        <v>1.5569999999993742E-3</v>
      </c>
      <c r="J15" s="138" t="str">
        <f>Currency&amp;CurveTenor&amp;E15&amp;B15&amp;C15&amp;IF(E15="FRA",SUBSTITUTE(D15,"M",""),D15)&amp;"="</f>
        <v>EUR1YDP3M=</v>
      </c>
      <c r="K15" s="138"/>
      <c r="L15" s="32"/>
      <c r="M15" s="21" t="str">
        <f>_xll.qlEuribor(,D15,YieldCurve,,Trigger)</f>
        <v>obj_00813#0011</v>
      </c>
      <c r="N15" s="32"/>
      <c r="O15" s="66"/>
      <c r="P15" s="66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45" t="s">
        <v>20</v>
      </c>
      <c r="E16" s="135" t="s">
        <v>160</v>
      </c>
      <c r="F16" s="146">
        <f>EvaluationDate</f>
        <v>42136</v>
      </c>
      <c r="G16" s="147">
        <f>_xll.qlInterestRateIndexValueDate(M16,F16,Trigger)</f>
        <v>42138</v>
      </c>
      <c r="H16" s="146">
        <f>_xll.qlInterestRateIndexMaturity(M16,G16,Trigger)</f>
        <v>42261</v>
      </c>
      <c r="I16" s="138">
        <f>_xll.qlIndexFixing(M16,F16,TRUE,AllTriggers)</f>
        <v>1.5573440231706535E-3</v>
      </c>
      <c r="J16" s="138" t="str">
        <f>Currency&amp;CurveTenor&amp;E16&amp;B16&amp;C16&amp;IF(E16="FRA",SUBSTITUTE(D16,"M",""),D16)&amp;"="</f>
        <v>EUR1YDP4M=</v>
      </c>
      <c r="K16" s="138"/>
      <c r="L16" s="32"/>
      <c r="M16" s="21" t="str">
        <f>_xll.qlEuribor(,D16,YieldCurve,,Trigger)</f>
        <v>obj_00847#0011</v>
      </c>
      <c r="N16" s="32"/>
      <c r="O16" s="66"/>
      <c r="P16" s="66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5" t="s">
        <v>21</v>
      </c>
      <c r="E17" s="135" t="s">
        <v>160</v>
      </c>
      <c r="F17" s="146">
        <f>EvaluationDate</f>
        <v>42136</v>
      </c>
      <c r="G17" s="147">
        <f>_xll.qlInterestRateIndexValueDate(M17,F17,Trigger)</f>
        <v>42138</v>
      </c>
      <c r="H17" s="146">
        <f>_xll.qlInterestRateIndexMaturity(M17,G17,Trigger)</f>
        <v>42291</v>
      </c>
      <c r="I17" s="138">
        <f>_xll.qlIndexFixing(M17,F17,TRUE,AllTriggers)</f>
        <v>1.5590315743760515E-3</v>
      </c>
      <c r="J17" s="138" t="str">
        <f>Currency&amp;CurveTenor&amp;E17&amp;B17&amp;C17&amp;IF(E17="FRA",SUBSTITUTE(D17,"M",""),D17)&amp;"="</f>
        <v>EUR1YDP5M=</v>
      </c>
      <c r="K17" s="138"/>
      <c r="L17" s="32"/>
      <c r="M17" s="21" t="str">
        <f>_xll.qlEuribor(,D17,YieldCurve,,Trigger)</f>
        <v>obj_0080d#0011</v>
      </c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5" t="s">
        <v>14</v>
      </c>
      <c r="E18" s="135" t="s">
        <v>160</v>
      </c>
      <c r="F18" s="146">
        <f>EvaluationDate</f>
        <v>42136</v>
      </c>
      <c r="G18" s="147">
        <f>_xll.qlInterestRateIndexValueDate(M18,F18,Trigger)</f>
        <v>42138</v>
      </c>
      <c r="H18" s="146">
        <f>_xll.qlInterestRateIndexMaturity(M18,G18,Trigger)</f>
        <v>42324</v>
      </c>
      <c r="I18" s="138">
        <f>_xll.qlIndexFixing(M18,F18,TRUE,AllTriggers)</f>
        <v>1.5640000000002067E-3</v>
      </c>
      <c r="J18" s="138" t="str">
        <f>Currency&amp;CurveTenor&amp;E18&amp;B18&amp;C18&amp;IF(E18="FRA",SUBSTITUTE(D18,"M",""),D18)&amp;"="</f>
        <v>EUR1YDP6M=</v>
      </c>
      <c r="K18" s="138"/>
      <c r="L18" s="32"/>
      <c r="M18" s="21" t="str">
        <f>_xll.qlEuribor(,D18,YieldCurve,,Trigger)</f>
        <v>obj_00aad#0001</v>
      </c>
      <c r="N18" s="32"/>
      <c r="O18" s="66"/>
      <c r="P18" s="62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5" t="s">
        <v>68</v>
      </c>
      <c r="E19" s="135" t="s">
        <v>160</v>
      </c>
      <c r="F19" s="146">
        <f>EvaluationDate</f>
        <v>42136</v>
      </c>
      <c r="G19" s="147">
        <f>_xll.qlInterestRateIndexValueDate(M19,F19,Trigger)</f>
        <v>42138</v>
      </c>
      <c r="H19" s="146">
        <f>_xll.qlInterestRateIndexMaturity(M19,G19,Trigger)</f>
        <v>42352</v>
      </c>
      <c r="I19" s="138">
        <f>_xll.qlIndexFixing(M19,F19,TRUE,AllTriggers)</f>
        <v>1.5725811587128733E-3</v>
      </c>
      <c r="J19" s="138" t="str">
        <f>Currency&amp;CurveTenor&amp;E19&amp;B19&amp;C19&amp;IF(E19="FRA",SUBSTITUTE(D19,"M",""),D19)&amp;"="</f>
        <v>EUR1YDP7M=</v>
      </c>
      <c r="K19" s="138"/>
      <c r="L19" s="32"/>
      <c r="M19" s="21" t="str">
        <f>_xll.qlEuribor(,D19,YieldCurve,,Trigger)</f>
        <v>obj_00aac#0001</v>
      </c>
      <c r="N19" s="62"/>
      <c r="O19" s="66"/>
      <c r="P19" s="62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5" t="s">
        <v>69</v>
      </c>
      <c r="E20" s="135" t="s">
        <v>160</v>
      </c>
      <c r="F20" s="146">
        <f>EvaluationDate</f>
        <v>42136</v>
      </c>
      <c r="G20" s="147">
        <f>_xll.qlInterestRateIndexValueDate(M20,F20,Trigger)</f>
        <v>42138</v>
      </c>
      <c r="H20" s="146">
        <f>_xll.qlInterestRateIndexMaturity(M20,G20,Trigger)</f>
        <v>42383</v>
      </c>
      <c r="I20" s="138">
        <f>_xll.qlIndexFixing(M20,F20,TRUE,AllTriggers)</f>
        <v>1.5874763161823787E-3</v>
      </c>
      <c r="J20" s="138" t="str">
        <f>Currency&amp;CurveTenor&amp;E20&amp;B20&amp;C20&amp;IF(E20="FRA",SUBSTITUTE(D20,"M",""),D20)&amp;"="</f>
        <v>EUR1YDP8M=</v>
      </c>
      <c r="K20" s="138"/>
      <c r="L20" s="32"/>
      <c r="M20" s="21" t="str">
        <f>_xll.qlEuribor(,D20,YieldCurve,,Trigger)</f>
        <v>obj_00aab#0001</v>
      </c>
      <c r="N20" s="62"/>
      <c r="O20" s="66"/>
      <c r="P20" s="62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5" t="s">
        <v>22</v>
      </c>
      <c r="E21" s="135" t="s">
        <v>160</v>
      </c>
      <c r="F21" s="147">
        <f>EvaluationDate</f>
        <v>42136</v>
      </c>
      <c r="G21" s="147">
        <f>_xll.qlInterestRateIndexValueDate(M21,F21,Trigger)</f>
        <v>42138</v>
      </c>
      <c r="H21" s="147">
        <f>_xll.qlInterestRateIndexMaturity(M21,G21,Trigger)</f>
        <v>42415</v>
      </c>
      <c r="I21" s="138">
        <f>_xll.qlIndexFixing(M21,F21,TRUE,AllTriggers)</f>
        <v>1.6079999999994413E-3</v>
      </c>
      <c r="J21" s="138" t="str">
        <f>Currency&amp;CurveTenor&amp;E21&amp;B21&amp;C21&amp;IF(E21="FRA",SUBSTITUTE(D21,"M",""),D21)&amp;"="</f>
        <v>EUR1YDP9M=</v>
      </c>
      <c r="K21" s="139"/>
      <c r="L21" s="86"/>
      <c r="M21" s="21" t="str">
        <f>_xll.qlEuribor(,D21,YieldCurve,,Trigger)</f>
        <v>obj_00aaa#0001</v>
      </c>
      <c r="N21" s="62"/>
      <c r="O21" s="66"/>
      <c r="P21" s="62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5" t="s">
        <v>70</v>
      </c>
      <c r="E22" s="135" t="s">
        <v>160</v>
      </c>
      <c r="F22" s="147">
        <f>EvaluationDate</f>
        <v>42136</v>
      </c>
      <c r="G22" s="147">
        <f>_xll.qlInterestRateIndexValueDate(M22,F22,Trigger)</f>
        <v>42138</v>
      </c>
      <c r="H22" s="147">
        <f>_xll.qlInterestRateIndexMaturity(M22,G22,Trigger)</f>
        <v>42443</v>
      </c>
      <c r="I22" s="138">
        <f>_xll.qlIndexFixing(M22,F22,TRUE,AllTriggers)</f>
        <v>1.6295230077043696E-3</v>
      </c>
      <c r="J22" s="138" t="str">
        <f>Currency&amp;CurveTenor&amp;E22&amp;B22&amp;C22&amp;IF(E22="FRA",SUBSTITUTE(D22,"M",""),D22)&amp;"="</f>
        <v>EUR1YDP10M=</v>
      </c>
      <c r="K22" s="139"/>
      <c r="L22" s="86"/>
      <c r="M22" s="21" t="str">
        <f>_xll.qlEuribor(,D22,YieldCurve,,Trigger)</f>
        <v>obj_00aa9#0001</v>
      </c>
      <c r="N22" s="62"/>
      <c r="O22" s="66"/>
      <c r="P22" s="62"/>
      <c r="Q22" s="6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5" t="s">
        <v>71</v>
      </c>
      <c r="E23" s="135" t="s">
        <v>160</v>
      </c>
      <c r="F23" s="147">
        <f>EvaluationDate</f>
        <v>42136</v>
      </c>
      <c r="G23" s="147">
        <f>_xll.qlInterestRateIndexValueDate(M23,F23,Trigger)</f>
        <v>42138</v>
      </c>
      <c r="H23" s="147">
        <f>_xll.qlInterestRateIndexMaturity(M23,G23,Trigger)</f>
        <v>42474</v>
      </c>
      <c r="I23" s="138">
        <f>_xll.qlIndexFixing(M23,F23,TRUE,AllTriggers)</f>
        <v>1.6550253695439355E-3</v>
      </c>
      <c r="J23" s="138" t="str">
        <f>Currency&amp;CurveTenor&amp;E23&amp;B23&amp;C23&amp;IF(E23="FRA",SUBSTITUTE(D23,"M",""),D23)&amp;"="</f>
        <v>EUR1YDP11M=</v>
      </c>
      <c r="K23" s="139"/>
      <c r="L23" s="86"/>
      <c r="M23" s="23" t="str">
        <f>_xll.qlEuribor(,D23,YieldCurve,,Trigger)</f>
        <v>obj_00aa8#0001</v>
      </c>
      <c r="N23" s="62"/>
      <c r="O23" s="66"/>
      <c r="P23" s="62"/>
      <c r="Q23" s="6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8" t="s">
        <v>73</v>
      </c>
      <c r="E24" s="136" t="s">
        <v>160</v>
      </c>
      <c r="F24" s="151">
        <f>EvaluationDate</f>
        <v>42136</v>
      </c>
      <c r="G24" s="151">
        <f>_xll.qlInterestRateIndexValueDate(IborIndex,F24,Trigger)</f>
        <v>42138</v>
      </c>
      <c r="H24" s="151">
        <f>_xll.qlInterestRateIndexMaturity(IborIndex,G24,Trigger)</f>
        <v>42506</v>
      </c>
      <c r="I24" s="138">
        <f>_xll.qlIndexFixing(IborIndex,F24,TRUE,AllTriggers)</f>
        <v>1.6799999999984943E-3</v>
      </c>
      <c r="J24" s="150" t="str">
        <f>Currency&amp;CurveTenor&amp;E24&amp;B24&amp;C24&amp;IF(E24="FRA",SUBSTITUTE(D24,"M",""),D24)&amp;"="</f>
        <v>EUR1YDP12M=</v>
      </c>
      <c r="K24" s="152"/>
      <c r="L24" s="86"/>
      <c r="M24" s="62"/>
      <c r="N24" s="62"/>
      <c r="O24" s="62"/>
      <c r="P24" s="62"/>
      <c r="Q24" s="6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30">
        <v>1</v>
      </c>
      <c r="C25" s="62" t="s">
        <v>168</v>
      </c>
      <c r="D25" s="142" t="s">
        <v>76</v>
      </c>
      <c r="E25" s="131" t="s">
        <v>67</v>
      </c>
      <c r="F25" s="153">
        <f>_xll.qlInterestRateIndexFixingDate(IborIndex,G25,Trigger)</f>
        <v>42166</v>
      </c>
      <c r="G25" s="153">
        <f>_xll.qlCalendarAdvance(Calendar,_xll.qlCalendarAdvance(Calendar,EvaluationDate,"2D","following",FALSE,Trigger),B25&amp;"M","mf",TRUE)</f>
        <v>42170</v>
      </c>
      <c r="H25" s="153">
        <f>_xll.qlInterestRateIndexMaturity(IborIndex,G25,Trigger)</f>
        <v>42536</v>
      </c>
      <c r="I25" s="144">
        <f>_xll.qlIndexFixing(IborIndex,F25,TRUE,AllTriggers)</f>
        <v>1.7100000000000858E-3</v>
      </c>
      <c r="J25" s="149" t="str">
        <f>Currency&amp;CurveTenor&amp;E25&amp;B25&amp;C25&amp;IF(E25="FRA",SUBSTITUTE(D25,"M",""),D25)&amp;"="</f>
        <v>EUR1YFRA1x13=</v>
      </c>
      <c r="K25" s="144"/>
      <c r="L25" s="86"/>
      <c r="M25" s="62"/>
      <c r="N25" s="62"/>
      <c r="O25" s="66"/>
      <c r="P25" s="62"/>
      <c r="Q25" s="6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30">
        <v>2</v>
      </c>
      <c r="C26" s="62" t="s">
        <v>168</v>
      </c>
      <c r="D26" s="145" t="s">
        <v>77</v>
      </c>
      <c r="E26" s="132" t="s">
        <v>67</v>
      </c>
      <c r="F26" s="147">
        <f>_xll.qlInterestRateIndexFixingDate(IborIndex,G26,Trigger)</f>
        <v>42195</v>
      </c>
      <c r="G26" s="147">
        <f>_xll.qlCalendarAdvance(Calendar,_xll.qlCalendarAdvance(Calendar,EvaluationDate,"2D","following",FALSE,Trigger),B26&amp;"M","mf",TRUE)</f>
        <v>42199</v>
      </c>
      <c r="H26" s="147">
        <f>_xll.qlInterestRateIndexMaturity(IborIndex,G26,Trigger)</f>
        <v>42565</v>
      </c>
      <c r="I26" s="139">
        <f>_xll.qlIndexFixing(IborIndex,F26,TRUE,AllTriggers)</f>
        <v>1.7300000000000423E-3</v>
      </c>
      <c r="J26" s="138" t="str">
        <f>Currency&amp;CurveTenor&amp;E26&amp;B26&amp;C26&amp;IF(E26="FRA",SUBSTITUTE(D26,"M",""),D26)&amp;"="</f>
        <v>EUR1YFRA2x14=</v>
      </c>
      <c r="K26" s="139"/>
      <c r="L26" s="86"/>
      <c r="M26" s="62"/>
      <c r="N26" s="62"/>
      <c r="O26" s="66"/>
      <c r="P26" s="62"/>
      <c r="Q26" s="6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30">
        <v>3</v>
      </c>
      <c r="C27" s="62" t="s">
        <v>168</v>
      </c>
      <c r="D27" s="145" t="s">
        <v>78</v>
      </c>
      <c r="E27" s="132" t="s">
        <v>67</v>
      </c>
      <c r="F27" s="147">
        <f>_xll.qlInterestRateIndexFixingDate(IborIndex,G27,Trigger)</f>
        <v>42228</v>
      </c>
      <c r="G27" s="147">
        <f>_xll.qlCalendarAdvance(Calendar,_xll.qlCalendarAdvance(Calendar,EvaluationDate,"2D","following",FALSE,Trigger),B27&amp;"M","mf",TRUE)</f>
        <v>42230</v>
      </c>
      <c r="H27" s="147">
        <f>_xll.qlInterestRateIndexMaturity(IborIndex,G27,Trigger)</f>
        <v>42597</v>
      </c>
      <c r="I27" s="139">
        <f>_xll.qlIndexFixing(IborIndex,F27,TRUE,AllTriggers)</f>
        <v>1.7500000000000842E-3</v>
      </c>
      <c r="J27" s="138" t="str">
        <f>Currency&amp;CurveTenor&amp;E27&amp;B27&amp;C27&amp;IF(E27="FRA",SUBSTITUTE(D27,"M",""),D27)&amp;"="</f>
        <v>EUR1YFRA3x15=</v>
      </c>
      <c r="K27" s="139"/>
      <c r="L27" s="86"/>
      <c r="M27" s="62"/>
      <c r="N27" s="62"/>
      <c r="O27" s="66"/>
      <c r="P27" s="62"/>
      <c r="Q27" s="6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30">
        <v>4</v>
      </c>
      <c r="C28" s="62" t="s">
        <v>168</v>
      </c>
      <c r="D28" s="145" t="s">
        <v>79</v>
      </c>
      <c r="E28" s="132" t="s">
        <v>67</v>
      </c>
      <c r="F28" s="147">
        <f>_xll.qlInterestRateIndexFixingDate(IborIndex,G28,Trigger)</f>
        <v>42257</v>
      </c>
      <c r="G28" s="147">
        <f>_xll.qlCalendarAdvance(Calendar,_xll.qlCalendarAdvance(Calendar,EvaluationDate,"2D","following",FALSE,Trigger),B28&amp;"M","mf",TRUE)</f>
        <v>42261</v>
      </c>
      <c r="H28" s="147">
        <f>_xll.qlInterestRateIndexMaturity(IborIndex,G28,Trigger)</f>
        <v>42627</v>
      </c>
      <c r="I28" s="139">
        <f>_xll.qlIndexFixing(IborIndex,F28,TRUE,AllTriggers)</f>
        <v>1.7699999998271967E-3</v>
      </c>
      <c r="J28" s="138" t="str">
        <f>Currency&amp;CurveTenor&amp;E28&amp;B28&amp;C28&amp;IF(E28="FRA",SUBSTITUTE(D28,"M",""),D28)&amp;"="</f>
        <v>EUR1YFRA4x16=</v>
      </c>
      <c r="K28" s="139"/>
      <c r="L28" s="86"/>
      <c r="M28" s="62"/>
      <c r="N28" s="62"/>
      <c r="O28" s="66"/>
      <c r="P28" s="62"/>
      <c r="Q28" s="6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30">
        <v>5</v>
      </c>
      <c r="C29" s="62" t="s">
        <v>168</v>
      </c>
      <c r="D29" s="145" t="s">
        <v>80</v>
      </c>
      <c r="E29" s="132" t="s">
        <v>67</v>
      </c>
      <c r="F29" s="147">
        <f>_xll.qlInterestRateIndexFixingDate(IborIndex,G29,Trigger)</f>
        <v>42289</v>
      </c>
      <c r="G29" s="147">
        <f>_xll.qlCalendarAdvance(Calendar,_xll.qlCalendarAdvance(Calendar,EvaluationDate,"2D","following",FALSE,Trigger),B29&amp;"M","mf",TRUE)</f>
        <v>42291</v>
      </c>
      <c r="H29" s="147">
        <f>_xll.qlInterestRateIndexMaturity(IborIndex,G29,Trigger)</f>
        <v>42657</v>
      </c>
      <c r="I29" s="139">
        <f>_xll.qlIndexFixing(IborIndex,F29,TRUE,AllTriggers)</f>
        <v>1.8099999999996489E-3</v>
      </c>
      <c r="J29" s="138" t="str">
        <f>Currency&amp;CurveTenor&amp;E29&amp;B29&amp;C29&amp;IF(E29="FRA",SUBSTITUTE(D29,"M",""),D29)&amp;"="</f>
        <v>EUR1YFRA5x17=</v>
      </c>
      <c r="K29" s="139"/>
      <c r="L29" s="86"/>
      <c r="M29" s="62"/>
      <c r="N29" s="62"/>
      <c r="O29" s="66"/>
      <c r="P29" s="62"/>
      <c r="Q29" s="6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30">
        <v>6</v>
      </c>
      <c r="C30" s="62" t="s">
        <v>168</v>
      </c>
      <c r="D30" s="145" t="s">
        <v>45</v>
      </c>
      <c r="E30" s="132" t="s">
        <v>67</v>
      </c>
      <c r="F30" s="147">
        <f>_xll.qlInterestRateIndexFixingDate(IborIndex,G30,Trigger)</f>
        <v>42320</v>
      </c>
      <c r="G30" s="147">
        <f>_xll.qlCalendarAdvance(Calendar,_xll.qlCalendarAdvance(Calendar,EvaluationDate,"2D","following",FALSE,Trigger),B30&amp;"M","mf",TRUE)</f>
        <v>42324</v>
      </c>
      <c r="H30" s="147">
        <f>_xll.qlInterestRateIndexMaturity(IborIndex,G30,Trigger)</f>
        <v>42690</v>
      </c>
      <c r="I30" s="139">
        <f>_xll.qlIndexFixing(IborIndex,F30,TRUE,AllTriggers)</f>
        <v>1.8499999999999983E-3</v>
      </c>
      <c r="J30" s="138" t="str">
        <f>Currency&amp;CurveTenor&amp;E30&amp;B30&amp;C30&amp;IF(E30="FRA",SUBSTITUTE(D30,"M",""),D30)&amp;"="</f>
        <v>EUR1YFRA6x18=</v>
      </c>
      <c r="K30" s="139"/>
      <c r="L30" s="86"/>
      <c r="M30" s="62"/>
      <c r="N30" s="62"/>
      <c r="O30" s="66"/>
      <c r="P30" s="62"/>
      <c r="Q30" s="6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30">
        <v>7</v>
      </c>
      <c r="C31" s="62" t="s">
        <v>168</v>
      </c>
      <c r="D31" s="145" t="s">
        <v>81</v>
      </c>
      <c r="E31" s="132" t="s">
        <v>67</v>
      </c>
      <c r="F31" s="147">
        <f>_xll.qlInterestRateIndexFixingDate(IborIndex,G31,Trigger)</f>
        <v>42348</v>
      </c>
      <c r="G31" s="147">
        <f>_xll.qlCalendarAdvance(Calendar,_xll.qlCalendarAdvance(Calendar,EvaluationDate,"2D","following",FALSE,Trigger),B31&amp;"M","mf",TRUE)</f>
        <v>42352</v>
      </c>
      <c r="H31" s="147">
        <f>_xll.qlInterestRateIndexMaturity(IborIndex,G31,Trigger)</f>
        <v>42718</v>
      </c>
      <c r="I31" s="139">
        <f>_xll.qlIndexFixing(IborIndex,F31,TRUE,AllTriggers)</f>
        <v>1.8899999999673687E-3</v>
      </c>
      <c r="J31" s="138" t="str">
        <f>Currency&amp;CurveTenor&amp;E31&amp;B31&amp;C31&amp;IF(E31="FRA",SUBSTITUTE(D31,"M",""),D31)&amp;"="</f>
        <v>EUR1YFRA7x19=</v>
      </c>
      <c r="K31" s="140"/>
      <c r="L31" s="32"/>
      <c r="M31" s="62"/>
      <c r="N31" s="62"/>
      <c r="O31" s="66"/>
      <c r="P31" s="62"/>
      <c r="Q31" s="6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30">
        <v>8</v>
      </c>
      <c r="C32" s="62" t="s">
        <v>168</v>
      </c>
      <c r="D32" s="145" t="s">
        <v>82</v>
      </c>
      <c r="E32" s="132" t="s">
        <v>67</v>
      </c>
      <c r="F32" s="147">
        <f>_xll.qlInterestRateIndexFixingDate(IborIndex,G32,Trigger)</f>
        <v>42381</v>
      </c>
      <c r="G32" s="147">
        <f>_xll.qlCalendarAdvance(Calendar,_xll.qlCalendarAdvance(Calendar,EvaluationDate,"2D","following",FALSE,Trigger),B32&amp;"M","mf",TRUE)</f>
        <v>42383</v>
      </c>
      <c r="H32" s="147">
        <f>_xll.qlInterestRateIndexMaturity(IborIndex,G32,Trigger)</f>
        <v>42751</v>
      </c>
      <c r="I32" s="139">
        <f>_xll.qlIndexFixing(IborIndex,F32,TRUE,AllTriggers)</f>
        <v>1.9699999999900114E-3</v>
      </c>
      <c r="J32" s="138" t="str">
        <f>Currency&amp;CurveTenor&amp;E32&amp;B32&amp;C32&amp;IF(E32="FRA",SUBSTITUTE(D32,"M",""),D32)&amp;"="</f>
        <v>EUR1YFRA8x20=</v>
      </c>
      <c r="K32" s="140"/>
      <c r="L32" s="32"/>
      <c r="M32" s="66"/>
      <c r="N32" s="62"/>
      <c r="O32" s="66"/>
      <c r="P32" s="62"/>
      <c r="Q32" s="6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30">
        <v>9</v>
      </c>
      <c r="C33" s="62" t="s">
        <v>168</v>
      </c>
      <c r="D33" s="145" t="s">
        <v>83</v>
      </c>
      <c r="E33" s="132" t="s">
        <v>67</v>
      </c>
      <c r="F33" s="147">
        <f>_xll.qlInterestRateIndexFixingDate(IborIndex,G33,Trigger)</f>
        <v>42411</v>
      </c>
      <c r="G33" s="147">
        <f>_xll.qlCalendarAdvance(Calendar,_xll.qlCalendarAdvance(Calendar,EvaluationDate,"2D","following",FALSE,Trigger),B33&amp;"M","mf",TRUE)</f>
        <v>42415</v>
      </c>
      <c r="H33" s="147">
        <f>_xll.qlInterestRateIndexMaturity(IborIndex,G33,Trigger)</f>
        <v>42781</v>
      </c>
      <c r="I33" s="139">
        <f>_xll.qlIndexFixing(IborIndex,F33,TRUE,AllTriggers)</f>
        <v>2.0399999999999108E-3</v>
      </c>
      <c r="J33" s="138" t="str">
        <f>Currency&amp;CurveTenor&amp;E33&amp;B33&amp;C33&amp;IF(E33="FRA",SUBSTITUTE(D33,"M",""),D33)&amp;"="</f>
        <v>EUR1YFRA9x21=</v>
      </c>
      <c r="K33" s="140"/>
      <c r="L33" s="32"/>
      <c r="M33" s="66"/>
      <c r="N33" s="62"/>
      <c r="O33" s="66"/>
      <c r="P33" s="62"/>
      <c r="Q33" s="6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30">
        <v>10</v>
      </c>
      <c r="C34" s="62" t="s">
        <v>168</v>
      </c>
      <c r="D34" s="145" t="s">
        <v>84</v>
      </c>
      <c r="E34" s="132" t="s">
        <v>67</v>
      </c>
      <c r="F34" s="147">
        <f>_xll.qlInterestRateIndexFixingDate(IborIndex,G34,Trigger)</f>
        <v>42439</v>
      </c>
      <c r="G34" s="147">
        <f>_xll.qlCalendarAdvance(Calendar,_xll.qlCalendarAdvance(Calendar,EvaluationDate,"2D","following",FALSE,Trigger),B34&amp;"M","mf",TRUE)</f>
        <v>42443</v>
      </c>
      <c r="H34" s="147">
        <f>_xll.qlInterestRateIndexMaturity(IborIndex,G34,Trigger)</f>
        <v>42808</v>
      </c>
      <c r="I34" s="139">
        <f>_xll.qlIndexFixing(IborIndex,F34,TRUE,AllTriggers)</f>
        <v>2.0999999999943759E-3</v>
      </c>
      <c r="J34" s="138" t="str">
        <f>Currency&amp;CurveTenor&amp;E34&amp;B34&amp;C34&amp;IF(E34="FRA",SUBSTITUTE(D34,"M",""),D34)&amp;"="</f>
        <v>EUR1YFRA10x22=</v>
      </c>
      <c r="K34" s="140"/>
      <c r="L34" s="32"/>
      <c r="M34" s="66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30">
        <v>11</v>
      </c>
      <c r="C35" s="62" t="s">
        <v>168</v>
      </c>
      <c r="D35" s="145" t="s">
        <v>85</v>
      </c>
      <c r="E35" s="132" t="s">
        <v>67</v>
      </c>
      <c r="F35" s="147">
        <f>_xll.qlInterestRateIndexFixingDate(IborIndex,G35,Trigger)</f>
        <v>42472</v>
      </c>
      <c r="G35" s="147">
        <f>_xll.qlCalendarAdvance(Calendar,_xll.qlCalendarAdvance(Calendar,EvaluationDate,"2D","following",FALSE,Trigger),B35&amp;"M","mf",TRUE)</f>
        <v>42474</v>
      </c>
      <c r="H35" s="147">
        <f>_xll.qlInterestRateIndexMaturity(IborIndex,G35,Trigger)</f>
        <v>42843</v>
      </c>
      <c r="I35" s="139">
        <f>_xll.qlIndexFixing(IborIndex,F35,TRUE,AllTriggers)</f>
        <v>2.2100000007594977E-3</v>
      </c>
      <c r="J35" s="138" t="str">
        <f>Currency&amp;CurveTenor&amp;E35&amp;B35&amp;C35&amp;IF(E35="FRA",SUBSTITUTE(D35,"M",""),D35)&amp;"="</f>
        <v>EUR1YFRA11x23=</v>
      </c>
      <c r="K35" s="140"/>
      <c r="L35" s="32"/>
      <c r="M35" s="66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30">
        <v>12</v>
      </c>
      <c r="C36" s="62" t="s">
        <v>168</v>
      </c>
      <c r="D36" s="148" t="s">
        <v>167</v>
      </c>
      <c r="E36" s="133" t="s">
        <v>67</v>
      </c>
      <c r="F36" s="151">
        <f>_xll.qlInterestRateIndexFixingDate(IborIndex,G36,Trigger)</f>
        <v>42502</v>
      </c>
      <c r="G36" s="151">
        <f>_xll.qlCalendarAdvance(Calendar,_xll.qlCalendarAdvance(Calendar,EvaluationDate,"2D","following",FALSE,Trigger),B36&amp;"M","mf",TRUE)</f>
        <v>42506</v>
      </c>
      <c r="H36" s="151">
        <f>_xll.qlInterestRateIndexMaturity(IborIndex,G36,Trigger)</f>
        <v>42871</v>
      </c>
      <c r="I36" s="152">
        <f>_xll.qlIndexFixing(IborIndex,F36,TRUE,AllTriggers)</f>
        <v>2.3100000000000767E-3</v>
      </c>
      <c r="J36" s="150" t="str">
        <f>Currency&amp;CurveTenor&amp;E36&amp;B36&amp;C36&amp;IF(E36="FRA",SUBSTITUTE(D36,"M",""),D36)&amp;"="</f>
        <v>EUR1YFRA12x24=</v>
      </c>
      <c r="K36" s="141"/>
      <c r="L36" s="32"/>
      <c r="M36" s="63" t="s">
        <v>37</v>
      </c>
      <c r="N36" s="62"/>
      <c r="O36" s="63" t="s">
        <v>33</v>
      </c>
      <c r="P36" s="63" t="s">
        <v>56</v>
      </c>
      <c r="Q36" s="63" t="s">
        <v>34</v>
      </c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5"/>
      <c r="E37" s="135"/>
      <c r="F37" s="140"/>
      <c r="G37" s="140"/>
      <c r="H37" s="140"/>
      <c r="I37" s="157"/>
      <c r="J37" s="138"/>
      <c r="K37" s="140"/>
      <c r="L37" s="32"/>
      <c r="M37" s="87"/>
      <c r="N37" s="62"/>
      <c r="O37" s="64" t="s">
        <v>23</v>
      </c>
      <c r="P37" s="64" t="s">
        <v>40</v>
      </c>
      <c r="Q37" s="64" t="s">
        <v>128</v>
      </c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5"/>
      <c r="E38" s="135"/>
      <c r="F38" s="140"/>
      <c r="G38" s="140"/>
      <c r="H38" s="140"/>
      <c r="I38" s="157"/>
      <c r="J38" s="138"/>
      <c r="K38" s="140"/>
      <c r="L38" s="32"/>
      <c r="M38" s="87"/>
      <c r="N38" s="62"/>
      <c r="O38" s="66"/>
      <c r="P38" s="62"/>
      <c r="Q38" s="66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5"/>
      <c r="E39" s="135"/>
      <c r="F39" s="140"/>
      <c r="G39" s="140"/>
      <c r="H39" s="140"/>
      <c r="I39" s="157"/>
      <c r="J39" s="138"/>
      <c r="K39" s="140"/>
      <c r="L39" s="32"/>
      <c r="M39" s="87"/>
      <c r="N39" s="62"/>
      <c r="O39" s="66"/>
      <c r="P39" s="62"/>
      <c r="Q39" s="66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45" t="s">
        <v>25</v>
      </c>
      <c r="E40" s="135" t="s">
        <v>116</v>
      </c>
      <c r="F40" s="147">
        <f>EvaluationDate</f>
        <v>42136</v>
      </c>
      <c r="G40" s="147">
        <f>_xll.qlInterestRateIndexValueDate(M40,F40,Trigger)</f>
        <v>42138</v>
      </c>
      <c r="H40" s="147">
        <f>_xll.qlInterestRateIndexMaturity(M40,G40,Trigger)</f>
        <v>43234</v>
      </c>
      <c r="I40" s="139">
        <f>_xll.qlIndexFixing(M40,F40,TRUE,AllTriggers)</f>
        <v>2.8200000000111764E-3</v>
      </c>
      <c r="J40" s="138" t="str">
        <f>Currency&amp;CurveTenor&amp;E40&amp;B40&amp;C40&amp;IF(E40="FRA",SUBSTITUTE(D40,"M",""),D40)&amp;"="</f>
        <v>EUR1YSW3Y=</v>
      </c>
      <c r="K40" s="140"/>
      <c r="L40" s="66"/>
      <c r="M40" s="87" t="str">
        <f>_xll.qlSwapIndex(,IborIndexFamily,D40,SettlementDays,Currency,Calendar,FixedLegTenor,FixedLegBDC,FixedLegDayCounter,IborIndex,DiscountingCurve,,Trigger)</f>
        <v>obj_00835#0016</v>
      </c>
      <c r="N40" s="62"/>
      <c r="O40" s="66"/>
      <c r="P40" s="62"/>
      <c r="Q40" s="66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45" t="s">
        <v>26</v>
      </c>
      <c r="E41" s="135" t="s">
        <v>116</v>
      </c>
      <c r="F41" s="147">
        <f>EvaluationDate</f>
        <v>42136</v>
      </c>
      <c r="G41" s="147">
        <f>_xll.qlInterestRateIndexValueDate(M41,F41,Trigger)</f>
        <v>42138</v>
      </c>
      <c r="H41" s="147">
        <f>_xll.qlInterestRateIndexMaturity(M41,G41,Trigger)</f>
        <v>43599</v>
      </c>
      <c r="I41" s="139">
        <f>_xll.qlIndexFixing(M41,F41,TRUE,AllTriggers)</f>
        <v>3.8400000007133761E-3</v>
      </c>
      <c r="J41" s="138" t="str">
        <f>Currency&amp;CurveTenor&amp;E41&amp;B41&amp;C41&amp;IF(E41="FRA",SUBSTITUTE(D41,"M",""),D41)&amp;"="</f>
        <v>EUR1YSW4Y=</v>
      </c>
      <c r="K41" s="140"/>
      <c r="L41" s="66"/>
      <c r="M41" s="87" t="str">
        <f>_xll.qlSwapIndex(,IborIndexFamily,D41,SettlementDays,Currency,Calendar,FixedLegTenor,FixedLegBDC,FixedLegDayCounter,IborIndex,DiscountingCurve,,Trigger)</f>
        <v>obj_00827#0015</v>
      </c>
      <c r="N41" s="62"/>
      <c r="O41" s="66"/>
      <c r="P41" s="62"/>
      <c r="Q41" s="66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5" t="s">
        <v>27</v>
      </c>
      <c r="E42" s="135" t="s">
        <v>116</v>
      </c>
      <c r="F42" s="147">
        <f>EvaluationDate</f>
        <v>42136</v>
      </c>
      <c r="G42" s="147">
        <f>_xll.qlInterestRateIndexValueDate(M42,F42,Trigger)</f>
        <v>42138</v>
      </c>
      <c r="H42" s="147">
        <f>_xll.qlInterestRateIndexMaturity(M42,G42,Trigger)</f>
        <v>43965</v>
      </c>
      <c r="I42" s="139">
        <f>_xll.qlIndexFixing(M42,F42,TRUE,AllTriggers)</f>
        <v>5.0099999999918604E-3</v>
      </c>
      <c r="J42" s="138" t="str">
        <f>Currency&amp;CurveTenor&amp;E42&amp;B42&amp;C42&amp;IF(E42="FRA",SUBSTITUTE(D42,"M",""),D42)&amp;"="</f>
        <v>EUR1YSW5Y=</v>
      </c>
      <c r="K42" s="140"/>
      <c r="L42" s="5"/>
      <c r="M42" s="87" t="str">
        <f>_xll.qlSwapIndex(,IborIndexFamily,D42,SettlementDays,Currency,Calendar,FixedLegTenor,FixedLegBDC,FixedLegDayCounter,IborIndex,DiscountingCurve,,Trigger)</f>
        <v>obj_00816#0015</v>
      </c>
      <c r="N42" s="62"/>
      <c r="O42" s="66"/>
      <c r="P42" s="62"/>
      <c r="Q42" s="66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5" t="s">
        <v>86</v>
      </c>
      <c r="E43" s="135" t="s">
        <v>116</v>
      </c>
      <c r="F43" s="147">
        <f>EvaluationDate</f>
        <v>42136</v>
      </c>
      <c r="G43" s="147">
        <f>_xll.qlInterestRateIndexValueDate(M43,F43,Trigger)</f>
        <v>42138</v>
      </c>
      <c r="H43" s="147">
        <f>_xll.qlInterestRateIndexMaturity(M43,G43,Trigger)</f>
        <v>44330</v>
      </c>
      <c r="I43" s="139">
        <f>_xll.qlIndexFixing(M43,F43,TRUE,AllTriggers)</f>
        <v>6.2100000000072245E-3</v>
      </c>
      <c r="J43" s="138" t="str">
        <f>Currency&amp;CurveTenor&amp;E43&amp;B43&amp;C43&amp;IF(E43="FRA",SUBSTITUTE(D43,"M",""),D43)&amp;"="</f>
        <v>EUR1YSW6Y=</v>
      </c>
      <c r="K43" s="140"/>
      <c r="L43" s="5"/>
      <c r="M43" s="87" t="str">
        <f>_xll.qlSwapIndex(,IborIndexFamily,D43,SettlementDays,Currency,Calendar,FixedLegTenor,FixedLegBDC,FixedLegDayCounter,IborIndex,DiscountingCurve,,Trigger)</f>
        <v>obj_0081c#0015</v>
      </c>
      <c r="N43" s="62"/>
      <c r="O43" s="66"/>
      <c r="P43" s="62"/>
      <c r="Q43" s="66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5" t="s">
        <v>28</v>
      </c>
      <c r="E44" s="135" t="s">
        <v>116</v>
      </c>
      <c r="F44" s="147">
        <f>EvaluationDate</f>
        <v>42136</v>
      </c>
      <c r="G44" s="147">
        <f>_xll.qlInterestRateIndexValueDate(M44,F44,Trigger)</f>
        <v>42138</v>
      </c>
      <c r="H44" s="147">
        <f>_xll.qlInterestRateIndexMaturity(M44,G44,Trigger)</f>
        <v>44697</v>
      </c>
      <c r="I44" s="139">
        <f>_xll.qlIndexFixing(M44,F44,TRUE,AllTriggers)</f>
        <v>7.4100000000072502E-3</v>
      </c>
      <c r="J44" s="138" t="str">
        <f>Currency&amp;CurveTenor&amp;E44&amp;B44&amp;C44&amp;IF(E44="FRA",SUBSTITUTE(D44,"M",""),D44)&amp;"="</f>
        <v>EUR1YSW7Y=</v>
      </c>
      <c r="K44" s="140"/>
      <c r="L44" s="5"/>
      <c r="M44" s="87" t="str">
        <f>_xll.qlSwapIndex(,IborIndexFamily,D44,SettlementDays,Currency,Calendar,FixedLegTenor,FixedLegBDC,FixedLegDayCounter,IborIndex,DiscountingCurve,,Trigger)</f>
        <v>obj_00abc#0005</v>
      </c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5" t="s">
        <v>87</v>
      </c>
      <c r="E45" s="135" t="s">
        <v>116</v>
      </c>
      <c r="F45" s="147">
        <f>EvaluationDate</f>
        <v>42136</v>
      </c>
      <c r="G45" s="147">
        <f>_xll.qlInterestRateIndexValueDate(M45,F45,Trigger)</f>
        <v>42138</v>
      </c>
      <c r="H45" s="147">
        <f>_xll.qlInterestRateIndexMaturity(M45,G45,Trigger)</f>
        <v>45061</v>
      </c>
      <c r="I45" s="139">
        <f>_xll.qlIndexFixing(M45,F45,TRUE,AllTriggers)</f>
        <v>8.5000000000001966E-3</v>
      </c>
      <c r="J45" s="138" t="str">
        <f>Currency&amp;CurveTenor&amp;E45&amp;B45&amp;C45&amp;IF(E45="FRA",SUBSTITUTE(D45,"M",""),D45)&amp;"="</f>
        <v>EUR1YSW8Y=</v>
      </c>
      <c r="K45" s="140"/>
      <c r="L45" s="5"/>
      <c r="M45" s="87" t="str">
        <f>_xll.qlSwapIndex(,IborIndexFamily,D45,SettlementDays,Currency,Calendar,FixedLegTenor,FixedLegBDC,FixedLegDayCounter,IborIndex,DiscountingCurve,,Trigger)</f>
        <v>obj_00ab9#0005</v>
      </c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5" t="s">
        <v>88</v>
      </c>
      <c r="E46" s="135" t="s">
        <v>116</v>
      </c>
      <c r="F46" s="147">
        <f>EvaluationDate</f>
        <v>42136</v>
      </c>
      <c r="G46" s="147">
        <f>_xll.qlInterestRateIndexValueDate(M46,F46,Trigger)</f>
        <v>42138</v>
      </c>
      <c r="H46" s="147">
        <f>_xll.qlInterestRateIndexMaturity(M46,G46,Trigger)</f>
        <v>45426</v>
      </c>
      <c r="I46" s="139">
        <f>_xll.qlIndexFixing(M46,F46,TRUE,AllTriggers)</f>
        <v>9.4600000000018419E-3</v>
      </c>
      <c r="J46" s="138" t="str">
        <f>Currency&amp;CurveTenor&amp;E46&amp;B46&amp;C46&amp;IF(E46="FRA",SUBSTITUTE(D46,"M",""),D46)&amp;"="</f>
        <v>EUR1YSW9Y=</v>
      </c>
      <c r="K46" s="140"/>
      <c r="L46" s="5"/>
      <c r="M46" s="87" t="str">
        <f>_xll.qlSwapIndex(,IborIndexFamily,D46,SettlementDays,Currency,Calendar,FixedLegTenor,FixedLegBDC,FixedLegDayCounter,IborIndex,DiscountingCurve,,Trigger)</f>
        <v>obj_00ab5#0005</v>
      </c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5" t="s">
        <v>29</v>
      </c>
      <c r="E47" s="135" t="s">
        <v>116</v>
      </c>
      <c r="F47" s="147">
        <f>EvaluationDate</f>
        <v>42136</v>
      </c>
      <c r="G47" s="147">
        <f>_xll.qlInterestRateIndexValueDate(M47,F47,Trigger)</f>
        <v>42138</v>
      </c>
      <c r="H47" s="147">
        <f>_xll.qlInterestRateIndexMaturity(M47,G47,Trigger)</f>
        <v>45791</v>
      </c>
      <c r="I47" s="139">
        <f>_xll.qlIndexFixing(M47,F47,TRUE,AllTriggers)</f>
        <v>1.024000000000112E-2</v>
      </c>
      <c r="J47" s="138" t="str">
        <f>Currency&amp;CurveTenor&amp;E47&amp;B47&amp;C47&amp;IF(E47="FRA",SUBSTITUTE(D47,"M",""),D47)&amp;"="</f>
        <v>EUR1YSW10Y=</v>
      </c>
      <c r="K47" s="140"/>
      <c r="L47" s="5"/>
      <c r="M47" s="87" t="str">
        <f>_xll.qlSwapIndex(,IborIndexFamily,D47,SettlementDays,Currency,Calendar,FixedLegTenor,FixedLegBDC,FixedLegDayCounter,IborIndex,DiscountingCurve,,Trigger)</f>
        <v>obj_00ab1#0005</v>
      </c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5" t="s">
        <v>89</v>
      </c>
      <c r="E48" s="135" t="s">
        <v>116</v>
      </c>
      <c r="F48" s="147">
        <f>EvaluationDate</f>
        <v>42136</v>
      </c>
      <c r="G48" s="147">
        <f>_xll.qlInterestRateIndexValueDate(M48,F48,Trigger)</f>
        <v>42138</v>
      </c>
      <c r="H48" s="147">
        <f>_xll.qlInterestRateIndexMaturity(M48,G48,Trigger)</f>
        <v>46156</v>
      </c>
      <c r="I48" s="139">
        <f>_xll.qlIndexFixing(M48,F48,TRUE,AllTriggers)</f>
        <v>1.0931805766983358E-2</v>
      </c>
      <c r="J48" s="138" t="str">
        <f>Currency&amp;CurveTenor&amp;E48&amp;B48&amp;C48&amp;IF(E48="FRA",SUBSTITUTE(D48,"M",""),D48)&amp;"="</f>
        <v>EUR1YSW11Y=</v>
      </c>
      <c r="K48" s="140"/>
      <c r="L48" s="5"/>
      <c r="M48" s="87" t="str">
        <f>_xll.qlSwapIndex(,IborIndexFamily,D48,SettlementDays,Currency,Calendar,FixedLegTenor,FixedLegBDC,FixedLegDayCounter,IborIndex,DiscountingCurve,,Trigger)</f>
        <v>obj_00ac9#0005</v>
      </c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45" t="s">
        <v>30</v>
      </c>
      <c r="E49" s="135" t="s">
        <v>116</v>
      </c>
      <c r="F49" s="147">
        <f>EvaluationDate</f>
        <v>42136</v>
      </c>
      <c r="G49" s="147">
        <f>_xll.qlInterestRateIndexValueDate(M49,F49,Trigger)</f>
        <v>42138</v>
      </c>
      <c r="H49" s="147">
        <f>_xll.qlInterestRateIndexMaturity(M49,G49,Trigger)</f>
        <v>46521</v>
      </c>
      <c r="I49" s="139">
        <f>_xll.qlIndexFixing(M49,F49,TRUE,AllTriggers)</f>
        <v>1.1539999999963019E-2</v>
      </c>
      <c r="J49" s="138" t="str">
        <f>Currency&amp;CurveTenor&amp;E49&amp;B49&amp;C49&amp;IF(E49="FRA",SUBSTITUTE(D49,"M",""),D49)&amp;"="</f>
        <v>EUR1YSW12Y=</v>
      </c>
      <c r="K49" s="140"/>
      <c r="L49" s="5"/>
      <c r="M49" s="87" t="str">
        <f>_xll.qlSwapIndex(,IborIndexFamily,D49,SettlementDays,Currency,Calendar,FixedLegTenor,FixedLegBDC,FixedLegDayCounter,IborIndex,DiscountingCurve,,Trigger)</f>
        <v>obj_00ac1#0005</v>
      </c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5" t="s">
        <v>90</v>
      </c>
      <c r="E50" s="135" t="s">
        <v>116</v>
      </c>
      <c r="F50" s="147">
        <f>EvaluationDate</f>
        <v>42136</v>
      </c>
      <c r="G50" s="147">
        <f>_xll.qlInterestRateIndexValueDate(M50,F50,Trigger)</f>
        <v>42138</v>
      </c>
      <c r="H50" s="147">
        <f>_xll.qlInterestRateIndexMaturity(M50,G50,Trigger)</f>
        <v>46888</v>
      </c>
      <c r="I50" s="139">
        <f>_xll.qlIndexFixing(M50,F50,TRUE,AllTriggers)</f>
        <v>1.2049988351762188E-2</v>
      </c>
      <c r="J50" s="138" t="str">
        <f>Currency&amp;CurveTenor&amp;E50&amp;B50&amp;C50&amp;IF(E50="FRA",SUBSTITUTE(D50,"M",""),D50)&amp;"="</f>
        <v>EUR1YSW13Y=</v>
      </c>
      <c r="K50" s="140"/>
      <c r="L50" s="5"/>
      <c r="M50" s="87" t="str">
        <f>_xll.qlSwapIndex(,IborIndexFamily,D50,SettlementDays,Currency,Calendar,FixedLegTenor,FixedLegBDC,FixedLegDayCounter,IborIndex,DiscountingCurve,,Trigger)</f>
        <v>obj_00ac6#0005</v>
      </c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5" t="s">
        <v>91</v>
      </c>
      <c r="E51" s="135" t="s">
        <v>116</v>
      </c>
      <c r="F51" s="147">
        <f>EvaluationDate</f>
        <v>42136</v>
      </c>
      <c r="G51" s="147">
        <f>_xll.qlInterestRateIndexValueDate(M51,F51,Trigger)</f>
        <v>42138</v>
      </c>
      <c r="H51" s="147">
        <f>_xll.qlInterestRateIndexMaturity(M51,G51,Trigger)</f>
        <v>47252</v>
      </c>
      <c r="I51" s="139">
        <f>_xll.qlIndexFixing(M51,F51,TRUE,AllTriggers)</f>
        <v>1.2461419247532118E-2</v>
      </c>
      <c r="J51" s="138" t="str">
        <f>Currency&amp;CurveTenor&amp;E51&amp;B51&amp;C51&amp;IF(E51="FRA",SUBSTITUTE(D51,"M",""),D51)&amp;"="</f>
        <v>EUR1YSW14Y=</v>
      </c>
      <c r="K51" s="140"/>
      <c r="L51" s="5"/>
      <c r="M51" s="87" t="str">
        <f>_xll.qlSwapIndex(,IborIndexFamily,D51,SettlementDays,Currency,Calendar,FixedLegTenor,FixedLegBDC,FixedLegDayCounter,IborIndex,DiscountingCurve,,Trigger)</f>
        <v>obj_00abe#0005</v>
      </c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5" t="s">
        <v>31</v>
      </c>
      <c r="E52" s="135" t="s">
        <v>116</v>
      </c>
      <c r="F52" s="147">
        <f>EvaluationDate</f>
        <v>42136</v>
      </c>
      <c r="G52" s="147">
        <f>_xll.qlInterestRateIndexValueDate(M52,F52,Trigger)</f>
        <v>42138</v>
      </c>
      <c r="H52" s="147">
        <f>_xll.qlInterestRateIndexMaturity(M52,G52,Trigger)</f>
        <v>47617</v>
      </c>
      <c r="I52" s="139">
        <f>_xll.qlIndexFixing(M52,F52,TRUE,AllTriggers)</f>
        <v>1.2800000000385427E-2</v>
      </c>
      <c r="J52" s="138" t="str">
        <f>Currency&amp;CurveTenor&amp;E52&amp;B52&amp;C52&amp;IF(E52="FRA",SUBSTITUTE(D52,"M",""),D52)&amp;"="</f>
        <v>EUR1YSW15Y=</v>
      </c>
      <c r="K52" s="140"/>
      <c r="L52" s="5"/>
      <c r="M52" s="87" t="str">
        <f>_xll.qlSwapIndex(,IborIndexFamily,D52,SettlementDays,Currency,Calendar,FixedLegTenor,FixedLegBDC,FixedLegDayCounter,IborIndex,DiscountingCurve,,Trigger)</f>
        <v>obj_00abb#0005</v>
      </c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5" t="s">
        <v>92</v>
      </c>
      <c r="E53" s="135" t="s">
        <v>116</v>
      </c>
      <c r="F53" s="147">
        <f>EvaluationDate</f>
        <v>42136</v>
      </c>
      <c r="G53" s="147">
        <f>_xll.qlInterestRateIndexValueDate(M53,F53,Trigger)</f>
        <v>42138</v>
      </c>
      <c r="H53" s="147">
        <f>_xll.qlInterestRateIndexMaturity(M53,G53,Trigger)</f>
        <v>47982</v>
      </c>
      <c r="I53" s="139">
        <f>_xll.qlIndexFixing(M53,F53,TRUE,AllTriggers)</f>
        <v>1.3080228924102464E-2</v>
      </c>
      <c r="J53" s="138" t="str">
        <f>Currency&amp;CurveTenor&amp;E53&amp;B53&amp;C53&amp;IF(E53="FRA",SUBSTITUTE(D53,"M",""),D53)&amp;"="</f>
        <v>EUR1YSW16Y=</v>
      </c>
      <c r="K53" s="140"/>
      <c r="L53" s="5"/>
      <c r="M53" s="87" t="str">
        <f>_xll.qlSwapIndex(,IborIndexFamily,D53,SettlementDays,Currency,Calendar,FixedLegTenor,FixedLegBDC,FixedLegDayCounter,IborIndex,DiscountingCurve,,Trigger)</f>
        <v>obj_00ab8#0005</v>
      </c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5" t="s">
        <v>93</v>
      </c>
      <c r="E54" s="135" t="s">
        <v>116</v>
      </c>
      <c r="F54" s="147">
        <f>EvaluationDate</f>
        <v>42136</v>
      </c>
      <c r="G54" s="147">
        <f>_xll.qlInterestRateIndexValueDate(M54,F54,Trigger)</f>
        <v>42138</v>
      </c>
      <c r="H54" s="147">
        <f>_xll.qlInterestRateIndexMaturity(M54,G54,Trigger)</f>
        <v>48348</v>
      </c>
      <c r="I54" s="139">
        <f>_xll.qlIndexFixing(M54,F54,TRUE,AllTriggers)</f>
        <v>1.331265907392757E-2</v>
      </c>
      <c r="J54" s="138" t="str">
        <f>Currency&amp;CurveTenor&amp;E54&amp;B54&amp;C54&amp;IF(E54="FRA",SUBSTITUTE(D54,"M",""),D54)&amp;"="</f>
        <v>EUR1YSW17Y=</v>
      </c>
      <c r="K54" s="140"/>
      <c r="L54" s="5"/>
      <c r="M54" s="87" t="str">
        <f>_xll.qlSwapIndex(,IborIndexFamily,D54,SettlementDays,Currency,Calendar,FixedLegTenor,FixedLegBDC,FixedLegDayCounter,IborIndex,DiscountingCurve,,Trigger)</f>
        <v>obj_00ab4#0005</v>
      </c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5" t="s">
        <v>94</v>
      </c>
      <c r="E55" s="135" t="s">
        <v>116</v>
      </c>
      <c r="F55" s="147">
        <f>EvaluationDate</f>
        <v>42136</v>
      </c>
      <c r="G55" s="147">
        <f>_xll.qlInterestRateIndexValueDate(M55,F55,Trigger)</f>
        <v>42138</v>
      </c>
      <c r="H55" s="147">
        <f>_xll.qlInterestRateIndexMaturity(M55,G55,Trigger)</f>
        <v>48715</v>
      </c>
      <c r="I55" s="139">
        <f>_xll.qlIndexFixing(M55,F55,TRUE,AllTriggers)</f>
        <v>1.3499067119672324E-2</v>
      </c>
      <c r="J55" s="138" t="str">
        <f>Currency&amp;CurveTenor&amp;E55&amp;B55&amp;C55&amp;IF(E55="FRA",SUBSTITUTE(D55,"M",""),D55)&amp;"="</f>
        <v>EUR1YSW18Y=</v>
      </c>
      <c r="K55" s="140"/>
      <c r="L55" s="5"/>
      <c r="M55" s="87" t="str">
        <f>_xll.qlSwapIndex(,IborIndexFamily,D55,SettlementDays,Currency,Calendar,FixedLegTenor,FixedLegBDC,FixedLegDayCounter,IborIndex,DiscountingCurve,,Trigger)</f>
        <v>obj_00ab0#0005</v>
      </c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5" t="s">
        <v>95</v>
      </c>
      <c r="E56" s="135" t="s">
        <v>116</v>
      </c>
      <c r="F56" s="147">
        <f>EvaluationDate</f>
        <v>42136</v>
      </c>
      <c r="G56" s="147">
        <f>_xll.qlInterestRateIndexValueDate(M56,F56,Trigger)</f>
        <v>42138</v>
      </c>
      <c r="H56" s="147">
        <f>_xll.qlInterestRateIndexMaturity(M56,G56,Trigger)</f>
        <v>49079</v>
      </c>
      <c r="I56" s="139">
        <f>_xll.qlIndexFixing(M56,F56,TRUE,AllTriggers)</f>
        <v>1.3645725607219557E-2</v>
      </c>
      <c r="J56" s="138" t="str">
        <f>Currency&amp;CurveTenor&amp;E56&amp;B56&amp;C56&amp;IF(E56="FRA",SUBSTITUTE(D56,"M",""),D56)&amp;"="</f>
        <v>EUR1YSW19Y=</v>
      </c>
      <c r="K56" s="140"/>
      <c r="L56" s="5"/>
      <c r="M56" s="87" t="str">
        <f>_xll.qlSwapIndex(,IborIndexFamily,D56,SettlementDays,Currency,Calendar,FixedLegTenor,FixedLegBDC,FixedLegDayCounter,IborIndex,DiscountingCurve,,Trigger)</f>
        <v>obj_00ac3#0005</v>
      </c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5" t="s">
        <v>96</v>
      </c>
      <c r="E57" s="135" t="s">
        <v>116</v>
      </c>
      <c r="F57" s="147">
        <f>EvaluationDate</f>
        <v>42136</v>
      </c>
      <c r="G57" s="147">
        <f>_xll.qlInterestRateIndexValueDate(M57,F57,Trigger)</f>
        <v>42138</v>
      </c>
      <c r="H57" s="147">
        <f>_xll.qlInterestRateIndexMaturity(M57,G57,Trigger)</f>
        <v>49443</v>
      </c>
      <c r="I57" s="139">
        <f>_xll.qlIndexFixing(M57,F57,TRUE,AllTriggers)</f>
        <v>1.3760000000437428E-2</v>
      </c>
      <c r="J57" s="138" t="str">
        <f>Currency&amp;CurveTenor&amp;E57&amp;B57&amp;C57&amp;IF(E57="FRA",SUBSTITUTE(D57,"M",""),D57)&amp;"="</f>
        <v>EUR1YSW20Y=</v>
      </c>
      <c r="K57" s="140"/>
      <c r="L57" s="5"/>
      <c r="M57" s="87" t="str">
        <f>_xll.qlSwapIndex(,IborIndexFamily,D57,SettlementDays,Currency,Calendar,FixedLegTenor,FixedLegBDC,FixedLegDayCounter,IborIndex,DiscountingCurve,,Trigger)</f>
        <v>obj_00ac7#0005</v>
      </c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5" t="s">
        <v>97</v>
      </c>
      <c r="E58" s="135" t="s">
        <v>116</v>
      </c>
      <c r="F58" s="147">
        <f>EvaluationDate</f>
        <v>42136</v>
      </c>
      <c r="G58" s="147">
        <f>_xll.qlInterestRateIndexValueDate(M58,F58,Trigger)</f>
        <v>42138</v>
      </c>
      <c r="H58" s="147">
        <f>_xll.qlInterestRateIndexMaturity(M58,G58,Trigger)</f>
        <v>49809</v>
      </c>
      <c r="I58" s="139">
        <f>_xll.qlIndexFixing(M58,F58,TRUE,AllTriggers)</f>
        <v>1.3849430579956037E-2</v>
      </c>
      <c r="J58" s="138" t="str">
        <f>Currency&amp;CurveTenor&amp;E58&amp;B58&amp;C58&amp;IF(E58="FRA",SUBSTITUTE(D58,"M",""),D58)&amp;"="</f>
        <v>EUR1YSW21Y=</v>
      </c>
      <c r="K58" s="140"/>
      <c r="L58" s="5"/>
      <c r="M58" s="87" t="str">
        <f>_xll.qlSwapIndex(,IborIndexFamily,D58,SettlementDays,Currency,Calendar,FixedLegTenor,FixedLegBDC,FixedLegDayCounter,IborIndex,DiscountingCurve,,Trigger)</f>
        <v>obj_00abf#0005</v>
      </c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5" t="s">
        <v>98</v>
      </c>
      <c r="E59" s="135" t="s">
        <v>116</v>
      </c>
      <c r="F59" s="147">
        <f>EvaluationDate</f>
        <v>42136</v>
      </c>
      <c r="G59" s="147">
        <f>_xll.qlInterestRateIndexValueDate(M59,F59,Trigger)</f>
        <v>42138</v>
      </c>
      <c r="H59" s="147">
        <f>_xll.qlInterestRateIndexMaturity(M59,G59,Trigger)</f>
        <v>50174</v>
      </c>
      <c r="I59" s="139">
        <f>_xll.qlIndexFixing(M59,F59,TRUE,AllTriggers)</f>
        <v>1.3915522684960331E-2</v>
      </c>
      <c r="J59" s="138" t="str">
        <f>Currency&amp;CurveTenor&amp;E59&amp;B59&amp;C59&amp;IF(E59="FRA",SUBSTITUTE(D59,"M",""),D59)&amp;"="</f>
        <v>EUR1YSW22Y=</v>
      </c>
      <c r="K59" s="140"/>
      <c r="L59" s="5"/>
      <c r="M59" s="87" t="str">
        <f>_xll.qlSwapIndex(,IborIndexFamily,D59,SettlementDays,Currency,Calendar,FixedLegTenor,FixedLegBDC,FixedLegDayCounter,IborIndex,DiscountingCurve,,Trigger)</f>
        <v>obj_00abd#0005</v>
      </c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5" t="s">
        <v>99</v>
      </c>
      <c r="E60" s="135" t="s">
        <v>116</v>
      </c>
      <c r="F60" s="147">
        <f>EvaluationDate</f>
        <v>42136</v>
      </c>
      <c r="G60" s="147">
        <f>_xll.qlInterestRateIndexValueDate(M60,F60,Trigger)</f>
        <v>42138</v>
      </c>
      <c r="H60" s="147">
        <f>_xll.qlInterestRateIndexMaturity(M60,G60,Trigger)</f>
        <v>50539</v>
      </c>
      <c r="I60" s="139">
        <f>_xll.qlIndexFixing(M60,F60,TRUE,AllTriggers)</f>
        <v>1.3965570513718611E-2</v>
      </c>
      <c r="J60" s="138" t="str">
        <f>Currency&amp;CurveTenor&amp;E60&amp;B60&amp;C60&amp;IF(E60="FRA",SUBSTITUTE(D60,"M",""),D60)&amp;"="</f>
        <v>EUR1YSW23Y=</v>
      </c>
      <c r="K60" s="140"/>
      <c r="L60" s="5"/>
      <c r="M60" s="87" t="str">
        <f>_xll.qlSwapIndex(,IborIndexFamily,D60,SettlementDays,Currency,Calendar,FixedLegTenor,FixedLegBDC,FixedLegDayCounter,IborIndex,DiscountingCurve,,Trigger)</f>
        <v>obj_00aba#0005</v>
      </c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45" t="s">
        <v>100</v>
      </c>
      <c r="E61" s="135" t="s">
        <v>116</v>
      </c>
      <c r="F61" s="147">
        <f>EvaluationDate</f>
        <v>42136</v>
      </c>
      <c r="G61" s="147">
        <f>_xll.qlInterestRateIndexValueDate(M61,F61,Trigger)</f>
        <v>42138</v>
      </c>
      <c r="H61" s="147">
        <f>_xll.qlInterestRateIndexMaturity(M61,G61,Trigger)</f>
        <v>50906</v>
      </c>
      <c r="I61" s="139">
        <f>_xll.qlIndexFixing(M61,F61,TRUE,AllTriggers)</f>
        <v>1.4005046587421415E-2</v>
      </c>
      <c r="J61" s="138" t="str">
        <f>Currency&amp;CurveTenor&amp;E61&amp;B61&amp;C61&amp;IF(E61="FRA",SUBSTITUTE(D61,"M",""),D61)&amp;"="</f>
        <v>EUR1YSW24Y=</v>
      </c>
      <c r="K61" s="140"/>
      <c r="L61" s="5"/>
      <c r="M61" s="87" t="str">
        <f>_xll.qlSwapIndex(,IborIndexFamily,D61,SettlementDays,Currency,Calendar,FixedLegTenor,FixedLegBDC,FixedLegDayCounter,IborIndex,DiscountingCurve,,Trigger)</f>
        <v>obj_00ab7#0005</v>
      </c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45" t="s">
        <v>101</v>
      </c>
      <c r="E62" s="135" t="s">
        <v>116</v>
      </c>
      <c r="F62" s="147">
        <f>EvaluationDate</f>
        <v>42136</v>
      </c>
      <c r="G62" s="147">
        <f>_xll.qlInterestRateIndexValueDate(M62,F62,Trigger)</f>
        <v>42138</v>
      </c>
      <c r="H62" s="147">
        <f>_xll.qlInterestRateIndexMaturity(M62,G62,Trigger)</f>
        <v>51270</v>
      </c>
      <c r="I62" s="139">
        <f>_xll.qlIndexFixing(M62,F62,TRUE,AllTriggers)</f>
        <v>1.4039999999333903E-2</v>
      </c>
      <c r="J62" s="138" t="str">
        <f>Currency&amp;CurveTenor&amp;E62&amp;B62&amp;C62&amp;IF(E62="FRA",SUBSTITUTE(D62,"M",""),D62)&amp;"="</f>
        <v>EUR1YSW25Y=</v>
      </c>
      <c r="K62" s="140"/>
      <c r="L62" s="5"/>
      <c r="M62" s="87" t="str">
        <f>_xll.qlSwapIndex(,IborIndexFamily,D62,SettlementDays,Currency,Calendar,FixedLegTenor,FixedLegBDC,FixedLegDayCounter,IborIndex,DiscountingCurve,,Trigger)</f>
        <v>obj_00ab3#0005</v>
      </c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45" t="s">
        <v>102</v>
      </c>
      <c r="E63" s="135" t="s">
        <v>116</v>
      </c>
      <c r="F63" s="147">
        <f>EvaluationDate</f>
        <v>42136</v>
      </c>
      <c r="G63" s="147">
        <f>_xll.qlInterestRateIndexValueDate(M63,F63,Trigger)</f>
        <v>42138</v>
      </c>
      <c r="H63" s="147">
        <f>_xll.qlInterestRateIndexMaturity(M63,G63,Trigger)</f>
        <v>51635</v>
      </c>
      <c r="I63" s="139">
        <f>_xll.qlIndexFixing(M63,F63,TRUE,AllTriggers)</f>
        <v>1.4072356861291543E-2</v>
      </c>
      <c r="J63" s="138" t="str">
        <f>Currency&amp;CurveTenor&amp;E63&amp;B63&amp;C63&amp;IF(E63="FRA",SUBSTITUTE(D63,"M",""),D63)&amp;"="</f>
        <v>EUR1YSW26Y=</v>
      </c>
      <c r="K63" s="140"/>
      <c r="L63" s="5"/>
      <c r="M63" s="87" t="str">
        <f>_xll.qlSwapIndex(,IborIndexFamily,D63,SettlementDays,Currency,Calendar,FixedLegTenor,FixedLegBDC,FixedLegDayCounter,IborIndex,DiscountingCurve,,Trigger)</f>
        <v>obj_00aaf#0005</v>
      </c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5" t="s">
        <v>103</v>
      </c>
      <c r="E64" s="135" t="s">
        <v>116</v>
      </c>
      <c r="F64" s="147">
        <f>EvaluationDate</f>
        <v>42136</v>
      </c>
      <c r="G64" s="147">
        <f>_xll.qlInterestRateIndexValueDate(M64,F64,Trigger)</f>
        <v>42138</v>
      </c>
      <c r="H64" s="147">
        <f>_xll.qlInterestRateIndexMaturity(M64,G64,Trigger)</f>
        <v>52000</v>
      </c>
      <c r="I64" s="139">
        <f>_xll.qlIndexFixing(M64,F64,TRUE,AllTriggers)</f>
        <v>1.4103852711462639E-2</v>
      </c>
      <c r="J64" s="138" t="str">
        <f>Currency&amp;CurveTenor&amp;E64&amp;B64&amp;C64&amp;IF(E64="FRA",SUBSTITUTE(D64,"M",""),D64)&amp;"="</f>
        <v>EUR1YSW27Y=</v>
      </c>
      <c r="K64" s="140"/>
      <c r="L64" s="5"/>
      <c r="M64" s="87" t="str">
        <f>_xll.qlSwapIndex(,IborIndexFamily,D64,SettlementDays,Currency,Calendar,FixedLegTenor,FixedLegBDC,FixedLegDayCounter,IborIndex,DiscountingCurve,,Trigger)</f>
        <v>obj_00ac8#0005</v>
      </c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5" t="s">
        <v>104</v>
      </c>
      <c r="E65" s="135" t="s">
        <v>116</v>
      </c>
      <c r="F65" s="147">
        <f>EvaluationDate</f>
        <v>42136</v>
      </c>
      <c r="G65" s="147">
        <f>_xll.qlInterestRateIndexValueDate(M65,F65,Trigger)</f>
        <v>42138</v>
      </c>
      <c r="H65" s="147">
        <f>_xll.qlInterestRateIndexMaturity(M65,G65,Trigger)</f>
        <v>52365</v>
      </c>
      <c r="I65" s="139">
        <f>_xll.qlIndexFixing(M65,F65,TRUE,AllTriggers)</f>
        <v>1.4134049576082419E-2</v>
      </c>
      <c r="J65" s="138" t="str">
        <f>Currency&amp;CurveTenor&amp;E65&amp;B65&amp;C65&amp;IF(E65="FRA",SUBSTITUTE(D65,"M",""),D65)&amp;"="</f>
        <v>EUR1YSW28Y=</v>
      </c>
      <c r="K65" s="140"/>
      <c r="L65" s="5"/>
      <c r="M65" s="87" t="str">
        <f>_xll.qlSwapIndex(,IborIndexFamily,D65,SettlementDays,Currency,Calendar,FixedLegTenor,FixedLegBDC,FixedLegDayCounter,IborIndex,DiscountingCurve,,Trigger)</f>
        <v>obj_00ac0#0005</v>
      </c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5" t="s">
        <v>105</v>
      </c>
      <c r="E66" s="135" t="s">
        <v>116</v>
      </c>
      <c r="F66" s="147">
        <f>EvaluationDate</f>
        <v>42136</v>
      </c>
      <c r="G66" s="147">
        <f>_xll.qlInterestRateIndexValueDate(M66,F66,Trigger)</f>
        <v>42138</v>
      </c>
      <c r="H66" s="147">
        <f>_xll.qlInterestRateIndexMaturity(M66,G66,Trigger)</f>
        <v>52733</v>
      </c>
      <c r="I66" s="139">
        <f>_xll.qlIndexFixing(M66,F66,TRUE,AllTriggers)</f>
        <v>1.4163815833005012E-2</v>
      </c>
      <c r="J66" s="138" t="str">
        <f>Currency&amp;CurveTenor&amp;E66&amp;B66&amp;C66&amp;IF(E66="FRA",SUBSTITUTE(D66,"M",""),D66)&amp;"="</f>
        <v>EUR1YSW29Y=</v>
      </c>
      <c r="K66" s="140"/>
      <c r="L66" s="5"/>
      <c r="M66" s="87" t="str">
        <f>_xll.qlSwapIndex(,IborIndexFamily,D66,SettlementDays,Currency,Calendar,FixedLegTenor,FixedLegBDC,FixedLegDayCounter,IborIndex,DiscountingCurve,,Trigger)</f>
        <v>obj_00ac5#0005</v>
      </c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5" t="s">
        <v>106</v>
      </c>
      <c r="E67" s="135" t="s">
        <v>116</v>
      </c>
      <c r="F67" s="147">
        <f>EvaluationDate</f>
        <v>42136</v>
      </c>
      <c r="G67" s="147">
        <f>_xll.qlInterestRateIndexValueDate(M67,F67,Trigger)</f>
        <v>42138</v>
      </c>
      <c r="H67" s="147">
        <f>_xll.qlInterestRateIndexMaturity(M67,G67,Trigger)</f>
        <v>53097</v>
      </c>
      <c r="I67" s="139">
        <f>_xll.qlIndexFixing(M67,F67,TRUE,AllTriggers)</f>
        <v>1.4190000000206152E-2</v>
      </c>
      <c r="J67" s="138" t="str">
        <f>Currency&amp;CurveTenor&amp;E67&amp;B67&amp;C67&amp;IF(E67="FRA",SUBSTITUTE(D67,"M",""),D67)&amp;"="</f>
        <v>EUR1YSW30Y=</v>
      </c>
      <c r="K67" s="140"/>
      <c r="L67" s="5"/>
      <c r="M67" s="87" t="str">
        <f>_xll.qlSwapIndex(,IborIndexFamily,D67,SettlementDays,Currency,Calendar,FixedLegTenor,FixedLegBDC,FixedLegDayCounter,IborIndex,DiscountingCurve,,Trigger)</f>
        <v>obj_00ac4#0005</v>
      </c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5"/>
      <c r="E68" s="135"/>
      <c r="F68" s="147"/>
      <c r="G68" s="147"/>
      <c r="H68" s="147"/>
      <c r="I68" s="139"/>
      <c r="J68" s="138"/>
      <c r="K68" s="140"/>
      <c r="L68" s="5"/>
      <c r="M68" s="87" t="e">
        <f>_xll.qlSwapIndex(,IborIndexFamily,D68,SettlementDays,Currency,Calendar,FixedLegTenor,FixedLegBDC,FixedLegDayCounter,IborIndex,DiscountingCurve,,Trigger)</f>
        <v>#NUM!</v>
      </c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5"/>
      <c r="E69" s="135"/>
      <c r="F69" s="147"/>
      <c r="G69" s="147"/>
      <c r="H69" s="147"/>
      <c r="I69" s="139"/>
      <c r="J69" s="138"/>
      <c r="K69" s="140"/>
      <c r="L69" s="5"/>
      <c r="M69" s="87" t="e">
        <f>_xll.qlSwapIndex(,IborIndexFamily,D69,SettlementDays,Currency,Calendar,FixedLegTenor,FixedLegBDC,FixedLegDayCounter,IborIndex,DiscountingCurve,,Trigger)</f>
        <v>#NUM!</v>
      </c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5"/>
      <c r="E70" s="135"/>
      <c r="F70" s="147"/>
      <c r="G70" s="147"/>
      <c r="H70" s="147"/>
      <c r="I70" s="139"/>
      <c r="J70" s="138"/>
      <c r="K70" s="140"/>
      <c r="L70" s="5"/>
      <c r="M70" s="87" t="e">
        <f>_xll.qlSwapIndex(,IborIndexFamily,D70,SettlementDays,Currency,Calendar,FixedLegTenor,FixedLegBDC,FixedLegDayCounter,IborIndex,DiscountingCurve,,Trigger)</f>
        <v>#NUM!</v>
      </c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5"/>
      <c r="E71" s="135"/>
      <c r="F71" s="147"/>
      <c r="G71" s="147"/>
      <c r="H71" s="147"/>
      <c r="I71" s="139"/>
      <c r="J71" s="138"/>
      <c r="K71" s="140"/>
      <c r="L71" s="5"/>
      <c r="M71" s="87" t="e">
        <f>_xll.qlSwapIndex(,IborIndexFamily,D71,SettlementDays,Currency,Calendar,FixedLegTenor,FixedLegBDC,FixedLegDayCounter,IborIndex,DiscountingCurve,,Trigger)</f>
        <v>#NUM!</v>
      </c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5" t="s">
        <v>107</v>
      </c>
      <c r="E72" s="135" t="s">
        <v>116</v>
      </c>
      <c r="F72" s="147">
        <f>EvaluationDate</f>
        <v>42136</v>
      </c>
      <c r="G72" s="147">
        <f>_xll.qlInterestRateIndexValueDate(M72,F72,Trigger)</f>
        <v>42138</v>
      </c>
      <c r="H72" s="147">
        <f>_xll.qlInterestRateIndexMaturity(M72,G72,Trigger)</f>
        <v>54924</v>
      </c>
      <c r="I72" s="139">
        <f>_xll.qlIndexFixing(M72,F72,TRUE,AllTriggers)</f>
        <v>1.4263008746595614E-2</v>
      </c>
      <c r="J72" s="138" t="str">
        <f>Currency&amp;CurveTenor&amp;E72&amp;B72&amp;C72&amp;IF(E72="FRA",SUBSTITUTE(D72,"M",""),D72)&amp;"="</f>
        <v>EUR1YSW35Y=</v>
      </c>
      <c r="K72" s="140"/>
      <c r="L72" s="5"/>
      <c r="M72" s="87" t="str">
        <f>_xll.qlSwapIndex(,IborIndexFamily,D72,SettlementDays,Currency,Calendar,FixedLegTenor,FixedLegBDC,FixedLegDayCounter,IborIndex,DiscountingCurve,,Trigger)</f>
        <v>obj_00ac2#0005</v>
      </c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45"/>
      <c r="E73" s="135"/>
      <c r="F73" s="147"/>
      <c r="G73" s="147"/>
      <c r="H73" s="147"/>
      <c r="I73" s="139"/>
      <c r="J73" s="138"/>
      <c r="K73" s="140"/>
      <c r="L73" s="5"/>
      <c r="M73" s="87" t="e">
        <f>_xll.qlSwapIndex(,IborIndexFamily,D73,SettlementDays,Currency,Calendar,FixedLegTenor,FixedLegBDC,FixedLegDayCounter,IborIndex,DiscountingCurve,,Trigger)</f>
        <v>#NUM!</v>
      </c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45"/>
      <c r="E74" s="135"/>
      <c r="F74" s="147"/>
      <c r="G74" s="147"/>
      <c r="H74" s="147"/>
      <c r="I74" s="139"/>
      <c r="J74" s="138"/>
      <c r="K74" s="140"/>
      <c r="L74" s="5"/>
      <c r="M74" s="87" t="e">
        <f>_xll.qlSwapIndex(,IborIndexFamily,D74,SettlementDays,Currency,Calendar,FixedLegTenor,FixedLegBDC,FixedLegDayCounter,IborIndex,DiscountingCurve,,Trigger)</f>
        <v>#NUM!</v>
      </c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45"/>
      <c r="E75" s="135"/>
      <c r="F75" s="147"/>
      <c r="G75" s="147"/>
      <c r="H75" s="147"/>
      <c r="I75" s="139"/>
      <c r="J75" s="138"/>
      <c r="K75" s="140"/>
      <c r="L75" s="5"/>
      <c r="M75" s="87" t="e">
        <f>_xll.qlSwapIndex(,IborIndexFamily,D75,SettlementDays,Currency,Calendar,FixedLegTenor,FixedLegBDC,FixedLegDayCounter,IborIndex,DiscountingCurve,,Trigger)</f>
        <v>#NUM!</v>
      </c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45"/>
      <c r="E76" s="135"/>
      <c r="F76" s="147"/>
      <c r="G76" s="147"/>
      <c r="H76" s="147"/>
      <c r="I76" s="139"/>
      <c r="J76" s="138"/>
      <c r="K76" s="140"/>
      <c r="L76" s="5"/>
      <c r="M76" s="87" t="e">
        <f>_xll.qlSwapIndex(,IborIndexFamily,D76,SettlementDays,Currency,Calendar,FixedLegTenor,FixedLegBDC,FixedLegDayCounter,IborIndex,DiscountingCurve,,Trigger)</f>
        <v>#NUM!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45" t="s">
        <v>108</v>
      </c>
      <c r="E77" s="135" t="s">
        <v>116</v>
      </c>
      <c r="F77" s="147">
        <f>EvaluationDate</f>
        <v>42136</v>
      </c>
      <c r="G77" s="147">
        <f>_xll.qlInterestRateIndexValueDate(M77,F77,Trigger)</f>
        <v>42138</v>
      </c>
      <c r="H77" s="147">
        <f>_xll.qlInterestRateIndexMaturity(M77,G77,Trigger)</f>
        <v>56748</v>
      </c>
      <c r="I77" s="139">
        <f>_xll.qlIndexFixing(M77,F77,TRUE,AllTriggers)</f>
        <v>1.4210000000596216E-2</v>
      </c>
      <c r="J77" s="138" t="str">
        <f>Currency&amp;CurveTenor&amp;E77&amp;B77&amp;C77&amp;IF(E77="FRA",SUBSTITUTE(D77,"M",""),D77)&amp;"="</f>
        <v>EUR1YSW40Y=</v>
      </c>
      <c r="K77" s="140"/>
      <c r="L77" s="5"/>
      <c r="M77" s="87" t="str">
        <f>_xll.qlSwapIndex(,IborIndexFamily,D77,SettlementDays,Currency,Calendar,FixedLegTenor,FixedLegBDC,FixedLegDayCounter,IborIndex,DiscountingCurve,,Trigger)</f>
        <v>obj_00ab6#0005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45" t="s">
        <v>109</v>
      </c>
      <c r="E78" s="135" t="s">
        <v>116</v>
      </c>
      <c r="F78" s="147">
        <f>EvaluationDate</f>
        <v>42136</v>
      </c>
      <c r="G78" s="147">
        <f>_xll.qlInterestRateIndexValueDate(M78,F78,Trigger)</f>
        <v>42138</v>
      </c>
      <c r="H78" s="147">
        <f>_xll.qlInterestRateIndexMaturity(M78,G78,Trigger)</f>
        <v>60401</v>
      </c>
      <c r="I78" s="139">
        <f>_xll.qlIndexFixing(M78,F78,TRUE,AllTriggers)</f>
        <v>1.3730000000000251E-2</v>
      </c>
      <c r="J78" s="138" t="str">
        <f>Currency&amp;CurveTenor&amp;E78&amp;B78&amp;C78&amp;IF(E78="FRA",SUBSTITUTE(D78,"M",""),D78)&amp;"="</f>
        <v>EUR1YSW50Y=</v>
      </c>
      <c r="K78" s="140"/>
      <c r="L78" s="5"/>
      <c r="M78" s="87" t="str">
        <f>_xll.qlSwapIndex(,IborIndexFamily,D78,SettlementDays,Currency,Calendar,FixedLegTenor,FixedLegBDC,FixedLegDayCounter,IborIndex,DiscountingCurve,,Trigger)</f>
        <v>obj_00ab2#0005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48" t="s">
        <v>110</v>
      </c>
      <c r="E79" s="136" t="s">
        <v>116</v>
      </c>
      <c r="F79" s="151">
        <f>EvaluationDate</f>
        <v>42136</v>
      </c>
      <c r="G79" s="151">
        <f>_xll.qlInterestRateIndexValueDate(M79,F79,Trigger)</f>
        <v>42138</v>
      </c>
      <c r="H79" s="151">
        <f>_xll.qlInterestRateIndexMaturity(M79,G79,Trigger)</f>
        <v>64053</v>
      </c>
      <c r="I79" s="152">
        <f>_xll.qlIndexFixing(M79,F79,TRUE,AllTriggers)</f>
        <v>1.3550000000382053E-2</v>
      </c>
      <c r="J79" s="150" t="str">
        <f>Currency&amp;CurveTenor&amp;E79&amp;B79&amp;C79&amp;IF(E79="FRA",SUBSTITUTE(D79,"M",""),D79)&amp;"="</f>
        <v>EUR1YSW60Y=</v>
      </c>
      <c r="K79" s="141"/>
      <c r="L79" s="5"/>
      <c r="M79" s="93" t="str">
        <f>_xll.qlSwapIndex(,IborIndexFamily,D79,SettlementDays,Currency,Calendar,FixedLegTenor,FixedLegBDC,FixedLegDayCounter,IborIndex,DiscountingCurve,,Trigger)</f>
        <v>obj_00aae#0005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77"/>
      <c r="B106" s="77"/>
      <c r="C106" s="77"/>
      <c r="D106" s="79"/>
      <c r="E106" s="77"/>
      <c r="F106" s="77"/>
      <c r="G106" s="77"/>
      <c r="H106" s="77"/>
      <c r="I106" s="78"/>
      <c r="J106" s="77"/>
      <c r="K106" s="77"/>
      <c r="L106" s="77"/>
      <c r="M106" s="77"/>
      <c r="N106" s="77"/>
      <c r="O106" s="77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E106" s="9"/>
      <c r="AF106" s="9"/>
      <c r="AG106" s="9"/>
      <c r="AH106" s="9"/>
      <c r="AI106" s="9"/>
      <c r="AJ106" s="9"/>
    </row>
    <row r="107" spans="1:36" x14ac:dyDescent="0.2">
      <c r="A107" s="77"/>
      <c r="B107" s="77"/>
      <c r="C107" s="77"/>
      <c r="D107" s="79"/>
      <c r="E107" s="77"/>
      <c r="F107" s="77"/>
      <c r="G107" s="77"/>
      <c r="H107" s="77"/>
      <c r="I107" s="78"/>
      <c r="J107" s="77"/>
      <c r="K107" s="77"/>
      <c r="L107" s="77"/>
      <c r="M107" s="77"/>
      <c r="N107" s="77"/>
      <c r="O107" s="77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E107" s="9"/>
      <c r="AF107" s="9"/>
      <c r="AG107" s="9"/>
      <c r="AH107" s="9"/>
      <c r="AI107" s="9"/>
      <c r="AJ107" s="9"/>
    </row>
    <row r="108" spans="1:36" x14ac:dyDescent="0.2">
      <c r="A108" s="77"/>
      <c r="B108" s="77"/>
      <c r="C108" s="77"/>
      <c r="D108" s="79"/>
      <c r="E108" s="77"/>
      <c r="F108" s="77"/>
      <c r="G108" s="77"/>
      <c r="H108" s="77"/>
      <c r="I108" s="78"/>
      <c r="J108" s="77"/>
      <c r="K108" s="77"/>
      <c r="L108" s="77"/>
      <c r="M108" s="77"/>
      <c r="N108" s="77"/>
      <c r="O108" s="77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E108" s="9"/>
      <c r="AF108" s="9"/>
      <c r="AG108" s="9"/>
      <c r="AH108" s="9"/>
      <c r="AI108" s="9"/>
      <c r="AJ108" s="9"/>
    </row>
    <row r="109" spans="1:36" x14ac:dyDescent="0.2">
      <c r="A109" s="77"/>
      <c r="B109" s="77"/>
      <c r="C109" s="77"/>
      <c r="D109" s="79"/>
      <c r="E109" s="77"/>
      <c r="F109" s="77"/>
      <c r="G109" s="77"/>
      <c r="H109" s="77"/>
      <c r="I109" s="78"/>
      <c r="J109" s="77"/>
      <c r="K109" s="77"/>
      <c r="L109" s="77"/>
      <c r="M109" s="77"/>
      <c r="N109" s="77"/>
      <c r="O109" s="77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E109" s="9"/>
      <c r="AF109" s="9"/>
      <c r="AG109" s="9"/>
      <c r="AH109" s="9"/>
      <c r="AI109" s="9"/>
      <c r="AJ109" s="9"/>
    </row>
    <row r="110" spans="1:36" x14ac:dyDescent="0.2">
      <c r="A110" s="77"/>
      <c r="B110" s="77"/>
      <c r="C110" s="77"/>
      <c r="D110" s="79"/>
      <c r="E110" s="77"/>
      <c r="F110" s="77"/>
      <c r="G110" s="77"/>
      <c r="H110" s="77"/>
      <c r="I110" s="78"/>
      <c r="J110" s="77"/>
      <c r="K110" s="77"/>
      <c r="L110" s="77"/>
      <c r="M110" s="77"/>
      <c r="N110" s="77"/>
      <c r="O110" s="77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E110" s="9"/>
      <c r="AF110" s="9"/>
      <c r="AG110" s="9"/>
      <c r="AH110" s="9"/>
      <c r="AI110" s="9"/>
      <c r="AJ110" s="9"/>
    </row>
    <row r="111" spans="1:36" x14ac:dyDescent="0.2">
      <c r="A111" s="77"/>
      <c r="B111" s="77"/>
      <c r="C111" s="77"/>
      <c r="D111" s="79"/>
      <c r="E111" s="77"/>
      <c r="F111" s="77"/>
      <c r="G111" s="77"/>
      <c r="H111" s="77"/>
      <c r="I111" s="78"/>
      <c r="J111" s="77"/>
      <c r="K111" s="77"/>
      <c r="L111" s="77"/>
      <c r="M111" s="77"/>
      <c r="N111" s="77"/>
      <c r="O111" s="77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E111" s="9"/>
      <c r="AF111" s="9"/>
      <c r="AG111" s="9"/>
      <c r="AH111" s="9"/>
      <c r="AI111" s="9"/>
      <c r="AJ111" s="9"/>
    </row>
    <row r="112" spans="1:36" x14ac:dyDescent="0.2">
      <c r="A112" s="77"/>
      <c r="B112" s="77"/>
      <c r="C112" s="77"/>
      <c r="D112" s="79"/>
      <c r="E112" s="77"/>
      <c r="F112" s="77"/>
      <c r="G112" s="77"/>
      <c r="H112" s="77"/>
      <c r="I112" s="78"/>
      <c r="J112" s="77"/>
      <c r="K112" s="77"/>
      <c r="L112" s="77"/>
      <c r="M112" s="77"/>
      <c r="N112" s="77"/>
      <c r="O112" s="77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E112" s="9"/>
      <c r="AF112" s="9"/>
      <c r="AG112" s="9"/>
      <c r="AH112" s="9"/>
      <c r="AI112" s="9"/>
      <c r="AJ112" s="9"/>
    </row>
    <row r="113" spans="1:36" x14ac:dyDescent="0.2">
      <c r="A113" s="77"/>
      <c r="B113" s="77"/>
      <c r="C113" s="77"/>
      <c r="D113" s="79"/>
      <c r="E113" s="77"/>
      <c r="F113" s="77"/>
      <c r="G113" s="77"/>
      <c r="H113" s="77"/>
      <c r="I113" s="78"/>
      <c r="J113" s="77"/>
      <c r="K113" s="77"/>
      <c r="L113" s="77"/>
      <c r="M113" s="77"/>
      <c r="N113" s="77"/>
      <c r="O113" s="77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E113" s="9"/>
      <c r="AF113" s="9"/>
      <c r="AG113" s="9"/>
      <c r="AH113" s="9"/>
      <c r="AI113" s="9"/>
      <c r="AJ113" s="9"/>
    </row>
    <row r="114" spans="1:36" x14ac:dyDescent="0.2">
      <c r="A114" s="77"/>
      <c r="B114" s="77"/>
      <c r="C114" s="77"/>
      <c r="D114" s="79"/>
      <c r="E114" s="77"/>
      <c r="F114" s="77"/>
      <c r="G114" s="77"/>
      <c r="H114" s="77"/>
      <c r="I114" s="78"/>
      <c r="J114" s="77"/>
      <c r="K114" s="77"/>
      <c r="L114" s="77"/>
      <c r="M114" s="77"/>
      <c r="N114" s="77"/>
      <c r="O114" s="77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E114" s="9"/>
      <c r="AF114" s="9"/>
      <c r="AG114" s="9"/>
      <c r="AH114" s="9"/>
      <c r="AI114" s="9"/>
      <c r="AJ114" s="9"/>
    </row>
    <row r="115" spans="1:36" x14ac:dyDescent="0.2">
      <c r="A115" s="77"/>
      <c r="B115" s="77"/>
      <c r="C115" s="77"/>
      <c r="D115" s="79"/>
      <c r="E115" s="77"/>
      <c r="F115" s="77"/>
      <c r="G115" s="77"/>
      <c r="H115" s="77"/>
      <c r="I115" s="78"/>
      <c r="J115" s="77"/>
      <c r="K115" s="77"/>
      <c r="L115" s="77"/>
      <c r="M115" s="77"/>
      <c r="N115" s="77"/>
      <c r="O115" s="77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E115" s="9"/>
      <c r="AF115" s="9"/>
      <c r="AG115" s="9"/>
      <c r="AH115" s="9"/>
      <c r="AI115" s="9"/>
      <c r="AJ115" s="9"/>
    </row>
    <row r="116" spans="1:36" x14ac:dyDescent="0.2">
      <c r="A116" s="77"/>
      <c r="B116" s="77"/>
      <c r="C116" s="77"/>
      <c r="D116" s="79"/>
      <c r="E116" s="77"/>
      <c r="F116" s="77"/>
      <c r="G116" s="77"/>
      <c r="H116" s="77"/>
      <c r="I116" s="78"/>
      <c r="J116" s="77"/>
      <c r="K116" s="77"/>
      <c r="L116" s="77"/>
      <c r="M116" s="77"/>
      <c r="N116" s="77"/>
      <c r="O116" s="77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E116" s="9"/>
      <c r="AF116" s="9"/>
      <c r="AG116" s="9"/>
      <c r="AH116" s="9"/>
      <c r="AI116" s="9"/>
      <c r="AJ116" s="9"/>
    </row>
    <row r="117" spans="1:36" x14ac:dyDescent="0.2">
      <c r="A117" s="77"/>
      <c r="B117" s="77"/>
      <c r="C117" s="77"/>
      <c r="L117" s="77"/>
      <c r="M117" s="77"/>
      <c r="N117" s="77"/>
      <c r="O117" s="77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E117" s="9"/>
      <c r="AF117" s="9"/>
      <c r="AG117" s="9"/>
      <c r="AH117" s="9"/>
      <c r="AI117" s="9"/>
      <c r="AJ117" s="9"/>
    </row>
    <row r="118" spans="1:36" x14ac:dyDescent="0.2">
      <c r="A118" s="77"/>
      <c r="B118" s="77"/>
      <c r="C118" s="77"/>
      <c r="L118" s="77"/>
      <c r="M118" s="77"/>
      <c r="N118" s="77"/>
      <c r="O118" s="77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E118" s="9"/>
      <c r="AF118" s="9"/>
      <c r="AG118" s="9"/>
      <c r="AH118" s="9"/>
      <c r="AI118" s="9"/>
      <c r="AJ118" s="9"/>
    </row>
    <row r="119" spans="1:36" x14ac:dyDescent="0.2">
      <c r="A119" s="77"/>
      <c r="B119" s="77"/>
      <c r="C119" s="77"/>
      <c r="L119" s="77"/>
      <c r="M119" s="77"/>
      <c r="N119" s="77"/>
      <c r="O119" s="77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E119" s="9"/>
      <c r="AF119" s="9"/>
      <c r="AG119" s="9"/>
      <c r="AH119" s="9"/>
      <c r="AI119" s="9"/>
      <c r="AJ119" s="9"/>
    </row>
    <row r="120" spans="1:36" x14ac:dyDescent="0.2">
      <c r="A120" s="77"/>
      <c r="B120" s="77"/>
      <c r="C120" s="77"/>
      <c r="L120" s="77"/>
      <c r="M120" s="77"/>
      <c r="N120" s="77"/>
      <c r="O120" s="77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E120" s="9"/>
      <c r="AF120" s="9"/>
      <c r="AG120" s="9"/>
      <c r="AH120" s="9"/>
      <c r="AI120" s="9"/>
      <c r="AJ120" s="9"/>
    </row>
    <row r="121" spans="1:36" x14ac:dyDescent="0.2">
      <c r="A121" s="77"/>
      <c r="B121" s="77"/>
      <c r="C121" s="77"/>
      <c r="L121" s="77"/>
      <c r="M121" s="77"/>
      <c r="N121" s="77"/>
      <c r="O121" s="77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E121" s="9"/>
      <c r="AF121" s="9"/>
      <c r="AG121" s="9"/>
      <c r="AH121" s="9"/>
      <c r="AI121" s="9"/>
      <c r="AJ121" s="9"/>
    </row>
    <row r="122" spans="1:36" x14ac:dyDescent="0.2">
      <c r="A122" s="77"/>
      <c r="B122" s="77"/>
      <c r="C122" s="77"/>
      <c r="L122" s="77"/>
      <c r="M122" s="77"/>
      <c r="N122" s="77"/>
      <c r="O122" s="77"/>
      <c r="P122" s="9"/>
      <c r="Q122" s="9"/>
      <c r="T122" s="9"/>
      <c r="U122" s="9"/>
      <c r="V122" s="9"/>
      <c r="W122" s="9"/>
      <c r="X122" s="9"/>
      <c r="Y122" s="9"/>
      <c r="Z122" s="9"/>
      <c r="AA122" s="9"/>
      <c r="AE122" s="9"/>
      <c r="AF122" s="9"/>
      <c r="AG122" s="9"/>
      <c r="AH122" s="9"/>
      <c r="AI122" s="9"/>
      <c r="AJ122" s="9"/>
    </row>
    <row r="123" spans="1:36" x14ac:dyDescent="0.2">
      <c r="A123" s="77"/>
      <c r="B123" s="77"/>
      <c r="C123" s="77"/>
      <c r="L123" s="77"/>
      <c r="M123" s="77"/>
      <c r="N123" s="77"/>
      <c r="O123" s="77"/>
      <c r="P123" s="9"/>
      <c r="Q123" s="9"/>
      <c r="T123" s="9"/>
      <c r="U123" s="9"/>
      <c r="V123" s="9"/>
      <c r="W123" s="9"/>
      <c r="X123" s="9"/>
      <c r="Y123" s="9"/>
      <c r="Z123" s="9"/>
      <c r="AA123" s="9"/>
      <c r="AE123" s="9"/>
      <c r="AF123" s="9"/>
      <c r="AG123" s="9"/>
      <c r="AH123" s="9"/>
      <c r="AI123" s="9"/>
      <c r="AJ123" s="9"/>
    </row>
    <row r="124" spans="1:36" x14ac:dyDescent="0.2">
      <c r="T124" s="9"/>
      <c r="U124" s="9"/>
      <c r="V124" s="9"/>
      <c r="W124" s="9"/>
      <c r="X124" s="9"/>
      <c r="Y124" s="9"/>
      <c r="Z124" s="9"/>
      <c r="AA124" s="9"/>
      <c r="AE124" s="9"/>
      <c r="AF124" s="9"/>
      <c r="AG124" s="9"/>
      <c r="AH124" s="9"/>
      <c r="AI124" s="9"/>
      <c r="AJ124" s="9"/>
    </row>
    <row r="125" spans="1:36" x14ac:dyDescent="0.2">
      <c r="T125" s="9"/>
      <c r="U125" s="9"/>
      <c r="V125" s="9"/>
      <c r="W125" s="9"/>
      <c r="X125" s="9"/>
      <c r="Y125" s="9"/>
      <c r="Z125" s="9"/>
      <c r="AA125" s="9"/>
      <c r="AE125" s="9"/>
      <c r="AF125" s="9"/>
      <c r="AG125" s="9"/>
      <c r="AH125" s="9"/>
      <c r="AI125" s="9"/>
      <c r="AJ125" s="9"/>
    </row>
    <row r="126" spans="1:36" x14ac:dyDescent="0.2">
      <c r="T126" s="9"/>
      <c r="U126" s="9"/>
      <c r="V126" s="9"/>
      <c r="W126" s="9"/>
      <c r="X126" s="9"/>
      <c r="Y126" s="9"/>
      <c r="Z126" s="9"/>
      <c r="AA126" s="9"/>
      <c r="AE126" s="9"/>
      <c r="AF126" s="9"/>
      <c r="AG126" s="9"/>
      <c r="AH126" s="9"/>
      <c r="AI126" s="9"/>
      <c r="AJ126" s="9"/>
    </row>
    <row r="127" spans="1:36" x14ac:dyDescent="0.2">
      <c r="T127" s="9"/>
      <c r="U127" s="9"/>
      <c r="V127" s="9"/>
      <c r="W127" s="9"/>
      <c r="X127" s="9"/>
      <c r="Y127" s="9"/>
      <c r="Z127" s="9"/>
      <c r="AA127" s="9"/>
      <c r="AE127" s="9"/>
      <c r="AF127" s="9"/>
      <c r="AG127" s="9"/>
      <c r="AH127" s="9"/>
      <c r="AI127" s="9"/>
      <c r="AJ127" s="9"/>
    </row>
    <row r="128" spans="1:36" x14ac:dyDescent="0.2">
      <c r="T128" s="9"/>
      <c r="U128" s="9"/>
      <c r="V128" s="9"/>
      <c r="W128" s="9"/>
      <c r="X128" s="9"/>
      <c r="Y128" s="9"/>
      <c r="Z128" s="9"/>
      <c r="AA128" s="9"/>
      <c r="AE128" s="9"/>
      <c r="AF128" s="9"/>
      <c r="AG128" s="9"/>
      <c r="AH128" s="9"/>
      <c r="AI128" s="9"/>
      <c r="AJ128" s="9"/>
    </row>
    <row r="129" spans="20:36" x14ac:dyDescent="0.2">
      <c r="T129" s="9"/>
      <c r="U129" s="9"/>
      <c r="V129" s="9"/>
      <c r="W129" s="9"/>
      <c r="X129" s="9"/>
      <c r="Y129" s="9"/>
      <c r="Z129" s="9"/>
      <c r="AA129" s="9"/>
      <c r="AE129" s="9"/>
      <c r="AF129" s="9"/>
      <c r="AG129" s="9"/>
      <c r="AH129" s="9"/>
      <c r="AI129" s="9"/>
      <c r="AJ129" s="9"/>
    </row>
    <row r="130" spans="20:36" x14ac:dyDescent="0.2">
      <c r="T130" s="9"/>
      <c r="U130" s="9"/>
      <c r="V130" s="9"/>
      <c r="W130" s="9"/>
      <c r="X130" s="9"/>
      <c r="Y130" s="9"/>
      <c r="Z130" s="9"/>
      <c r="AA130" s="9"/>
      <c r="AE130" s="9"/>
      <c r="AF130" s="9"/>
      <c r="AG130" s="9"/>
      <c r="AH130" s="9"/>
      <c r="AI130" s="9"/>
      <c r="AJ130" s="9"/>
    </row>
    <row r="131" spans="20:36" x14ac:dyDescent="0.2">
      <c r="T131" s="9"/>
    </row>
    <row r="132" spans="20:36" x14ac:dyDescent="0.2">
      <c r="T132" s="9"/>
    </row>
  </sheetData>
  <dataValidations count="2">
    <dataValidation type="list" allowBlank="1" showInputMessage="1" showErrorMessage="1" sqref="P37 P9">
      <formula1>"Following,Modified Following,Preceding,Modified Preceding,Unadjusted,Half-Month Modified Following"</formula1>
    </dataValidation>
    <dataValidation type="list" allowBlank="1" showInputMessage="1" showErrorMessage="1" sqref="Q37 Q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showGridLines="0" workbookViewId="0">
      <selection activeCell="M10" sqref="M10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66"/>
      <c r="B2" s="66"/>
      <c r="C2" s="66"/>
      <c r="D2" s="62"/>
      <c r="E2" s="63" t="s">
        <v>54</v>
      </c>
      <c r="F2" s="64" t="s">
        <v>15</v>
      </c>
      <c r="G2" s="66"/>
      <c r="H2" s="66"/>
      <c r="I2" s="41"/>
      <c r="J2" s="66"/>
      <c r="K2" s="66"/>
      <c r="L2" s="66"/>
      <c r="M2" s="66"/>
      <c r="N2" s="66"/>
      <c r="O2" s="66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63" t="s">
        <v>55</v>
      </c>
      <c r="F3" s="64" t="str">
        <f>Currency&amp;CurveTenor</f>
        <v>EURON</v>
      </c>
      <c r="G3" s="66"/>
      <c r="H3" s="66"/>
      <c r="I3" s="41"/>
      <c r="J3" s="66"/>
      <c r="K3" s="66"/>
      <c r="L3" s="5"/>
      <c r="M3" s="66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63" t="s">
        <v>47</v>
      </c>
      <c r="F4" s="23" t="s">
        <v>115</v>
      </c>
      <c r="G4" s="66"/>
      <c r="H4" s="66"/>
      <c r="I4" s="41"/>
      <c r="J4" s="66"/>
      <c r="K4" s="66"/>
      <c r="L4" s="5"/>
      <c r="M4" s="66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6"/>
      <c r="N6" s="62"/>
      <c r="O6" s="6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80" t="s">
        <v>15</v>
      </c>
      <c r="E7" s="106" t="s">
        <v>160</v>
      </c>
      <c r="F7" s="107">
        <f>EvaluationDate</f>
        <v>42136</v>
      </c>
      <c r="G7" s="107">
        <f>_xll.qlInterestRateIndexValueDate(OvernightIndex,F7)</f>
        <v>42136</v>
      </c>
      <c r="H7" s="107">
        <f>_xll.qlInterestRateIndexMaturity(OvernightIndex,G7,Trigger)</f>
        <v>42137</v>
      </c>
      <c r="I7" s="103">
        <f>_xll.qlIndexFixing(OvernightIndex,F7,TRUE,Trigger)</f>
        <v>-1.0000000000065512E-3</v>
      </c>
      <c r="J7" s="103"/>
      <c r="K7" s="103" t="str">
        <f>Currency&amp;CurveTenor&amp;"D=CKCC"</f>
        <v>EUROND=CKCC</v>
      </c>
      <c r="L7" s="86"/>
      <c r="M7" s="66"/>
      <c r="N7" s="62"/>
      <c r="O7" s="6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81" t="s">
        <v>111</v>
      </c>
      <c r="E8" s="88" t="s">
        <v>160</v>
      </c>
      <c r="F8" s="89">
        <f>H7</f>
        <v>42137</v>
      </c>
      <c r="G8" s="89">
        <f>_xll.qlInterestRateIndexValueDate(OvernightIndex,F8)</f>
        <v>42137</v>
      </c>
      <c r="H8" s="89">
        <f>_xll.qlInterestRateIndexMaturity(OvernightIndex,G8,Trigger)</f>
        <v>42138</v>
      </c>
      <c r="I8" s="104">
        <f>_xll.qlIndexFixing(OvernightIndex,F8,TRUE,Trigger)</f>
        <v>-9.9999999996658318E-4</v>
      </c>
      <c r="J8" s="104" t="str">
        <f>Currency&amp;CurveTenor&amp;$E8&amp;$D8&amp;"="</f>
        <v>EURONDPTN=</v>
      </c>
      <c r="K8" s="104"/>
      <c r="L8" s="86"/>
      <c r="M8" s="66"/>
      <c r="N8" s="62"/>
      <c r="O8" s="6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82" t="s">
        <v>112</v>
      </c>
      <c r="E9" s="90" t="s">
        <v>160</v>
      </c>
      <c r="F9" s="91">
        <f t="shared" ref="F9" si="0">H8</f>
        <v>42138</v>
      </c>
      <c r="G9" s="91">
        <f>_xll.qlInterestRateIndexValueDate(OvernightIndex,F9)</f>
        <v>42138</v>
      </c>
      <c r="H9" s="91">
        <f>_xll.qlInterestRateIndexMaturity(OvernightIndex,G9,Trigger)</f>
        <v>42139</v>
      </c>
      <c r="I9" s="92">
        <f>_xll.qlIndexFixing(OvernightIndex,F9,TRUE,Trigger)</f>
        <v>-9.9870853866868003E-4</v>
      </c>
      <c r="J9" s="92" t="str">
        <f>Currency&amp;CurveTenor&amp;$E9&amp;$D9&amp;"="</f>
        <v>EURONDPSN=</v>
      </c>
      <c r="K9" s="92"/>
      <c r="L9" s="86"/>
      <c r="M9" s="109" t="s">
        <v>74</v>
      </c>
      <c r="N9" s="62"/>
      <c r="O9" s="109" t="s">
        <v>161</v>
      </c>
      <c r="P9" s="109" t="s">
        <v>162</v>
      </c>
      <c r="Q9" s="109" t="s">
        <v>163</v>
      </c>
      <c r="R9" s="109" t="s">
        <v>164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81" t="s">
        <v>116</v>
      </c>
      <c r="E10" s="88" t="s">
        <v>39</v>
      </c>
      <c r="F10" s="89">
        <f t="shared" ref="F10:F79" si="1">EvaluationDate</f>
        <v>42136</v>
      </c>
      <c r="G10" s="89">
        <f>_xll.qlInstrumentValuationDate(M10)</f>
        <v>42136</v>
      </c>
      <c r="H10" s="89">
        <f>_xll.qlCalendarAdvance(Calendar,G10,IF(D10="SN","1D",IF(D10="SW","1W",D10)),"f",FALSE)</f>
        <v>42143</v>
      </c>
      <c r="I10" s="104">
        <f>_xll.qlOvernightIndexedSwapFairRate(M10,AllTriggers)</f>
        <v>-9.8999999999563738E-4</v>
      </c>
      <c r="J10" s="40" t="str">
        <f>Currency&amp;CurveTenor&amp;$E10&amp;$D10&amp;"="</f>
        <v>EURONOISSW=</v>
      </c>
      <c r="K10" s="40" t="str">
        <f t="shared" ref="K10:K24" si="2">Currency&amp;"EON"&amp;D10&amp;"=ICAP"</f>
        <v>EUREONSW=ICAP</v>
      </c>
      <c r="L10" s="86"/>
      <c r="M10" s="87" t="str">
        <f>_xll.qlMakeOIS(,SettlementDays,IF(D10="SN","1D",IF(D10="SW","1W",D10)),OvernightIndex,,$O$10,$R$10,,,Trigger)</f>
        <v>obj_009a7#0038</v>
      </c>
      <c r="N10" s="62"/>
      <c r="O10" s="110" t="s">
        <v>165</v>
      </c>
      <c r="P10" s="110" t="s">
        <v>166</v>
      </c>
      <c r="Q10" s="110" t="s">
        <v>40</v>
      </c>
      <c r="R10" s="110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81" t="s">
        <v>16</v>
      </c>
      <c r="E11" s="88" t="s">
        <v>39</v>
      </c>
      <c r="F11" s="89">
        <f t="shared" si="1"/>
        <v>42136</v>
      </c>
      <c r="G11" s="89">
        <f>_xll.qlInstrumentValuationDate(M11)</f>
        <v>42136</v>
      </c>
      <c r="H11" s="89">
        <f>_xll.qlCalendarAdvance(Calendar,G11,IF(D11="SN","1D",IF(D11="SW","1W",D11)),"f",FALSE)</f>
        <v>42150</v>
      </c>
      <c r="I11" s="104">
        <f>_xll.qlOvernightIndexedSwapFairRate(M11,AllTriggers)</f>
        <v>-1.0000000001093262E-3</v>
      </c>
      <c r="J11" s="40" t="str">
        <f>Currency&amp;CurveTenor&amp;$E11&amp;$D11&amp;"="</f>
        <v>EURONOIS2W=</v>
      </c>
      <c r="K11" s="40" t="str">
        <f t="shared" si="2"/>
        <v>EUREON2W=ICAP</v>
      </c>
      <c r="L11" s="86"/>
      <c r="M11" s="87" t="str">
        <f>_xll.qlMakeOIS(,SettlementDays,IF(D11="SN","1D",IF(D11="SW","1W",D11)),OvernightIndex,,$O$10,$R$10,,,Trigger)</f>
        <v>obj_009d2#0009</v>
      </c>
      <c r="N11" s="62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81" t="s">
        <v>75</v>
      </c>
      <c r="E12" s="88" t="s">
        <v>39</v>
      </c>
      <c r="F12" s="89">
        <f t="shared" si="1"/>
        <v>42136</v>
      </c>
      <c r="G12" s="89">
        <f>_xll.qlInstrumentValuationDate(M12)</f>
        <v>42136</v>
      </c>
      <c r="H12" s="89">
        <f>_xll.qlCalendarAdvance(Calendar,G12,IF(D12="SN","1D",IF(D12="SW","1W",D12)),"f",FALSE)</f>
        <v>42157</v>
      </c>
      <c r="I12" s="104">
        <f>_xll.qlOvernightIndexedSwapFairRate(M12,AllTriggers)</f>
        <v>-9.1999999999917549E-4</v>
      </c>
      <c r="J12" s="40" t="str">
        <f>Currency&amp;CurveTenor&amp;$E12&amp;$D12&amp;"="</f>
        <v>EURONOIS3W=</v>
      </c>
      <c r="K12" s="40" t="str">
        <f t="shared" si="2"/>
        <v>EUREON3W=ICAP</v>
      </c>
      <c r="L12" s="86"/>
      <c r="M12" s="87" t="str">
        <f>_xll.qlMakeOIS(,SettlementDays,IF(D12="SN","1D",IF(D12="SW","1W",D12)),OvernightIndex,,$O$10,$R$10,,,Trigger)</f>
        <v>obj_009c5#0009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81" t="s">
        <v>17</v>
      </c>
      <c r="E13" s="88" t="s">
        <v>39</v>
      </c>
      <c r="F13" s="89">
        <f t="shared" si="1"/>
        <v>42136</v>
      </c>
      <c r="G13" s="89">
        <f>_xll.qlInstrumentValuationDate(M13)</f>
        <v>42136</v>
      </c>
      <c r="H13" s="89">
        <f>_xll.qlCalendarAdvance(Calendar,G13,IF(D13="SN","1D",IF(D13="SW","1W",D13)),"f",FALSE)</f>
        <v>42167</v>
      </c>
      <c r="I13" s="104">
        <f>_xll.qlOvernightIndexedSwapFairRate(M13,AllTriggers)</f>
        <v>-9.6000000000054364E-4</v>
      </c>
      <c r="J13" s="40" t="str">
        <f>Currency&amp;CurveTenor&amp;$E13&amp;$D13&amp;"="</f>
        <v>EURONOIS1M=</v>
      </c>
      <c r="K13" s="40" t="str">
        <f t="shared" si="2"/>
        <v>EUREON1M=ICAP</v>
      </c>
      <c r="L13" s="86"/>
      <c r="M13" s="87" t="str">
        <f>_xll.qlMakeOIS(,SettlementDays,IF(D13="SN","1D",IF(D13="SW","1W",D13)),OvernightIndex,,$O$10,$R$10,,,Trigger)</f>
        <v>obj_009b9#0009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81" t="s">
        <v>18</v>
      </c>
      <c r="E14" s="88" t="s">
        <v>39</v>
      </c>
      <c r="F14" s="89">
        <f t="shared" si="1"/>
        <v>42136</v>
      </c>
      <c r="G14" s="89">
        <f>_xll.qlInstrumentValuationDate(M14)</f>
        <v>42136</v>
      </c>
      <c r="H14" s="89">
        <f>_xll.qlCalendarAdvance(Calendar,G14,IF(D14="SN","1D",IF(D14="SW","1W",D14)),"f",FALSE)</f>
        <v>42198</v>
      </c>
      <c r="I14" s="104">
        <f>_xll.qlOvernightIndexedSwapFairRate(M14,AllTriggers)</f>
        <v>-1.039999999906435E-3</v>
      </c>
      <c r="J14" s="40" t="str">
        <f>Currency&amp;CurveTenor&amp;$E14&amp;$D14&amp;"="</f>
        <v>EURONOIS2M=</v>
      </c>
      <c r="K14" s="40" t="str">
        <f t="shared" si="2"/>
        <v>EUREON2M=ICAP</v>
      </c>
      <c r="L14" s="86"/>
      <c r="M14" s="87" t="str">
        <f>_xll.qlMakeOIS(,SettlementDays,IF(D14="SN","1D",IF(D14="SW","1W",D14)),OvernightIndex,,$O$10,$R$10,,,Trigger)</f>
        <v>obj_009c3#0010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81" t="s">
        <v>19</v>
      </c>
      <c r="E15" s="88" t="s">
        <v>39</v>
      </c>
      <c r="F15" s="89">
        <f t="shared" si="1"/>
        <v>42136</v>
      </c>
      <c r="G15" s="89">
        <f>_xll.qlInstrumentValuationDate(M15)</f>
        <v>42136</v>
      </c>
      <c r="H15" s="89">
        <f>_xll.qlCalendarAdvance(Calendar,G15,IF(D15="SN","1D",IF(D15="SW","1W",D15)),"f",FALSE)</f>
        <v>42228</v>
      </c>
      <c r="I15" s="104">
        <f>_xll.qlOvernightIndexedSwapFairRate(M15,AllTriggers)</f>
        <v>-1.0957499746229752E-3</v>
      </c>
      <c r="J15" s="40" t="str">
        <f>Currency&amp;CurveTenor&amp;$E15&amp;$D15&amp;"="</f>
        <v>EURONOIS3M=</v>
      </c>
      <c r="K15" s="40" t="str">
        <f t="shared" si="2"/>
        <v>EUREON3M=ICAP</v>
      </c>
      <c r="L15" s="86"/>
      <c r="M15" s="87" t="str">
        <f>_xll.qlMakeOIS(,SettlementDays,IF(D15="SN","1D",IF(D15="SW","1W",D15)),OvernightIndex,,$O$10,$R$10,,,Trigger)</f>
        <v>obj_009ae#0010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81" t="s">
        <v>20</v>
      </c>
      <c r="E16" s="88" t="s">
        <v>39</v>
      </c>
      <c r="F16" s="89">
        <f t="shared" si="1"/>
        <v>42136</v>
      </c>
      <c r="G16" s="89">
        <f>_xll.qlInstrumentValuationDate(M16)</f>
        <v>42136</v>
      </c>
      <c r="H16" s="89">
        <f>_xll.qlCalendarAdvance(Calendar,G16,IF(D16="SN","1D",IF(D16="SW","1W",D16)),"f",FALSE)</f>
        <v>42261</v>
      </c>
      <c r="I16" s="104">
        <f>_xll.qlOvernightIndexedSwapFairRate(M16,AllTriggers)</f>
        <v>-1.1409356189219747E-3</v>
      </c>
      <c r="J16" s="40" t="str">
        <f>Currency&amp;CurveTenor&amp;$E16&amp;$D16&amp;"="</f>
        <v>EURONOIS4M=</v>
      </c>
      <c r="K16" s="40" t="str">
        <f t="shared" si="2"/>
        <v>EUREON4M=ICAP</v>
      </c>
      <c r="L16" s="86"/>
      <c r="M16" s="87" t="str">
        <f>_xll.qlMakeOIS(,SettlementDays,IF(D16="SN","1D",IF(D16="SW","1W",D16)),OvernightIndex,,$O$10,$R$10,,,Trigger)</f>
        <v>obj_009e1#0009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81" t="s">
        <v>21</v>
      </c>
      <c r="E17" s="88" t="s">
        <v>39</v>
      </c>
      <c r="F17" s="89">
        <f t="shared" si="1"/>
        <v>42136</v>
      </c>
      <c r="G17" s="89">
        <f>_xll.qlInstrumentValuationDate(M17)</f>
        <v>42136</v>
      </c>
      <c r="H17" s="89">
        <f>_xll.qlCalendarAdvance(Calendar,G17,IF(D17="SN","1D",IF(D17="SW","1W",D17)),"f",FALSE)</f>
        <v>42289</v>
      </c>
      <c r="I17" s="104">
        <f>_xll.qlOvernightIndexedSwapFairRate(M17,AllTriggers)</f>
        <v>-1.1302346216869512E-3</v>
      </c>
      <c r="J17" s="40" t="str">
        <f>Currency&amp;CurveTenor&amp;$E17&amp;$D17&amp;"="</f>
        <v>EURONOIS5M=</v>
      </c>
      <c r="K17" s="40" t="str">
        <f t="shared" si="2"/>
        <v>EUREON5M=ICAP</v>
      </c>
      <c r="L17" s="86"/>
      <c r="M17" s="87" t="str">
        <f>_xll.qlMakeOIS(,SettlementDays,IF(D17="SN","1D",IF(D17="SW","1W",D17)),OvernightIndex,,$O$10,$R$10,,,Trigger)</f>
        <v>obj_009cb#0009</v>
      </c>
      <c r="N17" s="5"/>
      <c r="O17" s="120"/>
      <c r="P17" s="120"/>
      <c r="Q17" s="120"/>
      <c r="R17" s="120"/>
      <c r="S17" s="2"/>
      <c r="T17" s="120"/>
      <c r="U17" s="120"/>
      <c r="V17" s="120"/>
      <c r="W17" s="120"/>
      <c r="X17" s="120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</row>
    <row r="18" spans="1:44" x14ac:dyDescent="0.2">
      <c r="A18" s="32"/>
      <c r="B18" s="32"/>
      <c r="C18" s="32"/>
      <c r="D18" s="81" t="s">
        <v>14</v>
      </c>
      <c r="E18" s="88" t="s">
        <v>39</v>
      </c>
      <c r="F18" s="89">
        <f t="shared" si="1"/>
        <v>42136</v>
      </c>
      <c r="G18" s="89">
        <f>_xll.qlInstrumentValuationDate(M18)</f>
        <v>42136</v>
      </c>
      <c r="H18" s="89">
        <f>_xll.qlCalendarAdvance(Calendar,G18,IF(D18="SN","1D",IF(D18="SW","1W",D18)),"f",FALSE)</f>
        <v>42320</v>
      </c>
      <c r="I18" s="104">
        <f>_xll.qlOvernightIndexedSwapFairRate(M18,AllTriggers)</f>
        <v>-1.1641273057226877E-3</v>
      </c>
      <c r="J18" s="40" t="str">
        <f>Currency&amp;CurveTenor&amp;$E18&amp;$D18&amp;"="</f>
        <v>EURONOIS6M=</v>
      </c>
      <c r="K18" s="40" t="str">
        <f t="shared" si="2"/>
        <v>EUREON6M=ICAP</v>
      </c>
      <c r="L18" s="86"/>
      <c r="M18" s="87" t="str">
        <f>_xll.qlMakeOIS(,SettlementDays,IF(D18="SN","1D",IF(D18="SW","1W",D18)),OvernightIndex,,$O$10,$R$10,,,Trigger)</f>
        <v>obj_009d4#0019</v>
      </c>
      <c r="N18" s="5"/>
      <c r="O18" s="122"/>
      <c r="P18" s="123"/>
      <c r="Q18" s="123"/>
      <c r="R18" s="122"/>
      <c r="S18" s="2"/>
      <c r="T18" s="124"/>
      <c r="U18" s="125"/>
      <c r="V18" s="124"/>
      <c r="W18" s="122"/>
      <c r="X18" s="124"/>
      <c r="Y18" s="126"/>
      <c r="Z18" s="127"/>
      <c r="AA18" s="127"/>
      <c r="AB18" s="128"/>
      <c r="AC18" s="127"/>
      <c r="AD18" s="127"/>
      <c r="AE18" s="127"/>
      <c r="AF18" s="127"/>
      <c r="AG18" s="127"/>
      <c r="AH18" s="129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</row>
    <row r="19" spans="1:44" x14ac:dyDescent="0.2">
      <c r="A19" s="32"/>
      <c r="B19" s="32"/>
      <c r="C19" s="32"/>
      <c r="D19" s="81" t="s">
        <v>68</v>
      </c>
      <c r="E19" s="88" t="s">
        <v>39</v>
      </c>
      <c r="F19" s="89">
        <f t="shared" si="1"/>
        <v>42136</v>
      </c>
      <c r="G19" s="89">
        <f>_xll.qlInstrumentValuationDate(M19)</f>
        <v>42136</v>
      </c>
      <c r="H19" s="89">
        <f>_xll.qlCalendarAdvance(Calendar,G19,IF(D19="SN","1D",IF(D19="SW","1W",D19)),"f",FALSE)</f>
        <v>42352</v>
      </c>
      <c r="I19" s="104">
        <f>_xll.qlOvernightIndexedSwapFairRate(M19,AllTriggers)</f>
        <v>-1.1926031920727336E-3</v>
      </c>
      <c r="J19" s="40" t="str">
        <f>Currency&amp;CurveTenor&amp;$E19&amp;$D19&amp;"="</f>
        <v>EURONOIS7M=</v>
      </c>
      <c r="K19" s="40" t="str">
        <f t="shared" si="2"/>
        <v>EUREON7M=ICAP</v>
      </c>
      <c r="L19" s="86"/>
      <c r="M19" s="87" t="str">
        <f>_xll.qlMakeOIS(,SettlementDays,IF(D19="SN","1D",IF(D19="SW","1W",D19)),OvernightIndex,,$O$10,$R$10,,,Trigger)</f>
        <v>obj_009bf#0009</v>
      </c>
      <c r="N19" s="5"/>
      <c r="O19" s="122"/>
      <c r="P19" s="123"/>
      <c r="Q19" s="123"/>
      <c r="R19" s="122"/>
      <c r="S19" s="2"/>
      <c r="T19" s="124"/>
      <c r="U19" s="125"/>
      <c r="V19" s="124"/>
      <c r="W19" s="122"/>
      <c r="X19" s="124"/>
      <c r="Y19" s="126"/>
      <c r="Z19" s="127"/>
      <c r="AA19" s="127"/>
      <c r="AB19" s="128"/>
      <c r="AC19" s="127"/>
      <c r="AD19" s="127"/>
      <c r="AE19" s="127"/>
      <c r="AF19" s="127"/>
      <c r="AG19" s="127"/>
      <c r="AH19" s="129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</row>
    <row r="20" spans="1:44" x14ac:dyDescent="0.2">
      <c r="A20" s="32"/>
      <c r="B20" s="32"/>
      <c r="C20" s="32"/>
      <c r="D20" s="81" t="s">
        <v>69</v>
      </c>
      <c r="E20" s="88" t="s">
        <v>39</v>
      </c>
      <c r="F20" s="89">
        <f t="shared" si="1"/>
        <v>42136</v>
      </c>
      <c r="G20" s="89">
        <f>_xll.qlInstrumentValuationDate(M20)</f>
        <v>42136</v>
      </c>
      <c r="H20" s="89">
        <f>_xll.qlCalendarAdvance(Calendar,G20,IF(D20="SN","1D",IF(D20="SW","1W",D20)),"f",FALSE)</f>
        <v>42381</v>
      </c>
      <c r="I20" s="104">
        <f>_xll.qlOvernightIndexedSwapFairRate(M20,AllTriggers)</f>
        <v>-1.2019243802639877E-3</v>
      </c>
      <c r="J20" s="40" t="str">
        <f>Currency&amp;CurveTenor&amp;$E20&amp;$D20&amp;"="</f>
        <v>EURONOIS8M=</v>
      </c>
      <c r="K20" s="40" t="str">
        <f t="shared" si="2"/>
        <v>EUREON8M=ICAP</v>
      </c>
      <c r="L20" s="86"/>
      <c r="M20" s="87" t="str">
        <f>_xll.qlMakeOIS(,SettlementDays,IF(D20="SN","1D",IF(D20="SW","1W",D20)),OvernightIndex,,$O$10,$R$10,,,Trigger)</f>
        <v>obj_009bc#0009</v>
      </c>
      <c r="N20" s="5"/>
      <c r="O20" s="122"/>
      <c r="P20" s="123"/>
      <c r="Q20" s="123"/>
      <c r="R20" s="122"/>
      <c r="S20" s="2"/>
      <c r="T20" s="124"/>
      <c r="U20" s="125"/>
      <c r="V20" s="124"/>
      <c r="W20" s="122"/>
      <c r="X20" s="124"/>
      <c r="Y20" s="126"/>
      <c r="Z20" s="127"/>
      <c r="AA20" s="127"/>
      <c r="AB20" s="128"/>
      <c r="AC20" s="127"/>
      <c r="AD20" s="127"/>
      <c r="AE20" s="127"/>
      <c r="AF20" s="127"/>
      <c r="AG20" s="127"/>
      <c r="AH20" s="129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</row>
    <row r="21" spans="1:44" x14ac:dyDescent="0.2">
      <c r="A21" s="32"/>
      <c r="B21" s="32"/>
      <c r="C21" s="32"/>
      <c r="D21" s="81" t="s">
        <v>22</v>
      </c>
      <c r="E21" s="88" t="s">
        <v>39</v>
      </c>
      <c r="F21" s="89">
        <f t="shared" si="1"/>
        <v>42136</v>
      </c>
      <c r="G21" s="89">
        <f>_xll.qlInstrumentValuationDate(M21)</f>
        <v>42136</v>
      </c>
      <c r="H21" s="89">
        <f>_xll.qlCalendarAdvance(Calendar,G21,IF(D21="SN","1D",IF(D21="SW","1W",D21)),"f",FALSE)</f>
        <v>42412</v>
      </c>
      <c r="I21" s="104">
        <f>_xll.qlOvernightIndexedSwapFairRate(M21,AllTriggers)</f>
        <v>-1.2141720422299319E-3</v>
      </c>
      <c r="J21" s="40" t="str">
        <f>Currency&amp;CurveTenor&amp;$E21&amp;$D21&amp;"="</f>
        <v>EURONOIS9M=</v>
      </c>
      <c r="K21" s="40" t="str">
        <f t="shared" si="2"/>
        <v>EUREON9M=ICAP</v>
      </c>
      <c r="L21" s="86"/>
      <c r="M21" s="87" t="str">
        <f>_xll.qlMakeOIS(,SettlementDays,IF(D21="SN","1D",IF(D21="SW","1W",D21)),OvernightIndex,,$O$10,$R$10,,,Trigger)</f>
        <v>obj_009cd#0009</v>
      </c>
      <c r="N21" s="5"/>
      <c r="O21" s="122"/>
      <c r="P21" s="123"/>
      <c r="Q21" s="123"/>
      <c r="R21" s="122"/>
      <c r="S21" s="2"/>
      <c r="T21" s="124"/>
      <c r="U21" s="125"/>
      <c r="V21" s="124"/>
      <c r="W21" s="122"/>
      <c r="X21" s="124"/>
      <c r="Y21" s="126"/>
      <c r="Z21" s="127"/>
      <c r="AA21" s="127"/>
      <c r="AB21" s="128"/>
      <c r="AC21" s="127"/>
      <c r="AD21" s="127"/>
      <c r="AE21" s="127"/>
      <c r="AF21" s="127"/>
      <c r="AG21" s="127"/>
      <c r="AH21" s="129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</row>
    <row r="22" spans="1:44" x14ac:dyDescent="0.2">
      <c r="A22" s="32"/>
      <c r="B22" s="32"/>
      <c r="C22" s="32"/>
      <c r="D22" s="81" t="s">
        <v>70</v>
      </c>
      <c r="E22" s="88" t="s">
        <v>39</v>
      </c>
      <c r="F22" s="89">
        <f t="shared" si="1"/>
        <v>42136</v>
      </c>
      <c r="G22" s="89">
        <f>_xll.qlInstrumentValuationDate(M22)</f>
        <v>42136</v>
      </c>
      <c r="H22" s="89">
        <f>_xll.qlCalendarAdvance(Calendar,G22,IF(D22="SN","1D",IF(D22="SW","1W",D22)),"f",FALSE)</f>
        <v>42443</v>
      </c>
      <c r="I22" s="104">
        <f>_xll.qlOvernightIndexedSwapFairRate(M22,AllTriggers)</f>
        <v>-1.228982640921968E-3</v>
      </c>
      <c r="J22" s="40" t="str">
        <f>Currency&amp;CurveTenor&amp;$E22&amp;$D22&amp;"="</f>
        <v>EURONOIS10M=</v>
      </c>
      <c r="K22" s="40" t="str">
        <f t="shared" si="2"/>
        <v>EUREON10M=ICAP</v>
      </c>
      <c r="L22" s="86"/>
      <c r="M22" s="87" t="str">
        <f>_xll.qlMakeOIS(,SettlementDays,IF(D22="SN","1D",IF(D22="SW","1W",D22)),OvernightIndex,,$O$10,$R$10,,,Trigger)</f>
        <v>obj_009b4#0010</v>
      </c>
      <c r="N22" s="5"/>
      <c r="O22" s="122"/>
      <c r="P22" s="123"/>
      <c r="Q22" s="123"/>
      <c r="R22" s="122"/>
      <c r="S22" s="2"/>
      <c r="T22" s="124"/>
      <c r="U22" s="125"/>
      <c r="V22" s="124"/>
      <c r="W22" s="122"/>
      <c r="X22" s="124"/>
      <c r="Y22" s="126"/>
      <c r="Z22" s="127"/>
      <c r="AA22" s="127"/>
      <c r="AB22" s="128"/>
      <c r="AC22" s="127"/>
      <c r="AD22" s="127"/>
      <c r="AE22" s="127"/>
      <c r="AF22" s="127"/>
      <c r="AG22" s="127"/>
      <c r="AH22" s="129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</row>
    <row r="23" spans="1:44" x14ac:dyDescent="0.2">
      <c r="A23" s="32"/>
      <c r="B23" s="32"/>
      <c r="C23" s="32"/>
      <c r="D23" s="81" t="s">
        <v>71</v>
      </c>
      <c r="E23" s="88" t="s">
        <v>39</v>
      </c>
      <c r="F23" s="89">
        <f t="shared" si="1"/>
        <v>42136</v>
      </c>
      <c r="G23" s="89">
        <f>_xll.qlInstrumentValuationDate(M23)</f>
        <v>42136</v>
      </c>
      <c r="H23" s="89">
        <f>_xll.qlCalendarAdvance(Calendar,G23,IF(D23="SN","1D",IF(D23="SW","1W",D23)),"f",FALSE)</f>
        <v>42472</v>
      </c>
      <c r="I23" s="104">
        <f>_xll.qlOvernightIndexedSwapFairRate(M23,AllTriggers)</f>
        <v>-1.2328667561381115E-3</v>
      </c>
      <c r="J23" s="40" t="str">
        <f>Currency&amp;CurveTenor&amp;$E23&amp;$D23&amp;"="</f>
        <v>EURONOIS11M=</v>
      </c>
      <c r="K23" s="40" t="str">
        <f t="shared" si="2"/>
        <v>EUREON11M=ICAP</v>
      </c>
      <c r="L23" s="86"/>
      <c r="M23" s="87" t="str">
        <f>_xll.qlMakeOIS(,SettlementDays,IF(D23="SN","1D",IF(D23="SW","1W",D23)),OvernightIndex,,$O$10,$R$10,,,Trigger)</f>
        <v>obj_009ad#0010</v>
      </c>
      <c r="N23" s="5"/>
      <c r="O23" s="122"/>
      <c r="P23" s="123"/>
      <c r="Q23" s="123"/>
      <c r="R23" s="122"/>
      <c r="S23" s="2"/>
      <c r="T23" s="124"/>
      <c r="U23" s="125"/>
      <c r="V23" s="124"/>
      <c r="W23" s="122"/>
      <c r="X23" s="124"/>
      <c r="Y23" s="126"/>
      <c r="Z23" s="127"/>
      <c r="AA23" s="127"/>
      <c r="AB23" s="128"/>
      <c r="AC23" s="127"/>
      <c r="AD23" s="127"/>
      <c r="AE23" s="127"/>
      <c r="AF23" s="127"/>
      <c r="AG23" s="127"/>
      <c r="AH23" s="129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</row>
    <row r="24" spans="1:44" x14ac:dyDescent="0.2">
      <c r="A24" s="32"/>
      <c r="B24" s="32"/>
      <c r="C24" s="32"/>
      <c r="D24" s="81" t="s">
        <v>23</v>
      </c>
      <c r="E24" s="88" t="s">
        <v>39</v>
      </c>
      <c r="F24" s="89">
        <f t="shared" si="1"/>
        <v>42136</v>
      </c>
      <c r="G24" s="89">
        <f>_xll.qlInstrumentValuationDate(M24)</f>
        <v>42136</v>
      </c>
      <c r="H24" s="89">
        <f>_xll.qlCalendarAdvance(Calendar,G24,IF(D24="SN","1D",IF(D24="SW","1W",D24)),"f",FALSE)</f>
        <v>42502</v>
      </c>
      <c r="I24" s="104">
        <f>_xll.qlOvernightIndexedSwapFairRate(M24,AllTriggers)</f>
        <v>-1.2352345106550358E-3</v>
      </c>
      <c r="J24" s="40" t="str">
        <f>Currency&amp;CurveTenor&amp;$E24&amp;$D24&amp;"="</f>
        <v>EURONOIS1Y=</v>
      </c>
      <c r="K24" s="40" t="str">
        <f t="shared" si="2"/>
        <v>EUREON1Y=ICAP</v>
      </c>
      <c r="L24" s="86"/>
      <c r="M24" s="87" t="str">
        <f>_xll.qlMakeOIS(,SettlementDays,IF(D24="SN","1D",IF(D24="SW","1W",D24)),OvernightIndex,,$O$10,$R$10,,,Trigger)</f>
        <v>obj_009e0#0009</v>
      </c>
      <c r="N24" s="5"/>
      <c r="O24" s="122"/>
      <c r="P24" s="123"/>
      <c r="Q24" s="123"/>
      <c r="R24" s="122"/>
      <c r="S24" s="2"/>
      <c r="T24" s="124"/>
      <c r="U24" s="125"/>
      <c r="V24" s="124"/>
      <c r="W24" s="122"/>
      <c r="X24" s="124"/>
      <c r="Y24" s="126"/>
      <c r="Z24" s="127"/>
      <c r="AA24" s="127"/>
      <c r="AB24" s="128"/>
      <c r="AC24" s="127"/>
      <c r="AD24" s="127"/>
      <c r="AE24" s="127"/>
      <c r="AF24" s="127"/>
      <c r="AG24" s="127"/>
      <c r="AH24" s="129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</row>
    <row r="25" spans="1:44" x14ac:dyDescent="0.2">
      <c r="A25" s="32"/>
      <c r="B25" s="32"/>
      <c r="C25" s="32"/>
      <c r="D25" s="81" t="s">
        <v>76</v>
      </c>
      <c r="E25" s="88" t="s">
        <v>39</v>
      </c>
      <c r="F25" s="89">
        <f t="shared" si="1"/>
        <v>42136</v>
      </c>
      <c r="G25" s="89">
        <f>_xll.qlInstrumentValuationDate(M25)</f>
        <v>42136</v>
      </c>
      <c r="H25" s="89">
        <f>_xll.qlCalendarAdvance(Calendar,G25,IF(D25="SN","1D",IF(D25="SW","1W",D25)),"f",FALSE)</f>
        <v>42534</v>
      </c>
      <c r="I25" s="104">
        <f>_xll.qlOvernightIndexedSwapFairRate(M25,AllTriggers)</f>
        <v>-1.2369034834177018E-3</v>
      </c>
      <c r="J25" s="40" t="str">
        <f>Currency&amp;CurveTenor&amp;$E25&amp;$D25&amp;"="</f>
        <v>EURONOIS13M=</v>
      </c>
      <c r="K25" s="40"/>
      <c r="L25" s="86"/>
      <c r="M25" s="87" t="str">
        <f>_xll.qlMakeOIS(,SettlementDays,IF(D25="SN","1D",IF(D25="SW","1W",D25)),OvernightIndex,,$O$10,$R$10,,,Trigger)</f>
        <v>obj_009d5#0009</v>
      </c>
      <c r="N25" s="5"/>
      <c r="O25" s="122"/>
      <c r="P25" s="123"/>
      <c r="Q25" s="123"/>
      <c r="R25" s="122"/>
      <c r="S25" s="2"/>
      <c r="T25" s="124"/>
      <c r="U25" s="125"/>
      <c r="V25" s="124"/>
      <c r="W25" s="122"/>
      <c r="X25" s="124"/>
      <c r="Y25" s="126"/>
      <c r="Z25" s="127"/>
      <c r="AA25" s="127"/>
      <c r="AB25" s="128"/>
      <c r="AC25" s="127"/>
      <c r="AD25" s="127"/>
      <c r="AE25" s="127"/>
      <c r="AF25" s="127"/>
      <c r="AG25" s="127"/>
      <c r="AH25" s="129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</row>
    <row r="26" spans="1:44" x14ac:dyDescent="0.2">
      <c r="A26" s="32"/>
      <c r="B26" s="32"/>
      <c r="C26" s="32"/>
      <c r="D26" s="81" t="s">
        <v>77</v>
      </c>
      <c r="E26" s="88" t="s">
        <v>39</v>
      </c>
      <c r="F26" s="89">
        <f t="shared" si="1"/>
        <v>42136</v>
      </c>
      <c r="G26" s="89">
        <f>_xll.qlInstrumentValuationDate(M26)</f>
        <v>42136</v>
      </c>
      <c r="H26" s="89">
        <f>_xll.qlCalendarAdvance(Calendar,G26,IF(D26="SN","1D",IF(D26="SW","1W",D26)),"f",FALSE)</f>
        <v>42563</v>
      </c>
      <c r="I26" s="104">
        <f>_xll.qlOvernightIndexedSwapFairRate(M26,AllTriggers)</f>
        <v>-1.2309022472094563E-3</v>
      </c>
      <c r="J26" s="40" t="str">
        <f>Currency&amp;CurveTenor&amp;$E26&amp;$D26&amp;"="</f>
        <v>EURONOIS14M=</v>
      </c>
      <c r="K26" s="40"/>
      <c r="L26" s="86"/>
      <c r="M26" s="87" t="str">
        <f>_xll.qlMakeOIS(,SettlementDays,IF(D26="SN","1D",IF(D26="SW","1W",D26)),OvernightIndex,,$O$10,$R$10,,,Trigger)</f>
        <v>obj_009d8#0009</v>
      </c>
      <c r="N26" s="5"/>
      <c r="O26" s="122"/>
      <c r="P26" s="123"/>
      <c r="Q26" s="123"/>
      <c r="R26" s="122"/>
      <c r="S26" s="2"/>
      <c r="T26" s="124"/>
      <c r="U26" s="125"/>
      <c r="V26" s="124"/>
      <c r="W26" s="122"/>
      <c r="X26" s="124"/>
      <c r="Y26" s="126"/>
      <c r="Z26" s="127"/>
      <c r="AA26" s="127"/>
      <c r="AB26" s="128"/>
      <c r="AC26" s="127"/>
      <c r="AD26" s="127"/>
      <c r="AE26" s="127"/>
      <c r="AF26" s="127"/>
      <c r="AG26" s="127"/>
      <c r="AH26" s="129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</row>
    <row r="27" spans="1:44" x14ac:dyDescent="0.2">
      <c r="A27" s="32"/>
      <c r="B27" s="32"/>
      <c r="C27" s="32"/>
      <c r="D27" s="81" t="s">
        <v>78</v>
      </c>
      <c r="E27" s="88" t="s">
        <v>39</v>
      </c>
      <c r="F27" s="89">
        <f t="shared" si="1"/>
        <v>42136</v>
      </c>
      <c r="G27" s="89">
        <f>_xll.qlInstrumentValuationDate(M27)</f>
        <v>42136</v>
      </c>
      <c r="H27" s="89">
        <f>_xll.qlCalendarAdvance(Calendar,G27,IF(D27="SN","1D",IF(D27="SW","1W",D27)),"f",FALSE)</f>
        <v>42594</v>
      </c>
      <c r="I27" s="104">
        <f>_xll.qlOvernightIndexedSwapFairRate(M27,AllTriggers)</f>
        <v>-1.2200000001021721E-3</v>
      </c>
      <c r="J27" s="40" t="str">
        <f>Currency&amp;CurveTenor&amp;$E27&amp;$D27&amp;"="</f>
        <v>EURONOIS15M=</v>
      </c>
      <c r="K27" s="40" t="str">
        <f>Currency&amp;"EON"&amp;D27&amp;"=ICAP"</f>
        <v>EUREON15M=ICAP</v>
      </c>
      <c r="L27" s="86"/>
      <c r="M27" s="87" t="str">
        <f>_xll.qlMakeOIS(,SettlementDays,IF(D27="SN","1D",IF(D27="SW","1W",D27)),OvernightIndex,,$O$10,$R$10,,,Trigger)</f>
        <v>obj_009c7#0009</v>
      </c>
      <c r="N27" s="5"/>
      <c r="O27" s="111"/>
      <c r="P27" s="113"/>
      <c r="Q27" s="113"/>
      <c r="R27" s="111"/>
      <c r="S27" s="2"/>
      <c r="T27" s="114"/>
      <c r="U27" s="115"/>
      <c r="V27" s="114"/>
      <c r="W27" s="112"/>
      <c r="X27" s="114"/>
      <c r="Y27" s="117"/>
      <c r="Z27" s="118"/>
      <c r="AA27" s="118"/>
      <c r="AB27" s="119"/>
      <c r="AC27" s="118"/>
      <c r="AD27" s="118"/>
      <c r="AE27" s="118"/>
      <c r="AF27" s="118"/>
      <c r="AG27" s="118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</row>
    <row r="28" spans="1:44" x14ac:dyDescent="0.2">
      <c r="A28" s="32"/>
      <c r="B28" s="32"/>
      <c r="C28" s="32"/>
      <c r="D28" s="81" t="s">
        <v>79</v>
      </c>
      <c r="E28" s="88" t="s">
        <v>39</v>
      </c>
      <c r="F28" s="89">
        <f t="shared" si="1"/>
        <v>42136</v>
      </c>
      <c r="G28" s="89">
        <f>_xll.qlInstrumentValuationDate(M28)</f>
        <v>42136</v>
      </c>
      <c r="H28" s="89">
        <f>_xll.qlCalendarAdvance(Calendar,G28,IF(D28="SN","1D",IF(D28="SW","1W",D28)),"f",FALSE)</f>
        <v>42625</v>
      </c>
      <c r="I28" s="104">
        <f>_xll.qlOvernightIndexedSwapFairRate(M28,AllTriggers)</f>
        <v>-1.2099499897245639E-3</v>
      </c>
      <c r="J28" s="40" t="str">
        <f>Currency&amp;CurveTenor&amp;$E28&amp;$D28&amp;"="</f>
        <v>EURONOIS16M=</v>
      </c>
      <c r="K28" s="40"/>
      <c r="L28" s="86"/>
      <c r="M28" s="87" t="str">
        <f>_xll.qlMakeOIS(,SettlementDays,IF(D28="SN","1D",IF(D28="SW","1W",D28)),OvernightIndex,,$O$10,$R$10,,,Trigger)</f>
        <v>obj_009cf#0009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81" t="s">
        <v>80</v>
      </c>
      <c r="E29" s="88" t="s">
        <v>39</v>
      </c>
      <c r="F29" s="89">
        <f t="shared" si="1"/>
        <v>42136</v>
      </c>
      <c r="G29" s="89">
        <f>_xll.qlInstrumentValuationDate(M29)</f>
        <v>42136</v>
      </c>
      <c r="H29" s="89">
        <f>_xll.qlCalendarAdvance(Calendar,G29,IF(D29="SN","1D",IF(D29="SW","1W",D29)),"f",FALSE)</f>
        <v>42655</v>
      </c>
      <c r="I29" s="104">
        <f>_xll.qlOvernightIndexedSwapFairRate(M29,AllTriggers)</f>
        <v>-1.2003362549421754E-3</v>
      </c>
      <c r="J29" s="40" t="str">
        <f>Currency&amp;CurveTenor&amp;$E29&amp;$D29&amp;"="</f>
        <v>EURONOIS17M=</v>
      </c>
      <c r="K29" s="40"/>
      <c r="L29" s="86"/>
      <c r="M29" s="87" t="str">
        <f>_xll.qlMakeOIS(,SettlementDays,IF(D29="SN","1D",IF(D29="SW","1W",D29)),OvernightIndex,,$O$10,$R$10,,,Trigger)</f>
        <v>obj_009b8#0009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81" t="s">
        <v>45</v>
      </c>
      <c r="E30" s="88" t="s">
        <v>39</v>
      </c>
      <c r="F30" s="89">
        <f t="shared" si="1"/>
        <v>42136</v>
      </c>
      <c r="G30" s="89">
        <f>_xll.qlInstrumentValuationDate(M30)</f>
        <v>42136</v>
      </c>
      <c r="H30" s="89">
        <f>_xll.qlCalendarAdvance(Calendar,G30,IF(D30="SN","1D",IF(D30="SW","1W",D30)),"f",FALSE)</f>
        <v>42688</v>
      </c>
      <c r="I30" s="104">
        <f>_xll.qlOvernightIndexedSwapFairRate(M30,AllTriggers)</f>
        <v>-1.1900000000804765E-3</v>
      </c>
      <c r="J30" s="40" t="str">
        <f>Currency&amp;CurveTenor&amp;$E30&amp;$D30&amp;"="</f>
        <v>EURONOIS18M=</v>
      </c>
      <c r="K30" s="40" t="str">
        <f>Currency&amp;"EON"&amp;D30&amp;"=ICAP"</f>
        <v>EUREON18M=ICAP</v>
      </c>
      <c r="L30" s="86"/>
      <c r="M30" s="87" t="str">
        <f>_xll.qlMakeOIS(,SettlementDays,IF(D30="SN","1D",IF(D30="SW","1W",D30)),OvernightIndex,,$O$10,$R$10,,,Trigger)</f>
        <v>obj_009b3#0016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81" t="s">
        <v>81</v>
      </c>
      <c r="E31" s="88" t="s">
        <v>39</v>
      </c>
      <c r="F31" s="89">
        <f t="shared" si="1"/>
        <v>42136</v>
      </c>
      <c r="G31" s="89">
        <f>_xll.qlInstrumentValuationDate(M31)</f>
        <v>42136</v>
      </c>
      <c r="H31" s="89">
        <f>_xll.qlCalendarAdvance(Calendar,G31,IF(D31="SN","1D",IF(D31="SW","1W",D31)),"f",FALSE)</f>
        <v>42716</v>
      </c>
      <c r="I31" s="104">
        <f>_xll.qlOvernightIndexedSwapFairRate(M31,AllTriggers)</f>
        <v>-1.1784457782721342E-3</v>
      </c>
      <c r="J31" s="40" t="str">
        <f>Currency&amp;CurveTenor&amp;$E31&amp;$D31&amp;"="</f>
        <v>EURONOIS19M=</v>
      </c>
      <c r="K31" s="40"/>
      <c r="L31" s="86"/>
      <c r="M31" s="87" t="str">
        <f>_xll.qlMakeOIS(,SettlementDays,IF(D31="SN","1D",IF(D31="SW","1W",D31)),OvernightIndex,,$O$10,$R$10,,,Trigger)</f>
        <v>obj_009ac#0010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81" t="s">
        <v>82</v>
      </c>
      <c r="E32" s="88" t="s">
        <v>39</v>
      </c>
      <c r="F32" s="89">
        <f t="shared" si="1"/>
        <v>42136</v>
      </c>
      <c r="G32" s="89">
        <f>_xll.qlInstrumentValuationDate(M32)</f>
        <v>42136</v>
      </c>
      <c r="H32" s="89">
        <f>_xll.qlCalendarAdvance(Calendar,G32,IF(D32="SN","1D",IF(D32="SW","1W",D32)),"f",FALSE)</f>
        <v>42747</v>
      </c>
      <c r="I32" s="104">
        <f>_xll.qlOvernightIndexedSwapFairRate(M32,AllTriggers)</f>
        <v>-1.1411862349452382E-3</v>
      </c>
      <c r="J32" s="40" t="str">
        <f>Currency&amp;CurveTenor&amp;$E32&amp;$D32&amp;"="</f>
        <v>EURONOIS20M=</v>
      </c>
      <c r="K32" s="40"/>
      <c r="L32" s="86"/>
      <c r="M32" s="87" t="str">
        <f>_xll.qlMakeOIS(,SettlementDays,IF(D32="SN","1D",IF(D32="SW","1W",D32)),OvernightIndex,,$O$10,$R$10,,,Trigger)</f>
        <v>obj_009df#0009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81" t="s">
        <v>83</v>
      </c>
      <c r="E33" s="88" t="s">
        <v>39</v>
      </c>
      <c r="F33" s="89">
        <f t="shared" si="1"/>
        <v>42136</v>
      </c>
      <c r="G33" s="89">
        <f>_xll.qlInstrumentValuationDate(M33)</f>
        <v>42136</v>
      </c>
      <c r="H33" s="89">
        <f>_xll.qlCalendarAdvance(Calendar,G33,IF(D33="SN","1D",IF(D33="SW","1W",D33)),"f",FALSE)</f>
        <v>42779</v>
      </c>
      <c r="I33" s="104">
        <f>_xll.qlOvernightIndexedSwapFairRate(M33,AllTriggers)</f>
        <v>-1.1200000002783482E-3</v>
      </c>
      <c r="J33" s="40" t="str">
        <f>Currency&amp;CurveTenor&amp;$E33&amp;$D33&amp;"="</f>
        <v>EURONOIS21M=</v>
      </c>
      <c r="K33" s="40" t="str">
        <f>Currency&amp;"EON"&amp;D33&amp;"=ICAP"</f>
        <v>EUREON21M=ICAP</v>
      </c>
      <c r="L33" s="86"/>
      <c r="M33" s="87" t="str">
        <f>_xll.qlMakeOIS(,SettlementDays,IF(D33="SN","1D",IF(D33="SW","1W",D33)),OvernightIndex,,$O$10,$R$10,,,Trigger)</f>
        <v>obj_009d7#0009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81" t="s">
        <v>84</v>
      </c>
      <c r="E34" s="88" t="s">
        <v>39</v>
      </c>
      <c r="F34" s="89">
        <f t="shared" si="1"/>
        <v>42136</v>
      </c>
      <c r="G34" s="89">
        <f>_xll.qlInstrumentValuationDate(M34)</f>
        <v>42136</v>
      </c>
      <c r="H34" s="89">
        <f>_xll.qlCalendarAdvance(Calendar,G34,IF(D34="SN","1D",IF(D34="SW","1W",D34)),"f",FALSE)</f>
        <v>42807</v>
      </c>
      <c r="I34" s="104">
        <f>_xll.qlOvernightIndexedSwapFairRate(M34,AllTriggers)</f>
        <v>-1.0917130460826798E-3</v>
      </c>
      <c r="J34" s="40" t="str">
        <f>Currency&amp;CurveTenor&amp;$E34&amp;$D34&amp;"="</f>
        <v>EURONOIS22M=</v>
      </c>
      <c r="K34" s="40"/>
      <c r="L34" s="86"/>
      <c r="M34" s="87" t="str">
        <f>_xll.qlMakeOIS(,SettlementDays,IF(D34="SN","1D",IF(D34="SW","1W",D34)),OvernightIndex,,$O$10,$R$10,,,Trigger)</f>
        <v>obj_009c1#0009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81" t="s">
        <v>85</v>
      </c>
      <c r="E35" s="88" t="s">
        <v>39</v>
      </c>
      <c r="F35" s="89">
        <f t="shared" si="1"/>
        <v>42136</v>
      </c>
      <c r="G35" s="89">
        <f>_xll.qlInstrumentValuationDate(M35)</f>
        <v>42136</v>
      </c>
      <c r="H35" s="89">
        <f>_xll.qlCalendarAdvance(Calendar,G35,IF(D35="SN","1D",IF(D35="SW","1W",D35)),"f",FALSE)</f>
        <v>42837</v>
      </c>
      <c r="I35" s="104">
        <f>_xll.qlOvernightIndexedSwapFairRate(M35,AllTriggers)</f>
        <v>-1.0478311584917301E-3</v>
      </c>
      <c r="J35" s="40" t="str">
        <f>Currency&amp;CurveTenor&amp;$E35&amp;$D35&amp;"="</f>
        <v>EURONOIS23M=</v>
      </c>
      <c r="K35" s="40"/>
      <c r="L35" s="86"/>
      <c r="M35" s="87" t="str">
        <f>_xll.qlMakeOIS(,SettlementDays,IF(D35="SN","1D",IF(D35="SW","1W",D35)),OvernightIndex,,$O$10,$R$10,,,Trigger)</f>
        <v>obj_009d1#0009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81" t="s">
        <v>24</v>
      </c>
      <c r="E36" s="88" t="s">
        <v>39</v>
      </c>
      <c r="F36" s="89">
        <f t="shared" si="1"/>
        <v>42136</v>
      </c>
      <c r="G36" s="89">
        <f>_xll.qlInstrumentValuationDate(M36)</f>
        <v>42136</v>
      </c>
      <c r="H36" s="89">
        <f>_xll.qlCalendarAdvance(Calendar,G36,IF(D36="SN","1D",IF(D36="SW","1W",D36)),"f",FALSE)</f>
        <v>42867</v>
      </c>
      <c r="I36" s="104">
        <f>_xll.qlOvernightIndexedSwapFairRate(M36,AllTriggers)</f>
        <v>-1.0099999995861041E-3</v>
      </c>
      <c r="J36" s="40" t="str">
        <f>Currency&amp;CurveTenor&amp;$E36&amp;$D36&amp;"="</f>
        <v>EURONOIS2Y=</v>
      </c>
      <c r="K36" s="40" t="str">
        <f>Currency&amp;"EON"&amp;D36&amp;"=ICAP"</f>
        <v>EUREON2Y=ICAP</v>
      </c>
      <c r="L36" s="86"/>
      <c r="M36" s="87" t="str">
        <f>_xll.qlMakeOIS(,SettlementDays,IF(D36="SN","1D",IF(D36="SW","1W",D36)),OvernightIndex,,$O$10,$R$10,,,Trigger)</f>
        <v>obj_009bb#0009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81"/>
      <c r="E37" s="88"/>
      <c r="F37" s="89"/>
      <c r="G37" s="89"/>
      <c r="H37" s="89"/>
      <c r="I37" s="104"/>
      <c r="J37" s="40"/>
      <c r="K37" s="40"/>
      <c r="L37" s="86"/>
      <c r="M37" s="87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81"/>
      <c r="E38" s="88"/>
      <c r="F38" s="89"/>
      <c r="G38" s="89"/>
      <c r="H38" s="89"/>
      <c r="I38" s="104"/>
      <c r="J38" s="40"/>
      <c r="K38" s="40"/>
      <c r="L38" s="86"/>
      <c r="M38" s="87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81"/>
      <c r="E39" s="88"/>
      <c r="F39" s="89"/>
      <c r="G39" s="89"/>
      <c r="H39" s="89"/>
      <c r="I39" s="104"/>
      <c r="J39" s="40"/>
      <c r="K39" s="40"/>
      <c r="L39" s="86"/>
      <c r="M39" s="87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81" t="s">
        <v>25</v>
      </c>
      <c r="E40" s="88" t="s">
        <v>39</v>
      </c>
      <c r="F40" s="89">
        <f t="shared" si="1"/>
        <v>42136</v>
      </c>
      <c r="G40" s="89">
        <f>_xll.qlInstrumentValuationDate(M40)</f>
        <v>42136</v>
      </c>
      <c r="H40" s="89">
        <f>_xll.qlCalendarAdvance(Calendar,G40,IF(D40="SN","1D",IF(D40="SW","1W",D40)),"f",FALSE)</f>
        <v>43234</v>
      </c>
      <c r="I40" s="104">
        <f>_xll.qlOvernightIndexedSwapFairRate(M40,AllTriggers)</f>
        <v>-3.5000000009272579E-4</v>
      </c>
      <c r="J40" s="40" t="str">
        <f>Currency&amp;CurveTenor&amp;$E40&amp;$D40&amp;"="</f>
        <v>EURONOIS3Y=</v>
      </c>
      <c r="K40" s="40" t="str">
        <f t="shared" ref="K40:K49" si="3">Currency&amp;"EON"&amp;D40&amp;"=ICAP"</f>
        <v>EUREON3Y=ICAP</v>
      </c>
      <c r="L40" s="86"/>
      <c r="M40" s="87" t="str">
        <f>_xll.qlMakeOIS(,SettlementDays,IF(D40="SN","1D",IF(D40="SW","1W",D40)),OvernightIndex,,$O$10,$R$10,,,Trigger)</f>
        <v>obj_009de#0009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81" t="s">
        <v>26</v>
      </c>
      <c r="E41" s="88" t="s">
        <v>39</v>
      </c>
      <c r="F41" s="89">
        <f t="shared" si="1"/>
        <v>42136</v>
      </c>
      <c r="G41" s="89">
        <f>_xll.qlInstrumentValuationDate(M41)</f>
        <v>42136</v>
      </c>
      <c r="H41" s="89">
        <f>_xll.qlCalendarAdvance(Calendar,G41,IF(D41="SN","1D",IF(D41="SW","1W",D41)),"f",FALSE)</f>
        <v>43598</v>
      </c>
      <c r="I41" s="104">
        <f>_xll.qlOvernightIndexedSwapFairRate(M41,AllTriggers)</f>
        <v>6.0000000002208439E-4</v>
      </c>
      <c r="J41" s="40" t="str">
        <f>Currency&amp;CurveTenor&amp;$E41&amp;$D41&amp;"="</f>
        <v>EURONOIS4Y=</v>
      </c>
      <c r="K41" s="40" t="str">
        <f t="shared" si="3"/>
        <v>EUREON4Y=ICAP</v>
      </c>
      <c r="L41" s="86"/>
      <c r="M41" s="87" t="str">
        <f>_xll.qlMakeOIS(,SettlementDays,IF(D41="SN","1D",IF(D41="SW","1W",D41)),OvernightIndex,,$O$10,$R$10,,,Trigger)</f>
        <v>obj_009d6#0009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81" t="s">
        <v>27</v>
      </c>
      <c r="E42" s="88" t="s">
        <v>39</v>
      </c>
      <c r="F42" s="89">
        <f t="shared" si="1"/>
        <v>42136</v>
      </c>
      <c r="G42" s="89">
        <f>_xll.qlInstrumentValuationDate(M42)</f>
        <v>42136</v>
      </c>
      <c r="H42" s="89">
        <f>_xll.qlCalendarAdvance(Calendar,G42,IF(D42="SN","1D",IF(D42="SW","1W",D42)),"f",FALSE)</f>
        <v>43963</v>
      </c>
      <c r="I42" s="104">
        <f>_xll.qlOvernightIndexedSwapFairRate(M42,AllTriggers)</f>
        <v>1.6900000000697481E-3</v>
      </c>
      <c r="J42" s="40" t="str">
        <f>Currency&amp;CurveTenor&amp;$E42&amp;$D42&amp;"="</f>
        <v>EURONOIS5Y=</v>
      </c>
      <c r="K42" s="40" t="str">
        <f t="shared" si="3"/>
        <v>EUREON5Y=ICAP</v>
      </c>
      <c r="L42" s="86"/>
      <c r="M42" s="87" t="str">
        <f>_xll.qlMakeOIS(,SettlementDays,IF(D42="SN","1D",IF(D42="SW","1W",D42)),OvernightIndex,,$O$10,$R$10,,,Trigger)</f>
        <v>obj_009c9#0009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66"/>
      <c r="B43" s="66"/>
      <c r="C43" s="66"/>
      <c r="D43" s="81" t="s">
        <v>86</v>
      </c>
      <c r="E43" s="88" t="s">
        <v>39</v>
      </c>
      <c r="F43" s="89">
        <f t="shared" si="1"/>
        <v>42136</v>
      </c>
      <c r="G43" s="89">
        <f>_xll.qlInstrumentValuationDate(M43)</f>
        <v>42136</v>
      </c>
      <c r="H43" s="89">
        <f>_xll.qlCalendarAdvance(Calendar,G43,IF(D43="SN","1D",IF(D43="SW","1W",D43)),"f",FALSE)</f>
        <v>44328</v>
      </c>
      <c r="I43" s="104">
        <f>_xll.qlOvernightIndexedSwapFairRate(M43,AllTriggers)</f>
        <v>2.8900000000898975E-3</v>
      </c>
      <c r="J43" s="40" t="str">
        <f>Currency&amp;CurveTenor&amp;$E43&amp;$D43&amp;"="</f>
        <v>EURONOIS6Y=</v>
      </c>
      <c r="K43" s="40" t="str">
        <f t="shared" si="3"/>
        <v>EUREON6Y=ICAP</v>
      </c>
      <c r="L43" s="86"/>
      <c r="M43" s="87" t="str">
        <f>_xll.qlMakeOIS(,SettlementDays,IF(D43="SN","1D",IF(D43="SW","1W",D43)),OvernightIndex,,$O$10,$R$10,,,Trigger)</f>
        <v>obj_009be#0009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66"/>
      <c r="B44" s="66"/>
      <c r="C44" s="66"/>
      <c r="D44" s="81" t="s">
        <v>28</v>
      </c>
      <c r="E44" s="88" t="s">
        <v>39</v>
      </c>
      <c r="F44" s="89">
        <f t="shared" si="1"/>
        <v>42136</v>
      </c>
      <c r="G44" s="89">
        <f>_xll.qlInstrumentValuationDate(M44)</f>
        <v>42136</v>
      </c>
      <c r="H44" s="89">
        <f>_xll.qlCalendarAdvance(Calendar,G44,IF(D44="SN","1D",IF(D44="SW","1W",D44)),"f",FALSE)</f>
        <v>44693</v>
      </c>
      <c r="I44" s="104">
        <f>_xll.qlOvernightIndexedSwapFairRate(M44,AllTriggers)</f>
        <v>4.0900000001083542E-3</v>
      </c>
      <c r="J44" s="40" t="str">
        <f>Currency&amp;CurveTenor&amp;$E44&amp;$D44&amp;"="</f>
        <v>EURONOIS7Y=</v>
      </c>
      <c r="K44" s="40" t="str">
        <f t="shared" si="3"/>
        <v>EUREON7Y=ICAP</v>
      </c>
      <c r="L44" s="86"/>
      <c r="M44" s="87" t="str">
        <f>_xll.qlMakeOIS(,SettlementDays,IF(D44="SN","1D",IF(D44="SW","1W",D44)),OvernightIndex,,$O$10,$R$10,,,Trigger)</f>
        <v>obj_009c4#0009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81" t="s">
        <v>87</v>
      </c>
      <c r="E45" s="88" t="s">
        <v>39</v>
      </c>
      <c r="F45" s="89">
        <f t="shared" si="1"/>
        <v>42136</v>
      </c>
      <c r="G45" s="89">
        <f>_xll.qlInstrumentValuationDate(M45)</f>
        <v>42136</v>
      </c>
      <c r="H45" s="89">
        <f>_xll.qlCalendarAdvance(Calendar,G45,IF(D45="SN","1D",IF(D45="SW","1W",D45)),"f",FALSE)</f>
        <v>45058</v>
      </c>
      <c r="I45" s="104">
        <f>_xll.qlOvernightIndexedSwapFairRate(M45,AllTriggers)</f>
        <v>5.1900000001277452E-3</v>
      </c>
      <c r="J45" s="40" t="str">
        <f>Currency&amp;CurveTenor&amp;$E45&amp;$D45&amp;"="</f>
        <v>EURONOIS8Y=</v>
      </c>
      <c r="K45" s="40" t="str">
        <f t="shared" si="3"/>
        <v>EUREON8Y=ICAP</v>
      </c>
      <c r="L45" s="86"/>
      <c r="M45" s="87" t="str">
        <f>_xll.qlMakeOIS(,SettlementDays,IF(D45="SN","1D",IF(D45="SW","1W",D45)),OvernightIndex,,$O$10,$R$10,,,Trigger)</f>
        <v>obj_009b7#0009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81" t="s">
        <v>88</v>
      </c>
      <c r="E46" s="88" t="s">
        <v>39</v>
      </c>
      <c r="F46" s="89">
        <f t="shared" si="1"/>
        <v>42136</v>
      </c>
      <c r="G46" s="89">
        <f>_xll.qlInstrumentValuationDate(M46)</f>
        <v>42136</v>
      </c>
      <c r="H46" s="89">
        <f>_xll.qlCalendarAdvance(Calendar,G46,IF(D46="SN","1D",IF(D46="SW","1W",D46)),"f",FALSE)</f>
        <v>45425</v>
      </c>
      <c r="I46" s="104">
        <f>_xll.qlOvernightIndexedSwapFairRate(M46,AllTriggers)</f>
        <v>6.1600000001679313E-3</v>
      </c>
      <c r="J46" s="40" t="str">
        <f>Currency&amp;CurveTenor&amp;$E46&amp;$D46&amp;"="</f>
        <v>EURONOIS9Y=</v>
      </c>
      <c r="K46" s="40" t="str">
        <f t="shared" si="3"/>
        <v>EUREON9Y=ICAP</v>
      </c>
      <c r="L46" s="86"/>
      <c r="M46" s="87" t="str">
        <f>_xll.qlMakeOIS(,SettlementDays,IF(D46="SN","1D",IF(D46="SW","1W",D46)),OvernightIndex,,$O$10,$R$10,,,Trigger)</f>
        <v>obj_009b2#0010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81" t="s">
        <v>29</v>
      </c>
      <c r="E47" s="88" t="s">
        <v>39</v>
      </c>
      <c r="F47" s="89">
        <f t="shared" si="1"/>
        <v>42136</v>
      </c>
      <c r="G47" s="89">
        <f>_xll.qlInstrumentValuationDate(M47)</f>
        <v>42136</v>
      </c>
      <c r="H47" s="89">
        <f>_xll.qlCalendarAdvance(Calendar,G47,IF(D47="SN","1D",IF(D47="SW","1W",D47)),"f",FALSE)</f>
        <v>45789</v>
      </c>
      <c r="I47" s="104">
        <f>_xll.qlOvernightIndexedSwapFairRate(M47,AllTriggers)</f>
        <v>6.9600000003008809E-3</v>
      </c>
      <c r="J47" s="40" t="str">
        <f>Currency&amp;CurveTenor&amp;$E47&amp;$D47&amp;"="</f>
        <v>EURONOIS10Y=</v>
      </c>
      <c r="K47" s="40" t="str">
        <f t="shared" si="3"/>
        <v>EUREON10Y=ICAP</v>
      </c>
      <c r="L47" s="86"/>
      <c r="M47" s="87" t="str">
        <f>_xll.qlMakeOIS(,SettlementDays,IF(D47="SN","1D",IF(D47="SW","1W",D47)),OvernightIndex,,$O$10,$R$10,,,Trigger)</f>
        <v>obj_009ab#0010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81" t="s">
        <v>89</v>
      </c>
      <c r="E48" s="88" t="s">
        <v>39</v>
      </c>
      <c r="F48" s="89">
        <f t="shared" si="1"/>
        <v>42136</v>
      </c>
      <c r="G48" s="89">
        <f>_xll.qlInstrumentValuationDate(M48)</f>
        <v>42136</v>
      </c>
      <c r="H48" s="89">
        <f>_xll.qlCalendarAdvance(Calendar,G48,IF(D48="SN","1D",IF(D48="SW","1W",D48)),"f",FALSE)</f>
        <v>46154</v>
      </c>
      <c r="I48" s="104">
        <f>_xll.qlOvernightIndexedSwapFairRate(M48,AllTriggers)</f>
        <v>7.7100000001437191E-3</v>
      </c>
      <c r="J48" s="40" t="str">
        <f>Currency&amp;CurveTenor&amp;$E48&amp;$D48&amp;"="</f>
        <v>EURONOIS11Y=</v>
      </c>
      <c r="K48" s="40" t="str">
        <f t="shared" si="3"/>
        <v>EUREON11Y=ICAP</v>
      </c>
      <c r="L48" s="86"/>
      <c r="M48" s="87" t="str">
        <f>_xll.qlMakeOIS(,SettlementDays,IF(D48="SN","1D",IF(D48="SW","1W",D48)),OvernightIndex,,$O$10,$R$10,,,Trigger)</f>
        <v>obj_009dd#0009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81" t="s">
        <v>30</v>
      </c>
      <c r="E49" s="88" t="s">
        <v>39</v>
      </c>
      <c r="F49" s="89">
        <f t="shared" si="1"/>
        <v>42136</v>
      </c>
      <c r="G49" s="89">
        <f>_xll.qlInstrumentValuationDate(M49)</f>
        <v>42136</v>
      </c>
      <c r="H49" s="89">
        <f>_xll.qlCalendarAdvance(Calendar,G49,IF(D49="SN","1D",IF(D49="SW","1W",D49)),"f",FALSE)</f>
        <v>46519</v>
      </c>
      <c r="I49" s="104">
        <f>_xll.qlOvernightIndexedSwapFairRate(M49,AllTriggers)</f>
        <v>8.3700000002220956E-3</v>
      </c>
      <c r="J49" s="40" t="str">
        <f>Currency&amp;CurveTenor&amp;$E49&amp;$D49&amp;"="</f>
        <v>EURONOIS12Y=</v>
      </c>
      <c r="K49" s="40" t="str">
        <f t="shared" si="3"/>
        <v>EUREON12Y=ICAP</v>
      </c>
      <c r="L49" s="86"/>
      <c r="M49" s="87" t="str">
        <f>_xll.qlMakeOIS(,SettlementDays,IF(D49="SN","1D",IF(D49="SW","1W",D49)),OvernightIndex,,$O$10,$R$10,,,Trigger)</f>
        <v>obj_009c2#0009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81" t="s">
        <v>90</v>
      </c>
      <c r="E50" s="88" t="s">
        <v>39</v>
      </c>
      <c r="F50" s="89">
        <f t="shared" si="1"/>
        <v>42136</v>
      </c>
      <c r="G50" s="89">
        <f>_xll.qlInstrumentValuationDate(M50)</f>
        <v>42136</v>
      </c>
      <c r="H50" s="89">
        <f>_xll.qlCalendarAdvance(Calendar,G50,IF(D50="SN","1D",IF(D50="SW","1W",D50)),"f",FALSE)</f>
        <v>46885</v>
      </c>
      <c r="I50" s="104">
        <f>_xll.qlOvernightIndexedSwapFairRate(M50,AllTriggers)</f>
        <v>8.9376761958108435E-3</v>
      </c>
      <c r="J50" s="40" t="str">
        <f>Currency&amp;CurveTenor&amp;$E50&amp;$D50&amp;"="</f>
        <v>EURONOIS13Y=</v>
      </c>
      <c r="K50" s="40"/>
      <c r="L50" s="86"/>
      <c r="M50" s="87" t="str">
        <f>_xll.qlMakeOIS(,SettlementDays,IF(D50="SN","1D",IF(D50="SW","1W",D50)),OvernightIndex,,$O$10,$R$10,,,Trigger)</f>
        <v>obj_009d3#0009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81" t="s">
        <v>91</v>
      </c>
      <c r="E51" s="88" t="s">
        <v>39</v>
      </c>
      <c r="F51" s="89">
        <f t="shared" si="1"/>
        <v>42136</v>
      </c>
      <c r="G51" s="89">
        <f>_xll.qlInstrumentValuationDate(M51)</f>
        <v>42136</v>
      </c>
      <c r="H51" s="89">
        <f>_xll.qlCalendarAdvance(Calendar,G51,IF(D51="SN","1D",IF(D51="SW","1W",D51)),"f",FALSE)</f>
        <v>47252</v>
      </c>
      <c r="I51" s="104">
        <f>_xll.qlOvernightIndexedSwapFairRate(M51,AllTriggers)</f>
        <v>9.4185594227062831E-3</v>
      </c>
      <c r="J51" s="40" t="str">
        <f>Currency&amp;CurveTenor&amp;$E51&amp;$D51&amp;"="</f>
        <v>EURONOIS14Y=</v>
      </c>
      <c r="K51" s="40"/>
      <c r="L51" s="86"/>
      <c r="M51" s="87" t="str">
        <f>_xll.qlMakeOIS(,SettlementDays,IF(D51="SN","1D",IF(D51="SW","1W",D51)),OvernightIndex,,$O$10,$R$10,,,Trigger)</f>
        <v>obj_009c6#0009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81" t="s">
        <v>31</v>
      </c>
      <c r="E52" s="88" t="s">
        <v>39</v>
      </c>
      <c r="F52" s="89">
        <f t="shared" si="1"/>
        <v>42136</v>
      </c>
      <c r="G52" s="89">
        <f>_xll.qlInstrumentValuationDate(M52)</f>
        <v>42136</v>
      </c>
      <c r="H52" s="89">
        <f>_xll.qlCalendarAdvance(Calendar,G52,IF(D52="SN","1D",IF(D52="SW","1W",D52)),"f",FALSE)</f>
        <v>47616</v>
      </c>
      <c r="I52" s="104">
        <f>_xll.qlOvernightIndexedSwapFairRate(M52,AllTriggers)</f>
        <v>9.8300000005920769E-3</v>
      </c>
      <c r="J52" s="40" t="str">
        <f>Currency&amp;CurveTenor&amp;$E52&amp;$D52&amp;"="</f>
        <v>EURONOIS15Y=</v>
      </c>
      <c r="K52" s="40" t="str">
        <f>Currency&amp;"EON"&amp;D52&amp;"=ICAP"</f>
        <v>EUREON15Y=ICAP</v>
      </c>
      <c r="L52" s="86"/>
      <c r="M52" s="87" t="str">
        <f>_xll.qlMakeOIS(,SettlementDays,IF(D52="SN","1D",IF(D52="SW","1W",D52)),OvernightIndex,,$O$10,$R$10,,,Trigger)</f>
        <v>obj_009ce#0009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81" t="s">
        <v>92</v>
      </c>
      <c r="E53" s="88" t="s">
        <v>39</v>
      </c>
      <c r="F53" s="89">
        <f t="shared" si="1"/>
        <v>42136</v>
      </c>
      <c r="G53" s="89">
        <f>_xll.qlInstrumentValuationDate(M53)</f>
        <v>42136</v>
      </c>
      <c r="H53" s="89">
        <f>_xll.qlCalendarAdvance(Calendar,G53,IF(D53="SN","1D",IF(D53="SW","1W",D53)),"f",FALSE)</f>
        <v>47980</v>
      </c>
      <c r="I53" s="104">
        <f>_xll.qlOvernightIndexedSwapFairRate(M53,AllTriggers)</f>
        <v>1.018085650516345E-2</v>
      </c>
      <c r="J53" s="40" t="str">
        <f>Currency&amp;CurveTenor&amp;$E53&amp;$D53&amp;"="</f>
        <v>EURONOIS16Y=</v>
      </c>
      <c r="K53" s="40"/>
      <c r="L53" s="86"/>
      <c r="M53" s="87" t="str">
        <f>_xll.qlMakeOIS(,SettlementDays,IF(D53="SN","1D",IF(D53="SW","1W",D53)),OvernightIndex,,$O$10,$R$10,,,Trigger)</f>
        <v>obj_009b6#0009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81" t="s">
        <v>93</v>
      </c>
      <c r="E54" s="88" t="s">
        <v>39</v>
      </c>
      <c r="F54" s="89">
        <f t="shared" si="1"/>
        <v>42136</v>
      </c>
      <c r="G54" s="89">
        <f>_xll.qlInstrumentValuationDate(M54)</f>
        <v>42136</v>
      </c>
      <c r="H54" s="89">
        <f>_xll.qlCalendarAdvance(Calendar,G54,IF(D54="SN","1D",IF(D54="SW","1W",D54)),"f",FALSE)</f>
        <v>48346</v>
      </c>
      <c r="I54" s="104">
        <f>_xll.qlOvernightIndexedSwapFairRate(M54,AllTriggers)</f>
        <v>1.047894000099194E-2</v>
      </c>
      <c r="J54" s="40" t="str">
        <f>Currency&amp;CurveTenor&amp;$E54&amp;$D54&amp;"="</f>
        <v>EURONOIS17Y=</v>
      </c>
      <c r="K54" s="40"/>
      <c r="L54" s="86"/>
      <c r="M54" s="87" t="str">
        <f>_xll.qlMakeOIS(,SettlementDays,IF(D54="SN","1D",IF(D54="SW","1W",D54)),OvernightIndex,,$O$10,$R$10,,,Trigger)</f>
        <v>obj_009b1#0010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81" t="s">
        <v>94</v>
      </c>
      <c r="E55" s="88" t="s">
        <v>39</v>
      </c>
      <c r="F55" s="89">
        <f t="shared" si="1"/>
        <v>42136</v>
      </c>
      <c r="G55" s="89">
        <f>_xll.qlInstrumentValuationDate(M55)</f>
        <v>42136</v>
      </c>
      <c r="H55" s="89">
        <f>_xll.qlCalendarAdvance(Calendar,G55,IF(D55="SN","1D",IF(D55="SW","1W",D55)),"f",FALSE)</f>
        <v>48711</v>
      </c>
      <c r="I55" s="104">
        <f>_xll.qlOvernightIndexedSwapFairRate(M55,AllTriggers)</f>
        <v>1.0730018699611056E-2</v>
      </c>
      <c r="J55" s="40" t="str">
        <f>Currency&amp;CurveTenor&amp;$E55&amp;$D55&amp;"="</f>
        <v>EURONOIS18Y=</v>
      </c>
      <c r="K55" s="40"/>
      <c r="L55" s="86"/>
      <c r="M55" s="87" t="str">
        <f>_xll.qlMakeOIS(,SettlementDays,IF(D55="SN","1D",IF(D55="SW","1W",D55)),OvernightIndex,,$O$10,$R$10,,,Trigger)</f>
        <v>obj_009aa#0010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81" t="s">
        <v>95</v>
      </c>
      <c r="E56" s="88" t="s">
        <v>39</v>
      </c>
      <c r="F56" s="89">
        <f t="shared" si="1"/>
        <v>42136</v>
      </c>
      <c r="G56" s="89">
        <f>_xll.qlInstrumentValuationDate(M56)</f>
        <v>42136</v>
      </c>
      <c r="H56" s="89">
        <f>_xll.qlCalendarAdvance(Calendar,G56,IF(D56="SN","1D",IF(D56="SW","1W",D56)),"f",FALSE)</f>
        <v>49076</v>
      </c>
      <c r="I56" s="104">
        <f>_xll.qlOvernightIndexedSwapFairRate(M56,AllTriggers)</f>
        <v>1.0937686079987749E-2</v>
      </c>
      <c r="J56" s="40" t="str">
        <f>Currency&amp;CurveTenor&amp;$E56&amp;$D56&amp;"="</f>
        <v>EURONOIS19Y=</v>
      </c>
      <c r="K56" s="40"/>
      <c r="L56" s="86"/>
      <c r="M56" s="87" t="str">
        <f>_xll.qlMakeOIS(,SettlementDays,IF(D56="SN","1D",IF(D56="SW","1W",D56)),OvernightIndex,,$O$10,$R$10,,,Trigger)</f>
        <v>obj_009dc#0009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81" t="s">
        <v>96</v>
      </c>
      <c r="E57" s="88" t="s">
        <v>39</v>
      </c>
      <c r="F57" s="89">
        <f t="shared" si="1"/>
        <v>42136</v>
      </c>
      <c r="G57" s="89">
        <f>_xll.qlInstrumentValuationDate(M57)</f>
        <v>42136</v>
      </c>
      <c r="H57" s="89">
        <f>_xll.qlCalendarAdvance(Calendar,G57,IF(D57="SN","1D",IF(D57="SW","1W",D57)),"f",FALSE)</f>
        <v>49443</v>
      </c>
      <c r="I57" s="104">
        <f>_xll.qlOvernightIndexedSwapFairRate(M57,AllTriggers)</f>
        <v>1.1110000000090853E-2</v>
      </c>
      <c r="J57" s="40" t="str">
        <f>Currency&amp;CurveTenor&amp;$E57&amp;$D57&amp;"="</f>
        <v>EURONOIS20Y=</v>
      </c>
      <c r="K57" s="40" t="str">
        <f>Currency&amp;"EON"&amp;D57&amp;"=ICAP"</f>
        <v>EUREON20Y=ICAP</v>
      </c>
      <c r="L57" s="86"/>
      <c r="M57" s="87" t="str">
        <f>_xll.qlMakeOIS(,SettlementDays,IF(D57="SN","1D",IF(D57="SW","1W",D57)),OvernightIndex,,$O$10,$R$10,,,Trigger)</f>
        <v>obj_009ca#0009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81" t="s">
        <v>97</v>
      </c>
      <c r="E58" s="88" t="s">
        <v>39</v>
      </c>
      <c r="F58" s="89">
        <f t="shared" si="1"/>
        <v>42136</v>
      </c>
      <c r="G58" s="89">
        <f>_xll.qlInstrumentValuationDate(M58)</f>
        <v>42136</v>
      </c>
      <c r="H58" s="89">
        <f>_xll.qlCalendarAdvance(Calendar,G58,IF(D58="SN","1D",IF(D58="SW","1W",D58)),"f",FALSE)</f>
        <v>49807</v>
      </c>
      <c r="I58" s="104">
        <f>_xll.qlOvernightIndexedSwapFairRate(M58,AllTriggers)</f>
        <v>1.1253369619733609E-2</v>
      </c>
      <c r="J58" s="40" t="str">
        <f>Currency&amp;CurveTenor&amp;$E58&amp;$D58&amp;"="</f>
        <v>EURONOIS21Y=</v>
      </c>
      <c r="K58" s="40"/>
      <c r="L58" s="86"/>
      <c r="M58" s="87" t="str">
        <f>_xll.qlMakeOIS(,SettlementDays,IF(D58="SN","1D",IF(D58="SW","1W",D58)),OvernightIndex,,$O$10,$R$10,,,Trigger)</f>
        <v>obj_009c0#0009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81" t="s">
        <v>98</v>
      </c>
      <c r="E59" s="88" t="s">
        <v>39</v>
      </c>
      <c r="F59" s="89">
        <f t="shared" si="1"/>
        <v>42136</v>
      </c>
      <c r="G59" s="89">
        <f>_xll.qlInstrumentValuationDate(M59)</f>
        <v>42136</v>
      </c>
      <c r="H59" s="89">
        <f>_xll.qlCalendarAdvance(Calendar,G59,IF(D59="SN","1D",IF(D59="SW","1W",D59)),"f",FALSE)</f>
        <v>50172</v>
      </c>
      <c r="I59" s="104">
        <f>_xll.qlOvernightIndexedSwapFairRate(M59,AllTriggers)</f>
        <v>1.1372193725618748E-2</v>
      </c>
      <c r="J59" s="40" t="str">
        <f>Currency&amp;CurveTenor&amp;$E59&amp;$D59&amp;"="</f>
        <v>EURONOIS22Y=</v>
      </c>
      <c r="K59" s="40"/>
      <c r="L59" s="86"/>
      <c r="M59" s="87" t="str">
        <f>_xll.qlMakeOIS(,SettlementDays,IF(D59="SN","1D",IF(D59="SW","1W",D59)),OvernightIndex,,$O$10,$R$10,,,Trigger)</f>
        <v>obj_009bd#0009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81" t="s">
        <v>99</v>
      </c>
      <c r="E60" s="88" t="s">
        <v>39</v>
      </c>
      <c r="F60" s="89">
        <f t="shared" si="1"/>
        <v>42136</v>
      </c>
      <c r="G60" s="89">
        <f>_xll.qlInstrumentValuationDate(M60)</f>
        <v>42136</v>
      </c>
      <c r="H60" s="89">
        <f>_xll.qlCalendarAdvance(Calendar,G60,IF(D60="SN","1D",IF(D60="SW","1W",D60)),"f",FALSE)</f>
        <v>50537</v>
      </c>
      <c r="I60" s="104">
        <f>_xll.qlOvernightIndexedSwapFairRate(M60,AllTriggers)</f>
        <v>1.1472540294611812E-2</v>
      </c>
      <c r="J60" s="40" t="str">
        <f>Currency&amp;CurveTenor&amp;$E60&amp;$D60&amp;"="</f>
        <v>EURONOIS23Y=</v>
      </c>
      <c r="K60" s="40"/>
      <c r="L60" s="86"/>
      <c r="M60" s="87" t="str">
        <f>_xll.qlMakeOIS(,SettlementDays,IF(D60="SN","1D",IF(D60="SW","1W",D60)),OvernightIndex,,$O$10,$R$10,,,Trigger)</f>
        <v>obj_009ba#0009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81" t="s">
        <v>100</v>
      </c>
      <c r="E61" s="88" t="s">
        <v>39</v>
      </c>
      <c r="F61" s="89">
        <f t="shared" si="1"/>
        <v>42136</v>
      </c>
      <c r="G61" s="89">
        <f>_xll.qlInstrumentValuationDate(M61)</f>
        <v>42136</v>
      </c>
      <c r="H61" s="89">
        <f>_xll.qlCalendarAdvance(Calendar,G61,IF(D61="SN","1D",IF(D61="SW","1W",D61)),"f",FALSE)</f>
        <v>50902</v>
      </c>
      <c r="I61" s="104">
        <f>_xll.qlOvernightIndexedSwapFairRate(M61,AllTriggers)</f>
        <v>1.1560397997201795E-2</v>
      </c>
      <c r="J61" s="40" t="str">
        <f>Currency&amp;CurveTenor&amp;$E61&amp;$D61&amp;"="</f>
        <v>EURONOIS24Y=</v>
      </c>
      <c r="K61" s="40"/>
      <c r="L61" s="86"/>
      <c r="M61" s="87" t="str">
        <f>_xll.qlMakeOIS(,SettlementDays,IF(D61="SN","1D",IF(D61="SW","1W",D61)),OvernightIndex,,$O$10,$R$10,,,Trigger)</f>
        <v>obj_009b5#0009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81" t="s">
        <v>101</v>
      </c>
      <c r="E62" s="88" t="s">
        <v>39</v>
      </c>
      <c r="F62" s="89">
        <f t="shared" si="1"/>
        <v>42136</v>
      </c>
      <c r="G62" s="89">
        <f>_xll.qlInstrumentValuationDate(M62)</f>
        <v>42136</v>
      </c>
      <c r="H62" s="89">
        <f>_xll.qlCalendarAdvance(Calendar,G62,IF(D62="SN","1D",IF(D62="SW","1W",D62)),"f",FALSE)</f>
        <v>51270</v>
      </c>
      <c r="I62" s="104">
        <f>_xll.qlOvernightIndexedSwapFairRate(M62,AllTriggers)</f>
        <v>1.1639999999923449E-2</v>
      </c>
      <c r="J62" s="40" t="str">
        <f>Currency&amp;CurveTenor&amp;$E62&amp;$D62&amp;"="</f>
        <v>EURONOIS25Y=</v>
      </c>
      <c r="K62" s="40" t="str">
        <f>Currency&amp;"EON"&amp;D62&amp;"=ICAP"</f>
        <v>EUREON25Y=ICAP</v>
      </c>
      <c r="L62" s="86"/>
      <c r="M62" s="87" t="str">
        <f>_xll.qlMakeOIS(,SettlementDays,IF(D62="SN","1D",IF(D62="SW","1W",D62)),OvernightIndex,,$O$10,$R$10,,,Trigger)</f>
        <v>obj_009b0#0010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81" t="s">
        <v>102</v>
      </c>
      <c r="E63" s="88" t="s">
        <v>39</v>
      </c>
      <c r="F63" s="89">
        <f t="shared" si="1"/>
        <v>42136</v>
      </c>
      <c r="G63" s="89">
        <f>_xll.qlInstrumentValuationDate(M63)</f>
        <v>42136</v>
      </c>
      <c r="H63" s="89">
        <f>_xll.qlCalendarAdvance(Calendar,G63,IF(D63="SN","1D",IF(D63="SW","1W",D63)),"f",FALSE)</f>
        <v>51634</v>
      </c>
      <c r="I63" s="104">
        <f>_xll.qlOvernightIndexedSwapFairRate(M63,AllTriggers)</f>
        <v>1.1716657547510787E-2</v>
      </c>
      <c r="J63" s="40" t="str">
        <f>Currency&amp;CurveTenor&amp;$E63&amp;$D63&amp;"="</f>
        <v>EURONOIS26Y=</v>
      </c>
      <c r="K63" s="40"/>
      <c r="L63" s="86"/>
      <c r="M63" s="87" t="str">
        <f>_xll.qlMakeOIS(,SettlementDays,IF(D63="SN","1D",IF(D63="SW","1W",D63)),OvernightIndex,,$O$10,$R$10,,,Trigger)</f>
        <v>obj_009a9#0010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81" t="s">
        <v>103</v>
      </c>
      <c r="E64" s="88" t="s">
        <v>39</v>
      </c>
      <c r="F64" s="89">
        <f t="shared" si="1"/>
        <v>42136</v>
      </c>
      <c r="G64" s="89">
        <f>_xll.qlInstrumentValuationDate(M64)</f>
        <v>42136</v>
      </c>
      <c r="H64" s="89">
        <f>_xll.qlCalendarAdvance(Calendar,G64,IF(D64="SN","1D",IF(D64="SW","1W",D64)),"f",FALSE)</f>
        <v>51998</v>
      </c>
      <c r="I64" s="104">
        <f>_xll.qlOvernightIndexedSwapFairRate(M64,AllTriggers)</f>
        <v>1.1790529338238844E-2</v>
      </c>
      <c r="J64" s="40" t="str">
        <f>Currency&amp;CurveTenor&amp;$E64&amp;$D64&amp;"="</f>
        <v>EURONOIS27Y=</v>
      </c>
      <c r="K64" s="40"/>
      <c r="L64" s="86"/>
      <c r="M64" s="87" t="str">
        <f>_xll.qlMakeOIS(,SettlementDays,IF(D64="SN","1D",IF(D64="SW","1W",D64)),OvernightIndex,,$O$10,$R$10,,,Trigger)</f>
        <v>obj_009db#0009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81" t="s">
        <v>104</v>
      </c>
      <c r="E65" s="88" t="s">
        <v>39</v>
      </c>
      <c r="F65" s="89">
        <f t="shared" si="1"/>
        <v>42136</v>
      </c>
      <c r="G65" s="89">
        <f>_xll.qlInstrumentValuationDate(M65)</f>
        <v>42136</v>
      </c>
      <c r="H65" s="89">
        <f>_xll.qlCalendarAdvance(Calendar,G65,IF(D65="SN","1D",IF(D65="SW","1W",D65)),"f",FALSE)</f>
        <v>52363</v>
      </c>
      <c r="I65" s="104">
        <f>_xll.qlOvernightIndexedSwapFairRate(M65,AllTriggers)</f>
        <v>1.1861035136499894E-2</v>
      </c>
      <c r="J65" s="40" t="str">
        <f>Currency&amp;CurveTenor&amp;$E65&amp;$D65&amp;"="</f>
        <v>EURONOIS28Y=</v>
      </c>
      <c r="K65" s="40"/>
      <c r="L65" s="86"/>
      <c r="M65" s="87" t="str">
        <f>_xll.qlMakeOIS(,SettlementDays,IF(D65="SN","1D",IF(D65="SW","1W",D65)),OvernightIndex,,$O$10,$R$10,,,Trigger)</f>
        <v>obj_009d9#0009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81" t="s">
        <v>105</v>
      </c>
      <c r="E66" s="88" t="s">
        <v>39</v>
      </c>
      <c r="F66" s="89">
        <f t="shared" si="1"/>
        <v>42136</v>
      </c>
      <c r="G66" s="89">
        <f>_xll.qlInstrumentValuationDate(M66)</f>
        <v>42136</v>
      </c>
      <c r="H66" s="89">
        <f>_xll.qlCalendarAdvance(Calendar,G66,IF(D66="SN","1D",IF(D66="SW","1W",D66)),"f",FALSE)</f>
        <v>52729</v>
      </c>
      <c r="I66" s="104">
        <f>_xll.qlOvernightIndexedSwapFairRate(M66,AllTriggers)</f>
        <v>1.1928150026439238E-2</v>
      </c>
      <c r="J66" s="40" t="str">
        <f>Currency&amp;CurveTenor&amp;$E66&amp;$D66&amp;"="</f>
        <v>EURONOIS29Y=</v>
      </c>
      <c r="K66" s="40"/>
      <c r="L66" s="86"/>
      <c r="M66" s="87" t="str">
        <f>_xll.qlMakeOIS(,SettlementDays,IF(D66="SN","1D",IF(D66="SW","1W",D66)),OvernightIndex,,$O$10,$R$10,,,Trigger)</f>
        <v>obj_009c8#0009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81" t="s">
        <v>106</v>
      </c>
      <c r="E67" s="88" t="s">
        <v>39</v>
      </c>
      <c r="F67" s="89">
        <f t="shared" si="1"/>
        <v>42136</v>
      </c>
      <c r="G67" s="89">
        <f>_xll.qlInstrumentValuationDate(M67)</f>
        <v>42136</v>
      </c>
      <c r="H67" s="89">
        <f>_xll.qlCalendarAdvance(Calendar,G67,IF(D67="SN","1D",IF(D67="SW","1W",D67)),"f",FALSE)</f>
        <v>53094</v>
      </c>
      <c r="I67" s="104">
        <f>_xll.qlOvernightIndexedSwapFairRate(M67,AllTriggers)</f>
        <v>1.1989999999999921E-2</v>
      </c>
      <c r="J67" s="40" t="str">
        <f>Currency&amp;CurveTenor&amp;$E67&amp;$D67&amp;"="</f>
        <v>EURONOIS30Y=</v>
      </c>
      <c r="K67" s="40" t="str">
        <f>Currency&amp;"EON"&amp;D67&amp;"=ICAP"</f>
        <v>EUREON30Y=ICAP</v>
      </c>
      <c r="L67" s="86"/>
      <c r="M67" s="87" t="str">
        <f>_xll.qlMakeOIS(,SettlementDays,IF(D67="SN","1D",IF(D67="SW","1W",D67)),OvernightIndex,,$O$10,$R$10,,,Trigger)</f>
        <v>obj_009d0#0009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81"/>
      <c r="E68" s="88"/>
      <c r="F68" s="89"/>
      <c r="G68" s="89"/>
      <c r="H68" s="89"/>
      <c r="I68" s="104"/>
      <c r="J68" s="40"/>
      <c r="K68" s="40"/>
      <c r="L68" s="86"/>
      <c r="M68" s="87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81"/>
      <c r="E69" s="88"/>
      <c r="F69" s="89"/>
      <c r="G69" s="89"/>
      <c r="H69" s="89"/>
      <c r="I69" s="104"/>
      <c r="J69" s="40"/>
      <c r="K69" s="40"/>
      <c r="L69" s="86"/>
      <c r="M69" s="87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81"/>
      <c r="E70" s="88"/>
      <c r="F70" s="89"/>
      <c r="G70" s="89"/>
      <c r="H70" s="89"/>
      <c r="I70" s="104"/>
      <c r="J70" s="40"/>
      <c r="K70" s="40"/>
      <c r="L70" s="86"/>
      <c r="M70" s="87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81"/>
      <c r="E71" s="88"/>
      <c r="F71" s="89"/>
      <c r="G71" s="89"/>
      <c r="H71" s="89"/>
      <c r="I71" s="104"/>
      <c r="J71" s="40"/>
      <c r="K71" s="40"/>
      <c r="L71" s="86"/>
      <c r="M71" s="87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81" t="s">
        <v>107</v>
      </c>
      <c r="E72" s="88" t="s">
        <v>39</v>
      </c>
      <c r="F72" s="89">
        <f t="shared" si="1"/>
        <v>42136</v>
      </c>
      <c r="G72" s="89">
        <f>_xll.qlInstrumentValuationDate(M72)</f>
        <v>42136</v>
      </c>
      <c r="H72" s="89">
        <f>_xll.qlCalendarAdvance(Calendar,G72,IF(D72="SN","1D",IF(D72="SW","1W",D72)),"f",FALSE)</f>
        <v>54920</v>
      </c>
      <c r="I72" s="104">
        <f>_xll.qlOvernightIndexedSwapFairRate(M72,AllTriggers)</f>
        <v>1.2216858299305192E-2</v>
      </c>
      <c r="J72" s="40" t="str">
        <f>Currency&amp;CurveTenor&amp;$E72&amp;$D72&amp;"="</f>
        <v>EURONOIS35Y=</v>
      </c>
      <c r="K72" s="40"/>
      <c r="L72" s="86"/>
      <c r="M72" s="87" t="str">
        <f>_xll.qlMakeOIS(,SettlementDays,IF(D72="SN","1D",IF(D72="SW","1W",D72)),OvernightIndex,,$O$10,$R$10,,,Trigger)</f>
        <v>obj_009da#0009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81"/>
      <c r="E73" s="88"/>
      <c r="F73" s="89"/>
      <c r="G73" s="89"/>
      <c r="H73" s="89"/>
      <c r="I73" s="104"/>
      <c r="J73" s="40"/>
      <c r="K73" s="40"/>
      <c r="L73" s="86"/>
      <c r="M73" s="87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81"/>
      <c r="E74" s="88"/>
      <c r="F74" s="89"/>
      <c r="G74" s="89"/>
      <c r="H74" s="89"/>
      <c r="I74" s="104"/>
      <c r="J74" s="40"/>
      <c r="K74" s="40"/>
      <c r="L74" s="86"/>
      <c r="M74" s="87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81"/>
      <c r="E75" s="88"/>
      <c r="F75" s="89"/>
      <c r="G75" s="89"/>
      <c r="H75" s="89"/>
      <c r="I75" s="104"/>
      <c r="J75" s="40"/>
      <c r="K75" s="40"/>
      <c r="L75" s="86"/>
      <c r="M75" s="87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81"/>
      <c r="E76" s="88"/>
      <c r="F76" s="89"/>
      <c r="G76" s="89"/>
      <c r="H76" s="89"/>
      <c r="I76" s="104"/>
      <c r="J76" s="40"/>
      <c r="K76" s="40"/>
      <c r="L76" s="86"/>
      <c r="M76" s="87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81" t="s">
        <v>108</v>
      </c>
      <c r="E77" s="88" t="s">
        <v>39</v>
      </c>
      <c r="F77" s="89">
        <f t="shared" si="1"/>
        <v>42136</v>
      </c>
      <c r="G77" s="89">
        <f>_xll.qlInstrumentValuationDate(M77)</f>
        <v>42136</v>
      </c>
      <c r="H77" s="89">
        <f>_xll.qlCalendarAdvance(Calendar,G77,IF(D77="SN","1D",IF(D77="SW","1W",D77)),"f",FALSE)</f>
        <v>56746</v>
      </c>
      <c r="I77" s="104">
        <f>_xll.qlOvernightIndexedSwapFairRate(M77,AllTriggers)</f>
        <v>1.2270000000315502E-2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86"/>
      <c r="M77" s="87" t="str">
        <f>_xll.qlMakeOIS(,SettlementDays,IF(D77="SN","1D",IF(D77="SW","1W",D77)),OvernightIndex,,$O$10,$R$10,,,Trigger)</f>
        <v>obj_009cc#0010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81" t="s">
        <v>109</v>
      </c>
      <c r="E78" s="88" t="s">
        <v>39</v>
      </c>
      <c r="F78" s="89">
        <f t="shared" si="1"/>
        <v>42136</v>
      </c>
      <c r="G78" s="89">
        <f>_xll.qlInstrumentValuationDate(M78)</f>
        <v>42136</v>
      </c>
      <c r="H78" s="89">
        <f>_xll.qlCalendarAdvance(Calendar,G78,IF(D78="SN","1D",IF(D78="SW","1W",D78)),"f",FALSE)</f>
        <v>60399</v>
      </c>
      <c r="I78" s="104">
        <f>_xll.qlOvernightIndexedSwapFairRate(M78,AllTriggers)</f>
        <v>1.1979999999904409E-2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86"/>
      <c r="M78" s="87" t="str">
        <f>_xll.qlMakeOIS(,SettlementDays,IF(D78="SN","1D",IF(D78="SW","1W",D78)),OvernightIndex,,$O$10,$R$10,,,Trigger)</f>
        <v>obj_009af#0010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82" t="s">
        <v>110</v>
      </c>
      <c r="E79" s="90" t="s">
        <v>39</v>
      </c>
      <c r="F79" s="91">
        <f t="shared" si="1"/>
        <v>42136</v>
      </c>
      <c r="G79" s="91">
        <f>_xll.qlInstrumentValuationDate(M79)</f>
        <v>42136</v>
      </c>
      <c r="H79" s="91">
        <f>_xll.qlCalendarAdvance(Calendar,G79,IF(D79="SN","1D",IF(D79="SW","1W",D79)),"f",FALSE)</f>
        <v>64052</v>
      </c>
      <c r="I79" s="92">
        <f>_xll.qlOvernightIndexedSwapFairRate(M79,AllTriggers)</f>
        <v>1.193000000000001E-2</v>
      </c>
      <c r="J79" s="92" t="str">
        <f>Currency&amp;CurveTenor&amp;$E79&amp;$D79&amp;"="</f>
        <v>EURONOIS60Y=</v>
      </c>
      <c r="K79" s="92" t="str">
        <f>Currency&amp;"EON"&amp;D79&amp;"=ICAP"</f>
        <v>EUREON60Y=ICAP</v>
      </c>
      <c r="L79" s="86"/>
      <c r="M79" s="93" t="str">
        <f>_xll.qlMakeOIS(,SettlementDays,IF(D79="SN","1D",IF(D79="SW","1W",D79)),OvernightIndex,,$O$10,$R$10,,,Trigger)</f>
        <v>obj_009a8#0010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60</vt:i4>
      </vt:variant>
    </vt:vector>
  </HeadingPairs>
  <TitlesOfParts>
    <vt:vector size="6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2015-05-19T15:48:15Z</dcterms:modified>
</cp:coreProperties>
</file>