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20" yWindow="-15" windowWidth="19080" windowHeight="12030" activeTab="2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1Y Pricing" sheetId="21" r:id="rId6"/>
    <sheet name="ON Pricing" sheetId="19" r:id="rId7"/>
  </sheets>
  <externalReferences>
    <externalReference r:id="rId8"/>
  </externalReferences>
  <definedNames>
    <definedName name="_xlnm._FilterDatabase" localSheetId="2" hidden="1">'1M Pricing'!$O$26:$O$44</definedName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Pricing'!$P$8</definedName>
    <definedName name="BDayConvention" localSheetId="5">'1Y Pricing'!$P$6</definedName>
    <definedName name="BDayConvention" localSheetId="3">'3M Pricing'!$P$6</definedName>
    <definedName name="BDayConvention" localSheetId="4">'6M Pricing'!$P$6</definedName>
    <definedName name="BDayConvention" localSheetId="6">'ON Pricing'!#REF!</definedName>
    <definedName name="BID">Contribution!$E$2</definedName>
    <definedName name="Calendar">'General Settings'!$D$19</definedName>
    <definedName name="Contribute">Contribution!$B$2</definedName>
    <definedName name="Contributor">'ON Pricing'!$O$2</definedName>
    <definedName name="ContributorTable">'[1]General Settings'!$C$15:$D$21</definedName>
    <definedName name="Currency">'General Settings'!$D$11</definedName>
    <definedName name="CurveTenor" localSheetId="2">'1M Pricing'!$F$2</definedName>
    <definedName name="CurveTenor" localSheetId="5">'1Y Pricing'!$F$2</definedName>
    <definedName name="CurveTenor" localSheetId="3">'3M Pricing'!$F$2</definedName>
    <definedName name="CurveTenor" localSheetId="4">'6M Pricing'!$F$2</definedName>
    <definedName name="CurveTenor" localSheetId="6">'ON Pricing'!$F$2</definedName>
    <definedName name="DayCounter" localSheetId="2">'1M Pricing'!$Q$8</definedName>
    <definedName name="DayCounter" localSheetId="5">'1Y Pricing'!$Q$6</definedName>
    <definedName name="DayCounter" localSheetId="3">'3M Pricing'!$Q$6</definedName>
    <definedName name="DayCounter" localSheetId="4">'6M Pricing'!$Q$6</definedName>
    <definedName name="DayCounter" localSheetId="6">'ON Pricing'!#REF!</definedName>
    <definedName name="DiscountingCurve">'General Settings'!$D$12</definedName>
    <definedName name="EndOfMonth" localSheetId="2">'1M Pricing'!$O$8</definedName>
    <definedName name="EndOfMonth" localSheetId="5">'1Y Pricing'!$O$6</definedName>
    <definedName name="EndOfMonth" localSheetId="3">'3M Pricing'!$O$6</definedName>
    <definedName name="EndOfMonth" localSheetId="4">'6M Pricing'!$O$6</definedName>
    <definedName name="EndOfMonth" localSheetId="6">'ON Pricing'!#REF!</definedName>
    <definedName name="EvaluationDate">'General Settings'!$D$5</definedName>
    <definedName name="Fields">Contribution!$E$2:$F$2</definedName>
    <definedName name="FixedLegBDC" localSheetId="2">'1M Pricing'!$P$13</definedName>
    <definedName name="FixedLegBDC" localSheetId="5">'1Y Pricing'!$P$23</definedName>
    <definedName name="FixedLegBDC" localSheetId="3">'3M Pricing'!$P$20</definedName>
    <definedName name="FixedLegBDC" localSheetId="4">'6M Pricing'!$P$23</definedName>
    <definedName name="FixedLegBDC" localSheetId="6">'ON Pricing'!#REF!</definedName>
    <definedName name="FixedLegBDC">#REF!</definedName>
    <definedName name="FixedLegDayCounter" localSheetId="2">'1M Pricing'!$Q$13</definedName>
    <definedName name="FixedLegDayCounter" localSheetId="5">'1Y Pricing'!$Q$23</definedName>
    <definedName name="FixedLegDayCounter" localSheetId="3">'3M Pricing'!$Q$20</definedName>
    <definedName name="FixedLegDayCounter" localSheetId="4">'6M Pricing'!$Q$23</definedName>
    <definedName name="FixedLegDayCounter" localSheetId="6">'ON Pricing'!#REF!</definedName>
    <definedName name="FixedLegTenor" localSheetId="2">'1M Pricing'!$O$13</definedName>
    <definedName name="FixedLegTenor" localSheetId="5">'1Y Pricing'!$O$23</definedName>
    <definedName name="FixedLegTenor" localSheetId="3">'3M Pricing'!$O$20</definedName>
    <definedName name="FixedLegTenor" localSheetId="4">'6M Pricing'!$O$23</definedName>
    <definedName name="FixedLegTenor" localSheetId="6">'ON Pricing'!$O$6</definedName>
    <definedName name="IborIndex" localSheetId="2">'1M Pricing'!$M$3</definedName>
    <definedName name="IborIndex" localSheetId="5">'1Y Pricing'!$M$3</definedName>
    <definedName name="IborIndex" localSheetId="3">'3M Pricing'!$M$3</definedName>
    <definedName name="IborIndex" localSheetId="4">'6M Pricing'!$M$3</definedName>
    <definedName name="IborIndexFamily">'General Settings'!$D$13</definedName>
    <definedName name="InterestRatesTrigger">'General Settings'!$D$6</definedName>
    <definedName name="Interpolation" localSheetId="2">'1M Pricing'!$M$6</definedName>
    <definedName name="Interpolation" localSheetId="5">'1Y Pricing'!#REF!</definedName>
    <definedName name="Interpolation" localSheetId="3">'3M Pricing'!#REF!</definedName>
    <definedName name="Interpolation" localSheetId="4">'6M Pricing'!#REF!</definedName>
    <definedName name="Interpolation" localSheetId="6">'ON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6">'ON Pricing'!$M$3</definedName>
    <definedName name="QuoteLive" localSheetId="6">'ON Pricing'!#REF!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5">'1Y Pricing'!$F$3</definedName>
    <definedName name="YieldCurve" localSheetId="3">'3M Pricing'!$F$3</definedName>
    <definedName name="YieldCurve" localSheetId="4">'6M Pricing'!$F$3</definedName>
    <definedName name="YieldCurve" localSheetId="6">'ON Pricing'!$F$3</definedName>
  </definedNames>
  <calcPr calcId="145621"/>
</workbook>
</file>

<file path=xl/calcChain.xml><?xml version="1.0" encoding="utf-8"?>
<calcChain xmlns="http://schemas.openxmlformats.org/spreadsheetml/2006/main">
  <c r="J78" i="7" l="1"/>
  <c r="J77" i="7"/>
  <c r="J76" i="7"/>
  <c r="J75" i="7"/>
  <c r="J74" i="7"/>
  <c r="J73" i="7"/>
  <c r="K73" i="7" s="1"/>
  <c r="J72" i="7"/>
  <c r="K72" i="7" s="1"/>
  <c r="J71" i="7"/>
  <c r="K71" i="7" s="1"/>
  <c r="J70" i="7"/>
  <c r="J69" i="7"/>
  <c r="J68" i="7"/>
  <c r="J67" i="7"/>
  <c r="J66" i="7"/>
  <c r="J65" i="7"/>
  <c r="J64" i="7"/>
  <c r="K64" i="7" s="1"/>
  <c r="J63" i="7"/>
  <c r="K63" i="7" s="1"/>
  <c r="J62" i="7"/>
  <c r="J61" i="7"/>
  <c r="J60" i="7"/>
  <c r="J59" i="7"/>
  <c r="J58" i="7"/>
  <c r="J57" i="7"/>
  <c r="J56" i="7"/>
  <c r="J55" i="7"/>
  <c r="K55" i="7" s="1"/>
  <c r="J54" i="7"/>
  <c r="J53" i="7"/>
  <c r="J52" i="7"/>
  <c r="J51" i="7"/>
  <c r="J50" i="7"/>
  <c r="J49" i="7"/>
  <c r="J48" i="7"/>
  <c r="J47" i="7"/>
  <c r="K47" i="7" s="1"/>
  <c r="J46" i="7"/>
  <c r="J45" i="7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J37" i="7"/>
  <c r="J36" i="7"/>
  <c r="K36" i="7" s="1"/>
  <c r="J35" i="7"/>
  <c r="K35" i="7" s="1"/>
  <c r="J32" i="7"/>
  <c r="J29" i="7"/>
  <c r="J26" i="7"/>
  <c r="K26" i="7" s="1"/>
  <c r="J23" i="7"/>
  <c r="J22" i="7"/>
  <c r="J21" i="7"/>
  <c r="J20" i="7"/>
  <c r="J19" i="7"/>
  <c r="J18" i="7"/>
  <c r="K18" i="7" s="1"/>
  <c r="J17" i="7"/>
  <c r="K17" i="7" s="1"/>
  <c r="J16" i="7"/>
  <c r="K16" i="7" s="1"/>
  <c r="J15" i="7"/>
  <c r="K15" i="7" s="1"/>
  <c r="J14" i="7"/>
  <c r="J13" i="7"/>
  <c r="J12" i="7"/>
  <c r="J11" i="7"/>
  <c r="J10" i="7"/>
  <c r="J9" i="7"/>
  <c r="K9" i="7" s="1"/>
  <c r="J8" i="7"/>
  <c r="K8" i="7" s="1"/>
  <c r="J7" i="7"/>
  <c r="K7" i="7" s="1"/>
  <c r="J6" i="7"/>
  <c r="K32" i="7"/>
  <c r="K23" i="7"/>
  <c r="K6" i="7"/>
  <c r="K78" i="7"/>
  <c r="K77" i="7"/>
  <c r="K76" i="7"/>
  <c r="K75" i="7"/>
  <c r="K74" i="7"/>
  <c r="K70" i="7"/>
  <c r="K69" i="7"/>
  <c r="K68" i="7"/>
  <c r="K67" i="7"/>
  <c r="K66" i="7"/>
  <c r="K65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6" i="7"/>
  <c r="K45" i="7"/>
  <c r="K38" i="7"/>
  <c r="K37" i="7"/>
  <c r="K29" i="7"/>
  <c r="K22" i="7"/>
  <c r="K21" i="7"/>
  <c r="K20" i="7"/>
  <c r="K19" i="7"/>
  <c r="K14" i="7"/>
  <c r="K13" i="7"/>
  <c r="K12" i="7"/>
  <c r="K11" i="7"/>
  <c r="K10" i="7"/>
  <c r="M9" i="14"/>
  <c r="M8" i="14"/>
  <c r="C12" i="14"/>
  <c r="C7" i="14"/>
  <c r="G6" i="14"/>
  <c r="F11" i="14"/>
  <c r="F10" i="14"/>
  <c r="F9" i="14"/>
  <c r="F8" i="14"/>
  <c r="M11" i="14"/>
  <c r="M10" i="14"/>
  <c r="H6" i="14"/>
  <c r="C6" i="14" l="1"/>
  <c r="G7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2" i="14"/>
  <c r="J29" i="14"/>
  <c r="J26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B67" i="7"/>
  <c r="B68" i="7"/>
  <c r="B69" i="7"/>
  <c r="B70" i="7"/>
  <c r="B71" i="7"/>
  <c r="B72" i="7"/>
  <c r="B73" i="7"/>
  <c r="B74" i="7"/>
  <c r="B75" i="7"/>
  <c r="B76" i="7"/>
  <c r="B77" i="7"/>
  <c r="B78" i="7"/>
  <c r="B36" i="7"/>
  <c r="B37" i="7"/>
  <c r="B38" i="7"/>
  <c r="B39" i="7"/>
  <c r="B40" i="7"/>
  <c r="B41" i="7"/>
  <c r="B42" i="7"/>
  <c r="B43" i="7"/>
  <c r="B44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2" i="7"/>
  <c r="I29" i="7"/>
  <c r="I26" i="7"/>
  <c r="X75" i="7"/>
  <c r="X74" i="7"/>
  <c r="X73" i="7"/>
  <c r="X72" i="7"/>
  <c r="X70" i="7"/>
  <c r="X69" i="7"/>
  <c r="X68" i="7"/>
  <c r="X67" i="7"/>
  <c r="X38" i="7"/>
  <c r="X37" i="7"/>
  <c r="X36" i="7"/>
  <c r="I14" i="7"/>
  <c r="I15" i="7"/>
  <c r="I16" i="7"/>
  <c r="I17" i="7"/>
  <c r="I18" i="7"/>
  <c r="I19" i="7"/>
  <c r="I20" i="7"/>
  <c r="I21" i="7"/>
  <c r="I22" i="7"/>
  <c r="I23" i="7"/>
  <c r="I7" i="7"/>
  <c r="I8" i="7"/>
  <c r="I9" i="7"/>
  <c r="I10" i="7"/>
  <c r="I11" i="7"/>
  <c r="I12" i="7"/>
  <c r="I6" i="7"/>
  <c r="I13" i="7"/>
  <c r="M3" i="21"/>
  <c r="F3" i="21"/>
  <c r="K78" i="19"/>
  <c r="K77" i="19"/>
  <c r="K76" i="19"/>
  <c r="K66" i="19"/>
  <c r="K61" i="19"/>
  <c r="K56" i="19"/>
  <c r="K51" i="19"/>
  <c r="K48" i="19"/>
  <c r="K47" i="19"/>
  <c r="K46" i="19"/>
  <c r="K45" i="19"/>
  <c r="K44" i="19"/>
  <c r="K43" i="19"/>
  <c r="K42" i="19"/>
  <c r="K41" i="19"/>
  <c r="K40" i="19"/>
  <c r="K39" i="19"/>
  <c r="K35" i="19"/>
  <c r="K32" i="19"/>
  <c r="K29" i="19"/>
  <c r="K26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J46" i="19"/>
  <c r="F78" i="7"/>
  <c r="F77" i="7"/>
  <c r="F76" i="7"/>
  <c r="F71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Y78" i="7"/>
  <c r="J78" i="19" s="1"/>
  <c r="Y77" i="7"/>
  <c r="J77" i="19" s="1"/>
  <c r="Y76" i="7"/>
  <c r="J76" i="19" s="1"/>
  <c r="Y71" i="7"/>
  <c r="J71" i="19" s="1"/>
  <c r="Y66" i="7"/>
  <c r="J66" i="19" s="1"/>
  <c r="Y65" i="7"/>
  <c r="J65" i="19" s="1"/>
  <c r="Y64" i="7"/>
  <c r="J64" i="19" s="1"/>
  <c r="Y63" i="7"/>
  <c r="J63" i="19" s="1"/>
  <c r="Y62" i="7"/>
  <c r="J62" i="19" s="1"/>
  <c r="Y61" i="7"/>
  <c r="J61" i="19" s="1"/>
  <c r="Y60" i="7"/>
  <c r="J60" i="19" s="1"/>
  <c r="Y59" i="7"/>
  <c r="J59" i="19" s="1"/>
  <c r="Y58" i="7"/>
  <c r="J58" i="19" s="1"/>
  <c r="Y57" i="7"/>
  <c r="J57" i="19" s="1"/>
  <c r="Y56" i="7"/>
  <c r="J56" i="19" s="1"/>
  <c r="Y55" i="7"/>
  <c r="J55" i="19" s="1"/>
  <c r="Y54" i="7"/>
  <c r="J54" i="19" s="1"/>
  <c r="Y53" i="7"/>
  <c r="J53" i="19" s="1"/>
  <c r="Y52" i="7"/>
  <c r="J52" i="19" s="1"/>
  <c r="Y51" i="7"/>
  <c r="J51" i="19" s="1"/>
  <c r="Y50" i="7"/>
  <c r="J50" i="19" s="1"/>
  <c r="Y49" i="7"/>
  <c r="J49" i="19" s="1"/>
  <c r="Y48" i="7"/>
  <c r="J48" i="19" s="1"/>
  <c r="Y47" i="7"/>
  <c r="J47" i="19" s="1"/>
  <c r="Y46" i="7"/>
  <c r="Y45" i="7"/>
  <c r="J45" i="19" s="1"/>
  <c r="Y44" i="7"/>
  <c r="J44" i="19" s="1"/>
  <c r="Y43" i="7"/>
  <c r="J43" i="19" s="1"/>
  <c r="Y42" i="7"/>
  <c r="J42" i="19" s="1"/>
  <c r="Y41" i="7"/>
  <c r="J41" i="19" s="1"/>
  <c r="Y40" i="7"/>
  <c r="J40" i="19" s="1"/>
  <c r="Y39" i="7"/>
  <c r="J39" i="19" s="1"/>
  <c r="Y35" i="7"/>
  <c r="J35" i="19" s="1"/>
  <c r="Y34" i="7"/>
  <c r="J34" i="19" s="1"/>
  <c r="Y33" i="7"/>
  <c r="J33" i="19" s="1"/>
  <c r="Y32" i="7"/>
  <c r="J32" i="19" s="1"/>
  <c r="Y31" i="7"/>
  <c r="J31" i="19" s="1"/>
  <c r="Y30" i="7"/>
  <c r="J30" i="19" s="1"/>
  <c r="Y29" i="7"/>
  <c r="J29" i="19" s="1"/>
  <c r="Y28" i="7"/>
  <c r="J28" i="19" s="1"/>
  <c r="Y27" i="7"/>
  <c r="J27" i="19" s="1"/>
  <c r="Y26" i="7"/>
  <c r="J26" i="19" s="1"/>
  <c r="Y25" i="7"/>
  <c r="J25" i="19" s="1"/>
  <c r="Y24" i="7"/>
  <c r="J24" i="19" s="1"/>
  <c r="Y23" i="7"/>
  <c r="J23" i="19" s="1"/>
  <c r="Y22" i="7"/>
  <c r="J22" i="19" s="1"/>
  <c r="Y21" i="7"/>
  <c r="J21" i="19" s="1"/>
  <c r="Y20" i="7"/>
  <c r="J20" i="19" s="1"/>
  <c r="Y19" i="7"/>
  <c r="J19" i="19" s="1"/>
  <c r="Y18" i="7"/>
  <c r="J18" i="19" s="1"/>
  <c r="Y17" i="7"/>
  <c r="J17" i="19" s="1"/>
  <c r="Y16" i="7"/>
  <c r="J16" i="19" s="1"/>
  <c r="Y15" i="7"/>
  <c r="J15" i="19" s="1"/>
  <c r="Y14" i="7"/>
  <c r="J14" i="19" s="1"/>
  <c r="Y13" i="7"/>
  <c r="J13" i="19" s="1"/>
  <c r="Y12" i="7"/>
  <c r="J12" i="19" s="1"/>
  <c r="Y11" i="7"/>
  <c r="J11" i="19" s="1"/>
  <c r="Y10" i="7"/>
  <c r="J10" i="19" s="1"/>
  <c r="Y9" i="7"/>
  <c r="J9" i="19" s="1"/>
  <c r="X66" i="7"/>
  <c r="X71" i="7"/>
  <c r="X76" i="7"/>
  <c r="X77" i="7"/>
  <c r="X7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D13" i="2"/>
  <c r="AC4" i="7"/>
  <c r="AE4" i="7"/>
  <c r="AG4" i="7"/>
  <c r="AI4" i="7"/>
  <c r="AK4" i="7"/>
  <c r="C30" i="7"/>
  <c r="D30" i="7"/>
  <c r="E30" i="7"/>
  <c r="C31" i="7"/>
  <c r="D31" i="7"/>
  <c r="E31" i="7"/>
  <c r="B32" i="7"/>
  <c r="C32" i="7"/>
  <c r="D32" i="7"/>
  <c r="E32" i="7"/>
  <c r="C33" i="7"/>
  <c r="D33" i="7"/>
  <c r="E33" i="7"/>
  <c r="C34" i="7"/>
  <c r="D34" i="7"/>
  <c r="E34" i="7"/>
  <c r="B35" i="7"/>
  <c r="C35" i="7"/>
  <c r="D35" i="7"/>
  <c r="E35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C71" i="7"/>
  <c r="D71" i="7"/>
  <c r="E71" i="7"/>
  <c r="C76" i="7"/>
  <c r="D76" i="7"/>
  <c r="E76" i="7"/>
  <c r="C77" i="7"/>
  <c r="D77" i="7"/>
  <c r="E77" i="7"/>
  <c r="C78" i="7"/>
  <c r="D78" i="7"/>
  <c r="E78" i="7"/>
  <c r="H7" i="14"/>
  <c r="H12" i="14"/>
  <c r="G12" i="14"/>
  <c r="M11" i="19"/>
  <c r="M50" i="19"/>
  <c r="M60" i="19"/>
  <c r="M51" i="19"/>
  <c r="M31" i="19"/>
  <c r="M64" i="19"/>
  <c r="M39" i="19"/>
  <c r="M61" i="19"/>
  <c r="M77" i="19"/>
  <c r="M44" i="19"/>
  <c r="M65" i="19"/>
  <c r="M56" i="19"/>
  <c r="G56" i="19" s="1"/>
  <c r="G77" i="19"/>
  <c r="M62" i="19"/>
  <c r="M34" i="19"/>
  <c r="M32" i="19"/>
  <c r="M57" i="19"/>
  <c r="M20" i="19"/>
  <c r="G20" i="19" s="1"/>
  <c r="G61" i="19"/>
  <c r="M45" i="19"/>
  <c r="M8" i="19"/>
  <c r="G8" i="19" s="1"/>
  <c r="M24" i="19"/>
  <c r="M40" i="19"/>
  <c r="G24" i="19"/>
  <c r="M78" i="19"/>
  <c r="M43" i="19"/>
  <c r="M28" i="19"/>
  <c r="G28" i="19" s="1"/>
  <c r="M53" i="19"/>
  <c r="M33" i="19"/>
  <c r="G33" i="19" s="1"/>
  <c r="M48" i="19"/>
  <c r="G48" i="19" s="1"/>
  <c r="G51" i="19"/>
  <c r="M18" i="19"/>
  <c r="M49" i="19"/>
  <c r="G49" i="19" s="1"/>
  <c r="G53" i="19"/>
  <c r="M54" i="19"/>
  <c r="M12" i="19"/>
  <c r="M26" i="19"/>
  <c r="M23" i="19"/>
  <c r="M41" i="19"/>
  <c r="G41" i="19" s="1"/>
  <c r="M9" i="19"/>
  <c r="G9" i="19" s="1"/>
  <c r="G32" i="19"/>
  <c r="M21" i="19"/>
  <c r="M30" i="19"/>
  <c r="G30" i="19" s="1"/>
  <c r="G78" i="19"/>
  <c r="G64" i="19"/>
  <c r="G31" i="19"/>
  <c r="G50" i="19"/>
  <c r="M71" i="19"/>
  <c r="G62" i="19"/>
  <c r="G21" i="19"/>
  <c r="G65" i="19"/>
  <c r="G23" i="19"/>
  <c r="M17" i="19"/>
  <c r="G17" i="19" s="1"/>
  <c r="M59" i="19"/>
  <c r="G59" i="19" s="1"/>
  <c r="G54" i="19"/>
  <c r="G57" i="19"/>
  <c r="M46" i="19"/>
  <c r="G46" i="19" s="1"/>
  <c r="M16" i="19"/>
  <c r="M29" i="19"/>
  <c r="G12" i="19"/>
  <c r="M35" i="19"/>
  <c r="G35" i="19" s="1"/>
  <c r="M15" i="19"/>
  <c r="G15" i="19" s="1"/>
  <c r="M63" i="19"/>
  <c r="G63" i="19" s="1"/>
  <c r="G60" i="19"/>
  <c r="M27" i="19"/>
  <c r="G27" i="19" s="1"/>
  <c r="M66" i="19"/>
  <c r="G66" i="19" s="1"/>
  <c r="G43" i="19"/>
  <c r="G26" i="19"/>
  <c r="G29" i="19"/>
  <c r="M76" i="19"/>
  <c r="M58" i="19"/>
  <c r="G58" i="19" s="1"/>
  <c r="G16" i="19"/>
  <c r="G44" i="19"/>
  <c r="G39" i="19"/>
  <c r="M10" i="19"/>
  <c r="G10" i="19" s="1"/>
  <c r="M52" i="19"/>
  <c r="G52" i="19" s="1"/>
  <c r="M22" i="19"/>
  <c r="G22" i="19" s="1"/>
  <c r="M14" i="19"/>
  <c r="G14" i="19" s="1"/>
  <c r="M25" i="19"/>
  <c r="G25" i="19" s="1"/>
  <c r="G11" i="19"/>
  <c r="G45" i="19"/>
  <c r="G76" i="19"/>
  <c r="M42" i="19"/>
  <c r="G42" i="19" s="1"/>
  <c r="G71" i="19"/>
  <c r="G34" i="19"/>
  <c r="G40" i="19"/>
  <c r="M55" i="19"/>
  <c r="G55" i="19" s="1"/>
  <c r="M47" i="19"/>
  <c r="G47" i="19" s="1"/>
  <c r="M13" i="19"/>
  <c r="G13" i="19" s="1"/>
  <c r="M19" i="19"/>
  <c r="G19" i="19" s="1"/>
  <c r="G18" i="19"/>
  <c r="G8" i="14"/>
  <c r="H8" i="14"/>
  <c r="G9" i="14"/>
  <c r="H9" i="14" s="1"/>
  <c r="G10" i="14"/>
  <c r="H10" i="14" s="1"/>
  <c r="G11" i="14"/>
  <c r="H11" i="14" s="1"/>
  <c r="C11" i="14" l="1"/>
  <c r="C10" i="14"/>
  <c r="C9" i="14"/>
  <c r="C8" i="14"/>
  <c r="F3" i="19"/>
  <c r="F3" i="18"/>
  <c r="F3" i="17"/>
  <c r="E27" i="7"/>
  <c r="D29" i="7"/>
  <c r="D17" i="7"/>
  <c r="C27" i="7"/>
  <c r="E25" i="7"/>
  <c r="D19" i="7"/>
  <c r="E22" i="7"/>
  <c r="C25" i="7"/>
  <c r="E14" i="7"/>
  <c r="E28" i="7"/>
  <c r="D20" i="7"/>
  <c r="C20" i="7"/>
  <c r="E13" i="7"/>
  <c r="E23" i="7"/>
  <c r="D16" i="7"/>
  <c r="D22" i="7"/>
  <c r="C29" i="7"/>
  <c r="C14" i="7"/>
  <c r="E11" i="7"/>
  <c r="C11" i="7"/>
  <c r="D8" i="7"/>
  <c r="D28" i="7"/>
  <c r="D13" i="7"/>
  <c r="E10" i="7"/>
  <c r="C26" i="7"/>
  <c r="E26" i="7"/>
  <c r="C12" i="7"/>
  <c r="D15" i="7"/>
  <c r="E21" i="7"/>
  <c r="D25" i="7"/>
  <c r="D23" i="7"/>
  <c r="C7" i="7"/>
  <c r="C21" i="7"/>
  <c r="D24" i="7"/>
  <c r="D26" i="7"/>
  <c r="C23" i="7"/>
  <c r="E29" i="7"/>
  <c r="D10" i="7"/>
  <c r="C22" i="7"/>
  <c r="C8" i="7"/>
  <c r="D12" i="7"/>
  <c r="C24" i="7"/>
  <c r="D21" i="7"/>
  <c r="D27" i="7"/>
  <c r="E9" i="7"/>
  <c r="E12" i="7"/>
  <c r="D9" i="7"/>
  <c r="C9" i="7"/>
  <c r="E20" i="7"/>
  <c r="E17" i="7"/>
  <c r="D18" i="7"/>
  <c r="B26" i="7"/>
  <c r="D7" i="7"/>
  <c r="F9" i="7"/>
  <c r="C17" i="7"/>
  <c r="D11" i="7"/>
  <c r="B29" i="7"/>
  <c r="C28" i="7"/>
  <c r="E24" i="7"/>
  <c r="B23" i="7"/>
  <c r="D14" i="7"/>
  <c r="P24" i="7" l="1"/>
  <c r="Q24" i="7" s="1"/>
  <c r="J24" i="21" s="1"/>
  <c r="P25" i="7"/>
  <c r="Q25" i="7" s="1"/>
  <c r="J25" i="21" s="1"/>
  <c r="P26" i="7"/>
  <c r="Q26" i="7" s="1"/>
  <c r="J26" i="21" s="1"/>
  <c r="P27" i="7"/>
  <c r="Q27" i="7" s="1"/>
  <c r="J27" i="21" s="1"/>
  <c r="P28" i="7"/>
  <c r="Q28" i="7" s="1"/>
  <c r="J28" i="21" s="1"/>
  <c r="P29" i="7"/>
  <c r="Q29" i="7" s="1"/>
  <c r="J29" i="21" s="1"/>
  <c r="P23" i="7"/>
  <c r="Q23" i="7" s="1"/>
  <c r="J23" i="21" s="1"/>
  <c r="P13" i="7"/>
  <c r="Q13" i="7" s="1"/>
  <c r="J13" i="21" s="1"/>
  <c r="P14" i="7"/>
  <c r="Q14" i="7" s="1"/>
  <c r="J14" i="21" s="1"/>
  <c r="P7" i="7"/>
  <c r="Q7" i="7" s="1"/>
  <c r="J7" i="21" s="1"/>
  <c r="P8" i="7"/>
  <c r="Q8" i="7" s="1"/>
  <c r="J8" i="21" s="1"/>
  <c r="P9" i="7"/>
  <c r="Q9" i="7" s="1"/>
  <c r="J9" i="21" s="1"/>
  <c r="P10" i="7"/>
  <c r="Q10" i="7" s="1"/>
  <c r="J10" i="21" s="1"/>
  <c r="P11" i="7"/>
  <c r="Q11" i="7" s="1"/>
  <c r="J11" i="21" s="1"/>
  <c r="P12" i="7"/>
  <c r="Q12" i="7" s="1"/>
  <c r="J12" i="21" s="1"/>
  <c r="P6" i="7"/>
  <c r="Q6" i="7" s="1"/>
  <c r="J6" i="21" s="1"/>
  <c r="Q15" i="7"/>
  <c r="J15" i="21" s="1"/>
  <c r="Q16" i="7"/>
  <c r="J16" i="21" s="1"/>
  <c r="Q17" i="7"/>
  <c r="J17" i="21" s="1"/>
  <c r="Q18" i="7"/>
  <c r="J18" i="21" s="1"/>
  <c r="Q19" i="7"/>
  <c r="J19" i="21" s="1"/>
  <c r="Q20" i="7"/>
  <c r="J20" i="21" s="1"/>
  <c r="Q21" i="7"/>
  <c r="J21" i="21" s="1"/>
  <c r="Q22" i="7"/>
  <c r="J22" i="21" s="1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T10" i="7"/>
  <c r="U10" i="7" s="1"/>
  <c r="T11" i="7"/>
  <c r="U11" i="7" s="1"/>
  <c r="T12" i="7"/>
  <c r="U12" i="7" s="1"/>
  <c r="T13" i="7"/>
  <c r="U13" i="7" s="1"/>
  <c r="T14" i="7"/>
  <c r="U14" i="7" s="1"/>
  <c r="T17" i="7"/>
  <c r="U17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9" i="7"/>
  <c r="U9" i="7" s="1"/>
  <c r="B1" i="2"/>
  <c r="D5" i="2"/>
  <c r="F71" i="14" l="1"/>
  <c r="F63" i="14"/>
  <c r="F55" i="14"/>
  <c r="F47" i="14"/>
  <c r="F39" i="14"/>
  <c r="F31" i="14"/>
  <c r="F23" i="14"/>
  <c r="F15" i="14"/>
  <c r="F77" i="14"/>
  <c r="F69" i="14"/>
  <c r="F61" i="14"/>
  <c r="F53" i="14"/>
  <c r="F45" i="14"/>
  <c r="F37" i="14"/>
  <c r="F29" i="14"/>
  <c r="F21" i="14"/>
  <c r="F76" i="14"/>
  <c r="F68" i="14"/>
  <c r="F52" i="14"/>
  <c r="F44" i="14"/>
  <c r="F36" i="14"/>
  <c r="F28" i="14"/>
  <c r="F20" i="14"/>
  <c r="F75" i="14"/>
  <c r="F67" i="14"/>
  <c r="F59" i="14"/>
  <c r="F51" i="14"/>
  <c r="F43" i="14"/>
  <c r="F35" i="14"/>
  <c r="F27" i="14"/>
  <c r="F19" i="14"/>
  <c r="F78" i="14"/>
  <c r="F70" i="14"/>
  <c r="F62" i="14"/>
  <c r="F54" i="14"/>
  <c r="F46" i="14"/>
  <c r="F38" i="14"/>
  <c r="F30" i="14"/>
  <c r="F22" i="14"/>
  <c r="F14" i="14"/>
  <c r="F60" i="14"/>
  <c r="F57" i="14"/>
  <c r="F34" i="14"/>
  <c r="F16" i="14"/>
  <c r="F74" i="14"/>
  <c r="F56" i="14"/>
  <c r="F33" i="14"/>
  <c r="F73" i="14"/>
  <c r="F50" i="14"/>
  <c r="F32" i="14"/>
  <c r="F72" i="14"/>
  <c r="F49" i="14"/>
  <c r="F26" i="14"/>
  <c r="F66" i="14"/>
  <c r="F48" i="14"/>
  <c r="F25" i="14"/>
  <c r="F65" i="14"/>
  <c r="F42" i="14"/>
  <c r="F24" i="14"/>
  <c r="F64" i="14"/>
  <c r="F41" i="14"/>
  <c r="F18" i="14"/>
  <c r="F58" i="14"/>
  <c r="F40" i="14"/>
  <c r="F17" i="14"/>
  <c r="F27" i="21"/>
  <c r="F23" i="21"/>
  <c r="F11" i="21"/>
  <c r="F7" i="21"/>
  <c r="F28" i="21"/>
  <c r="F24" i="21"/>
  <c r="F12" i="21"/>
  <c r="F8" i="21"/>
  <c r="F29" i="21"/>
  <c r="F25" i="21"/>
  <c r="F13" i="21"/>
  <c r="F9" i="21"/>
  <c r="F26" i="21"/>
  <c r="F14" i="21"/>
  <c r="F10" i="21"/>
  <c r="F6" i="21"/>
  <c r="F31" i="19"/>
  <c r="F42" i="19"/>
  <c r="F50" i="19"/>
  <c r="F58" i="19"/>
  <c r="F66" i="19"/>
  <c r="F32" i="19"/>
  <c r="F43" i="19"/>
  <c r="F51" i="19"/>
  <c r="F59" i="19"/>
  <c r="F71" i="19"/>
  <c r="F33" i="19"/>
  <c r="F44" i="19"/>
  <c r="F52" i="19"/>
  <c r="F60" i="19"/>
  <c r="F76" i="19"/>
  <c r="F34" i="19"/>
  <c r="F45" i="19"/>
  <c r="F53" i="19"/>
  <c r="F61" i="19"/>
  <c r="F77" i="19"/>
  <c r="F35" i="19"/>
  <c r="F46" i="19"/>
  <c r="F54" i="19"/>
  <c r="F62" i="19"/>
  <c r="F78" i="19"/>
  <c r="F39" i="19"/>
  <c r="F47" i="19"/>
  <c r="F55" i="19"/>
  <c r="F63" i="19"/>
  <c r="F40" i="19"/>
  <c r="F48" i="19"/>
  <c r="F56" i="19"/>
  <c r="F64" i="19"/>
  <c r="F30" i="19"/>
  <c r="F41" i="19"/>
  <c r="F49" i="19"/>
  <c r="F57" i="19"/>
  <c r="F65" i="19"/>
  <c r="F25" i="19"/>
  <c r="F17" i="19"/>
  <c r="F9" i="19"/>
  <c r="F23" i="19"/>
  <c r="F29" i="19"/>
  <c r="F28" i="19"/>
  <c r="F12" i="19"/>
  <c r="F19" i="19"/>
  <c r="F24" i="19"/>
  <c r="F16" i="19"/>
  <c r="F8" i="19"/>
  <c r="F15" i="19"/>
  <c r="F14" i="19"/>
  <c r="F21" i="19"/>
  <c r="F11" i="19"/>
  <c r="F22" i="19"/>
  <c r="F13" i="19"/>
  <c r="F20" i="19"/>
  <c r="F27" i="19"/>
  <c r="F26" i="19"/>
  <c r="F18" i="19"/>
  <c r="F10" i="19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M3" i="17"/>
  <c r="F12" i="14"/>
  <c r="F13" i="14"/>
  <c r="M3" i="14"/>
  <c r="F7" i="14"/>
  <c r="F6" i="14"/>
  <c r="D18" i="2"/>
  <c r="D19" i="2" l="1"/>
  <c r="B6" i="7"/>
  <c r="C6" i="7"/>
  <c r="D6" i="7"/>
  <c r="M36" i="14"/>
  <c r="G36" i="14" s="1"/>
  <c r="M43" i="14"/>
  <c r="G43" i="14" s="1"/>
  <c r="M74" i="14"/>
  <c r="G74" i="14" s="1"/>
  <c r="M27" i="14"/>
  <c r="G27" i="14" s="1"/>
  <c r="M44" i="14"/>
  <c r="G44" i="14" s="1"/>
  <c r="M75" i="14"/>
  <c r="G75" i="14" s="1"/>
  <c r="M55" i="14"/>
  <c r="G55" i="14" s="1"/>
  <c r="M69" i="14"/>
  <c r="G69" i="14" s="1"/>
  <c r="M28" i="14"/>
  <c r="G28" i="14" s="1"/>
  <c r="M73" i="14"/>
  <c r="G73" i="14" s="1"/>
  <c r="M26" i="14"/>
  <c r="G26" i="14" s="1"/>
  <c r="M58" i="14"/>
  <c r="G58" i="14" s="1"/>
  <c r="M52" i="14"/>
  <c r="G52" i="14" s="1"/>
  <c r="M66" i="14"/>
  <c r="G66" i="14" s="1"/>
  <c r="M47" i="14"/>
  <c r="G47" i="14" s="1"/>
  <c r="M61" i="14"/>
  <c r="G61" i="14" s="1"/>
  <c r="M38" i="14"/>
  <c r="G38" i="14" s="1"/>
  <c r="M64" i="14"/>
  <c r="G64" i="14" s="1"/>
  <c r="M32" i="14"/>
  <c r="G32" i="14" s="1"/>
  <c r="M46" i="14"/>
  <c r="G46" i="14" s="1"/>
  <c r="M42" i="14"/>
  <c r="G42" i="14" s="1"/>
  <c r="M56" i="14"/>
  <c r="G56" i="14" s="1"/>
  <c r="M77" i="14"/>
  <c r="G77" i="14" s="1"/>
  <c r="M54" i="14"/>
  <c r="G54" i="14" s="1"/>
  <c r="M71" i="14"/>
  <c r="G71" i="14" s="1"/>
  <c r="M25" i="14"/>
  <c r="G25" i="14" s="1"/>
  <c r="M31" i="14"/>
  <c r="G31" i="14" s="1"/>
  <c r="M35" i="14"/>
  <c r="G35" i="14" s="1"/>
  <c r="M65" i="14"/>
  <c r="G65" i="14" s="1"/>
  <c r="M72" i="14"/>
  <c r="G72" i="14" s="1"/>
  <c r="M29" i="14"/>
  <c r="G29" i="14" s="1"/>
  <c r="M68" i="14"/>
  <c r="G68" i="14" s="1"/>
  <c r="M51" i="14"/>
  <c r="G51" i="14" s="1"/>
  <c r="M48" i="14"/>
  <c r="G48" i="14" s="1"/>
  <c r="M62" i="14"/>
  <c r="G62" i="14" s="1"/>
  <c r="M60" i="14"/>
  <c r="G60" i="14" s="1"/>
  <c r="M49" i="14"/>
  <c r="G49" i="14" s="1"/>
  <c r="M63" i="14"/>
  <c r="G63" i="14" s="1"/>
  <c r="M70" i="14"/>
  <c r="G70" i="14" s="1"/>
  <c r="M33" i="14"/>
  <c r="G33" i="14" s="1"/>
  <c r="M37" i="14"/>
  <c r="G37" i="14" s="1"/>
  <c r="M40" i="14"/>
  <c r="G40" i="14" s="1"/>
  <c r="M78" i="14"/>
  <c r="G78" i="14" s="1"/>
  <c r="M57" i="14"/>
  <c r="G57" i="14" s="1"/>
  <c r="M76" i="14"/>
  <c r="G76" i="14" s="1"/>
  <c r="M34" i="14"/>
  <c r="G34" i="14" s="1"/>
  <c r="M45" i="14"/>
  <c r="G45" i="14" s="1"/>
  <c r="M67" i="14"/>
  <c r="G67" i="14" s="1"/>
  <c r="M24" i="14"/>
  <c r="G24" i="14" s="1"/>
  <c r="M59" i="14"/>
  <c r="G59" i="14" s="1"/>
  <c r="M39" i="14"/>
  <c r="G39" i="14" s="1"/>
  <c r="M50" i="14"/>
  <c r="G50" i="14" s="1"/>
  <c r="M53" i="14"/>
  <c r="G53" i="14" s="1"/>
  <c r="M41" i="14"/>
  <c r="G41" i="14" s="1"/>
  <c r="M30" i="14"/>
  <c r="G30" i="14" s="1"/>
  <c r="H12" i="19"/>
  <c r="H32" i="19"/>
  <c r="H76" i="19"/>
  <c r="H58" i="19"/>
  <c r="H45" i="19"/>
  <c r="H30" i="19"/>
  <c r="H11" i="19"/>
  <c r="G20" i="18"/>
  <c r="M11" i="18"/>
  <c r="D20" i="2"/>
  <c r="G13" i="17"/>
  <c r="M28" i="17"/>
  <c r="M12" i="18"/>
  <c r="G19" i="17"/>
  <c r="G17" i="21"/>
  <c r="G19" i="21"/>
  <c r="M9" i="21"/>
  <c r="M10" i="17"/>
  <c r="M10" i="18"/>
  <c r="G22" i="18"/>
  <c r="M26" i="18"/>
  <c r="M13" i="21"/>
  <c r="M6" i="21"/>
  <c r="H63" i="19"/>
  <c r="H61" i="19"/>
  <c r="H27" i="19"/>
  <c r="M14" i="18"/>
  <c r="M9" i="17"/>
  <c r="M28" i="21"/>
  <c r="G28" i="21" s="1"/>
  <c r="H25" i="19"/>
  <c r="H59" i="19"/>
  <c r="H42" i="19"/>
  <c r="G15" i="18"/>
  <c r="G21" i="18"/>
  <c r="M20" i="17"/>
  <c r="M8" i="18"/>
  <c r="M25" i="21"/>
  <c r="G21" i="21"/>
  <c r="H33" i="19"/>
  <c r="H10" i="19"/>
  <c r="H66" i="19"/>
  <c r="G15" i="17"/>
  <c r="G14" i="17"/>
  <c r="H14" i="17"/>
  <c r="H21" i="18"/>
  <c r="M29" i="21"/>
  <c r="G25" i="21"/>
  <c r="F17" i="21"/>
  <c r="H22" i="19"/>
  <c r="H18" i="19"/>
  <c r="H54" i="19"/>
  <c r="G16" i="18"/>
  <c r="M26" i="17"/>
  <c r="G20" i="21"/>
  <c r="H17" i="21"/>
  <c r="H29" i="19"/>
  <c r="H26" i="19"/>
  <c r="H21" i="19"/>
  <c r="M25" i="18"/>
  <c r="F22" i="18"/>
  <c r="M8" i="21"/>
  <c r="H31" i="19"/>
  <c r="H78" i="19"/>
  <c r="H22" i="18"/>
  <c r="M7" i="21"/>
  <c r="G7" i="21" s="1"/>
  <c r="H55" i="19"/>
  <c r="H9" i="19"/>
  <c r="H28" i="19"/>
  <c r="H24" i="19"/>
  <c r="H53" i="19"/>
  <c r="H49" i="19"/>
  <c r="H19" i="19"/>
  <c r="G18" i="17"/>
  <c r="H18" i="17" s="1"/>
  <c r="H15" i="18"/>
  <c r="F18" i="17"/>
  <c r="M24" i="21"/>
  <c r="G13" i="21"/>
  <c r="H28" i="21"/>
  <c r="H48" i="19"/>
  <c r="H51" i="19"/>
  <c r="H15" i="19"/>
  <c r="G17" i="17"/>
  <c r="F17" i="17" s="1"/>
  <c r="M21" i="17"/>
  <c r="G21" i="17" s="1"/>
  <c r="M22" i="17"/>
  <c r="G15" i="21"/>
  <c r="H15" i="21"/>
  <c r="H7" i="21"/>
  <c r="G9" i="21"/>
  <c r="H14" i="19"/>
  <c r="H77" i="19"/>
  <c r="M7" i="17"/>
  <c r="M11" i="17"/>
  <c r="F15" i="21"/>
  <c r="F19" i="21"/>
  <c r="H8" i="19"/>
  <c r="H56" i="19"/>
  <c r="H46" i="19"/>
  <c r="M6" i="18"/>
  <c r="M26" i="21"/>
  <c r="H19" i="21"/>
  <c r="H57" i="19"/>
  <c r="H16" i="19"/>
  <c r="M28" i="18"/>
  <c r="M27" i="21"/>
  <c r="G6" i="21"/>
  <c r="H23" i="19"/>
  <c r="H62" i="19"/>
  <c r="M25" i="17"/>
  <c r="H50" i="19"/>
  <c r="H71" i="19"/>
  <c r="G18" i="21"/>
  <c r="H17" i="19"/>
  <c r="G12" i="17"/>
  <c r="F12" i="17" s="1"/>
  <c r="G16" i="17"/>
  <c r="M14" i="21"/>
  <c r="H13" i="19"/>
  <c r="H35" i="19"/>
  <c r="M9" i="18"/>
  <c r="M29" i="17"/>
  <c r="G22" i="21"/>
  <c r="F22" i="21" s="1"/>
  <c r="H22" i="21"/>
  <c r="H41" i="19"/>
  <c r="H20" i="19"/>
  <c r="M27" i="17"/>
  <c r="M6" i="17"/>
  <c r="M11" i="21"/>
  <c r="G11" i="21" s="1"/>
  <c r="H39" i="19"/>
  <c r="H47" i="19"/>
  <c r="M8" i="17"/>
  <c r="G8" i="17" s="1"/>
  <c r="M23" i="17"/>
  <c r="M23" i="21"/>
  <c r="G23" i="21"/>
  <c r="H65" i="19"/>
  <c r="H43" i="19"/>
  <c r="M23" i="18"/>
  <c r="M10" i="21"/>
  <c r="H64" i="19"/>
  <c r="G23" i="18"/>
  <c r="H20" i="21"/>
  <c r="G14" i="21"/>
  <c r="H14" i="21" s="1"/>
  <c r="G18" i="18"/>
  <c r="F18" i="18" s="1"/>
  <c r="H44" i="19"/>
  <c r="M27" i="18"/>
  <c r="H19" i="17"/>
  <c r="G29" i="21"/>
  <c r="G27" i="21"/>
  <c r="H27" i="21" s="1"/>
  <c r="H52" i="19"/>
  <c r="G19" i="18"/>
  <c r="M24" i="18"/>
  <c r="G24" i="21"/>
  <c r="H6" i="21"/>
  <c r="H60" i="19"/>
  <c r="M13" i="18"/>
  <c r="F20" i="21"/>
  <c r="F15" i="17"/>
  <c r="M12" i="21"/>
  <c r="G16" i="21"/>
  <c r="H16" i="21" s="1"/>
  <c r="M7" i="18"/>
  <c r="G17" i="18"/>
  <c r="M24" i="17"/>
  <c r="H24" i="21"/>
  <c r="H40" i="19"/>
  <c r="H34" i="19"/>
  <c r="F19" i="18"/>
  <c r="M29" i="18"/>
  <c r="F16" i="21"/>
  <c r="H21" i="21"/>
  <c r="F21" i="21"/>
  <c r="G8" i="21"/>
  <c r="H8" i="21" s="1"/>
  <c r="G26" i="21"/>
  <c r="H26" i="21" s="1"/>
  <c r="F18" i="21"/>
  <c r="H18" i="21"/>
  <c r="G10" i="21"/>
  <c r="H10" i="21" s="1"/>
  <c r="G12" i="21"/>
  <c r="H12" i="21"/>
  <c r="D12" i="2" l="1"/>
  <c r="F3" i="14"/>
  <c r="H29" i="21"/>
  <c r="H13" i="21"/>
  <c r="H59" i="14"/>
  <c r="H40" i="14"/>
  <c r="H48" i="14"/>
  <c r="H25" i="14"/>
  <c r="H64" i="14"/>
  <c r="H73" i="14"/>
  <c r="H43" i="14"/>
  <c r="M21" i="14"/>
  <c r="F13" i="17"/>
  <c r="F16" i="18"/>
  <c r="G12" i="18"/>
  <c r="G7" i="17"/>
  <c r="H18" i="18"/>
  <c r="G20" i="17"/>
  <c r="H17" i="18"/>
  <c r="M20" i="14"/>
  <c r="H20" i="18"/>
  <c r="F17" i="18"/>
  <c r="G24" i="18"/>
  <c r="H21" i="17"/>
  <c r="H19" i="18"/>
  <c r="G13" i="18"/>
  <c r="H11" i="21"/>
  <c r="H67" i="14"/>
  <c r="H33" i="14"/>
  <c r="H54" i="14"/>
  <c r="H61" i="14"/>
  <c r="M19" i="14"/>
  <c r="G7" i="18"/>
  <c r="H16" i="18"/>
  <c r="H12" i="18"/>
  <c r="H30" i="14"/>
  <c r="H70" i="14"/>
  <c r="H77" i="14"/>
  <c r="H55" i="14"/>
  <c r="M18" i="14"/>
  <c r="H15" i="17"/>
  <c r="G9" i="17"/>
  <c r="H20" i="17"/>
  <c r="G25" i="17"/>
  <c r="H34" i="14"/>
  <c r="H63" i="14"/>
  <c r="H56" i="14"/>
  <c r="H75" i="14"/>
  <c r="M17" i="14"/>
  <c r="G17" i="14" s="1"/>
  <c r="G8" i="18"/>
  <c r="F14" i="17"/>
  <c r="F20" i="18"/>
  <c r="G27" i="17"/>
  <c r="H8" i="18"/>
  <c r="G21" i="14"/>
  <c r="H53" i="14"/>
  <c r="H49" i="14"/>
  <c r="H42" i="14"/>
  <c r="H44" i="14"/>
  <c r="M16" i="14"/>
  <c r="G16" i="14" s="1"/>
  <c r="G28" i="18"/>
  <c r="G20" i="14"/>
  <c r="H50" i="14"/>
  <c r="H57" i="14"/>
  <c r="H35" i="14"/>
  <c r="H58" i="14"/>
  <c r="M22" i="14"/>
  <c r="G24" i="17"/>
  <c r="H24" i="17" s="1"/>
  <c r="G28" i="17"/>
  <c r="H9" i="21"/>
  <c r="H78" i="14"/>
  <c r="H31" i="14"/>
  <c r="H74" i="14"/>
  <c r="H13" i="17"/>
  <c r="G29" i="18"/>
  <c r="H17" i="17"/>
  <c r="H29" i="18"/>
  <c r="G10" i="18"/>
  <c r="H10" i="18" s="1"/>
  <c r="F19" i="17"/>
  <c r="G18" i="14"/>
  <c r="H23" i="21"/>
  <c r="H25" i="21"/>
  <c r="H24" i="14"/>
  <c r="H37" i="14"/>
  <c r="H51" i="14"/>
  <c r="H71" i="14"/>
  <c r="H38" i="14"/>
  <c r="H28" i="14"/>
  <c r="H36" i="14"/>
  <c r="F21" i="18"/>
  <c r="H68" i="14"/>
  <c r="H69" i="14"/>
  <c r="G11" i="18"/>
  <c r="H11" i="18" s="1"/>
  <c r="F16" i="17"/>
  <c r="G25" i="18"/>
  <c r="H25" i="18" s="1"/>
  <c r="G14" i="18"/>
  <c r="H14" i="18" s="1"/>
  <c r="G22" i="14"/>
  <c r="H16" i="17"/>
  <c r="H45" i="14"/>
  <c r="H29" i="14"/>
  <c r="H47" i="14"/>
  <c r="G27" i="18"/>
  <c r="H27" i="18" s="1"/>
  <c r="G23" i="17"/>
  <c r="H23" i="17" s="1"/>
  <c r="F15" i="18"/>
  <c r="H8" i="17"/>
  <c r="G22" i="17"/>
  <c r="H22" i="17" s="1"/>
  <c r="H41" i="14"/>
  <c r="H72" i="14"/>
  <c r="H66" i="14"/>
  <c r="M23" i="14"/>
  <c r="G23" i="14" s="1"/>
  <c r="G10" i="17"/>
  <c r="H10" i="17" s="1"/>
  <c r="G26" i="18"/>
  <c r="H26" i="18" s="1"/>
  <c r="G26" i="17"/>
  <c r="H26" i="17" s="1"/>
  <c r="G9" i="18"/>
  <c r="H9" i="18" s="1"/>
  <c r="H27" i="17"/>
  <c r="H7" i="18"/>
  <c r="G6" i="18"/>
  <c r="H6" i="18" s="1"/>
  <c r="H76" i="14"/>
  <c r="H65" i="14"/>
  <c r="H52" i="14"/>
  <c r="M15" i="14"/>
  <c r="G15" i="14" s="1"/>
  <c r="H28" i="18"/>
  <c r="H23" i="18"/>
  <c r="H28" i="17"/>
  <c r="G11" i="17"/>
  <c r="H11" i="17" s="1"/>
  <c r="H60" i="14"/>
  <c r="H46" i="14"/>
  <c r="H27" i="14"/>
  <c r="M13" i="14"/>
  <c r="H12" i="17"/>
  <c r="G29" i="17"/>
  <c r="G6" i="17"/>
  <c r="H6" i="17" s="1"/>
  <c r="H9" i="17"/>
  <c r="H29" i="17"/>
  <c r="G19" i="14"/>
  <c r="H39" i="14"/>
  <c r="H62" i="14"/>
  <c r="H26" i="14"/>
  <c r="H32" i="14"/>
  <c r="H24" i="18"/>
  <c r="H25" i="17"/>
  <c r="M14" i="14"/>
  <c r="AI25" i="7"/>
  <c r="AJ25" i="7"/>
  <c r="AI13" i="7"/>
  <c r="AJ20" i="7"/>
  <c r="AJ21" i="7"/>
  <c r="AJ12" i="7"/>
  <c r="AJ22" i="7"/>
  <c r="AI12" i="7"/>
  <c r="AJ28" i="7"/>
  <c r="AJ10" i="7"/>
  <c r="AJ23" i="7"/>
  <c r="AJ11" i="7"/>
  <c r="AI23" i="7"/>
  <c r="AI10" i="7"/>
  <c r="AJ26" i="7"/>
  <c r="AJ27" i="7"/>
  <c r="AJ17" i="7"/>
  <c r="AI26" i="7"/>
  <c r="AJ24" i="7"/>
  <c r="AI11" i="7"/>
  <c r="AJ14" i="7"/>
  <c r="AI24" i="7"/>
  <c r="AI14" i="7"/>
  <c r="AI27" i="7"/>
  <c r="AJ9" i="7"/>
  <c r="AI29" i="7"/>
  <c r="AI20" i="7"/>
  <c r="AI21" i="7"/>
  <c r="AI17" i="7"/>
  <c r="AI22" i="7"/>
  <c r="AJ29" i="7"/>
  <c r="AJ13" i="7"/>
  <c r="AI28" i="7"/>
  <c r="AI9" i="7"/>
  <c r="G13" i="14"/>
  <c r="G14" i="14"/>
  <c r="H14" i="14"/>
  <c r="H16" i="14"/>
  <c r="H13" i="14"/>
  <c r="H21" i="14"/>
  <c r="H19" i="14"/>
  <c r="H17" i="14"/>
  <c r="H15" i="14"/>
  <c r="H13" i="18"/>
  <c r="H23" i="14"/>
  <c r="H7" i="17"/>
  <c r="H22" i="14"/>
  <c r="H18" i="14"/>
  <c r="H20" i="14"/>
  <c r="AC24" i="7"/>
  <c r="AC25" i="7"/>
  <c r="AC27" i="7"/>
  <c r="AC28" i="7"/>
  <c r="AC22" i="7"/>
  <c r="AC26" i="7"/>
  <c r="AC29" i="7"/>
  <c r="AC20" i="7"/>
  <c r="AC8" i="7"/>
  <c r="AC23" i="7"/>
  <c r="AC7" i="7"/>
  <c r="AC6" i="7"/>
  <c r="AC11" i="7"/>
  <c r="AC17" i="7"/>
  <c r="AC9" i="7"/>
  <c r="AC14" i="7"/>
  <c r="AD24" i="7"/>
  <c r="AD27" i="7"/>
  <c r="AD28" i="7"/>
  <c r="AD25" i="7"/>
  <c r="AD9" i="7"/>
  <c r="AD8" i="7"/>
  <c r="AD11" i="7"/>
  <c r="AD14" i="7"/>
  <c r="AD20" i="7"/>
  <c r="AD22" i="7"/>
  <c r="AD6" i="7"/>
  <c r="AD7" i="7"/>
  <c r="AD29" i="7"/>
  <c r="AD26" i="7"/>
  <c r="AD23" i="7"/>
  <c r="AD17" i="7"/>
  <c r="D6" i="2" l="1"/>
  <c r="I11" i="14"/>
  <c r="I10" i="14"/>
  <c r="I9" i="14"/>
  <c r="I12" i="14"/>
  <c r="I8" i="14"/>
  <c r="I24" i="17"/>
  <c r="I29" i="17"/>
  <c r="I8" i="17"/>
  <c r="I27" i="17"/>
  <c r="I26" i="19"/>
  <c r="I63" i="19"/>
  <c r="I71" i="19"/>
  <c r="I10" i="18"/>
  <c r="I27" i="18"/>
  <c r="I23" i="17"/>
  <c r="I18" i="19"/>
  <c r="I12" i="19"/>
  <c r="I59" i="19"/>
  <c r="I19" i="18"/>
  <c r="I8" i="18"/>
  <c r="I24" i="18"/>
  <c r="I16" i="17"/>
  <c r="I10" i="19"/>
  <c r="I24" i="19"/>
  <c r="I15" i="19"/>
  <c r="I21" i="19"/>
  <c r="I11" i="17"/>
  <c r="I9" i="17"/>
  <c r="I17" i="17"/>
  <c r="I77" i="19"/>
  <c r="I66" i="19"/>
  <c r="I41" i="19"/>
  <c r="I55" i="19"/>
  <c r="I15" i="18"/>
  <c r="I26" i="17"/>
  <c r="I62" i="19"/>
  <c r="I52" i="19"/>
  <c r="I23" i="19"/>
  <c r="I32" i="19"/>
  <c r="I13" i="17"/>
  <c r="I14" i="18"/>
  <c r="I22" i="17"/>
  <c r="I19" i="17"/>
  <c r="I53" i="19"/>
  <c r="I65" i="19"/>
  <c r="I49" i="19"/>
  <c r="I40" i="19"/>
  <c r="I29" i="19"/>
  <c r="I23" i="18"/>
  <c r="I21" i="18"/>
  <c r="I25" i="17"/>
  <c r="I15" i="17"/>
  <c r="I7" i="18"/>
  <c r="I18" i="18"/>
  <c r="I9" i="18"/>
  <c r="I46" i="19"/>
  <c r="I45" i="19"/>
  <c r="I33" i="19"/>
  <c r="I14" i="19"/>
  <c r="I48" i="19"/>
  <c r="I13" i="19"/>
  <c r="I42" i="19"/>
  <c r="I28" i="19"/>
  <c r="I6" i="18"/>
  <c r="I28" i="17"/>
  <c r="I21" i="17"/>
  <c r="I27" i="19"/>
  <c r="I17" i="19"/>
  <c r="I76" i="19"/>
  <c r="I22" i="19"/>
  <c r="I11" i="18"/>
  <c r="I22" i="18"/>
  <c r="I17" i="18"/>
  <c r="I19" i="19"/>
  <c r="I9" i="19"/>
  <c r="I50" i="19"/>
  <c r="I64" i="19"/>
  <c r="I20" i="17"/>
  <c r="I13" i="18"/>
  <c r="I11" i="19"/>
  <c r="I8" i="19"/>
  <c r="I51" i="19"/>
  <c r="I26" i="18"/>
  <c r="I28" i="18"/>
  <c r="I78" i="19"/>
  <c r="I60" i="19"/>
  <c r="I58" i="19"/>
  <c r="I43" i="19"/>
  <c r="I6" i="17"/>
  <c r="I12" i="17"/>
  <c r="I10" i="17"/>
  <c r="I61" i="19"/>
  <c r="I31" i="19"/>
  <c r="I30" i="19"/>
  <c r="I20" i="19"/>
  <c r="I14" i="17"/>
  <c r="I25" i="18"/>
  <c r="I12" i="18"/>
  <c r="I54" i="19"/>
  <c r="I44" i="19"/>
  <c r="I16" i="19"/>
  <c r="I29" i="18"/>
  <c r="I7" i="17"/>
  <c r="I18" i="17"/>
  <c r="I16" i="18"/>
  <c r="I20" i="18"/>
  <c r="I35" i="19"/>
  <c r="I34" i="19"/>
  <c r="I25" i="19"/>
  <c r="I56" i="19"/>
  <c r="I47" i="19"/>
  <c r="I39" i="19"/>
  <c r="I57" i="19"/>
  <c r="I54" i="14"/>
  <c r="I69" i="14"/>
  <c r="I29" i="14"/>
  <c r="I58" i="14"/>
  <c r="I37" i="14"/>
  <c r="I34" i="14"/>
  <c r="I47" i="14"/>
  <c r="I36" i="14"/>
  <c r="I41" i="14"/>
  <c r="I70" i="14"/>
  <c r="I63" i="14"/>
  <c r="I52" i="14"/>
  <c r="I62" i="14"/>
  <c r="I25" i="14"/>
  <c r="I24" i="14"/>
  <c r="I28" i="14"/>
  <c r="I40" i="14"/>
  <c r="I67" i="14"/>
  <c r="I35" i="14"/>
  <c r="I72" i="14"/>
  <c r="I61" i="14"/>
  <c r="I42" i="14"/>
  <c r="I73" i="14"/>
  <c r="I26" i="14"/>
  <c r="I48" i="14"/>
  <c r="I59" i="14"/>
  <c r="I38" i="14"/>
  <c r="I39" i="14"/>
  <c r="I55" i="14"/>
  <c r="I31" i="14"/>
  <c r="I30" i="14"/>
  <c r="I50" i="14"/>
  <c r="I78" i="14"/>
  <c r="I46" i="14"/>
  <c r="I68" i="14"/>
  <c r="I76" i="14"/>
  <c r="I65" i="14"/>
  <c r="I49" i="14"/>
  <c r="I60" i="14"/>
  <c r="I51" i="14"/>
  <c r="I66" i="14"/>
  <c r="I33" i="14"/>
  <c r="I44" i="14"/>
  <c r="I71" i="14"/>
  <c r="I56" i="14"/>
  <c r="I64" i="14"/>
  <c r="I75" i="14"/>
  <c r="I43" i="14"/>
  <c r="I27" i="14"/>
  <c r="I53" i="14"/>
  <c r="I74" i="14"/>
  <c r="I32" i="14"/>
  <c r="I57" i="14"/>
  <c r="I45" i="14"/>
  <c r="I77" i="14"/>
  <c r="I12" i="21"/>
  <c r="I16" i="21"/>
  <c r="I18" i="21"/>
  <c r="I22" i="21"/>
  <c r="I9" i="21"/>
  <c r="I13" i="21"/>
  <c r="I14" i="21"/>
  <c r="I28" i="21"/>
  <c r="I20" i="21"/>
  <c r="I6" i="21"/>
  <c r="I24" i="21"/>
  <c r="I25" i="21"/>
  <c r="I19" i="21"/>
  <c r="I8" i="21"/>
  <c r="I11" i="21"/>
  <c r="I21" i="21"/>
  <c r="I15" i="21"/>
  <c r="I29" i="21"/>
  <c r="I27" i="21"/>
  <c r="I17" i="21"/>
  <c r="I26" i="21"/>
  <c r="I23" i="21"/>
  <c r="I7" i="21"/>
  <c r="I10" i="21"/>
  <c r="I15" i="14"/>
  <c r="I19" i="14"/>
  <c r="I13" i="14"/>
  <c r="I23" i="14"/>
  <c r="I21" i="14"/>
  <c r="I17" i="14"/>
  <c r="I16" i="14"/>
  <c r="I20" i="14"/>
  <c r="I22" i="14"/>
  <c r="I14" i="14"/>
  <c r="I18" i="14"/>
  <c r="Z57" i="7" l="1"/>
  <c r="Z39" i="7"/>
  <c r="Z47" i="7"/>
  <c r="Z56" i="7"/>
  <c r="Z25" i="7"/>
  <c r="Z34" i="7"/>
  <c r="Z35" i="7"/>
  <c r="R20" i="7"/>
  <c r="R16" i="7"/>
  <c r="N7" i="7"/>
  <c r="R29" i="7"/>
  <c r="Z16" i="7"/>
  <c r="Z44" i="7"/>
  <c r="Z54" i="7"/>
  <c r="R12" i="7"/>
  <c r="R25" i="7"/>
  <c r="N14" i="7"/>
  <c r="Z20" i="7"/>
  <c r="Z30" i="7"/>
  <c r="Z31" i="7"/>
  <c r="Z61" i="7"/>
  <c r="N12" i="7"/>
  <c r="N6" i="7"/>
  <c r="Z43" i="7"/>
  <c r="Z58" i="7"/>
  <c r="Z60" i="7"/>
  <c r="Z78" i="7"/>
  <c r="R28" i="7"/>
  <c r="R26" i="7"/>
  <c r="Z51" i="7"/>
  <c r="Z11" i="7"/>
  <c r="R13" i="7"/>
  <c r="N20" i="7"/>
  <c r="Z64" i="7"/>
  <c r="Z50" i="7"/>
  <c r="Z9" i="7"/>
  <c r="Z19" i="7"/>
  <c r="R17" i="7"/>
  <c r="R22" i="7"/>
  <c r="R11" i="7"/>
  <c r="Z22" i="7"/>
  <c r="Z76" i="7"/>
  <c r="Z17" i="7"/>
  <c r="Z27" i="7"/>
  <c r="N21" i="7"/>
  <c r="N28" i="7"/>
  <c r="R6" i="7"/>
  <c r="Z28" i="7"/>
  <c r="Z42" i="7"/>
  <c r="Z13" i="7"/>
  <c r="Z48" i="7"/>
  <c r="Z14" i="7"/>
  <c r="Z33" i="7"/>
  <c r="Z45" i="7"/>
  <c r="Z46" i="7"/>
  <c r="R9" i="7"/>
  <c r="R18" i="7"/>
  <c r="R7" i="7"/>
  <c r="N25" i="7"/>
  <c r="R21" i="7"/>
  <c r="R23" i="7"/>
  <c r="Z29" i="7"/>
  <c r="Z40" i="7"/>
  <c r="Z49" i="7"/>
  <c r="Z65" i="7"/>
  <c r="Z53" i="7"/>
  <c r="N22" i="7"/>
  <c r="R14" i="7"/>
  <c r="Z32" i="7"/>
  <c r="Z23" i="7"/>
  <c r="Z52" i="7"/>
  <c r="Z62" i="7"/>
  <c r="N26" i="7"/>
  <c r="R15" i="7"/>
  <c r="Z55" i="7"/>
  <c r="Z41" i="7"/>
  <c r="Z66" i="7"/>
  <c r="Z77" i="7"/>
  <c r="N17" i="7"/>
  <c r="N9" i="7"/>
  <c r="N11" i="7"/>
  <c r="Z21" i="7"/>
  <c r="Z15" i="7"/>
  <c r="Z24" i="7"/>
  <c r="Z10" i="7"/>
  <c r="R24" i="7"/>
  <c r="R8" i="7"/>
  <c r="R19" i="7"/>
  <c r="Z59" i="7"/>
  <c r="Z12" i="7"/>
  <c r="Z18" i="7"/>
  <c r="N23" i="7"/>
  <c r="R27" i="7"/>
  <c r="R10" i="7"/>
  <c r="Z71" i="7"/>
  <c r="Z63" i="7"/>
  <c r="Z26" i="7"/>
  <c r="N27" i="7"/>
  <c r="N8" i="7"/>
  <c r="N29" i="7"/>
  <c r="N24" i="7"/>
  <c r="AK57" i="7"/>
  <c r="AG16" i="7"/>
  <c r="AE14" i="7"/>
  <c r="AK58" i="7"/>
  <c r="AE20" i="7"/>
  <c r="AK22" i="7"/>
  <c r="AK42" i="7"/>
  <c r="AG18" i="7"/>
  <c r="AK65" i="7"/>
  <c r="AE26" i="7"/>
  <c r="AE11" i="7"/>
  <c r="AK59" i="7"/>
  <c r="AK26" i="7"/>
  <c r="AG20" i="7"/>
  <c r="AK39" i="7"/>
  <c r="AE7" i="7"/>
  <c r="AK20" i="7"/>
  <c r="AK60" i="7"/>
  <c r="AK64" i="7"/>
  <c r="AK76" i="7"/>
  <c r="AK13" i="7"/>
  <c r="AG7" i="7"/>
  <c r="AK53" i="7"/>
  <c r="AG15" i="7"/>
  <c r="AK21" i="7"/>
  <c r="AK12" i="7"/>
  <c r="AE27" i="7"/>
  <c r="AK43" i="7"/>
  <c r="AK47" i="7"/>
  <c r="AG29" i="7"/>
  <c r="AK30" i="7"/>
  <c r="AK78" i="7"/>
  <c r="AK50" i="7"/>
  <c r="AK17" i="7"/>
  <c r="AK48" i="7"/>
  <c r="AE25" i="7"/>
  <c r="AE22" i="7"/>
  <c r="AK55" i="7"/>
  <c r="AK15" i="7"/>
  <c r="AK18" i="7"/>
  <c r="AE8" i="7"/>
  <c r="AG9" i="7"/>
  <c r="AK56" i="7"/>
  <c r="AK16" i="7"/>
  <c r="AK31" i="7"/>
  <c r="AG28" i="7"/>
  <c r="AK9" i="7"/>
  <c r="AK27" i="7"/>
  <c r="AK14" i="7"/>
  <c r="AG21" i="7"/>
  <c r="AG14" i="7"/>
  <c r="AK41" i="7"/>
  <c r="AK24" i="7"/>
  <c r="AE23" i="7"/>
  <c r="AE29" i="7"/>
  <c r="AG25" i="7"/>
  <c r="AK25" i="7"/>
  <c r="AK44" i="7"/>
  <c r="AK61" i="7"/>
  <c r="AG26" i="7"/>
  <c r="AK19" i="7"/>
  <c r="AE21" i="7"/>
  <c r="AK33" i="7"/>
  <c r="AG23" i="7"/>
  <c r="AK32" i="7"/>
  <c r="AK66" i="7"/>
  <c r="AK10" i="7"/>
  <c r="AG27" i="7"/>
  <c r="AE24" i="7"/>
  <c r="AK28" i="7"/>
  <c r="AK34" i="7"/>
  <c r="AK54" i="7"/>
  <c r="AE12" i="7"/>
  <c r="AK51" i="7"/>
  <c r="AG17" i="7"/>
  <c r="AE28" i="7"/>
  <c r="AK45" i="7"/>
  <c r="AK29" i="7"/>
  <c r="AK23" i="7"/>
  <c r="AK77" i="7"/>
  <c r="AG24" i="7"/>
  <c r="AG10" i="7"/>
  <c r="AG11" i="7"/>
  <c r="AK35" i="7"/>
  <c r="AG12" i="7"/>
  <c r="AE6" i="7"/>
  <c r="AK11" i="7"/>
  <c r="AG22" i="7"/>
  <c r="AG6" i="7"/>
  <c r="AK46" i="7"/>
  <c r="AK40" i="7"/>
  <c r="AK52" i="7"/>
  <c r="AE17" i="7"/>
  <c r="AG8" i="7"/>
  <c r="AK71" i="7"/>
  <c r="AG13" i="7"/>
  <c r="AK49" i="7"/>
  <c r="AK62" i="7"/>
  <c r="AE9" i="7"/>
  <c r="AG19" i="7"/>
  <c r="AK63" i="7"/>
  <c r="AA63" i="7" l="1"/>
  <c r="S19" i="7"/>
  <c r="O9" i="7"/>
  <c r="AA62" i="7"/>
  <c r="AA49" i="7"/>
  <c r="S13" i="7"/>
  <c r="AA71" i="7"/>
  <c r="S8" i="7"/>
  <c r="O17" i="7"/>
  <c r="AA52" i="7"/>
  <c r="AA40" i="7"/>
  <c r="AA46" i="7"/>
  <c r="S6" i="7"/>
  <c r="S22" i="7"/>
  <c r="AA11" i="7"/>
  <c r="O6" i="7"/>
  <c r="S12" i="7"/>
  <c r="AA35" i="7"/>
  <c r="S11" i="7"/>
  <c r="S10" i="7"/>
  <c r="S24" i="7"/>
  <c r="AA77" i="7"/>
  <c r="AA23" i="7"/>
  <c r="AA29" i="7"/>
  <c r="AA45" i="7"/>
  <c r="O28" i="7"/>
  <c r="S17" i="7"/>
  <c r="AA51" i="7"/>
  <c r="O12" i="7"/>
  <c r="AA54" i="7"/>
  <c r="AA34" i="7"/>
  <c r="AA28" i="7"/>
  <c r="O24" i="7"/>
  <c r="S27" i="7"/>
  <c r="AA10" i="7"/>
  <c r="AA66" i="7"/>
  <c r="AA32" i="7"/>
  <c r="S23" i="7"/>
  <c r="AA33" i="7"/>
  <c r="O21" i="7"/>
  <c r="AA19" i="7"/>
  <c r="S26" i="7"/>
  <c r="AA61" i="7"/>
  <c r="AA44" i="7"/>
  <c r="AA25" i="7"/>
  <c r="S25" i="7"/>
  <c r="O29" i="7"/>
  <c r="O23" i="7"/>
  <c r="AA24" i="7"/>
  <c r="AA41" i="7"/>
  <c r="S14" i="7"/>
  <c r="S21" i="7"/>
  <c r="AA14" i="7"/>
  <c r="AA27" i="7"/>
  <c r="AA9" i="7"/>
  <c r="S28" i="7"/>
  <c r="AA31" i="7"/>
  <c r="AA16" i="7"/>
  <c r="AA56" i="7"/>
  <c r="S9" i="7"/>
  <c r="O8" i="7"/>
  <c r="AA18" i="7"/>
  <c r="AA15" i="7"/>
  <c r="AA55" i="7"/>
  <c r="O22" i="7"/>
  <c r="O25" i="7"/>
  <c r="AA48" i="7"/>
  <c r="AA17" i="7"/>
  <c r="AA50" i="7"/>
  <c r="AA78" i="7"/>
  <c r="AA30" i="7"/>
  <c r="S29" i="7"/>
  <c r="AA47" i="7"/>
  <c r="AA43" i="7"/>
  <c r="O27" i="7"/>
  <c r="AA12" i="7"/>
  <c r="AA21" i="7"/>
  <c r="S15" i="7"/>
  <c r="AA53" i="7"/>
  <c r="S7" i="7"/>
  <c r="AA13" i="7"/>
  <c r="AA76" i="7"/>
  <c r="AA64" i="7"/>
  <c r="AA60" i="7"/>
  <c r="AA20" i="7"/>
  <c r="O7" i="7"/>
  <c r="AA39" i="7"/>
  <c r="S20" i="7"/>
  <c r="AA26" i="7"/>
  <c r="AA59" i="7"/>
  <c r="O11" i="7"/>
  <c r="O26" i="7"/>
  <c r="AA65" i="7"/>
  <c r="S18" i="7"/>
  <c r="AA42" i="7"/>
  <c r="AA22" i="7"/>
  <c r="O20" i="7"/>
  <c r="AA58" i="7"/>
  <c r="O14" i="7"/>
  <c r="S16" i="7"/>
  <c r="AA57" i="7"/>
  <c r="AL63" i="7"/>
  <c r="AF17" i="7"/>
  <c r="AH12" i="7"/>
  <c r="AL45" i="7"/>
  <c r="AF21" i="7"/>
  <c r="AH14" i="7"/>
  <c r="AL56" i="7"/>
  <c r="AF25" i="7"/>
  <c r="AL43" i="7"/>
  <c r="AL12" i="7"/>
  <c r="AL60" i="7"/>
  <c r="AF26" i="7"/>
  <c r="AH16" i="7"/>
  <c r="AH19" i="7"/>
  <c r="AL52" i="7"/>
  <c r="AL35" i="7"/>
  <c r="AF28" i="7"/>
  <c r="AF24" i="7"/>
  <c r="AL19" i="7"/>
  <c r="AH21" i="7"/>
  <c r="AH9" i="7"/>
  <c r="AL48" i="7"/>
  <c r="AL21" i="7"/>
  <c r="AL20" i="7"/>
  <c r="AL65" i="7"/>
  <c r="AL57" i="7"/>
  <c r="AF9" i="7"/>
  <c r="AL40" i="7"/>
  <c r="AH11" i="7"/>
  <c r="AH17" i="7"/>
  <c r="AH27" i="7"/>
  <c r="AH26" i="7"/>
  <c r="AL14" i="7"/>
  <c r="AL17" i="7"/>
  <c r="AH15" i="7"/>
  <c r="AF7" i="7"/>
  <c r="AH18" i="7"/>
  <c r="AL62" i="7"/>
  <c r="AL46" i="7"/>
  <c r="AH10" i="7"/>
  <c r="AL51" i="7"/>
  <c r="AL10" i="7"/>
  <c r="AL61" i="7"/>
  <c r="AL27" i="7"/>
  <c r="AF8" i="7"/>
  <c r="AL50" i="7"/>
  <c r="AL53" i="7"/>
  <c r="AL39" i="7"/>
  <c r="AL42" i="7"/>
  <c r="AL49" i="7"/>
  <c r="AH6" i="7"/>
  <c r="AH24" i="7"/>
  <c r="AF12" i="7"/>
  <c r="AL66" i="7"/>
  <c r="AL44" i="7"/>
  <c r="AF29" i="7"/>
  <c r="AL9" i="7"/>
  <c r="AL18" i="7"/>
  <c r="AL78" i="7"/>
  <c r="AH7" i="7"/>
  <c r="AH20" i="7"/>
  <c r="AL22" i="7"/>
  <c r="AH13" i="7"/>
  <c r="AH22" i="7"/>
  <c r="AL77" i="7"/>
  <c r="AL54" i="7"/>
  <c r="AL32" i="7"/>
  <c r="AL25" i="7"/>
  <c r="AF23" i="7"/>
  <c r="AH28" i="7"/>
  <c r="AL15" i="7"/>
  <c r="AL30" i="7"/>
  <c r="AL13" i="7"/>
  <c r="AL26" i="7"/>
  <c r="AF20" i="7"/>
  <c r="AF6" i="7"/>
  <c r="AL11" i="7"/>
  <c r="AL23" i="7"/>
  <c r="AH25" i="7"/>
  <c r="AL24" i="7"/>
  <c r="AL31" i="7"/>
  <c r="AL55" i="7"/>
  <c r="AH29" i="7"/>
  <c r="AL59" i="7"/>
  <c r="AL71" i="7"/>
  <c r="AL34" i="7"/>
  <c r="AH23" i="7"/>
  <c r="AL76" i="7"/>
  <c r="AL58" i="7"/>
  <c r="AH8" i="7"/>
  <c r="AL29" i="7"/>
  <c r="AL28" i="7"/>
  <c r="AL33" i="7"/>
  <c r="AL41" i="7"/>
  <c r="AL16" i="7"/>
  <c r="AF22" i="7"/>
  <c r="AL47" i="7"/>
  <c r="AF27" i="7"/>
  <c r="AL64" i="7"/>
  <c r="AF11" i="7"/>
  <c r="AF14" i="7"/>
  <c r="M6" i="14" l="1"/>
  <c r="I6" i="14"/>
  <c r="I7" i="14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<sst xmlns="http://schemas.openxmlformats.org/spreadsheetml/2006/main" count="1019" uniqueCount="190">
  <si>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</si>
  <si>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</si>
  <si>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</si>
  <si>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</si>
  <si>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</si>
  <si>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</si>
  <si>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</si>
  <si>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</si>
  <si>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</si>
  <si>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</si>
  <si>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</si>
  <si>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</si>
  <si>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</si>
  <si>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</si>
  <si>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</si>
  <si>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</si>
  <si>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</si>
  <si>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</si>
  <si>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</si>
  <si>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</si>
  <si>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</si>
  <si>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</si>
  <si>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</si>
  <si>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</si>
  <si>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</si>
  <si>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</si>
  <si>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</si>
  <si>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</si>
  <si>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</si>
  <si>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</si>
  <si>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</si>
  <si>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</si>
  <si>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</si>
  <si>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</si>
  <si>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</si>
  <si>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</si>
  <si>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</si>
  <si>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</si>
  <si>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</si>
  <si>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</si>
  <si>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</si>
  <si>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</si>
  <si>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</si>
  <si>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</si>
  <si>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</si>
  <si>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</si>
  <si>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</si>
  <si>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</si>
  <si>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</si>
  <si>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</si>
  <si>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</si>
  <si>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</si>
  <si>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</si>
  <si>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</si>
  <si>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</si>
  <si>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</si>
  <si>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</si>
  <si>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</si>
  <si>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</si>
  <si>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</si>
  <si>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</si>
  <si>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</si>
  <si>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</si>
  <si>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</si>
  <si>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</si>
  <si>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</si>
  <si>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</si>
  <si>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</si>
  <si>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</si>
  <si>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</si>
  <si>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</si>
  <si>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</si>
  <si>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</si>
  <si>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</si>
  <si>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</si>
  <si>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</si>
  <si>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</si>
  <si>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</si>
  <si>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</si>
  <si>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</si>
  <si>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</si>
  <si>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</si>
  <si>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</si>
  <si>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</si>
  <si>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</si>
  <si>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</si>
  <si>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</si>
  <si>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</si>
  <si>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</si>
  <si>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OISIndex</t>
  </si>
  <si>
    <t>3W</t>
  </si>
  <si>
    <t>13M</t>
  </si>
  <si>
    <t>14M</t>
  </si>
  <si>
    <t>15M</t>
  </si>
  <si>
    <t>16M</t>
  </si>
  <si>
    <t>17M</t>
  </si>
  <si>
    <t>19M</t>
  </si>
  <si>
    <t>20M</t>
  </si>
  <si>
    <t>21M</t>
  </si>
  <si>
    <t>22M</t>
  </si>
  <si>
    <t>23M</t>
  </si>
  <si>
    <t>6Y</t>
  </si>
  <si>
    <t>8Y</t>
  </si>
  <si>
    <t>9Y</t>
  </si>
  <si>
    <t>11Y</t>
  </si>
  <si>
    <t>13Y</t>
  </si>
  <si>
    <t>14Y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</si>
  <si>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</si>
  <si>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</si>
  <si>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</si>
  <si>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</si>
  <si>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</si>
  <si>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</si>
  <si>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</si>
  <si>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</si>
  <si>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</si>
  <si>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</si>
  <si>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</si>
  <si>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</si>
  <si>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</si>
  <si>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</si>
  <si>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</si>
  <si>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35Y</t>
  </si>
  <si>
    <t>40Y</t>
  </si>
  <si>
    <t>50Y</t>
  </si>
  <si>
    <t>60Y</t>
  </si>
  <si>
    <t>TN</t>
  </si>
  <si>
    <t>SN</t>
  </si>
  <si>
    <t>EUR</t>
  </si>
  <si>
    <t>TARGET</t>
  </si>
  <si>
    <t>Eonia</t>
  </si>
  <si>
    <t>SW</t>
  </si>
  <si>
    <t>OND</t>
  </si>
  <si>
    <t>TND</t>
  </si>
  <si>
    <t>SND</t>
  </si>
  <si>
    <t>1WD</t>
  </si>
  <si>
    <t>2WD</t>
  </si>
  <si>
    <t>3WD</t>
  </si>
  <si>
    <t>1MD</t>
  </si>
  <si>
    <t>1Y3M</t>
  </si>
  <si>
    <t>1Y6M</t>
  </si>
  <si>
    <t>1Y9M</t>
  </si>
  <si>
    <t>27M</t>
  </si>
  <si>
    <t>30M</t>
  </si>
  <si>
    <t>33M</t>
  </si>
  <si>
    <t>2Y3M</t>
  </si>
  <si>
    <t>2Y6M</t>
  </si>
  <si>
    <t>2Y9M</t>
  </si>
  <si>
    <t>31Y</t>
  </si>
  <si>
    <t>32Y</t>
  </si>
  <si>
    <t>33Y</t>
  </si>
  <si>
    <t>34Y</t>
  </si>
  <si>
    <t>36Y</t>
  </si>
  <si>
    <t>37Y</t>
  </si>
  <si>
    <t>38Y</t>
  </si>
  <si>
    <t>39Y</t>
  </si>
  <si>
    <t>30/360 (Bond Basis)</t>
  </si>
  <si>
    <t>Actual/360</t>
  </si>
  <si>
    <t>Extrapolated</t>
  </si>
  <si>
    <t>EUR2X1S=ICAP</t>
  </si>
  <si>
    <t>EUR3X1S=ICAP</t>
  </si>
  <si>
    <t>EUR4X1S=ICAP</t>
  </si>
  <si>
    <t>EUR5X1S=ICAP</t>
  </si>
  <si>
    <t>EUR6X1S=ICAP</t>
  </si>
  <si>
    <t>EUR7X1S=ICAP</t>
  </si>
  <si>
    <t>EUR8X1S=ICAP</t>
  </si>
  <si>
    <t>EUR9X1S=ICAP</t>
  </si>
  <si>
    <t>EUR10X1S=ICAP</t>
  </si>
  <si>
    <t>EUR11X1S=ICAP</t>
  </si>
  <si>
    <t>EUR12X1S=ICAP</t>
  </si>
  <si>
    <t>EUR1E6E2Y=ICAP</t>
  </si>
  <si>
    <t>EUR1E6E3Y=ICAP</t>
  </si>
  <si>
    <t>EUR1E6E4Y=ICAP</t>
  </si>
  <si>
    <t>EUR1E6E5Y=ICAP</t>
  </si>
  <si>
    <t>EUR1E6E6Y=ICAP</t>
  </si>
  <si>
    <t>EUR1E6E7Y=ICAP</t>
  </si>
  <si>
    <t>EUR1E6E8Y=ICAP</t>
  </si>
  <si>
    <t>EUR1E6E9Y=ICAP</t>
  </si>
  <si>
    <t>EUR1E6E10Y=ICAP</t>
  </si>
  <si>
    <t>EUR1E6E11Y=ICAP</t>
  </si>
  <si>
    <t>EUR1E6E12Y=ICAP</t>
  </si>
  <si>
    <t>EUR1E6E15Y=ICAP</t>
  </si>
  <si>
    <t>EUR1E6E20Y=ICAP</t>
  </si>
  <si>
    <t>EUR1E6E25Y=ICAP</t>
  </si>
  <si>
    <t>EUR1E6E30Y=ICAP</t>
  </si>
  <si>
    <t>EUR1E6E40Y=ICAP</t>
  </si>
  <si>
    <t>EUR1E6E50Y=ICAP</t>
  </si>
  <si>
    <t>EUR1E6E60Y=ICAP</t>
  </si>
  <si>
    <t>Interpolation</t>
  </si>
  <si>
    <t>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</si>
</sst>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66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170" fontId="3" fillId="0" borderId="13" xfId="0" applyNumberFormat="1" applyFont="1" applyFill="1" applyBorder="1" applyAlignment="1">
      <alignment horizontal="center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13" xfId="0" applyFont="1" applyBorder="1"/>
    <xf numFmtId="0" fontId="12" fillId="0" borderId="15" xfId="0" applyFont="1" applyFill="1" applyBorder="1" applyAlignment="1">
      <alignment horizontal="left"/>
    </xf>
    <xf numFmtId="0" fontId="10" fillId="0" borderId="18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center" vertical="center"/>
    </xf>
    <xf numFmtId="170" fontId="3" fillId="0" borderId="14" xfId="0" applyNumberFormat="1" applyFont="1" applyFill="1" applyBorder="1" applyAlignment="1">
      <alignment horizontal="center"/>
    </xf>
    <xf numFmtId="170" fontId="3" fillId="0" borderId="13" xfId="0" applyNumberFormat="1" applyFont="1" applyFill="1" applyBorder="1" applyAlignment="1">
      <alignment horizontal="center"/>
    </xf>
    <xf numFmtId="170" fontId="3" fillId="0" borderId="15" xfId="0" applyNumberFormat="1" applyFont="1" applyFill="1" applyBorder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12" fillId="1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170" fontId="12" fillId="0" borderId="14" xfId="0" applyNumberFormat="1" applyFont="1" applyFill="1" applyBorder="1" applyAlignment="1">
      <alignment horizontal="center"/>
    </xf>
    <xf numFmtId="0" fontId="12" fillId="10" borderId="13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right"/>
    </xf>
    <xf numFmtId="170" fontId="12" fillId="0" borderId="13" xfId="0" applyNumberFormat="1" applyFont="1" applyFill="1" applyBorder="1" applyAlignment="1">
      <alignment horizontal="center"/>
    </xf>
    <xf numFmtId="0" fontId="12" fillId="10" borderId="15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right"/>
    </xf>
    <xf numFmtId="170" fontId="12" fillId="0" borderId="15" xfId="0" applyNumberFormat="1" applyFont="1" applyFill="1" applyBorder="1" applyAlignment="1">
      <alignment horizont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-4.9000000000000002E-2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-4.8000000000000001E-2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-5.0999999999999997E-2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-0.05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-4.2000000000000003E-2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-3.9E-2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1" s="7"/>
      </tp>
      <tp>
        <v>-4.5999999999999999E-2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-5.0999999999999997E-2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0" s="7"/>
      </tp>
      <tp>
        <v>-5.0999999999999997E-2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  <tp>
        <v>-0.05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2" s="7"/>
      </tp>
      <tp>
        <v>-5.0999999999999997E-2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1" s="7"/>
      </tp>
      <tp>
        <v>-4.8000000000000001E-2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4" s="7"/>
      </tp>
      <tp>
        <v>-4.9000000000000002E-2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3" s="7"/>
      </tp>
      <tp>
        <v>-4.8000000000000001E-2</v>
        <stp/>
        <stp>_x000C_EUROISDDS23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4" s="7"/>
      </tp>
      <tp>
        <v>-4.9000000000000002E-2</v>
        <stp/>
        <stp>_x000C_EUROISDDS22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3" s="7"/>
      </tp>
      <tp>
        <v>-0.05</v>
        <stp/>
        <stp>_x000C_EUROISDDS21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2" s="7"/>
      </tp>
      <tp>
        <v>-5.0999999999999997E-2</v>
        <stp/>
        <stp>_x000C_EUROISDDS20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1" s="7"/>
      </tp>
      <tp>
        <v>-5.0999999999999997E-2</v>
        <stp/>
        <stp>_x000C_EUROISDDS19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0" s="7"/>
      </tp>
      <tp>
        <v>-5.0999999999999997E-2</v>
        <stp/>
        <stp>_x000C_EUROISDDS18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  <tp>
        <v>-5.0999999999999997E-2</v>
        <stp/>
        <stp>_x000C_EUROISDDS17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-0.05</v>
        <stp/>
        <stp>_x000C_EUROISDDS16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  <tp>
        <v>-4.9000000000000002E-2</v>
        <stp/>
        <stp>_x000C_EUROISDDS15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-4.8000000000000001E-2</v>
        <stp/>
        <stp>_x000C_EUROISDDS14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-4.5999999999999999E-2</v>
        <stp/>
        <stp>_x000C_EUROISDDS13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-4.2000000000000003E-2</v>
        <stp/>
        <stp>_x000C_EUROISDDS11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-3.9E-2</v>
        <stp/>
        <stp>_x000C_EUROISDDS10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1" s="7"/>
      </tp>
    </main>
    <main first="pldatasource.rtgetrtdserver">
      <tp t="s">
        <v>#N/A RIC Not Found</v>
        <stp/>
        <stp>_x000C_EUR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 t="s">
        <v>#N/A RIC Not Found</v>
        <stp/>
        <stp>_x000C_EUR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</main>
    <main first="pldatasource.rtgetrtdserver">
      <tp>
        <v>1.593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6" s="7"/>
      </tp>
      <tp>
        <v>1.6080000000000001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7" s="7"/>
      </tp>
      <tp>
        <v>1.6339999999999999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8" s="7"/>
      </tp>
      <tp>
        <v>1.1040000000000001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1" s="7"/>
      </tp>
      <tp>
        <v>1.0349999999999999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0" s="7"/>
      </tp>
      <tp>
        <v>1.2190000000000001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3" s="7"/>
      </tp>
      <tp>
        <v>1.165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2" s="7"/>
      </tp>
      <tp>
        <v>0.77400000000000002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7" s="7"/>
      </tp>
      <tp>
        <v>0.66600000000000004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6" s="7"/>
      </tp>
      <tp>
        <v>0.95799999999999996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9" s="7"/>
      </tp>
      <tp>
        <v>0.871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8" s="7"/>
      </tp>
      <tp>
        <v>1.306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5" s="7"/>
      </tp>
      <tp>
        <v>1.2649999999999999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4" s="7"/>
      </tp>
      <tp>
        <v>1.4530000000000001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1" s="7"/>
      </tp>
      <tp>
        <v>1.4370000000000001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0" s="7"/>
      </tp>
      <tp>
        <v>1.4810000000000001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3" s="7"/>
      </tp>
      <tp>
        <v>1.468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2" s="7"/>
      </tp>
      <tp>
        <v>1.371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7" s="7"/>
      </tp>
      <tp>
        <v>1.341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6" s="7"/>
      </tp>
      <tp>
        <v>1.4179999999999999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9" s="7"/>
      </tp>
      <tp>
        <v>1.3959999999999999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58" s="7"/>
      </tp>
      <tp>
        <v>1.5049999999999999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5" s="7"/>
      </tp>
      <tp>
        <v>1.494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4" s="7"/>
      </tp>
      <tp>
        <v>1.5629999999999999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1" s="7"/>
      </tp>
      <tp>
        <v>1.516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6" s="7"/>
      </tp>
    </main>
    <main first="pldatasource.rtgetrtdserver">
      <tp>
        <v>1.6339999999999999</v>
        <stp/>
        <stp>_x000C_EUROISDDS60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8" s="7"/>
      </tp>
      <tp>
        <v>1.6080000000000001</v>
        <stp/>
        <stp>_x000C_EUROISDDS50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7" s="7"/>
      </tp>
      <tp>
        <v>1.593</v>
        <stp/>
        <stp>_x000C_EUROISDDS40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6" s="7"/>
      </tp>
      <tp>
        <v>1.5629999999999999</v>
        <stp/>
        <stp>_x000C_EUROISDDS35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1" s="7"/>
      </tp>
      <tp>
        <v>1.516</v>
        <stp/>
        <stp>_x000C_EUROISDDS30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6" s="7"/>
      </tp>
      <tp>
        <v>1.5049999999999999</v>
        <stp/>
        <stp>_x000C_EUROISDDS29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5" s="7"/>
      </tp>
      <tp>
        <v>1.494</v>
        <stp/>
        <stp>_x000C_EUROISDDS28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4" s="7"/>
      </tp>
      <tp>
        <v>1.4810000000000001</v>
        <stp/>
        <stp>_x000C_EUROISDDS27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3" s="7"/>
      </tp>
      <tp>
        <v>1.468</v>
        <stp/>
        <stp>_x000C_EUROISDDS26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2" s="7"/>
      </tp>
      <tp>
        <v>1.4530000000000001</v>
        <stp/>
        <stp>_x000C_EUROISDDS25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1" s="7"/>
      </tp>
      <tp>
        <v>1.4370000000000001</v>
        <stp/>
        <stp>_x000C_EUROISDDS24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0" s="7"/>
      </tp>
      <tp>
        <v>1.4179999999999999</v>
        <stp/>
        <stp>_x000C_EUROISDDS23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9" s="7"/>
      </tp>
      <tp>
        <v>1.3959999999999999</v>
        <stp/>
        <stp>_x000C_EUROISDDS22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8" s="7"/>
      </tp>
      <tp>
        <v>1.371</v>
        <stp/>
        <stp>_x000C_EUROISDDS21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7" s="7"/>
      </tp>
      <tp>
        <v>1.341</v>
        <stp/>
        <stp>_x000C_EUROISDDS20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6" s="7"/>
      </tp>
      <tp>
        <v>1.306</v>
        <stp/>
        <stp>_x000C_EUROISDDS19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5" s="7"/>
      </tp>
      <tp>
        <v>1.2649999999999999</v>
        <stp/>
        <stp>_x000C_EUROISDDS18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4" s="7"/>
      </tp>
      <tp>
        <v>1.2190000000000001</v>
        <stp/>
        <stp>_x000C_EUROISDDS17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3" s="7"/>
      </tp>
      <tp>
        <v>1.165</v>
        <stp/>
        <stp>_x000C_EUROISDDS16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2" s="7"/>
      </tp>
      <tp>
        <v>1.1040000000000001</v>
        <stp/>
        <stp>_x000C_EUROISDDS15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1" s="7"/>
      </tp>
      <tp>
        <v>1.0349999999999999</v>
        <stp/>
        <stp>_x000C_EUROISDDS14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50" s="7"/>
      </tp>
      <tp>
        <v>0.95799999999999996</v>
        <stp/>
        <stp>_x000C_EUROISDDS13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9" s="7"/>
      </tp>
      <tp>
        <v>0.871</v>
        <stp/>
        <stp>_x000C_EUROISDDS12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8" s="7"/>
      </tp>
      <tp>
        <v>0.77400000000000002</v>
        <stp/>
        <stp>_x000C_EUROISDDS11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7" s="7"/>
      </tp>
      <tp>
        <v>0.66600000000000004</v>
        <stp/>
        <stp>_x000C_EUROISDDS10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6" s="7"/>
      </tp>
    </main>
    <main first="pldatasource.rtgetrtdserver">
      <tp t="s">
        <v>#N/A RIC Not Found</v>
        <stp/>
        <stp>_x000C_EUR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 t="s">
        <v>#N/A RIC Not Found</v>
        <stp/>
        <stp>_x000C_EUR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 t="s">
        <v>#N/A RIC Not Found</v>
        <stp/>
        <stp xml:space="preserve">
EUR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 t="s">
        <v>#N/A RIC Not Found</v>
        <stp/>
        <stp xml:space="preserve">
EUR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 t="s">
        <v>#N/A RIC Not Found</v>
        <stp/>
        <stp xml:space="preserve">
EUR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 t="s">
        <v>#N/A RIC Not Found</v>
        <stp/>
        <stp xml:space="preserve">
EUR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 t="s">
        <v>#N/A RIC Not Found</v>
        <stp/>
        <stp xml:space="preserve">
EUR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  <tp>
        <v>1.0016420000000001E-3</v>
        <stp/>
        <stp xml:space="preserve">	EURX1S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1.2001378E-2</v>
        <stp/>
        <stp xml:space="preserve">	EURX1S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  <tp>
        <v>2.0000385999999998E-2</v>
        <stp/>
        <stp xml:space="preserve">	EURX1S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 t="s">
        <v>#N/A RIC Not Found</v>
        <stp/>
        <stp xml:space="preserve">
EUR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 t="s">
        <v>#N/A RIC Not Found</v>
        <stp/>
        <stp xml:space="preserve">
EUR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 t="s">
        <v>#N/A RIC Not Found</v>
        <stp/>
        <stp xml:space="preserve">
EUR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 t="s">
        <v>#N/A RIC Not Found</v>
        <stp/>
        <stp xml:space="preserve">
EUR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 t="s">
        <v>#N/A RIC Not Found</v>
        <stp/>
        <stp xml:space="preserve">
EUR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 t="s">
        <v>#N/A RIC Not Found</v>
        <stp/>
        <stp xml:space="preserve">
EUR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 t="s">
        <v>#N/A RIC Not Found</v>
        <stp/>
        <stp xml:space="preserve">
EUR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>
        <v>1.0016420000000001E-3</v>
        <stp/>
        <stp xml:space="preserve">	EURX1S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1.2001378E-2</v>
        <stp/>
        <stp xml:space="preserve">	EURX1S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  <tp>
        <v>2.0000385999999998E-2</v>
        <stp/>
        <stp xml:space="preserve">	EURX1S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</main>
    <main first="pldatasource.rtgetrtdserver">
      <tp>
        <v>-9.0051829999999999E-3</v>
        <stp/>
        <stp>_x0011_EURYC1M_AB1E_1Y3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</main>
    <main first="pldatasource.rtgetrtdserver">
      <tp t="s">
        <v>#N/A RIC Not Found</v>
        <stp/>
        <stp xml:space="preserve">	EUR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 t="s">
        <v>#N/A RIC Not Found</v>
        <stp/>
        <stp xml:space="preserve">	EUR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 t="s">
        <v>#N/A RIC Not Found</v>
        <stp/>
        <stp xml:space="preserve">	EUR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 t="s">
        <v>#N/A RIC Not Found</v>
        <stp/>
        <stp xml:space="preserve">	EUR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 t="s">
        <v>#N/A RIC Not Found</v>
        <stp/>
        <stp xml:space="preserve">	EUR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 t="s">
        <v>#N/A RIC Not Found</v>
        <stp/>
        <stp xml:space="preserve">	EUR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 t="s">
        <v>#N/A RIC Not Found</v>
        <stp/>
        <stp xml:space="preserve">	EUR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 t="s">
        <v>#N/A RIC Not Found</v>
        <stp/>
        <stp xml:space="preserve">	EUR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 t="s">
        <v>#N/A RIC Not Found</v>
        <stp/>
        <stp xml:space="preserve">	EUR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 t="s">
        <v>#N/A RIC Not Found</v>
        <stp/>
        <stp>_x0008_EUR3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 t="s">
        <v>#N/A RIC Not Found</v>
        <stp/>
        <stp>_x0008_EUR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</main>
    <main first="pldatasource.rtgetrtdserver">
      <tp>
        <v>-5.998916E-3</v>
        <stp/>
        <stp xml:space="preserve">
EURX1S12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-3.998644E-3</v>
        <stp/>
        <stp xml:space="preserve">
EURX1S11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</main>
    <main first="pldatasource.rtgetrtdserver">
      <tp>
        <v>-9.4221289999999996E-3</v>
        <stp/>
        <stp>_x0011_EURYC1M_AB1E_1Y6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</main>
    <main first="pldatasource.rtgetrtdserver">
      <tp t="s">
        <v>#N/A RIC Not Found</v>
        <stp/>
        <stp xml:space="preserve">	EUR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 t="s">
        <v>#N/A RIC Not Found</v>
        <stp/>
        <stp xml:space="preserve">	EUR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 t="s">
        <v>#N/A RIC Not Found</v>
        <stp/>
        <stp xml:space="preserve">	EUR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 t="s">
        <v>#N/A RIC Not Found</v>
        <stp/>
        <stp xml:space="preserve">	EUR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 t="s">
        <v>#N/A RIC Not Found</v>
        <stp/>
        <stp xml:space="preserve">	EUR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 t="s">
        <v>#N/A RIC Not Found</v>
        <stp/>
        <stp>_x0008_EUR6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-3.998644E-3</v>
        <stp/>
        <stp xml:space="preserve">
EURX1S11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-5.998916E-3</v>
        <stp/>
        <stp xml:space="preserve">
EURX1S12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</main>
    <main first="pldatasource.rtgetrtdserver">
      <tp t="s">
        <v>#N/A RIC Not Found</v>
        <stp/>
        <stp xml:space="preserve">	EUR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 t="s">
        <v>#N/A RIC Not Found</v>
        <stp/>
        <stp xml:space="preserve">	EUR1Y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 t="s">
        <v>#N/A RIC Not Found</v>
        <stp/>
        <stp xml:space="preserve">	EUR1Y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 t="s">
        <v>#N/A RIC Not Found</v>
        <stp/>
        <stp xml:space="preserve">	EUR1Y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 t="s">
        <v>#N/A RIC Not Found</v>
        <stp/>
        <stp xml:space="preserve">	EUR1Y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 t="s">
        <v>#N/A RIC Not Found</v>
        <stp/>
        <stp xml:space="preserve">	EUR1Y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 t="s">
        <v>#N/A RIC Not Found</v>
        <stp/>
        <stp xml:space="preserve">	EUR1Y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 t="s">
        <v>#N/A RIC Not Found</v>
        <stp/>
        <stp xml:space="preserve">	EUR1Y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 t="s">
        <v>#N/A RIC Not Found</v>
        <stp/>
        <stp xml:space="preserve">	EUR1Y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</main>
    <main first="pldatasource.rtgetrtdserver">
      <tp t="s">
        <v>#N/A RIC Not Found</v>
        <stp/>
        <stp xml:space="preserve">	EUR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 t="s">
        <v>#N/A RIC Not Found</v>
        <stp/>
        <stp xml:space="preserve">	EUR6M16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 t="s">
        <v>#N/A RIC Not Found</v>
        <stp/>
        <stp xml:space="preserve">	EUR6M17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 t="s">
        <v>#N/A RIC Not Found</v>
        <stp/>
        <stp xml:space="preserve">	EUR6M14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 t="s">
        <v>#N/A RIC Not Found</v>
        <stp/>
        <stp xml:space="preserve">	EUR6M15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  <tp t="s">
        <v>#N/A RIC Not Found</v>
        <stp/>
        <stp xml:space="preserve">	EUR6M13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</main>
    <main first="pldatasource.rtgetrtdserver">
      <tp t="s">
        <v>#N/A RIC Not Found</v>
        <stp/>
        <stp>_x0008_EUR6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</main>
    <main first="pldatasource.rtgetrtdserver">
      <tp t="s">
        <v>#N/A RIC Not Found</v>
        <stp/>
        <stp xml:space="preserve">	EUR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  <tp t="s">
        <v>#N/A RIC Not Found</v>
        <stp/>
        <stp xml:space="preserve">	EUR3M16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 t="s">
        <v>#N/A RIC Not Found</v>
        <stp/>
        <stp xml:space="preserve">	EUR3M17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 t="s">
        <v>#N/A RIC Not Found</v>
        <stp/>
        <stp xml:space="preserve">	EUR3M14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 t="s">
        <v>#N/A RIC Not Found</v>
        <stp/>
        <stp xml:space="preserve">	EUR3M15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  <tp t="s">
        <v>#N/A RIC Not Found</v>
        <stp/>
        <stp xml:space="preserve">	EUR3M13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 t="s">
        <v>#N/A RIC Not Found</v>
        <stp/>
        <stp xml:space="preserve">	EUR3M10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  <tp t="s">
        <v>#N/A RIC Not Found</v>
        <stp/>
        <stp xml:space="preserve">	EUR3M11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</main>
    <main first="pldatasource.rtgetrtdserver">
      <tp t="s">
        <v>#N/A RIC Not Found</v>
        <stp/>
        <stp>_x0008_EUR3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 t="s">
        <v>#N/A RIC Not Found</v>
        <stp/>
        <stp>_x0008_EUR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 t="s">
        <v>#N/A RIC Not Found</v>
        <stp/>
        <stp xml:space="preserve">
EUR1Y17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 t="s">
        <v>#N/A RIC Not Found</v>
        <stp/>
        <stp xml:space="preserve">
EUR1Y16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 t="s">
        <v>#N/A RIC Not Found</v>
        <stp/>
        <stp xml:space="preserve">
EUR1Y15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  <tp t="s">
        <v>#N/A RIC Not Found</v>
        <stp/>
        <stp xml:space="preserve">
EUR1Y14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 t="s">
        <v>#N/A RIC Not Found</v>
        <stp/>
        <stp xml:space="preserve">
EUR1Y13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 t="s">
        <v>#N/A RIC Not Found</v>
        <stp/>
        <stp xml:space="preserve">
EUR1Y11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 t="s">
        <v>#N/A RIC Not Found</v>
        <stp/>
        <stp xml:space="preserve">
EUR1Y10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 t="s">
        <v>#N/A RIC Not Found</v>
        <stp/>
        <stp xml:space="preserve">
EUR1Y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 t="s">
        <v>#N/A RIC Not Found</v>
        <stp/>
        <stp xml:space="preserve">
EUR1Y17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 t="s">
        <v>#N/A RIC Not Found</v>
        <stp/>
        <stp xml:space="preserve">
EUR1Y16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 t="s">
        <v>#N/A RIC Not Found</v>
        <stp/>
        <stp xml:space="preserve">
EUR1Y15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  <tp t="s">
        <v>#N/A RIC Not Found</v>
        <stp/>
        <stp xml:space="preserve">
EUR1Y14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 t="s">
        <v>#N/A RIC Not Found</v>
        <stp/>
        <stp xml:space="preserve">
EUR1Y13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 t="s">
        <v>#N/A RIC Not Found</v>
        <stp/>
        <stp xml:space="preserve">
EUR1Y11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 t="s">
        <v>#N/A RIC Not Found</v>
        <stp/>
        <stp xml:space="preserve">
EUR1Y10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 t="s">
        <v>#N/A RIC Not Found</v>
        <stp/>
        <stp xml:space="preserve">
EUR1Y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 t="s">
        <v>#N/A RIC Not Found</v>
        <stp/>
        <stp xml:space="preserve">	EUR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 t="s">
        <v>#N/A RIC Not Found</v>
        <stp/>
        <stp xml:space="preserve">	EUR6M15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 t="s">
        <v>#N/A RIC Not Found</v>
        <stp/>
        <stp xml:space="preserve">	EUR6M14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  <tp t="s">
        <v>#N/A RIC Not Found</v>
        <stp/>
        <stp xml:space="preserve">	EUR6M17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 t="s">
        <v>#N/A RIC Not Found</v>
        <stp/>
        <stp xml:space="preserve">	EUR6M16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 t="s">
        <v>#N/A RIC Not Found</v>
        <stp/>
        <stp xml:space="preserve">	EUR6M13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 t="s">
        <v>#N/A RIC Not Found</v>
        <stp/>
        <stp xml:space="preserve">	EUR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 t="s">
        <v>#N/A RIC Not Found</v>
        <stp/>
        <stp xml:space="preserve">	EUR3M15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 t="s">
        <v>#N/A RIC Not Found</v>
        <stp/>
        <stp xml:space="preserve">	EUR3M14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  <tp t="s">
        <v>#N/A RIC Not Found</v>
        <stp/>
        <stp xml:space="preserve">	EUR3M17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 t="s">
        <v>#N/A RIC Not Found</v>
        <stp/>
        <stp xml:space="preserve">	EUR3M16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 t="s">
        <v>#N/A RIC Not Found</v>
        <stp/>
        <stp xml:space="preserve">	EUR3M11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 t="s">
        <v>#N/A RIC Not Found</v>
        <stp/>
        <stp xml:space="preserve">	EUR3M10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 t="s">
        <v>#N/A RIC Not Found</v>
        <stp/>
        <stp xml:space="preserve">	EUR3M13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-9.0051829999999999E-3</v>
        <stp/>
        <stp>_x0011_EURYC1M_AB1E_1Y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 t="s">
        <v>#N/A RIC Not Found</v>
        <stp/>
        <stp xml:space="preserve">	EUR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 t="s">
        <v>#N/A RIC Not Found</v>
        <stp/>
        <stp xml:space="preserve">	EUR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 t="s">
        <v>#N/A RIC Not Found</v>
        <stp/>
        <stp xml:space="preserve">	EUR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 t="s">
        <v>#N/A RIC Not Found</v>
        <stp/>
        <stp xml:space="preserve">	EUR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 t="s">
        <v>#N/A RIC Not Found</v>
        <stp/>
        <stp xml:space="preserve">	EUR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 t="s">
        <v>#N/A RIC Not Found</v>
        <stp/>
        <stp xml:space="preserve">	EUR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 t="s">
        <v>#N/A RIC Not Found</v>
        <stp/>
        <stp xml:space="preserve">	EUR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 t="s">
        <v>#N/A RIC Not Found</v>
        <stp/>
        <stp xml:space="preserve">	EUR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 t="s">
        <v>#N/A RIC Not Found</v>
        <stp/>
        <stp xml:space="preserve">	EUR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 t="s">
        <v>#N/A RIC Not Found</v>
        <stp/>
        <stp xml:space="preserve">	EUR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 t="s">
        <v>#N/A RIC Not Found</v>
        <stp/>
        <stp xml:space="preserve">	EUR1Y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 t="s">
        <v>#N/A RIC Not Found</v>
        <stp/>
        <stp xml:space="preserve">	EUR1Y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 t="s">
        <v>#N/A RIC Not Found</v>
        <stp/>
        <stp xml:space="preserve">	EUR1Y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 t="s">
        <v>#N/A RIC Not Found</v>
        <stp/>
        <stp xml:space="preserve">	EUR1Y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 t="s">
        <v>#N/A RIC Not Found</v>
        <stp/>
        <stp xml:space="preserve">	EUR1Y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 t="s">
        <v>#N/A RIC Not Found</v>
        <stp/>
        <stp xml:space="preserve">	EUR1Y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 t="s">
        <v>#N/A RIC Not Found</v>
        <stp/>
        <stp xml:space="preserve">	EUR1Y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 t="s">
        <v>#N/A RIC Not Found</v>
        <stp/>
        <stp xml:space="preserve">	EUR1Y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-9.4221289999999996E-3</v>
        <stp/>
        <stp>_x0011_EURYC1M_AB1E_1Y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 t="s">
        <v>#N/A RIC Not Found</v>
        <stp/>
        <stp xml:space="preserve">	EUR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 t="s">
        <v>#N/A RIC Not Found</v>
        <stp/>
        <stp xml:space="preserve">	EUR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 t="s">
        <v>#N/A RIC Not Found</v>
        <stp/>
        <stp xml:space="preserve">	EUR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 t="s">
        <v>#N/A RIC Not Found</v>
        <stp/>
        <stp xml:space="preserve">	EUR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  <tp t="s">
        <v>#N/A RIC Not Found</v>
        <stp/>
        <stp xml:space="preserve">	EUR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</main>
    <main first="pldatasource.rtgetrtdserver">
      <tp t="s">
        <v>#N/A No instrument defined.</v>
        <stp/>
        <stp>ÿ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  <tr r="AC27" s="7"/>
        <tr r="AC25" s="7"/>
        <tr r="AC24" s="7"/>
      </tp>
      <tp t="s">
        <v>#N/A No instrument defined.</v>
        <stp/>
        <stp>ÿ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  <tr r="AD27" s="7"/>
        <tr r="AD25" s="7"/>
        <tr r="AD24" s="7"/>
      </tp>
      <tp>
        <v>1.9900000000000001E-2</v>
        <stp/>
        <stp>_x000B_EURYC1M_3WD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 t="s">
        <v>#N/A RIC Not Found</v>
        <stp/>
        <stp>_x000B_EURYC1M_1WD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 t="s">
        <v>#N/A RIC Not Found</v>
        <stp/>
        <stp>_x000B_EURYC1M_1WD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1.9900000000000001E-2</v>
        <stp/>
        <stp>_x000B_EURYC1M_3WD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7.3523970000000001E-3</v>
        <stp/>
        <stp>_x000B_EURYC1M_OND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7.3523970000000001E-3</v>
        <stp/>
        <stp>_x000B_EURYC1M_OND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1.6299999999999999E-2</v>
        <stp/>
        <stp>_x000B_EURYC1M_SND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1.6299999999999999E-2</v>
        <stp/>
        <stp>_x000B_EURYC1M_SND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  <tp>
        <v>1.1759468E-2</v>
        <stp/>
        <stp>_x000B_EURYC1M_TND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1.1759468E-2</v>
        <stp/>
        <stp>_x000B_EURYC1M_TND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 t="s">
        <v>#N/A RIC Not Found</v>
        <stp/>
        <stp>_x000B_EUR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 t="s">
        <v>#N/A RIC Not Found</v>
        <stp/>
        <stp>_x000B_EUR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 t="s">
        <v>#N/A RIC Not Found</v>
        <stp/>
        <stp>_x000B_EUR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 t="s">
        <v>#N/A RIC Not Found</v>
        <stp/>
        <stp>_x000B_EUR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  <tp t="s">
        <v>#N/A RIC Not Found</v>
        <stp/>
        <stp>_x000B_EUR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 t="s">
        <v>#N/A RIC Not Found</v>
        <stp/>
        <stp>_x000B_EUR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-8.0000000000000002E-3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1.4999999999999999E-2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-2.1000000000000001E-2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9" s="7"/>
      </tp>
      <tp>
        <v>-8.9999999999999993E-3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3" s="7"/>
      </tp>
      <tp>
        <v>1.4E-2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-4.5999999999999999E-2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35" s="7"/>
      </tp>
      <tp>
        <v>-1E-3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2" s="7"/>
      </tp>
      <tp>
        <v>3.5000000000000003E-2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-4.4999999999999998E-2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-2.5000000000000001E-2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8" s="7"/>
      </tp>
      <tp>
        <v>0.30099999999999999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3" s="7"/>
      </tp>
      <tp>
        <v>-0.02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7" s="7"/>
      </tp>
      <tp>
        <v>0.188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2" s="7"/>
      </tp>
      <tp>
        <v>-1.2999999999999999E-2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6" s="7"/>
      </tp>
      <tp>
        <v>9.5000000000000001E-2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1" s="7"/>
      </tp>
      <tp>
        <v>-7.0000000000000001E-3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5" s="7"/>
      </tp>
      <tp>
        <v>2.7E-2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0" s="7"/>
      </tp>
      <tp>
        <v>-3.5000000000000003E-2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0.54900000000000004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5" s="7"/>
      </tp>
      <tp>
        <v>-0.03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9" s="7"/>
      </tp>
      <tp>
        <v>0.42499999999999999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44" s="7"/>
      </tp>
      <tp>
        <v>-3.5000000000000003E-2</v>
        <stp/>
        <stp>_x000B_EUROISDDS9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0.54900000000000004</v>
        <stp/>
        <stp>_x000B_EUROISDDS9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5" s="7"/>
      </tp>
      <tp>
        <v>-0.03</v>
        <stp/>
        <stp>_x000B_EUROISDDS8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9" s="7"/>
      </tp>
      <tp>
        <v>0.42499999999999999</v>
        <stp/>
        <stp>_x000B_EUROISDDS8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4" s="7"/>
      </tp>
      <tp>
        <v>-1E-3</v>
        <stp/>
        <stp>_x000B_EUROISDDS1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2" s="7"/>
      </tp>
      <tp>
        <v>-4.4999999999999998E-2</v>
        <stp/>
        <stp>_x000B_EUROISDDS1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3.5000000000000003E-2</v>
        <stp/>
        <stp>_x000B_EUROISDDS1W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-8.0000000000000002E-3</v>
        <stp/>
        <stp>_x000B_EUROISDDS3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  <tp>
        <v>-2.1000000000000001E-2</v>
        <stp/>
        <stp>_x000B_EUROISDDS3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9" s="7"/>
      </tp>
      <tp>
        <v>1.4999999999999999E-2</v>
        <stp/>
        <stp>_x000B_EUROISDDS3W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-8.9999999999999993E-3</v>
        <stp/>
        <stp>_x000B_EUROISDDS2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3" s="7"/>
      </tp>
      <tp>
        <v>-4.5999999999999999E-2</v>
        <stp/>
        <stp>_x000B_EUROISDDS2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35" s="7"/>
      </tp>
      <tp>
        <v>1.4E-2</v>
        <stp/>
        <stp>_x000B_EUROISDDS2W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-1.2999999999999999E-2</v>
        <stp/>
        <stp>_x000B_EUROISDDS5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6" s="7"/>
      </tp>
      <tp>
        <v>9.5000000000000001E-2</v>
        <stp/>
        <stp>_x000B_EUROISDDS5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1" s="7"/>
      </tp>
      <tp>
        <v>-7.0000000000000001E-3</v>
        <stp/>
        <stp>_x000B_EUROISDDS4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5" s="7"/>
      </tp>
      <tp>
        <v>2.7E-2</v>
        <stp/>
        <stp>_x000B_EUROISDDS4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0" s="7"/>
      </tp>
      <tp>
        <v>-2.5000000000000001E-2</v>
        <stp/>
        <stp>_x000B_EUROISDDS7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8" s="7"/>
      </tp>
      <tp>
        <v>0.30099999999999999</v>
        <stp/>
        <stp>_x000B_EUROISDDS7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3" s="7"/>
      </tp>
      <tp>
        <v>-0.02</v>
        <stp/>
        <stp>_x000B_EUROISDDS6M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7" s="7"/>
      </tp>
      <tp>
        <v>0.188</v>
        <stp/>
        <stp>_x000B_EUROISDDS6Y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4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EuriborSwapIsdaFixA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OIS ECB"/>
      <sheetName val="Swaps1M"/>
      <sheetName val="SwapsIMMDated"/>
      <sheetName val="Swap3M"/>
      <sheetName val="ON"/>
      <sheetName val="Swap6M"/>
      <sheetName val="ForwardSwap6M"/>
      <sheetName val="1M (3)"/>
      <sheetName val="3M (4)"/>
      <sheetName val="6M (3)"/>
      <sheetName val="1Y (3)"/>
      <sheetName val="Euribor 3M Time Series"/>
      <sheetName val="Euribor 6M Time Series"/>
      <sheetName val="EuriborSwapIsdaFixA1Y"/>
      <sheetName val="Mx_Deposits"/>
    </sheetNames>
    <definedNames>
      <definedName name="TriggerCounter" refersTo="='General Settings'!$D$6"/>
    </definedNames>
    <sheetDataSet>
      <sheetData sheetId="0">
        <row r="6">
          <cell r="D6">
            <v>134</v>
          </cell>
        </row>
        <row r="15">
          <cell r="C15" t="str">
            <v>Reuters</v>
          </cell>
          <cell r="D15" t="str">
            <v/>
          </cell>
        </row>
        <row r="16">
          <cell r="C16" t="str">
            <v>KLIEM</v>
          </cell>
          <cell r="D16" t="str">
            <v>CKCC</v>
          </cell>
        </row>
        <row r="17">
          <cell r="C17" t="str">
            <v>ICAP</v>
          </cell>
          <cell r="D17" t="str">
            <v>ICAP</v>
          </cell>
        </row>
        <row r="18">
          <cell r="C18" t="str">
            <v>Tullets</v>
          </cell>
          <cell r="D18" t="str">
            <v>TTKL</v>
          </cell>
        </row>
        <row r="19">
          <cell r="C19" t="str">
            <v>Tradition</v>
          </cell>
          <cell r="D19" t="str">
            <v>TRIT</v>
          </cell>
        </row>
        <row r="20">
          <cell r="C20" t="str">
            <v>Prebon</v>
          </cell>
          <cell r="D20" t="str">
            <v>PREL</v>
          </cell>
        </row>
        <row r="21">
          <cell r="C21" t="str">
            <v>COSMOREX</v>
          </cell>
          <cell r="D21" t="str">
            <v>COSZ</v>
          </cell>
        </row>
      </sheetData>
      <sheetData sheetId="1"/>
      <sheetData sheetId="2">
        <row r="6">
          <cell r="D6" t="str">
            <v>EUR6M#0000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6E</v>
          </cell>
        </row>
      </sheetData>
      <sheetData sheetId="5">
        <row r="6">
          <cell r="D6" t="str">
            <v>12E</v>
          </cell>
        </row>
      </sheetData>
      <sheetData sheetId="6">
        <row r="6">
          <cell r="D6" t="str">
            <v>EURTND_Quote#0000</v>
          </cell>
        </row>
      </sheetData>
      <sheetData sheetId="7">
        <row r="6">
          <cell r="D6" t="str">
            <v>EURTOM3F1_Quote</v>
          </cell>
        </row>
      </sheetData>
      <sheetData sheetId="8">
        <row r="6">
          <cell r="D6" t="str">
            <v>Z4</v>
          </cell>
        </row>
      </sheetData>
      <sheetData sheetId="9">
        <row r="6">
          <cell r="D6" t="str">
            <v>Future Code</v>
          </cell>
        </row>
      </sheetData>
      <sheetData sheetId="10">
        <row r="6">
          <cell r="D6" t="str">
            <v>Z4</v>
          </cell>
        </row>
      </sheetData>
      <sheetData sheetId="11">
        <row r="6">
          <cell r="D6" t="str">
            <v/>
          </cell>
        </row>
      </sheetData>
      <sheetData sheetId="12">
        <row r="6">
          <cell r="D6" t="str">
            <v>2W</v>
          </cell>
        </row>
      </sheetData>
      <sheetData sheetId="13">
        <row r="6">
          <cell r="D6" t="str">
            <v>MAR15</v>
          </cell>
        </row>
      </sheetData>
      <sheetData sheetId="14">
        <row r="6">
          <cell r="D6" t="str">
            <v>X1S</v>
          </cell>
        </row>
      </sheetData>
      <sheetData sheetId="15">
        <row r="6">
          <cell r="D6">
            <v>12</v>
          </cell>
        </row>
      </sheetData>
      <sheetData sheetId="16">
        <row r="6">
          <cell r="D6" t="str">
            <v>3E</v>
          </cell>
        </row>
      </sheetData>
      <sheetData sheetId="17"/>
      <sheetData sheetId="18">
        <row r="6">
          <cell r="D6" t="str">
            <v>6E</v>
          </cell>
        </row>
      </sheetData>
      <sheetData sheetId="19">
        <row r="6">
          <cell r="D6" t="str">
            <v>EUR1F2Y_Quote</v>
          </cell>
        </row>
      </sheetData>
      <sheetData sheetId="20">
        <row r="6">
          <cell r="D6" t="str">
            <v>1E</v>
          </cell>
        </row>
      </sheetData>
      <sheetData sheetId="21">
        <row r="6">
          <cell r="D6" t="str">
            <v>3E</v>
          </cell>
        </row>
      </sheetData>
      <sheetData sheetId="22">
        <row r="6">
          <cell r="D6" t="str">
            <v>6E</v>
          </cell>
        </row>
      </sheetData>
      <sheetData sheetId="23">
        <row r="6">
          <cell r="D6" t="str">
            <v>12E</v>
          </cell>
        </row>
      </sheetData>
      <sheetData sheetId="24">
        <row r="6">
          <cell r="D6">
            <v>41964</v>
          </cell>
        </row>
      </sheetData>
      <sheetData sheetId="25">
        <row r="6">
          <cell r="D6">
            <v>41964</v>
          </cell>
        </row>
      </sheetData>
      <sheetData sheetId="26">
        <row r="6">
          <cell r="D6">
            <v>41967</v>
          </cell>
        </row>
      </sheetData>
      <sheetData sheetId="27">
        <row r="6">
          <cell r="D6" t="str">
            <v>EURSWD_Mx_Quote#0000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15" sqref="D15"/>
    </sheetView>
  </sheetViews>
  <sheetFormatPr defaultRowHeight="13.5" x14ac:dyDescent="0.25"/>
  <cols>
    <col min="1" max="2" width="2.7109375" style="54" customWidth="1"/>
    <col min="3" max="3" width="23.42578125" style="54" bestFit="1" customWidth="1"/>
    <col min="4" max="4" width="28.5703125" style="54" bestFit="1" customWidth="1"/>
    <col min="5" max="5" width="2.7109375" style="54" customWidth="1"/>
    <col min="6" max="6" width="3.42578125" style="54" customWidth="1"/>
    <col min="7" max="16384" width="9.140625" style="54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2"/>
      <c r="B2" s="67" t="s">
        <v>4</v>
      </c>
      <c r="C2" s="68"/>
      <c r="D2" s="68"/>
      <c r="E2" s="53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9" customFormat="1" ht="11.25" x14ac:dyDescent="0.2">
      <c r="A3" s="2"/>
      <c r="B3" s="55"/>
      <c r="C3" s="56"/>
      <c r="D3" s="56"/>
      <c r="E3" s="5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5"/>
      <c r="C4" s="70" t="s">
        <v>5</v>
      </c>
      <c r="D4" s="58">
        <v>41967.630752314813</v>
      </c>
      <c r="E4" s="5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5"/>
      <c r="C5" s="70" t="s">
        <v>12</v>
      </c>
      <c r="D5" s="58">
        <f>_xll.qlSettingsEvaluationDate(Trigger)</f>
        <v>41967</v>
      </c>
      <c r="E5" s="5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5"/>
      <c r="C6" s="71" t="s">
        <v>49</v>
      </c>
      <c r="D6" s="59">
        <f>[1]!TriggerCounter</f>
        <v>134</v>
      </c>
      <c r="E6" s="5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0"/>
      <c r="C7" s="61"/>
      <c r="D7" s="61"/>
      <c r="E7" s="6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6.5" x14ac:dyDescent="0.3">
      <c r="A9" s="52"/>
      <c r="B9" s="67" t="s">
        <v>3</v>
      </c>
      <c r="C9" s="68"/>
      <c r="D9" s="68"/>
      <c r="E9" s="69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s="9" customFormat="1" ht="11.25" x14ac:dyDescent="0.2">
      <c r="A10" s="2"/>
      <c r="B10" s="55"/>
      <c r="C10" s="56"/>
      <c r="D10" s="56"/>
      <c r="E10" s="5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5"/>
      <c r="C11" s="70" t="s">
        <v>6</v>
      </c>
      <c r="D11" s="63" t="s">
        <v>128</v>
      </c>
      <c r="E11" s="5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5"/>
      <c r="C12" s="70" t="s">
        <v>64</v>
      </c>
      <c r="D12" s="63" t="str">
        <f>Currency&amp;"ON"</f>
        <v>EURON</v>
      </c>
      <c r="E12" s="5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5"/>
      <c r="C13" s="70" t="s">
        <v>11</v>
      </c>
      <c r="D13" s="64" t="str">
        <f>PROPER(Currency)&amp;"ibor"</f>
        <v>Euribor</v>
      </c>
      <c r="E13" s="5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5"/>
      <c r="C14" s="70" t="s">
        <v>13</v>
      </c>
      <c r="D14" s="64" t="s">
        <v>14</v>
      </c>
      <c r="E14" s="5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5"/>
      <c r="C15" s="70" t="s">
        <v>9</v>
      </c>
      <c r="D15" s="65">
        <v>2</v>
      </c>
      <c r="E15" s="5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5"/>
      <c r="C16" s="70" t="s">
        <v>61</v>
      </c>
      <c r="D16" s="64" t="s">
        <v>129</v>
      </c>
      <c r="E16" s="5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5"/>
      <c r="C17" s="70" t="s">
        <v>62</v>
      </c>
      <c r="D17" s="64" t="s">
        <v>129</v>
      </c>
      <c r="E17" s="5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5"/>
      <c r="C18" s="70" t="s">
        <v>60</v>
      </c>
      <c r="D18" s="64" t="b">
        <f>_xll.qlCalendarIsHoliday(LocalCalendar,_xll.qlCalendarAdvance(LiborCalendar,EvaluationDate,SettlementDays&amp;"D","f",FALSE,Trigger))</f>
        <v>0</v>
      </c>
      <c r="E18" s="5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5"/>
      <c r="C19" s="70" t="s">
        <v>7</v>
      </c>
      <c r="D19" s="64" t="str">
        <f>IF(D18,LocalCalendar,LiborCalendar)</f>
        <v>TARGET</v>
      </c>
      <c r="E19" s="5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5"/>
      <c r="C20" s="71" t="s">
        <v>10</v>
      </c>
      <c r="D20" s="66">
        <f>_xll.qlCalendarAdvance(Calendar,EvaluationDate,SettlementDays&amp;"d","following",FALSE)</f>
        <v>41969</v>
      </c>
      <c r="E20" s="5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5"/>
      <c r="C21" s="71" t="s">
        <v>42</v>
      </c>
      <c r="D21" s="66" t="s">
        <v>43</v>
      </c>
      <c r="E21" s="5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0"/>
      <c r="C22" s="61"/>
      <c r="D22" s="61"/>
      <c r="E22" s="6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61"/>
  <sheetViews>
    <sheetView showGridLines="0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9" style="1" bestFit="1" customWidth="1"/>
    <col min="9" max="9" width="18.28515625" style="1" bestFit="1" customWidth="1"/>
    <col min="10" max="10" width="8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4.140625" style="1" bestFit="1" customWidth="1"/>
    <col min="26" max="27" width="8" style="1" bestFit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86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38"/>
      <c r="C2" s="20" t="s">
        <v>2</v>
      </c>
      <c r="D2" s="20">
        <v>0</v>
      </c>
      <c r="E2" s="39" t="s">
        <v>0</v>
      </c>
      <c r="F2" s="19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0"/>
      <c r="C3" s="8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2" t="s">
        <v>67</v>
      </c>
      <c r="B4" s="78"/>
      <c r="C4" s="28"/>
      <c r="D4" s="28"/>
      <c r="E4" s="79"/>
      <c r="F4" s="79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23</v>
      </c>
      <c r="U4" s="10"/>
      <c r="V4" s="10"/>
      <c r="W4" s="10"/>
      <c r="X4" s="10" t="s">
        <v>40</v>
      </c>
      <c r="Y4" s="10"/>
      <c r="Z4" s="10"/>
      <c r="AA4" s="10"/>
      <c r="AB4" s="77" t="s">
        <v>51</v>
      </c>
      <c r="AC4" s="28" t="str">
        <f>H4</f>
        <v>1M</v>
      </c>
      <c r="AD4" s="79"/>
      <c r="AE4" s="28" t="str">
        <f>L4</f>
        <v>3M</v>
      </c>
      <c r="AF4" s="79"/>
      <c r="AG4" s="28" t="str">
        <f>P4</f>
        <v>6M</v>
      </c>
      <c r="AH4" s="79"/>
      <c r="AI4" s="28" t="str">
        <f>T4</f>
        <v>1Y</v>
      </c>
      <c r="AJ4" s="79"/>
      <c r="AK4" s="28" t="str">
        <f>X4</f>
        <v>OIS</v>
      </c>
      <c r="AL4" s="79"/>
      <c r="AM4" s="36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1" customFormat="1" ht="11.25" customHeight="1" x14ac:dyDescent="0.2">
      <c r="A5" s="18" t="s">
        <v>63</v>
      </c>
      <c r="B5" s="18" t="s">
        <v>17</v>
      </c>
      <c r="C5" s="18" t="s">
        <v>19</v>
      </c>
      <c r="D5" s="18" t="s">
        <v>14</v>
      </c>
      <c r="E5" s="18" t="s">
        <v>23</v>
      </c>
      <c r="F5" s="18" t="s">
        <v>40</v>
      </c>
      <c r="G5" s="29"/>
      <c r="H5" s="30"/>
      <c r="I5" s="30" t="s">
        <v>47</v>
      </c>
      <c r="J5" s="22" t="s">
        <v>0</v>
      </c>
      <c r="K5" s="22" t="s">
        <v>1</v>
      </c>
      <c r="L5" s="30"/>
      <c r="M5" s="30" t="s">
        <v>47</v>
      </c>
      <c r="N5" s="22" t="s">
        <v>0</v>
      </c>
      <c r="O5" s="22" t="s">
        <v>1</v>
      </c>
      <c r="P5" s="30"/>
      <c r="Q5" s="30" t="s">
        <v>47</v>
      </c>
      <c r="R5" s="22" t="s">
        <v>0</v>
      </c>
      <c r="S5" s="22" t="s">
        <v>1</v>
      </c>
      <c r="T5" s="30"/>
      <c r="U5" s="30" t="s">
        <v>47</v>
      </c>
      <c r="V5" s="22" t="s">
        <v>0</v>
      </c>
      <c r="W5" s="22" t="s">
        <v>1</v>
      </c>
      <c r="X5" s="30"/>
      <c r="Y5" s="30" t="s">
        <v>47</v>
      </c>
      <c r="Z5" s="22" t="s">
        <v>0</v>
      </c>
      <c r="AA5" s="22" t="s">
        <v>1</v>
      </c>
      <c r="AB5" s="77" t="s">
        <v>51</v>
      </c>
      <c r="AC5" s="18" t="s">
        <v>52</v>
      </c>
      <c r="AD5" s="18" t="s">
        <v>53</v>
      </c>
      <c r="AE5" s="18" t="s">
        <v>52</v>
      </c>
      <c r="AF5" s="18" t="s">
        <v>53</v>
      </c>
      <c r="AG5" s="18" t="s">
        <v>52</v>
      </c>
      <c r="AH5" s="18" t="s">
        <v>53</v>
      </c>
      <c r="AI5" s="18" t="s">
        <v>52</v>
      </c>
      <c r="AJ5" s="18" t="s">
        <v>53</v>
      </c>
      <c r="AK5" s="18" t="s">
        <v>52</v>
      </c>
      <c r="AL5" s="18" t="s">
        <v>53</v>
      </c>
      <c r="AM5" s="37" t="s">
        <v>51</v>
      </c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ht="11.25" customHeight="1" x14ac:dyDescent="0.2">
      <c r="A6" s="96" t="s">
        <v>15</v>
      </c>
      <c r="B6" s="93" t="str">
        <f>IF(Contribute="abcd",IF($D$2&lt;&gt;-1,_xll.RtContribute(SourceAlias,I6,Fields,J6:K6,"SCOPE:SERVER"),_xll.RtContribute(SourceAlias,"DDS_INSERT_S",$D$2:$F$2,I6:K6,"SCOPE:SERVER FTC:ALL")),"stopped")</f>
        <v>stopped</v>
      </c>
      <c r="C6" s="115" t="str">
        <f>IF(Contribute="abcd",IF($D$2&lt;&gt;-1,_xll.RtContribute(SourceAlias,M6,Fields,N6:O6,"SCOPE:SERVER"),_xll.RtContribute(SourceAlias,"DDS_INSERT_S",$D$2:$F$2,M6:O6,"SCOPE:SERVER FTC:ALL")),"stopped")</f>
        <v>stopped</v>
      </c>
      <c r="D6" s="115" t="str">
        <f>IF(Contribute="abcd",IF($D$2&lt;&gt;-1,_xll.RtContribute(SourceAlias,Q6,Fields,R6:S6,"SCOPE:SERVER"),_xll.RtContribute(SourceAlias,"DDS_INSERT_S",$D$2:$F$2,Q6:S6,"SCOPE:SERVER FTC:ALL")),"stopped")</f>
        <v>stopped</v>
      </c>
      <c r="E6" s="115" t="s">
        <v>51</v>
      </c>
      <c r="F6" s="15"/>
      <c r="G6" s="2" t="s">
        <v>51</v>
      </c>
      <c r="H6" s="96" t="s">
        <v>132</v>
      </c>
      <c r="I6" s="11" t="str">
        <f t="shared" ref="I6:I12" si="0">Currency&amp;"YC"&amp;$H$4&amp;"_"&amp;H6</f>
        <v>EURYC1M_OND</v>
      </c>
      <c r="J6" s="83">
        <f>'1M Pricing'!I6*100</f>
        <v>9.5093922363989627E-2</v>
      </c>
      <c r="K6" s="83">
        <f>J6</f>
        <v>9.5093922363989627E-2</v>
      </c>
      <c r="L6" s="157" t="str">
        <f t="shared" ref="L6:L11" si="1">A6&amp;"D"</f>
        <v>OND</v>
      </c>
      <c r="M6" s="158" t="str">
        <f t="shared" ref="M6:M12" si="2">Currency&amp;$L$4&amp;L6&amp;"="</f>
        <v>EUR3MOND=</v>
      </c>
      <c r="N6" s="159" t="e">
        <f>'3M Pricing'!I6*100</f>
        <v>#NUM!</v>
      </c>
      <c r="O6" s="159" t="e">
        <f>N6</f>
        <v>#NUM!</v>
      </c>
      <c r="P6" s="157" t="str">
        <f t="shared" ref="P6:P14" si="3">A6&amp;"D"</f>
        <v>OND</v>
      </c>
      <c r="Q6" s="158" t="str">
        <f t="shared" ref="Q6:Q29" si="4">Currency&amp;$P$4&amp;P6&amp;"="</f>
        <v>EUR6MOND=</v>
      </c>
      <c r="R6" s="159" t="e">
        <f>'6M Pricing'!I6*100</f>
        <v>#NUM!</v>
      </c>
      <c r="S6" s="159" t="e">
        <f>R6</f>
        <v>#NUM!</v>
      </c>
      <c r="T6" s="157"/>
      <c r="U6" s="158"/>
      <c r="V6" s="159"/>
      <c r="W6" s="159"/>
      <c r="X6" s="96"/>
      <c r="Y6" s="11"/>
      <c r="Z6" s="83"/>
      <c r="AA6" s="83"/>
      <c r="AB6" s="77" t="s">
        <v>51</v>
      </c>
      <c r="AC6" s="83">
        <f>ROUND(ABS(_xll.RtGet(SourceAlias,$I6,BID)-J6),4)</f>
        <v>8.77E-2</v>
      </c>
      <c r="AD6" s="83">
        <f>ABS(_xll.RtGet(SourceAlias,$I6,ASK)-K6)</f>
        <v>8.7741525363989631E-2</v>
      </c>
      <c r="AE6" s="83" t="e">
        <f>ABS(_xll.RtGet(SourceAlias,$M6,BID)-N6)</f>
        <v>#VALUE!</v>
      </c>
      <c r="AF6" s="83" t="e">
        <f>ABS(_xll.RtGet(SourceAlias,$M6,ASK)-O6)</f>
        <v>#VALUE!</v>
      </c>
      <c r="AG6" s="83" t="e">
        <f>ABS(_xll.RtGet(SourceAlias,$Q6,BID)-R6)</f>
        <v>#VALUE!</v>
      </c>
      <c r="AH6" s="83" t="e">
        <f>ABS(_xll.RtGet(SourceAlias,$Q6,ASK)-S6)</f>
        <v>#VALUE!</v>
      </c>
      <c r="AI6" s="83"/>
      <c r="AJ6" s="83"/>
      <c r="AK6" s="83"/>
      <c r="AL6" s="83"/>
      <c r="AM6" s="36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97" t="s">
        <v>126</v>
      </c>
      <c r="B7" s="94" t="str">
        <f>IF(Contribute="abcd",IF($D$2&lt;&gt;-1,_xll.RtContribute(SourceAlias,I7,Fields,J7:K7,"SCOPE:SERVER"),_xll.RtContribute(SourceAlias,"DDS_INSERT_S",$D$2:$F$2,I7:K7,"SCOPE:SERVER FTC:ALL")),"stopped")</f>
        <v>stopped</v>
      </c>
      <c r="C7" s="116" t="str">
        <f>IF(Contribute="abcd",IF($D$2&lt;&gt;-1,_xll.RtContribute(SourceAlias,M7,Fields,N7:O7,"SCOPE:SERVER"),_xll.RtContribute(SourceAlias,"DDS_INSERT_S",$D$2:$F$2,M7:O7,"SCOPE:SERVER FTC:ALL")),"stopped")</f>
        <v>stopped</v>
      </c>
      <c r="D7" s="116" t="str">
        <f>IF(Contribute="abcd",IF($D$2&lt;&gt;-1,_xll.RtContribute(SourceAlias,Q7,Fields,R7:S7,"SCOPE:SERVER"),_xll.RtContribute(SourceAlias,"DDS_INSERT_S",$D$2:$F$2,Q7:S7,"SCOPE:SERVER FTC:ALL")),"stopped")</f>
        <v>stopped</v>
      </c>
      <c r="E7" s="116" t="s">
        <v>51</v>
      </c>
      <c r="F7" s="16"/>
      <c r="G7" s="2" t="s">
        <v>51</v>
      </c>
      <c r="H7" s="97" t="s">
        <v>133</v>
      </c>
      <c r="I7" s="12" t="str">
        <f t="shared" si="0"/>
        <v>EURYC1M_TND</v>
      </c>
      <c r="J7" s="84">
        <f>'1M Pricing'!I7*100</f>
        <v>9.3221200653225325E-2</v>
      </c>
      <c r="K7" s="84">
        <f t="shared" ref="K7:K70" si="5">J7</f>
        <v>9.3221200653225325E-2</v>
      </c>
      <c r="L7" s="160" t="str">
        <f t="shared" si="1"/>
        <v>TND</v>
      </c>
      <c r="M7" s="161" t="str">
        <f t="shared" si="2"/>
        <v>EUR3MTND=</v>
      </c>
      <c r="N7" s="162">
        <f>'3M Pricing'!I7*100</f>
        <v>9.4577216384506002E-2</v>
      </c>
      <c r="O7" s="162">
        <f t="shared" ref="O7:O29" si="6">N7</f>
        <v>9.4577216384506002E-2</v>
      </c>
      <c r="P7" s="160" t="str">
        <f t="shared" si="3"/>
        <v>TND</v>
      </c>
      <c r="Q7" s="161" t="str">
        <f t="shared" si="4"/>
        <v>EUR6MTND=</v>
      </c>
      <c r="R7" s="162">
        <f>'6M Pricing'!I7*100</f>
        <v>0.20117857464119204</v>
      </c>
      <c r="S7" s="162">
        <f t="shared" ref="S7:S29" si="7">R7</f>
        <v>0.20117857464119204</v>
      </c>
      <c r="T7" s="160"/>
      <c r="U7" s="161"/>
      <c r="V7" s="162"/>
      <c r="W7" s="162"/>
      <c r="X7" s="97"/>
      <c r="Y7" s="12"/>
      <c r="Z7" s="84"/>
      <c r="AA7" s="84"/>
      <c r="AB7" s="77" t="s">
        <v>51</v>
      </c>
      <c r="AC7" s="84">
        <f>ABS(_xll.RtGet(SourceAlias,$I7,BID)-J7)</f>
        <v>8.146173265322533E-2</v>
      </c>
      <c r="AD7" s="84">
        <f>ABS(_xll.RtGet(SourceAlias,$I7,ASK)-K7)</f>
        <v>8.146173265322533E-2</v>
      </c>
      <c r="AE7" s="84" t="e">
        <f>ABS(_xll.RtGet(SourceAlias,$M7,BID)-N7)</f>
        <v>#VALUE!</v>
      </c>
      <c r="AF7" s="84" t="e">
        <f>ABS(_xll.RtGet(SourceAlias,$M7,ASK)-O7)</f>
        <v>#VALUE!</v>
      </c>
      <c r="AG7" s="84" t="e">
        <f>ABS(_xll.RtGet(SourceAlias,$Q7,BID)-R7)</f>
        <v>#VALUE!</v>
      </c>
      <c r="AH7" s="84" t="e">
        <f>ABS(_xll.RtGet(SourceAlias,$Q7,ASK)-S7)</f>
        <v>#VALUE!</v>
      </c>
      <c r="AI7" s="84"/>
      <c r="AJ7" s="84"/>
      <c r="AK7" s="84"/>
      <c r="AL7" s="84"/>
      <c r="AM7" s="36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97" t="s">
        <v>127</v>
      </c>
      <c r="B8" s="94" t="str">
        <f>IF(Contribute="abcd",IF($D$2&lt;&gt;-1,_xll.RtContribute(SourceAlias,I8,Fields,J8:K8,"SCOPE:SERVER"),_xll.RtContribute(SourceAlias,"DDS_INSERT_S",$D$2:$F$2,I8:K8,"SCOPE:SERVER FTC:ALL")),"stopped")</f>
        <v>stopped</v>
      </c>
      <c r="C8" s="116" t="str">
        <f>IF(Contribute="abcd",IF($D$2&lt;&gt;-1,_xll.RtContribute(SourceAlias,M8,Fields,N8:O8,"SCOPE:SERVER"),_xll.RtContribute(SourceAlias,"DDS_INSERT_S",$D$2:$F$2,M8:O8,"SCOPE:SERVER FTC:ALL")),"stopped")</f>
        <v>stopped</v>
      </c>
      <c r="D8" s="116" t="str">
        <f>IF(Contribute="abcd",IF($D$2&lt;&gt;-1,_xll.RtContribute(SourceAlias,Q8,Fields,R8:S8,"SCOPE:SERVER"),_xll.RtContribute(SourceAlias,"DDS_INSERT_S",$D$2:$F$2,Q8:S8,"SCOPE:SERVER FTC:ALL")),"stopped")</f>
        <v>stopped</v>
      </c>
      <c r="E8" s="116" t="s">
        <v>51</v>
      </c>
      <c r="F8" s="16" t="s">
        <v>51</v>
      </c>
      <c r="G8" s="2" t="s">
        <v>51</v>
      </c>
      <c r="H8" s="97" t="s">
        <v>134</v>
      </c>
      <c r="I8" s="12" t="str">
        <f t="shared" si="0"/>
        <v>EURYC1M_SND</v>
      </c>
      <c r="J8" s="84">
        <f>'1M Pricing'!I8*100</f>
        <v>9.1434627109698852E-2</v>
      </c>
      <c r="K8" s="84">
        <f t="shared" si="5"/>
        <v>9.1434627109698852E-2</v>
      </c>
      <c r="L8" s="160" t="str">
        <f t="shared" si="1"/>
        <v>SND</v>
      </c>
      <c r="M8" s="161" t="str">
        <f t="shared" si="2"/>
        <v>EUR3MSND=</v>
      </c>
      <c r="N8" s="162">
        <f>'3M Pricing'!I8*100</f>
        <v>9.4577216384506002E-2</v>
      </c>
      <c r="O8" s="162">
        <f t="shared" si="6"/>
        <v>9.4577216384506002E-2</v>
      </c>
      <c r="P8" s="160" t="str">
        <f t="shared" si="3"/>
        <v>SND</v>
      </c>
      <c r="Q8" s="161" t="str">
        <f t="shared" si="4"/>
        <v>EUR6MSND=</v>
      </c>
      <c r="R8" s="162">
        <f>'6M Pricing'!I8*100</f>
        <v>0.20117857464119204</v>
      </c>
      <c r="S8" s="162">
        <f t="shared" si="7"/>
        <v>0.20117857464119204</v>
      </c>
      <c r="T8" s="160"/>
      <c r="U8" s="161"/>
      <c r="V8" s="162"/>
      <c r="W8" s="162"/>
      <c r="X8" s="97"/>
      <c r="Y8" s="12"/>
      <c r="Z8" s="84"/>
      <c r="AA8" s="84"/>
      <c r="AB8" s="77" t="s">
        <v>51</v>
      </c>
      <c r="AC8" s="84">
        <f>ABS(_xll.RtGet(SourceAlias,$I8,BID)-J8)</f>
        <v>7.5134627109698857E-2</v>
      </c>
      <c r="AD8" s="84">
        <f>ABS(_xll.RtGet(SourceAlias,$I8,ASK)-K8)</f>
        <v>7.5134627109698857E-2</v>
      </c>
      <c r="AE8" s="84" t="e">
        <f>ABS(_xll.RtGet(SourceAlias,$M8,BID)-N8)</f>
        <v>#VALUE!</v>
      </c>
      <c r="AF8" s="84" t="e">
        <f>ABS(_xll.RtGet(SourceAlias,$M8,ASK)-O8)</f>
        <v>#VALUE!</v>
      </c>
      <c r="AG8" s="84" t="e">
        <f>ABS(_xll.RtGet(SourceAlias,$Q8,BID)-R8)</f>
        <v>#VALUE!</v>
      </c>
      <c r="AH8" s="84" t="e">
        <f>ABS(_xll.RtGet(SourceAlias,$Q8,ASK)-S8)</f>
        <v>#VALUE!</v>
      </c>
      <c r="AI8" s="84"/>
      <c r="AJ8" s="84"/>
      <c r="AK8" s="84"/>
      <c r="AL8" s="84"/>
      <c r="AM8" s="36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97" t="s">
        <v>75</v>
      </c>
      <c r="B9" s="94" t="str">
        <f>IF(Contribute="abcd",IF($D$2&lt;&gt;-1,_xll.RtContribute(SourceAlias,I9,Fields,J9:K9,"SCOPE:SERVER"),_xll.RtContribute(SourceAlias,"DDS_INSERT_S",$D$2:$F$2,I9:K9,"SCOPE:SERVER FTC:ALL")),"stopped")</f>
        <v>stopped</v>
      </c>
      <c r="C9" s="116" t="str">
        <f>IF(Contribute="abcd",IF($D$2&lt;&gt;-1,_xll.RtContribute(SourceAlias,M9,Fields,N9:O9,"SCOPE:SERVER"),_xll.RtContribute(SourceAlias,"DDS_INSERT_S",$D$2:$F$2,M9:O9,"SCOPE:SERVER FTC:ALL")),"stopped")</f>
        <v>stopped</v>
      </c>
      <c r="D9" s="116" t="str">
        <f>IF(Contribute="abcd",IF($D$2&lt;&gt;-1,_xll.RtContribute(SourceAlias,Q9,Fields,R9:S9,"SCOPE:SERVER"),_xll.RtContribute(SourceAlias,"DDS_INSERT_S",$D$2:$F$2,Q9:S9,"SCOPE:SERVER FTC:ALL")),"stopped")</f>
        <v>stopped</v>
      </c>
      <c r="E9" s="116" t="str">
        <f>IF(Contribute="abcd",IF($D$2&lt;&gt;-1,_xll.RtContribute(SourceAlias,U9,Fields,V9:W9,"SCOPE:SERVER"),_xll.RtContribute(SourceAlias,"DDS_INSERT_S",$D$2:$F$2,V9:W9,"SCOPE:SERVER FTC:ALL")),"stopped")</f>
        <v>stopped</v>
      </c>
      <c r="F9" s="16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97" t="s">
        <v>135</v>
      </c>
      <c r="I9" s="12" t="str">
        <f t="shared" si="0"/>
        <v>EURYC1M_1WD</v>
      </c>
      <c r="J9" s="84">
        <f>'1M Pricing'!I9*100</f>
        <v>7.7699999995216124E-2</v>
      </c>
      <c r="K9" s="84">
        <f t="shared" si="5"/>
        <v>7.7699999995216124E-2</v>
      </c>
      <c r="L9" s="160" t="str">
        <f t="shared" si="1"/>
        <v>1WD</v>
      </c>
      <c r="M9" s="161" t="str">
        <f t="shared" si="2"/>
        <v>EUR3M1WD=</v>
      </c>
      <c r="N9" s="162">
        <f>'3M Pricing'!I9*100</f>
        <v>9.4350489719634861E-2</v>
      </c>
      <c r="O9" s="162">
        <f t="shared" si="6"/>
        <v>9.4350489719634861E-2</v>
      </c>
      <c r="P9" s="160" t="str">
        <f t="shared" si="3"/>
        <v>1WD</v>
      </c>
      <c r="Q9" s="161" t="str">
        <f t="shared" si="4"/>
        <v>EUR6M1WD=</v>
      </c>
      <c r="R9" s="162">
        <f>'6M Pricing'!I9*100</f>
        <v>0.201005679292313</v>
      </c>
      <c r="S9" s="162">
        <f t="shared" si="7"/>
        <v>0.201005679292313</v>
      </c>
      <c r="T9" s="160" t="str">
        <f t="shared" ref="T9:T14" si="8">A9&amp;"D"</f>
        <v>1WD</v>
      </c>
      <c r="U9" s="161" t="str">
        <f t="shared" ref="U9:U14" si="9">Currency&amp;$T$4&amp;T9&amp;"="</f>
        <v>EUR1Y1WD=</v>
      </c>
      <c r="V9" s="162"/>
      <c r="W9" s="162"/>
      <c r="X9" s="97" t="str">
        <f t="shared" ref="X9:X78" si="10">"DDS"&amp;A9</f>
        <v>DDS1W</v>
      </c>
      <c r="Y9" s="12" t="str">
        <f t="shared" ref="Y9:Y35" si="11">Currency&amp;LEFT($X$4,3)&amp;X9</f>
        <v>EUROISDDS1W</v>
      </c>
      <c r="Z9" s="84">
        <f>'ON Pricing'!$I9*100</f>
        <v>3.4999999999943805E-2</v>
      </c>
      <c r="AA9" s="84">
        <f t="shared" ref="AA9:AA78" si="12">Z9</f>
        <v>3.4999999999943805E-2</v>
      </c>
      <c r="AB9" s="77" t="s">
        <v>51</v>
      </c>
      <c r="AC9" s="84" t="e">
        <f>ABS(_xll.RtGet(SourceAlias,$I9,BID)-J9)</f>
        <v>#VALUE!</v>
      </c>
      <c r="AD9" s="84" t="e">
        <f>ABS(_xll.RtGet(SourceAlias,$I9,ASK)-K9)</f>
        <v>#VALUE!</v>
      </c>
      <c r="AE9" s="84" t="e">
        <f>ABS(_xll.RtGet(SourceAlias,$M9,BID)-N9)</f>
        <v>#VALUE!</v>
      </c>
      <c r="AF9" s="84" t="e">
        <f>ABS(_xll.RtGet(SourceAlias,$M9,ASK)-O9)</f>
        <v>#VALUE!</v>
      </c>
      <c r="AG9" s="84" t="e">
        <f>ABS(_xll.RtGet(SourceAlias,$Q9,BID)-R9)</f>
        <v>#VALUE!</v>
      </c>
      <c r="AH9" s="84" t="e">
        <f>ABS(_xll.RtGet(SourceAlias,$Q9,ASK)-S9)</f>
        <v>#VALUE!</v>
      </c>
      <c r="AI9" s="84" t="e">
        <f>ABS(_xll.RtGet(SourceAlias,$U9,BID)-V9)</f>
        <v>#VALUE!</v>
      </c>
      <c r="AJ9" s="84" t="e">
        <f>ABS(_xll.RtGet(SourceAlias,$U9,ASK)-W9)</f>
        <v>#VALUE!</v>
      </c>
      <c r="AK9" s="84">
        <f>ABS(_xll.RtGet(SourceAlias,$Y9,BID)-Z9)</f>
        <v>5.6198101727744643E-14</v>
      </c>
      <c r="AL9" s="84">
        <f>ABS(_xll.RtGet(SourceAlias,$Y9,ASK)-AA9)</f>
        <v>5.6198101727744643E-14</v>
      </c>
      <c r="AM9" s="36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97" t="s">
        <v>16</v>
      </c>
      <c r="B10" s="94" t="str">
        <f>IF(Contribute="abcd",IF($D$2&lt;&gt;-1,_xll.RtContribute(SourceAlias,I10,Fields,J10:K10,"SCOPE:SERVER"),_xll.RtContribute(SourceAlias,"DDS_INSERT_S",$D$2:$F$2,I10:K10,"SCOPE:SERVER FTC:ALL")),"stopped")</f>
        <v>stopped</v>
      </c>
      <c r="C10" s="116" t="s">
        <v>51</v>
      </c>
      <c r="D10" s="116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16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6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97" t="s">
        <v>136</v>
      </c>
      <c r="I10" s="12" t="str">
        <f t="shared" si="0"/>
        <v>EURYC1M_2WD</v>
      </c>
      <c r="J10" s="84">
        <f>'1M Pricing'!I10*100</f>
        <v>5.1399999997972901E-2</v>
      </c>
      <c r="K10" s="84">
        <f t="shared" si="5"/>
        <v>5.1399999997972901E-2</v>
      </c>
      <c r="L10" s="160"/>
      <c r="M10" s="161"/>
      <c r="N10" s="162"/>
      <c r="O10" s="162"/>
      <c r="P10" s="160" t="str">
        <f t="shared" si="3"/>
        <v>2WD</v>
      </c>
      <c r="Q10" s="161" t="str">
        <f t="shared" si="4"/>
        <v>EUR6M2WD=</v>
      </c>
      <c r="R10" s="162">
        <f>'6M Pricing'!I10*100</f>
        <v>0.20046985322739819</v>
      </c>
      <c r="S10" s="162">
        <f t="shared" si="7"/>
        <v>0.20046985322739819</v>
      </c>
      <c r="T10" s="160" t="str">
        <f t="shared" si="8"/>
        <v>2WD</v>
      </c>
      <c r="U10" s="161" t="str">
        <f t="shared" si="9"/>
        <v>EUR1Y2WD=</v>
      </c>
      <c r="V10" s="162"/>
      <c r="W10" s="162"/>
      <c r="X10" s="97" t="str">
        <f t="shared" si="10"/>
        <v>DDS2W</v>
      </c>
      <c r="Y10" s="12" t="str">
        <f t="shared" si="11"/>
        <v>EUROISDDS2W</v>
      </c>
      <c r="Z10" s="84">
        <f>'ON Pricing'!$I10*100</f>
        <v>8.9998577464786168E-3</v>
      </c>
      <c r="AA10" s="84">
        <f t="shared" si="12"/>
        <v>8.9998577464786168E-3</v>
      </c>
      <c r="AB10" s="77" t="s">
        <v>51</v>
      </c>
      <c r="AC10" s="84"/>
      <c r="AD10" s="84"/>
      <c r="AE10" s="84"/>
      <c r="AF10" s="84"/>
      <c r="AG10" s="84" t="e">
        <f>ABS(_xll.RtGet(SourceAlias,$Q10,BID)-R10)</f>
        <v>#VALUE!</v>
      </c>
      <c r="AH10" s="84" t="e">
        <f>ABS(_xll.RtGet(SourceAlias,$Q10,ASK)-S10)</f>
        <v>#VALUE!</v>
      </c>
      <c r="AI10" s="84" t="e">
        <f>ABS(_xll.RtGet(SourceAlias,$U10,BID)-V10)</f>
        <v>#VALUE!</v>
      </c>
      <c r="AJ10" s="84" t="e">
        <f>ABS(_xll.RtGet(SourceAlias,$U10,ASK)-W10)</f>
        <v>#VALUE!</v>
      </c>
      <c r="AK10" s="84">
        <f>ABS(_xll.RtGet(SourceAlias,$Y10,BID)-Z10)</f>
        <v>5.0001422535213835E-3</v>
      </c>
      <c r="AL10" s="84">
        <f>ABS(_xll.RtGet(SourceAlias,$Y10,ASK)-AA10)</f>
        <v>5.0001422535213835E-3</v>
      </c>
      <c r="AM10" s="36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97" t="s">
        <v>90</v>
      </c>
      <c r="B11" s="94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16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16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16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6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97" t="s">
        <v>137</v>
      </c>
      <c r="I11" s="12" t="str">
        <f t="shared" si="0"/>
        <v>EURYC1M_3WD</v>
      </c>
      <c r="J11" s="84">
        <f>'1M Pricing'!I11*100</f>
        <v>4.2399999998998794E-2</v>
      </c>
      <c r="K11" s="84">
        <f t="shared" si="5"/>
        <v>4.2399999998998794E-2</v>
      </c>
      <c r="L11" s="160" t="str">
        <f t="shared" si="1"/>
        <v>3WD</v>
      </c>
      <c r="M11" s="161" t="str">
        <f t="shared" si="2"/>
        <v>EUR3M3WD=</v>
      </c>
      <c r="N11" s="162">
        <f>'3M Pricing'!I11*100</f>
        <v>9.2494525602406674E-2</v>
      </c>
      <c r="O11" s="162">
        <f t="shared" si="6"/>
        <v>9.2494525602406674E-2</v>
      </c>
      <c r="P11" s="160" t="str">
        <f t="shared" si="3"/>
        <v>3WD</v>
      </c>
      <c r="Q11" s="161" t="str">
        <f t="shared" si="4"/>
        <v>EUR6M3WD=</v>
      </c>
      <c r="R11" s="162">
        <f>'6M Pricing'!I11*100</f>
        <v>0.1995741719945707</v>
      </c>
      <c r="S11" s="162">
        <f t="shared" si="7"/>
        <v>0.1995741719945707</v>
      </c>
      <c r="T11" s="160" t="str">
        <f t="shared" si="8"/>
        <v>3WD</v>
      </c>
      <c r="U11" s="161" t="str">
        <f t="shared" si="9"/>
        <v>EUR1Y3WD=</v>
      </c>
      <c r="V11" s="162"/>
      <c r="W11" s="162"/>
      <c r="X11" s="97" t="str">
        <f t="shared" si="10"/>
        <v>DDS3W</v>
      </c>
      <c r="Y11" s="12" t="str">
        <f t="shared" si="11"/>
        <v>EUROISDDS3W</v>
      </c>
      <c r="Z11" s="84">
        <f>'ON Pricing'!$I11*100</f>
        <v>3.3316239405374002E-4</v>
      </c>
      <c r="AA11" s="84">
        <f t="shared" si="12"/>
        <v>3.3316239405374002E-4</v>
      </c>
      <c r="AB11" s="77" t="s">
        <v>51</v>
      </c>
      <c r="AC11" s="84">
        <f>ABS(_xll.RtGet(SourceAlias,$I11,BID)-J11)</f>
        <v>2.2499999998998793E-2</v>
      </c>
      <c r="AD11" s="84">
        <f>ABS(_xll.RtGet(SourceAlias,$I11,ASK)-K11)</f>
        <v>2.2499999998998793E-2</v>
      </c>
      <c r="AE11" s="84" t="e">
        <f>ABS(_xll.RtGet(SourceAlias,$M11,BID)-N11)</f>
        <v>#VALUE!</v>
      </c>
      <c r="AF11" s="84" t="e">
        <f>ABS(_xll.RtGet(SourceAlias,$M11,ASK)-O11)</f>
        <v>#VALUE!</v>
      </c>
      <c r="AG11" s="84" t="e">
        <f>ABS(_xll.RtGet(SourceAlias,$Q11,BID)-R11)</f>
        <v>#VALUE!</v>
      </c>
      <c r="AH11" s="84" t="e">
        <f>ABS(_xll.RtGet(SourceAlias,$Q11,ASK)-S11)</f>
        <v>#VALUE!</v>
      </c>
      <c r="AI11" s="84" t="e">
        <f>ABS(_xll.RtGet(SourceAlias,$U11,BID)-V11)</f>
        <v>#VALUE!</v>
      </c>
      <c r="AJ11" s="84" t="e">
        <f>ABS(_xll.RtGet(SourceAlias,$U11,ASK)-W11)</f>
        <v>#VALUE!</v>
      </c>
      <c r="AK11" s="84">
        <f>ABS(_xll.RtGet(SourceAlias,$Y11,BID)-Z11)</f>
        <v>1.4666837605946259E-2</v>
      </c>
      <c r="AL11" s="84">
        <f>ABS(_xll.RtGet(SourceAlias,$Y11,ASK)-AA11)</f>
        <v>1.4666837605946259E-2</v>
      </c>
      <c r="AM11" s="36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97" t="s">
        <v>17</v>
      </c>
      <c r="B12" s="94" t="str">
        <f>IF(Contribute="abcd",IF($D$2&lt;&gt;-1,_xll.RtContribute(SourceAlias,I12,Fields,J12:K12,"SCOPE:SERVER"),_xll.RtContribute(SourceAlias,"DDS_INSERT_S",$D$2:$F$2,I12:K12,"SCOPE:SERVER FTC:ALL")),"stopped")</f>
        <v>stopped</v>
      </c>
      <c r="C12" s="117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16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16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6" t="str">
        <f>IF(Contribute="abcd",IF($D$2&lt;&gt;-1,_xll.RtContribute(SourceAlias,Y12,Fields,Z12:AA12,"SCOPE:SERVER"),_xll.RtContribute(SourceAlias,"DDS_INSERT_S",$D$2:$F$2,Y12:AA12,"SCOPE:SERVER FTC:ALL")),"stopped")</f>
        <v>stopped</v>
      </c>
      <c r="G12" s="2" t="s">
        <v>51</v>
      </c>
      <c r="H12" s="97" t="s">
        <v>138</v>
      </c>
      <c r="I12" s="12" t="str">
        <f t="shared" si="0"/>
        <v>EURYC1M_1MD</v>
      </c>
      <c r="J12" s="84">
        <f>'1M Pricing'!I12*100</f>
        <v>3.5399999998747038E-2</v>
      </c>
      <c r="K12" s="84">
        <f t="shared" si="5"/>
        <v>3.5399999998747038E-2</v>
      </c>
      <c r="L12" s="160" t="s">
        <v>76</v>
      </c>
      <c r="M12" s="161" t="str">
        <f t="shared" si="2"/>
        <v>EUR3M1X4F=</v>
      </c>
      <c r="N12" s="162">
        <f>'3M Pricing'!I12*100</f>
        <v>9.3534505048572081E-2</v>
      </c>
      <c r="O12" s="162">
        <f t="shared" si="6"/>
        <v>9.3534505048572081E-2</v>
      </c>
      <c r="P12" s="160" t="str">
        <f t="shared" si="3"/>
        <v>1MD</v>
      </c>
      <c r="Q12" s="161" t="str">
        <f t="shared" si="4"/>
        <v>EUR6M1MD=</v>
      </c>
      <c r="R12" s="162">
        <f>'6M Pricing'!I12*100</f>
        <v>0.19720138846247132</v>
      </c>
      <c r="S12" s="162">
        <f t="shared" si="7"/>
        <v>0.19720138846247132</v>
      </c>
      <c r="T12" s="160" t="str">
        <f t="shared" si="8"/>
        <v>1MD</v>
      </c>
      <c r="U12" s="161" t="str">
        <f t="shared" si="9"/>
        <v>EUR1Y1MD=</v>
      </c>
      <c r="V12" s="162"/>
      <c r="W12" s="162"/>
      <c r="X12" s="97" t="str">
        <f t="shared" si="10"/>
        <v>DDS1M</v>
      </c>
      <c r="Y12" s="12" t="str">
        <f t="shared" si="11"/>
        <v>EUROISDDS1M</v>
      </c>
      <c r="Z12" s="84">
        <f>'ON Pricing'!$I12*100</f>
        <v>-5.9698610386036619E-3</v>
      </c>
      <c r="AA12" s="84">
        <f t="shared" si="12"/>
        <v>-5.9698610386036619E-3</v>
      </c>
      <c r="AB12" s="77" t="s">
        <v>51</v>
      </c>
      <c r="AC12" s="84"/>
      <c r="AD12" s="84"/>
      <c r="AE12" s="84" t="e">
        <f>ABS(_xll.RtGet(SourceAlias,$M12,BID)-N12)</f>
        <v>#VALUE!</v>
      </c>
      <c r="AF12" s="84" t="e">
        <f>ABS(_xll.RtGet(SourceAlias,$M12,ASK)-O12)</f>
        <v>#VALUE!</v>
      </c>
      <c r="AG12" s="84" t="e">
        <f>ABS(_xll.RtGet(SourceAlias,$Q12,BID)-R12)</f>
        <v>#VALUE!</v>
      </c>
      <c r="AH12" s="84" t="e">
        <f>ABS(_xll.RtGet(SourceAlias,$Q12,ASK)-S12)</f>
        <v>#VALUE!</v>
      </c>
      <c r="AI12" s="84" t="e">
        <f>ABS(_xll.RtGet(SourceAlias,$U12,BID)-V12)</f>
        <v>#VALUE!</v>
      </c>
      <c r="AJ12" s="84" t="e">
        <f>ABS(_xll.RtGet(SourceAlias,$U12,ASK)-W12)</f>
        <v>#VALUE!</v>
      </c>
      <c r="AK12" s="84">
        <f>ABS(_xll.RtGet(SourceAlias,$Y12,BID)-Z12)</f>
        <v>4.9698610386036618E-3</v>
      </c>
      <c r="AL12" s="84">
        <f>ABS(_xll.RtGet(SourceAlias,$Y12,ASK)-AA12)</f>
        <v>4.9698610386036618E-3</v>
      </c>
      <c r="AM12" s="36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97" t="s">
        <v>18</v>
      </c>
      <c r="B13" s="94" t="str">
        <f>IF(Contribute="abcd",IF($D$2&lt;&gt;-1,_xll.RtContribute(SourceAlias,I13,Fields,J13:K13,"SCOPE:SERVER"),_xll.RtContribute(SourceAlias,"DDS_INSERT_S",$D$2:$F$2,I13:K13,"SCOPE:SERVER FTC:ALL")),"stopped")</f>
        <v>stopped</v>
      </c>
      <c r="C13" s="117" t="s">
        <v>51</v>
      </c>
      <c r="D13" s="116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16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6" t="str">
        <f>IF(Contribute="abcd",IF($D$2&lt;&gt;-1,_xll.RtContribute(SourceAlias,Y13,Fields,Z13:AA13,"SCOPE:SERVER"),_xll.RtContribute(SourceAlias,"DDS_INSERT_S",$D$2:$F$2,Y13:AA13,"SCOPE:SERVER FTC:ALL")),"stopped")</f>
        <v>stopped</v>
      </c>
      <c r="G13" s="2" t="s">
        <v>51</v>
      </c>
      <c r="H13" s="96" t="s">
        <v>18</v>
      </c>
      <c r="I13" s="142" t="str">
        <f t="shared" ref="I13:I23" si="13">Currency&amp;"X1S"&amp;H13&amp;"="</f>
        <v>EURX1S2M=</v>
      </c>
      <c r="J13" s="151">
        <f>'1M Pricing'!I13*100</f>
        <v>1.3000131458282556E-2</v>
      </c>
      <c r="K13" s="151">
        <f t="shared" si="5"/>
        <v>1.3000131458282556E-2</v>
      </c>
      <c r="L13" s="160"/>
      <c r="M13" s="161"/>
      <c r="N13" s="162"/>
      <c r="O13" s="162"/>
      <c r="P13" s="160" t="str">
        <f t="shared" si="3"/>
        <v>2MD</v>
      </c>
      <c r="Q13" s="161" t="str">
        <f t="shared" si="4"/>
        <v>EUR6M2MD=</v>
      </c>
      <c r="R13" s="162">
        <f>'6M Pricing'!I13*100</f>
        <v>0.1946666666666399</v>
      </c>
      <c r="S13" s="162">
        <f t="shared" si="7"/>
        <v>0.1946666666666399</v>
      </c>
      <c r="T13" s="160" t="str">
        <f t="shared" si="8"/>
        <v>2MD</v>
      </c>
      <c r="U13" s="161" t="str">
        <f t="shared" si="9"/>
        <v>EUR1Y2MD=</v>
      </c>
      <c r="V13" s="162"/>
      <c r="W13" s="162"/>
      <c r="X13" s="97" t="str">
        <f t="shared" si="10"/>
        <v>DDS2M</v>
      </c>
      <c r="Y13" s="12" t="str">
        <f t="shared" si="11"/>
        <v>EUROISDDS2M</v>
      </c>
      <c r="Z13" s="84">
        <f>'ON Pricing'!$I13*100</f>
        <v>-1.103287173659828E-2</v>
      </c>
      <c r="AA13" s="84">
        <f t="shared" si="12"/>
        <v>-1.103287173659828E-2</v>
      </c>
      <c r="AB13" s="77" t="s">
        <v>51</v>
      </c>
      <c r="AC13" s="84"/>
      <c r="AD13" s="84"/>
      <c r="AE13" s="84"/>
      <c r="AF13" s="84"/>
      <c r="AG13" s="84" t="e">
        <f>ABS(_xll.RtGet(SourceAlias,$Q13,BID)-R13)</f>
        <v>#VALUE!</v>
      </c>
      <c r="AH13" s="84" t="e">
        <f>ABS(_xll.RtGet(SourceAlias,$Q13,ASK)-S13)</f>
        <v>#VALUE!</v>
      </c>
      <c r="AI13" s="84" t="e">
        <f>ABS(_xll.RtGet(SourceAlias,$U13,BID)-V13)</f>
        <v>#VALUE!</v>
      </c>
      <c r="AJ13" s="84" t="e">
        <f>ABS(_xll.RtGet(SourceAlias,$U13,ASK)-W13)</f>
        <v>#VALUE!</v>
      </c>
      <c r="AK13" s="84">
        <f>ABS(_xll.RtGet(SourceAlias,$Y13,BID)-Z13)</f>
        <v>2.032871736598281E-3</v>
      </c>
      <c r="AL13" s="84">
        <f>ABS(_xll.RtGet(SourceAlias,$Y13,ASK)-AA13)</f>
        <v>2.032871736598281E-3</v>
      </c>
      <c r="AM13" s="36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97" t="s">
        <v>19</v>
      </c>
      <c r="B14" s="94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117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16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16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6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97" t="s">
        <v>19</v>
      </c>
      <c r="I14" s="143" t="str">
        <f t="shared" si="13"/>
        <v>EURX1S3M=</v>
      </c>
      <c r="J14" s="152">
        <f>'1M Pricing'!I14*100</f>
        <v>2.0000288307779984E-2</v>
      </c>
      <c r="K14" s="152">
        <f t="shared" si="5"/>
        <v>2.0000288307779984E-2</v>
      </c>
      <c r="L14" s="160" t="s">
        <v>77</v>
      </c>
      <c r="M14" s="161" t="str">
        <f>Currency&amp;$L$4&amp;L14&amp;"="</f>
        <v>EUR3M3X6F=</v>
      </c>
      <c r="N14" s="162">
        <f>'3M Pricing'!I14*100</f>
        <v>8.7602838876381567E-2</v>
      </c>
      <c r="O14" s="162">
        <f t="shared" si="6"/>
        <v>8.7602838876381567E-2</v>
      </c>
      <c r="P14" s="160" t="str">
        <f t="shared" si="3"/>
        <v>3MD</v>
      </c>
      <c r="Q14" s="161" t="str">
        <f t="shared" si="4"/>
        <v>EUR6M3MD=</v>
      </c>
      <c r="R14" s="162">
        <f>'6M Pricing'!I14*100</f>
        <v>0.20358888888896814</v>
      </c>
      <c r="S14" s="162">
        <f t="shared" si="7"/>
        <v>0.20358888888896814</v>
      </c>
      <c r="T14" s="160" t="str">
        <f t="shared" si="8"/>
        <v>3MD</v>
      </c>
      <c r="U14" s="161" t="str">
        <f t="shared" si="9"/>
        <v>EUR1Y3MD=</v>
      </c>
      <c r="V14" s="162"/>
      <c r="W14" s="162"/>
      <c r="X14" s="97" t="str">
        <f t="shared" si="10"/>
        <v>DDS3M</v>
      </c>
      <c r="Y14" s="12" t="str">
        <f t="shared" si="11"/>
        <v>EUROISDDS3M</v>
      </c>
      <c r="Z14" s="84">
        <f>'ON Pricing'!$I14*100</f>
        <v>-5.0662568905720465E-3</v>
      </c>
      <c r="AA14" s="84">
        <f t="shared" si="12"/>
        <v>-5.0662568905720465E-3</v>
      </c>
      <c r="AB14" s="77" t="s">
        <v>51</v>
      </c>
      <c r="AC14" s="84">
        <f>ABS(_xll.RtGet(SourceAlias,$I14,BID)-J14)</f>
        <v>9.7692220014933273E-8</v>
      </c>
      <c r="AD14" s="84">
        <f>ABS(_xll.RtGet(SourceAlias,$I14,ASK)-K14)</f>
        <v>9.7692220014933273E-8</v>
      </c>
      <c r="AE14" s="84" t="e">
        <f>ABS(_xll.RtGet(SourceAlias,$M14,BID)-N14)</f>
        <v>#VALUE!</v>
      </c>
      <c r="AF14" s="84" t="e">
        <f>ABS(_xll.RtGet(SourceAlias,$M14,ASK)-O14)</f>
        <v>#VALUE!</v>
      </c>
      <c r="AG14" s="84" t="e">
        <f>ABS(_xll.RtGet(SourceAlias,$Q14,BID)-R14)</f>
        <v>#VALUE!</v>
      </c>
      <c r="AH14" s="84" t="e">
        <f>ABS(_xll.RtGet(SourceAlias,$Q14,ASK)-S14)</f>
        <v>#VALUE!</v>
      </c>
      <c r="AI14" s="84" t="e">
        <f>ABS(_xll.RtGet(SourceAlias,$U14,BID)-V14)</f>
        <v>#VALUE!</v>
      </c>
      <c r="AJ14" s="84" t="e">
        <f>ABS(_xll.RtGet(SourceAlias,$U14,ASK)-W14)</f>
        <v>#VALUE!</v>
      </c>
      <c r="AK14" s="84">
        <f>ABS(_xll.RtGet(SourceAlias,$Y14,BID)-Z14)</f>
        <v>2.9337431094279536E-3</v>
      </c>
      <c r="AL14" s="84">
        <f>ABS(_xll.RtGet(SourceAlias,$Y14,ASK)-AA14)</f>
        <v>2.9337431094279536E-3</v>
      </c>
      <c r="AM14" s="36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97" t="s">
        <v>20</v>
      </c>
      <c r="B15" s="94" t="str">
        <f>IF(Contribute="abcd",IF($D$2&lt;&gt;-1,_xll.RtContribute(SourceAlias,I15,Fields,J15:K15,"SCOPE:SERVER"),_xll.RtContribute(SourceAlias,"DDS_INSERT_S",$D$2:$F$2,I15:K15,"SCOPE:SERVER FTC:ALL")),"stopped")</f>
        <v>stopped</v>
      </c>
      <c r="C15" s="117" t="s">
        <v>51</v>
      </c>
      <c r="D15" s="116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16" t="s">
        <v>51</v>
      </c>
      <c r="F15" s="16" t="str">
        <f>IF(Contribute="abcd",IF($D$2&lt;&gt;-1,_xll.RtContribute(SourceAlias,Y15,Fields,Z15:AA15,"SCOPE:SERVER"),_xll.RtContribute(SourceAlias,"DDS_INSERT_S",$D$2:$F$2,Y15:AA15,"SCOPE:SERVER FTC:ALL")),"stopped")</f>
        <v>stopped</v>
      </c>
      <c r="G15" s="2" t="s">
        <v>51</v>
      </c>
      <c r="H15" s="97" t="s">
        <v>20</v>
      </c>
      <c r="I15" s="143" t="str">
        <f t="shared" si="13"/>
        <v>EURX1S4M=</v>
      </c>
      <c r="J15" s="152">
        <f>'1M Pricing'!I15*100</f>
        <v>2.2000719348813223E-2</v>
      </c>
      <c r="K15" s="152">
        <f t="shared" si="5"/>
        <v>2.2000719348813223E-2</v>
      </c>
      <c r="L15" s="160"/>
      <c r="M15" s="161"/>
      <c r="N15" s="162"/>
      <c r="O15" s="162"/>
      <c r="P15" s="160" t="s">
        <v>79</v>
      </c>
      <c r="Q15" s="161" t="str">
        <f t="shared" si="4"/>
        <v>EUR6M1X7F=</v>
      </c>
      <c r="R15" s="162">
        <f>'6M Pricing'!I15*100</f>
        <v>0.19199999992125152</v>
      </c>
      <c r="S15" s="162">
        <f t="shared" si="7"/>
        <v>0.19199999992125152</v>
      </c>
      <c r="T15" s="160"/>
      <c r="U15" s="161"/>
      <c r="V15" s="162"/>
      <c r="W15" s="162"/>
      <c r="X15" s="97" t="str">
        <f t="shared" si="10"/>
        <v>DDS4M</v>
      </c>
      <c r="Y15" s="12" t="str">
        <f t="shared" si="11"/>
        <v>EUROISDDS4M</v>
      </c>
      <c r="Z15" s="84">
        <f>'ON Pricing'!$I15*100</f>
        <v>-6.9667676939388929E-3</v>
      </c>
      <c r="AA15" s="84">
        <f t="shared" si="12"/>
        <v>-6.9667676939388929E-3</v>
      </c>
      <c r="AB15" s="77"/>
      <c r="AC15" s="84"/>
      <c r="AD15" s="84"/>
      <c r="AE15" s="84"/>
      <c r="AF15" s="84"/>
      <c r="AG15" s="84" t="e">
        <f>ABS(_xll.RtGet(SourceAlias,$Q15,BID)-R15)</f>
        <v>#VALUE!</v>
      </c>
      <c r="AH15" s="84" t="e">
        <f>ABS(_xll.RtGet(SourceAlias,$Q15,ASK)-S15)</f>
        <v>#VALUE!</v>
      </c>
      <c r="AI15" s="84"/>
      <c r="AJ15" s="84"/>
      <c r="AK15" s="84">
        <f>ABS(_xll.RtGet(SourceAlias,$Y15,BID)-Z15)</f>
        <v>3.323230606110724E-5</v>
      </c>
      <c r="AL15" s="84">
        <f>ABS(_xll.RtGet(SourceAlias,$Y15,ASK)-AA15)</f>
        <v>3.323230606110724E-5</v>
      </c>
      <c r="AM15" s="36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97" t="s">
        <v>21</v>
      </c>
      <c r="B16" s="94" t="str">
        <f>IF(Contribute="abcd",IF($D$2&lt;&gt;-1,_xll.RtContribute(SourceAlias,I16,Fields,J16:K16,"SCOPE:SERVER"),_xll.RtContribute(SourceAlias,"DDS_INSERT_S",$D$2:$F$2,I16:K16,"SCOPE:SERVER FTC:ALL")),"stopped")</f>
        <v>stopped</v>
      </c>
      <c r="C16" s="117" t="s">
        <v>51</v>
      </c>
      <c r="D16" s="116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16" t="s">
        <v>51</v>
      </c>
      <c r="F16" s="16" t="str">
        <f>IF(Contribute="abcd",IF($D$2&lt;&gt;-1,_xll.RtContribute(SourceAlias,Y16,Fields,Z16:AA16,"SCOPE:SERVER"),_xll.RtContribute(SourceAlias,"DDS_INSERT_S",$D$2:$F$2,Y16:AA16,"SCOPE:SERVER FTC:ALL")),"stopped")</f>
        <v>stopped</v>
      </c>
      <c r="G16" s="2" t="s">
        <v>51</v>
      </c>
      <c r="H16" s="97" t="s">
        <v>21</v>
      </c>
      <c r="I16" s="143" t="str">
        <f t="shared" si="13"/>
        <v>EURX1S5M=</v>
      </c>
      <c r="J16" s="152">
        <f>'1M Pricing'!I16*100</f>
        <v>1.7001067772831828E-2</v>
      </c>
      <c r="K16" s="152">
        <f t="shared" si="5"/>
        <v>1.7001067772831828E-2</v>
      </c>
      <c r="L16" s="160"/>
      <c r="M16" s="161"/>
      <c r="N16" s="162"/>
      <c r="O16" s="162"/>
      <c r="P16" s="160" t="s">
        <v>80</v>
      </c>
      <c r="Q16" s="161" t="str">
        <f t="shared" si="4"/>
        <v>EUR6M2X8F=</v>
      </c>
      <c r="R16" s="162">
        <f>'6M Pricing'!I16*100</f>
        <v>0.18999999999997103</v>
      </c>
      <c r="S16" s="162">
        <f t="shared" si="7"/>
        <v>0.18999999999997103</v>
      </c>
      <c r="T16" s="160"/>
      <c r="U16" s="161"/>
      <c r="V16" s="162"/>
      <c r="W16" s="162"/>
      <c r="X16" s="97" t="str">
        <f t="shared" si="10"/>
        <v>DDS5M</v>
      </c>
      <c r="Y16" s="12" t="str">
        <f t="shared" si="11"/>
        <v>EUROISDDS5M</v>
      </c>
      <c r="Z16" s="84">
        <f>'ON Pricing'!$I16*100</f>
        <v>-1.2684172250742554E-2</v>
      </c>
      <c r="AA16" s="84">
        <f t="shared" si="12"/>
        <v>-1.2684172250742554E-2</v>
      </c>
      <c r="AB16" s="77"/>
      <c r="AC16" s="84"/>
      <c r="AD16" s="84"/>
      <c r="AE16" s="84"/>
      <c r="AF16" s="84"/>
      <c r="AG16" s="84" t="e">
        <f>ABS(_xll.RtGet(SourceAlias,$Q16,BID)-R16)</f>
        <v>#VALUE!</v>
      </c>
      <c r="AH16" s="84" t="e">
        <f>ABS(_xll.RtGet(SourceAlias,$Q16,ASK)-S16)</f>
        <v>#VALUE!</v>
      </c>
      <c r="AI16" s="84"/>
      <c r="AJ16" s="84"/>
      <c r="AK16" s="84">
        <f>ABS(_xll.RtGet(SourceAlias,$Y16,BID)-Z16)</f>
        <v>3.1582774925744544E-4</v>
      </c>
      <c r="AL16" s="84">
        <f>ABS(_xll.RtGet(SourceAlias,$Y16,ASK)-AA16)</f>
        <v>3.1582774925744544E-4</v>
      </c>
      <c r="AM16" s="36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97" t="s">
        <v>14</v>
      </c>
      <c r="B17" s="94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117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16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16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6" t="str">
        <f>IF(Contribute="abcd",IF($D$2&lt;&gt;-1,_xll.RtContribute(SourceAlias,Y17,Fields,Z17:AA17,"SCOPE:SERVER"),_xll.RtContribute(SourceAlias,"DDS_INSERT_S",$D$2:$F$2,Y17:AA17,"SCOPE:SERVER FTC:ALL")),"stopped")</f>
        <v>stopped</v>
      </c>
      <c r="G17" s="2" t="s">
        <v>51</v>
      </c>
      <c r="H17" s="97" t="s">
        <v>14</v>
      </c>
      <c r="I17" s="143" t="str">
        <f t="shared" si="13"/>
        <v>EURX1S6M=</v>
      </c>
      <c r="J17" s="152">
        <f>'1M Pricing'!I17*100</f>
        <v>1.3001391647660806E-2</v>
      </c>
      <c r="K17" s="152">
        <f t="shared" si="5"/>
        <v>1.3001391647660806E-2</v>
      </c>
      <c r="L17" s="160" t="s">
        <v>78</v>
      </c>
      <c r="M17" s="161" t="str">
        <f>Currency&amp;$L$4&amp;L17&amp;"="</f>
        <v>EUR3M6X9F=</v>
      </c>
      <c r="N17" s="162">
        <f>'3M Pricing'!I17*100</f>
        <v>6.9500886396881137E-2</v>
      </c>
      <c r="O17" s="162">
        <f t="shared" si="6"/>
        <v>6.9500886396881137E-2</v>
      </c>
      <c r="P17" s="160" t="s">
        <v>81</v>
      </c>
      <c r="Q17" s="161" t="str">
        <f t="shared" si="4"/>
        <v>EUR6M3X9F=</v>
      </c>
      <c r="R17" s="162">
        <f>'6M Pricing'!I17*100</f>
        <v>0.18300000000000868</v>
      </c>
      <c r="S17" s="162">
        <f t="shared" si="7"/>
        <v>0.18300000000000868</v>
      </c>
      <c r="T17" s="160" t="str">
        <f>A17&amp;"D"</f>
        <v>6MD</v>
      </c>
      <c r="U17" s="161" t="str">
        <f>Currency&amp;$T$4&amp;T17&amp;"="</f>
        <v>EUR1Y6MD=</v>
      </c>
      <c r="V17" s="162"/>
      <c r="W17" s="162"/>
      <c r="X17" s="97" t="str">
        <f t="shared" si="10"/>
        <v>DDS6M</v>
      </c>
      <c r="Y17" s="12" t="str">
        <f t="shared" si="11"/>
        <v>EUROISDDS6M</v>
      </c>
      <c r="Z17" s="84">
        <f>'ON Pricing'!$I17*100</f>
        <v>-1.8822850382128727E-2</v>
      </c>
      <c r="AA17" s="84">
        <f t="shared" si="12"/>
        <v>-1.8822850382128727E-2</v>
      </c>
      <c r="AB17" s="77" t="s">
        <v>51</v>
      </c>
      <c r="AC17" s="84">
        <f>ABS(_xll.RtGet(SourceAlias,$I17,BID)-J17)</f>
        <v>1.0000136476608062E-3</v>
      </c>
      <c r="AD17" s="84">
        <f>ABS(_xll.RtGet(SourceAlias,$I17,ASK)-K17)</f>
        <v>1.0000136476608062E-3</v>
      </c>
      <c r="AE17" s="84" t="e">
        <f>ABS(_xll.RtGet(SourceAlias,$M17,BID)-N17)</f>
        <v>#VALUE!</v>
      </c>
      <c r="AF17" s="84" t="e">
        <f>ABS(_xll.RtGet(SourceAlias,$M17,ASK)-O17)</f>
        <v>#VALUE!</v>
      </c>
      <c r="AG17" s="84" t="e">
        <f>ABS(_xll.RtGet(SourceAlias,$Q17,BID)-R17)</f>
        <v>#VALUE!</v>
      </c>
      <c r="AH17" s="84" t="e">
        <f>ABS(_xll.RtGet(SourceAlias,$Q17,ASK)-S17)</f>
        <v>#VALUE!</v>
      </c>
      <c r="AI17" s="84" t="e">
        <f>ABS(_xll.RtGet(SourceAlias,$U17,BID)-V17)</f>
        <v>#VALUE!</v>
      </c>
      <c r="AJ17" s="84" t="e">
        <f>ABS(_xll.RtGet(SourceAlias,$U17,ASK)-W17)</f>
        <v>#VALUE!</v>
      </c>
      <c r="AK17" s="84">
        <f>ABS(_xll.RtGet(SourceAlias,$Y17,BID)-Z17)</f>
        <v>1.1771496178712738E-3</v>
      </c>
      <c r="AL17" s="84">
        <f>ABS(_xll.RtGet(SourceAlias,$Y17,ASK)-AA17)</f>
        <v>1.1771496178712738E-3</v>
      </c>
      <c r="AM17" s="36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97" t="s">
        <v>71</v>
      </c>
      <c r="B18" s="94" t="str">
        <f>IF(Contribute="abcd",IF($D$2&lt;&gt;-1,_xll.RtContribute(SourceAlias,I18,Fields,J18:K18,"SCOPE:SERVER"),_xll.RtContribute(SourceAlias,"DDS_INSERT_S",$D$2:$F$2,I18:K18,"SCOPE:SERVER FTC:ALL")),"stopped")</f>
        <v>stopped</v>
      </c>
      <c r="C18" s="117" t="s">
        <v>51</v>
      </c>
      <c r="D18" s="116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16" t="s">
        <v>51</v>
      </c>
      <c r="F18" s="16" t="str">
        <f>IF(Contribute="abcd",IF($D$2&lt;&gt;-1,_xll.RtContribute(SourceAlias,Y18,Fields,Z18:AA18,"SCOPE:SERVER"),_xll.RtContribute(SourceAlias,"DDS_INSERT_S",$D$2:$F$2,Y18:AA18,"SCOPE:SERVER FTC:ALL")),"stopped")</f>
        <v>stopped</v>
      </c>
      <c r="G18" s="2" t="s">
        <v>51</v>
      </c>
      <c r="H18" s="97" t="s">
        <v>71</v>
      </c>
      <c r="I18" s="143" t="str">
        <f t="shared" si="13"/>
        <v>EURX1S7M=</v>
      </c>
      <c r="J18" s="152">
        <f>'1M Pricing'!I18*100</f>
        <v>9.0015976110437157E-3</v>
      </c>
      <c r="K18" s="152">
        <f t="shared" si="5"/>
        <v>9.0015976110437157E-3</v>
      </c>
      <c r="L18" s="160"/>
      <c r="M18" s="161"/>
      <c r="N18" s="162"/>
      <c r="O18" s="162"/>
      <c r="P18" s="160" t="s">
        <v>82</v>
      </c>
      <c r="Q18" s="161" t="str">
        <f t="shared" si="4"/>
        <v>EUR6M4X10F=</v>
      </c>
      <c r="R18" s="162">
        <f>'6M Pricing'!I18*100</f>
        <v>0.17900000000000799</v>
      </c>
      <c r="S18" s="162">
        <f t="shared" si="7"/>
        <v>0.17900000000000799</v>
      </c>
      <c r="T18" s="160"/>
      <c r="U18" s="161"/>
      <c r="V18" s="162"/>
      <c r="W18" s="162"/>
      <c r="X18" s="97" t="str">
        <f t="shared" si="10"/>
        <v>DDS7M</v>
      </c>
      <c r="Y18" s="12" t="str">
        <f t="shared" si="11"/>
        <v>EUROISDDS7M</v>
      </c>
      <c r="Z18" s="84">
        <f>'ON Pricing'!$I18*100</f>
        <v>-2.4432962521456481E-2</v>
      </c>
      <c r="AA18" s="84">
        <f t="shared" si="12"/>
        <v>-2.4432962521456481E-2</v>
      </c>
      <c r="AB18" s="77"/>
      <c r="AC18" s="84"/>
      <c r="AD18" s="84"/>
      <c r="AE18" s="84"/>
      <c r="AF18" s="84"/>
      <c r="AG18" s="84" t="e">
        <f>ABS(_xll.RtGet(SourceAlias,$Q18,BID)-R18)</f>
        <v>#VALUE!</v>
      </c>
      <c r="AH18" s="84" t="e">
        <f>ABS(_xll.RtGet(SourceAlias,$Q18,ASK)-S18)</f>
        <v>#VALUE!</v>
      </c>
      <c r="AI18" s="84"/>
      <c r="AJ18" s="84"/>
      <c r="AK18" s="84">
        <f>ABS(_xll.RtGet(SourceAlias,$Y18,BID)-Z18)</f>
        <v>5.6703747854352018E-4</v>
      </c>
      <c r="AL18" s="84">
        <f>ABS(_xll.RtGet(SourceAlias,$Y18,ASK)-AA18)</f>
        <v>5.6703747854352018E-4</v>
      </c>
      <c r="AM18" s="36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97" t="s">
        <v>72</v>
      </c>
      <c r="B19" s="94" t="str">
        <f>IF(Contribute="abcd",IF($D$2&lt;&gt;-1,_xll.RtContribute(SourceAlias,I19,Fields,J19:K19,"SCOPE:SERVER"),_xll.RtContribute(SourceAlias,"DDS_INSERT_S",$D$2:$F$2,I19:K19,"SCOPE:SERVER FTC:ALL")),"stopped")</f>
        <v>stopped</v>
      </c>
      <c r="C19" s="117" t="s">
        <v>51</v>
      </c>
      <c r="D19" s="116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16" t="s">
        <v>51</v>
      </c>
      <c r="F19" s="16" t="str">
        <f>IF(Contribute="abcd",IF($D$2&lt;&gt;-1,_xll.RtContribute(SourceAlias,Y19,Fields,Z19:AA19,"SCOPE:SERVER"),_xll.RtContribute(SourceAlias,"DDS_INSERT_S",$D$2:$F$2,Y19:AA19,"SCOPE:SERVER FTC:ALL")),"stopped")</f>
        <v>stopped</v>
      </c>
      <c r="G19" s="2" t="s">
        <v>51</v>
      </c>
      <c r="H19" s="97" t="s">
        <v>72</v>
      </c>
      <c r="I19" s="143" t="str">
        <f t="shared" si="13"/>
        <v>EURX1S8M=</v>
      </c>
      <c r="J19" s="152">
        <f>'1M Pricing'!I19*100</f>
        <v>6.0017292595003517E-3</v>
      </c>
      <c r="K19" s="152">
        <f t="shared" si="5"/>
        <v>6.0017292595003517E-3</v>
      </c>
      <c r="L19" s="160"/>
      <c r="M19" s="161"/>
      <c r="N19" s="162"/>
      <c r="O19" s="162"/>
      <c r="P19" s="160" t="s">
        <v>84</v>
      </c>
      <c r="Q19" s="161" t="str">
        <f t="shared" si="4"/>
        <v>EUR6M5X11F=</v>
      </c>
      <c r="R19" s="162">
        <f>'6M Pricing'!I19*100</f>
        <v>0.17700000000001731</v>
      </c>
      <c r="S19" s="162">
        <f t="shared" si="7"/>
        <v>0.17700000000001731</v>
      </c>
      <c r="T19" s="160"/>
      <c r="U19" s="161"/>
      <c r="V19" s="162"/>
      <c r="W19" s="162"/>
      <c r="X19" s="97" t="str">
        <f t="shared" si="10"/>
        <v>DDS8M</v>
      </c>
      <c r="Y19" s="12" t="str">
        <f t="shared" si="11"/>
        <v>EUROISDDS8M</v>
      </c>
      <c r="Z19" s="84">
        <f>'ON Pricing'!$I19*100</f>
        <v>-2.9495983472604553E-2</v>
      </c>
      <c r="AA19" s="84">
        <f t="shared" si="12"/>
        <v>-2.9495983472604553E-2</v>
      </c>
      <c r="AB19" s="77"/>
      <c r="AC19" s="84"/>
      <c r="AD19" s="84"/>
      <c r="AE19" s="84"/>
      <c r="AF19" s="84"/>
      <c r="AG19" s="84" t="e">
        <f>ABS(_xll.RtGet(SourceAlias,$Q19,BID)-R19)</f>
        <v>#VALUE!</v>
      </c>
      <c r="AH19" s="84" t="e">
        <f>ABS(_xll.RtGet(SourceAlias,$Q19,ASK)-S19)</f>
        <v>#VALUE!</v>
      </c>
      <c r="AI19" s="84"/>
      <c r="AJ19" s="84"/>
      <c r="AK19" s="84">
        <f>ABS(_xll.RtGet(SourceAlias,$Y19,BID)-Z19)</f>
        <v>5.0401652739544625E-4</v>
      </c>
      <c r="AL19" s="84">
        <f>ABS(_xll.RtGet(SourceAlias,$Y19,ASK)-AA19)</f>
        <v>5.0401652739544625E-4</v>
      </c>
      <c r="AM19" s="36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97" t="s">
        <v>22</v>
      </c>
      <c r="B20" s="94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16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16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16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6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97" t="s">
        <v>22</v>
      </c>
      <c r="I20" s="143" t="str">
        <f t="shared" si="13"/>
        <v>EURX1S9M=</v>
      </c>
      <c r="J20" s="152">
        <f>'1M Pricing'!I20*100</f>
        <v>2.0017154521210731E-3</v>
      </c>
      <c r="K20" s="152">
        <f t="shared" si="5"/>
        <v>2.0017154521210731E-3</v>
      </c>
      <c r="L20" s="160" t="str">
        <f t="shared" ref="L20:L29" si="14">A20</f>
        <v>9M</v>
      </c>
      <c r="M20" s="161" t="str">
        <f t="shared" ref="M20:M29" si="15">Currency&amp;$L$4&amp;L20&amp;"="</f>
        <v>EUR3M9M=</v>
      </c>
      <c r="N20" s="162">
        <f>'3M Pricing'!I20*100</f>
        <v>8.0379210542615154E-2</v>
      </c>
      <c r="O20" s="162">
        <f t="shared" si="6"/>
        <v>8.0379210542615154E-2</v>
      </c>
      <c r="P20" s="160" t="s">
        <v>83</v>
      </c>
      <c r="Q20" s="161" t="str">
        <f t="shared" si="4"/>
        <v>EUR6M6X12F=</v>
      </c>
      <c r="R20" s="162">
        <f>'6M Pricing'!I20*100</f>
        <v>0.17499999999997351</v>
      </c>
      <c r="S20" s="162">
        <f t="shared" si="7"/>
        <v>0.17499999999997351</v>
      </c>
      <c r="T20" s="160" t="str">
        <f t="shared" ref="T20:T29" si="16">A20&amp;"D"</f>
        <v>9MD</v>
      </c>
      <c r="U20" s="161" t="str">
        <f t="shared" ref="U20:U29" si="17">Currency&amp;$T$4&amp;T20&amp;"="</f>
        <v>EUR1Y9MD=</v>
      </c>
      <c r="V20" s="162"/>
      <c r="W20" s="162"/>
      <c r="X20" s="97" t="str">
        <f t="shared" si="10"/>
        <v>DDS9M</v>
      </c>
      <c r="Y20" s="12" t="str">
        <f t="shared" si="11"/>
        <v>EUROISDDS9M</v>
      </c>
      <c r="Z20" s="84">
        <f>'ON Pricing'!$I20*100</f>
        <v>-3.3945584817553776E-2</v>
      </c>
      <c r="AA20" s="84">
        <f t="shared" si="12"/>
        <v>-3.3945584817553776E-2</v>
      </c>
      <c r="AB20" s="77" t="s">
        <v>51</v>
      </c>
      <c r="AC20" s="84">
        <f>ABS(_xll.RtGet(SourceAlias,$I20,BID)-J20)</f>
        <v>1.000073452121073E-3</v>
      </c>
      <c r="AD20" s="84">
        <f>ABS(_xll.RtGet(SourceAlias,$I20,ASK)-K20)</f>
        <v>1.000073452121073E-3</v>
      </c>
      <c r="AE20" s="84" t="e">
        <f>ABS(_xll.RtGet(SourceAlias,$M20,BID)-N20)</f>
        <v>#VALUE!</v>
      </c>
      <c r="AF20" s="84" t="e">
        <f>ABS(_xll.RtGet(SourceAlias,$M20,ASK)-O20)</f>
        <v>#VALUE!</v>
      </c>
      <c r="AG20" s="84" t="e">
        <f>ABS(_xll.RtGet(SourceAlias,$Q20,BID)-R20)</f>
        <v>#VALUE!</v>
      </c>
      <c r="AH20" s="84" t="e">
        <f>ABS(_xll.RtGet(SourceAlias,$Q20,ASK)-S20)</f>
        <v>#VALUE!</v>
      </c>
      <c r="AI20" s="84" t="e">
        <f>ABS(_xll.RtGet(SourceAlias,$U20,BID)-V20)</f>
        <v>#VALUE!</v>
      </c>
      <c r="AJ20" s="84" t="e">
        <f>ABS(_xll.RtGet(SourceAlias,$U20,ASK)-W20)</f>
        <v>#VALUE!</v>
      </c>
      <c r="AK20" s="84">
        <f>ABS(_xll.RtGet(SourceAlias,$Y20,BID)-Z20)</f>
        <v>1.0544151824462278E-3</v>
      </c>
      <c r="AL20" s="84">
        <f>ABS(_xll.RtGet(SourceAlias,$Y20,ASK)-AA20)</f>
        <v>1.0544151824462278E-3</v>
      </c>
      <c r="AM20" s="36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">
      <c r="A21" s="97" t="s">
        <v>73</v>
      </c>
      <c r="B21" s="94" t="str">
        <f>IF(Contribute="abcd",IF($D$2&lt;&gt;-1,_xll.RtContribute(SourceAlias,I21,Fields,J21:K21,"SCOPE:SERVER"),_xll.RtContribute(SourceAlias,"DDS_INSERT_S",$D$2:$F$2,I21:K21,"SCOPE:SERVER FTC:ALL")),"stopped")</f>
        <v>stopped</v>
      </c>
      <c r="C21" s="116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16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16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6" t="str">
        <f>IF(Contribute="abcd",IF($D$2&lt;&gt;-1,_xll.RtContribute(SourceAlias,Y21,Fields,Z21:AA21,"SCOPE:SERVER"),_xll.RtContribute(SourceAlias,"DDS_INSERT_S",$D$2:$F$2,Y21:AA21,"SCOPE:SERVER FTC:ALL")),"stopped")</f>
        <v>stopped</v>
      </c>
      <c r="G21" s="2" t="s">
        <v>51</v>
      </c>
      <c r="H21" s="97" t="s">
        <v>73</v>
      </c>
      <c r="I21" s="143" t="str">
        <f t="shared" si="13"/>
        <v>EURX1S10M=</v>
      </c>
      <c r="J21" s="144">
        <f>'1M Pricing'!I21*100</f>
        <v>-9.9839260680419529E-4</v>
      </c>
      <c r="K21" s="144">
        <f t="shared" si="5"/>
        <v>-9.9839260680419529E-4</v>
      </c>
      <c r="L21" s="160" t="str">
        <f t="shared" si="14"/>
        <v>10M</v>
      </c>
      <c r="M21" s="161" t="str">
        <f t="shared" si="15"/>
        <v>EUR3M10M=</v>
      </c>
      <c r="N21" s="162">
        <f>'3M Pricing'!I21*100</f>
        <v>8.1437187643527489E-2</v>
      </c>
      <c r="O21" s="162">
        <f t="shared" si="6"/>
        <v>8.1437187643527489E-2</v>
      </c>
      <c r="P21" s="160" t="s">
        <v>85</v>
      </c>
      <c r="Q21" s="161" t="str">
        <f t="shared" si="4"/>
        <v>EUR6M12X18F=</v>
      </c>
      <c r="R21" s="162">
        <f>'6M Pricing'!I21*100</f>
        <v>0.19800000000000587</v>
      </c>
      <c r="S21" s="162">
        <f t="shared" si="7"/>
        <v>0.19800000000000587</v>
      </c>
      <c r="T21" s="160" t="str">
        <f t="shared" si="16"/>
        <v>10MD</v>
      </c>
      <c r="U21" s="161" t="str">
        <f t="shared" si="17"/>
        <v>EUR1Y10MD=</v>
      </c>
      <c r="V21" s="162"/>
      <c r="W21" s="162"/>
      <c r="X21" s="97" t="str">
        <f t="shared" si="10"/>
        <v>DDS10M</v>
      </c>
      <c r="Y21" s="12" t="str">
        <f t="shared" si="11"/>
        <v>EUROISDDS10M</v>
      </c>
      <c r="Z21" s="13">
        <f>'ON Pricing'!$I21*100</f>
        <v>-3.814236806055181E-2</v>
      </c>
      <c r="AA21" s="13">
        <f t="shared" si="12"/>
        <v>-3.814236806055181E-2</v>
      </c>
      <c r="AB21" s="77" t="s">
        <v>51</v>
      </c>
      <c r="AC21" s="84"/>
      <c r="AD21" s="13"/>
      <c r="AE21" s="84" t="e">
        <f>ABS(_xll.RtGet(SourceAlias,$M21,BID)-N21)</f>
        <v>#VALUE!</v>
      </c>
      <c r="AF21" s="13" t="e">
        <f>ABS(_xll.RtGet(SourceAlias,$M21,ASK)-O21)</f>
        <v>#VALUE!</v>
      </c>
      <c r="AG21" s="84" t="e">
        <f>ABS(_xll.RtGet(SourceAlias,$Q21,BID)-R21)</f>
        <v>#VALUE!</v>
      </c>
      <c r="AH21" s="13" t="e">
        <f>ABS(_xll.RtGet(SourceAlias,$Q21,ASK)-S21)</f>
        <v>#VALUE!</v>
      </c>
      <c r="AI21" s="84" t="e">
        <f>ABS(_xll.RtGet(SourceAlias,$U21,BID)-V21)</f>
        <v>#VALUE!</v>
      </c>
      <c r="AJ21" s="13" t="e">
        <f>ABS(_xll.RtGet(SourceAlias,$U21,ASK)-W21)</f>
        <v>#VALUE!</v>
      </c>
      <c r="AK21" s="84">
        <f>ABS(_xll.RtGet(SourceAlias,$Y21,BID)-Z21)</f>
        <v>8.5763193944819044E-4</v>
      </c>
      <c r="AL21" s="13">
        <f>ABS(_xll.RtGet(SourceAlias,$Y21,ASK)-AA21)</f>
        <v>8.5763193944819044E-4</v>
      </c>
      <c r="AM21" s="36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">
      <c r="A22" s="97" t="s">
        <v>74</v>
      </c>
      <c r="B22" s="94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16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16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16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6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97" t="s">
        <v>74</v>
      </c>
      <c r="I22" s="143" t="str">
        <f t="shared" si="13"/>
        <v>EURX1S11M=</v>
      </c>
      <c r="J22" s="152">
        <f>'1M Pricing'!I22*100</f>
        <v>-3.9985546316744251E-3</v>
      </c>
      <c r="K22" s="152">
        <f t="shared" si="5"/>
        <v>-3.9985546316744251E-3</v>
      </c>
      <c r="L22" s="160" t="str">
        <f t="shared" si="14"/>
        <v>11M</v>
      </c>
      <c r="M22" s="161" t="str">
        <f t="shared" si="15"/>
        <v>EUR3M11M=</v>
      </c>
      <c r="N22" s="162">
        <f>'3M Pricing'!I22*100</f>
        <v>8.0859883178514808E-2</v>
      </c>
      <c r="O22" s="162">
        <f t="shared" si="6"/>
        <v>8.0859883178514808E-2</v>
      </c>
      <c r="P22" s="160" t="s">
        <v>86</v>
      </c>
      <c r="Q22" s="161" t="str">
        <f t="shared" si="4"/>
        <v>EUR6M18X24F=</v>
      </c>
      <c r="R22" s="162">
        <f>'6M Pricing'!I22*100</f>
        <v>0.25600000000002676</v>
      </c>
      <c r="S22" s="162">
        <f t="shared" si="7"/>
        <v>0.25600000000002676</v>
      </c>
      <c r="T22" s="160" t="str">
        <f t="shared" si="16"/>
        <v>11MD</v>
      </c>
      <c r="U22" s="161" t="str">
        <f t="shared" si="17"/>
        <v>EUR1Y11MD=</v>
      </c>
      <c r="V22" s="162"/>
      <c r="W22" s="162"/>
      <c r="X22" s="97" t="str">
        <f t="shared" si="10"/>
        <v>DDS11M</v>
      </c>
      <c r="Y22" s="12" t="str">
        <f t="shared" si="11"/>
        <v>EUROISDDS11M</v>
      </c>
      <c r="Z22" s="84">
        <f>'ON Pricing'!$I22*100</f>
        <v>-4.1230328445457008E-2</v>
      </c>
      <c r="AA22" s="84">
        <f t="shared" si="12"/>
        <v>-4.1230328445457008E-2</v>
      </c>
      <c r="AB22" s="77" t="s">
        <v>51</v>
      </c>
      <c r="AC22" s="84">
        <f>ABS(_xll.RtGet(SourceAlias,$I22,BID)-J22)</f>
        <v>8.9368325574892826E-8</v>
      </c>
      <c r="AD22" s="84">
        <f>ABS(_xll.RtGet(SourceAlias,$I22,ASK)-K22)</f>
        <v>8.9368325574892826E-8</v>
      </c>
      <c r="AE22" s="84" t="e">
        <f>ABS(_xll.RtGet(SourceAlias,$M22,BID)-N22)</f>
        <v>#VALUE!</v>
      </c>
      <c r="AF22" s="84" t="e">
        <f>ABS(_xll.RtGet(SourceAlias,$M22,ASK)-O22)</f>
        <v>#VALUE!</v>
      </c>
      <c r="AG22" s="84" t="e">
        <f>ABS(_xll.RtGet(SourceAlias,$Q22,BID)-R22)</f>
        <v>#VALUE!</v>
      </c>
      <c r="AH22" s="84" t="e">
        <f>ABS(_xll.RtGet(SourceAlias,$Q22,ASK)-S22)</f>
        <v>#VALUE!</v>
      </c>
      <c r="AI22" s="84" t="e">
        <f>ABS(_xll.RtGet(SourceAlias,$U22,BID)-V22)</f>
        <v>#VALUE!</v>
      </c>
      <c r="AJ22" s="84" t="e">
        <f>ABS(_xll.RtGet(SourceAlias,$U22,ASK)-W22)</f>
        <v>#VALUE!</v>
      </c>
      <c r="AK22" s="84">
        <f>ABS(_xll.RtGet(SourceAlias,$Y22,BID)-Z22)</f>
        <v>7.6967155454299441E-4</v>
      </c>
      <c r="AL22" s="84">
        <f>ABS(_xll.RtGet(SourceAlias,$Y22,ASK)-AA22)</f>
        <v>7.6967155454299441E-4</v>
      </c>
      <c r="AM22" s="36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">
      <c r="A23" s="97" t="s">
        <v>23</v>
      </c>
      <c r="B23" s="94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16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16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16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6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98" t="s">
        <v>88</v>
      </c>
      <c r="I23" s="145" t="str">
        <f t="shared" si="13"/>
        <v>EURX1S12M=</v>
      </c>
      <c r="J23" s="153">
        <f>'1M Pricing'!I23*100</f>
        <v>-5.9987701045088031E-3</v>
      </c>
      <c r="K23" s="153">
        <f t="shared" si="5"/>
        <v>-5.9987701045088031E-3</v>
      </c>
      <c r="L23" s="160" t="str">
        <f t="shared" si="14"/>
        <v>1Y</v>
      </c>
      <c r="M23" s="161" t="str">
        <f t="shared" si="15"/>
        <v>EUR3M1Y=</v>
      </c>
      <c r="N23" s="162">
        <f>'3M Pricing'!I23*100</f>
        <v>7.8158470904726843E-2</v>
      </c>
      <c r="O23" s="162">
        <f t="shared" si="6"/>
        <v>7.8158470904726843E-2</v>
      </c>
      <c r="P23" s="160" t="str">
        <f t="shared" ref="P23:P29" si="18">A23</f>
        <v>1Y</v>
      </c>
      <c r="Q23" s="161" t="str">
        <f t="shared" si="4"/>
        <v>EUR6M1Y=</v>
      </c>
      <c r="R23" s="162">
        <f>'6M Pricing'!I23*100</f>
        <v>0.18095158620696611</v>
      </c>
      <c r="S23" s="162">
        <f t="shared" si="7"/>
        <v>0.18095158620696611</v>
      </c>
      <c r="T23" s="160" t="str">
        <f t="shared" si="16"/>
        <v>1YD</v>
      </c>
      <c r="U23" s="161" t="str">
        <f t="shared" si="17"/>
        <v>EUR1Y1YD=</v>
      </c>
      <c r="V23" s="162"/>
      <c r="W23" s="162"/>
      <c r="X23" s="97" t="str">
        <f t="shared" si="10"/>
        <v>DDS1Y</v>
      </c>
      <c r="Y23" s="12" t="str">
        <f t="shared" si="11"/>
        <v>EUROISDDS1Y</v>
      </c>
      <c r="Z23" s="84">
        <f>'ON Pricing'!$I23*100</f>
        <v>-4.2564105913521978E-2</v>
      </c>
      <c r="AA23" s="84">
        <f t="shared" si="12"/>
        <v>-4.2564105913521978E-2</v>
      </c>
      <c r="AB23" s="77" t="s">
        <v>51</v>
      </c>
      <c r="AC23" s="84">
        <f>ABS(_xll.RtGet(SourceAlias,$I23,BID)-J23)</f>
        <v>1.4589549119682632E-7</v>
      </c>
      <c r="AD23" s="84">
        <f>ABS(_xll.RtGet(SourceAlias,$I23,ASK)-K23)</f>
        <v>1.4589549119682632E-7</v>
      </c>
      <c r="AE23" s="84" t="e">
        <f>ABS(_xll.RtGet(SourceAlias,$M23,BID)-N23)</f>
        <v>#VALUE!</v>
      </c>
      <c r="AF23" s="84" t="e">
        <f>ABS(_xll.RtGet(SourceAlias,$M23,ASK)-O23)</f>
        <v>#VALUE!</v>
      </c>
      <c r="AG23" s="84" t="e">
        <f>ABS(_xll.RtGet(SourceAlias,$Q23,BID)-R23)</f>
        <v>#VALUE!</v>
      </c>
      <c r="AH23" s="84" t="e">
        <f>ABS(_xll.RtGet(SourceAlias,$Q23,ASK)-S23)</f>
        <v>#VALUE!</v>
      </c>
      <c r="AI23" s="84" t="e">
        <f>ABS(_xll.RtGet(SourceAlias,$U23,BID)-V23)</f>
        <v>#VALUE!</v>
      </c>
      <c r="AJ23" s="84" t="e">
        <f>ABS(_xll.RtGet(SourceAlias,$U23,ASK)-W23)</f>
        <v>#VALUE!</v>
      </c>
      <c r="AK23" s="84">
        <f>ABS(_xll.RtGet(SourceAlias,$Y23,BID)-Z23)</f>
        <v>2.4358940864780201E-3</v>
      </c>
      <c r="AL23" s="84">
        <f>ABS(_xll.RtGet(SourceAlias,$Y23,ASK)-AA23)</f>
        <v>2.4358940864780201E-3</v>
      </c>
      <c r="AM23" s="36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">
      <c r="A24" s="97" t="s">
        <v>91</v>
      </c>
      <c r="B24" s="94"/>
      <c r="C24" s="116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16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16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6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97"/>
      <c r="I24" s="12"/>
      <c r="J24" s="84"/>
      <c r="K24" s="84"/>
      <c r="L24" s="160" t="str">
        <f t="shared" si="14"/>
        <v>13M</v>
      </c>
      <c r="M24" s="161" t="str">
        <f t="shared" si="15"/>
        <v>EUR3M13M=</v>
      </c>
      <c r="N24" s="162">
        <f>'3M Pricing'!I24*100</f>
        <v>7.9849568533462548E-2</v>
      </c>
      <c r="O24" s="162">
        <f t="shared" si="6"/>
        <v>7.9849568533462548E-2</v>
      </c>
      <c r="P24" s="160" t="str">
        <f t="shared" si="18"/>
        <v>13M</v>
      </c>
      <c r="Q24" s="161" t="str">
        <f t="shared" si="4"/>
        <v>EUR6M13M=</v>
      </c>
      <c r="R24" s="162">
        <f>'6M Pricing'!I24*100</f>
        <v>0.18591088361618652</v>
      </c>
      <c r="S24" s="162">
        <f t="shared" si="7"/>
        <v>0.18591088361618652</v>
      </c>
      <c r="T24" s="160" t="str">
        <f t="shared" si="16"/>
        <v>13MD</v>
      </c>
      <c r="U24" s="161" t="str">
        <f t="shared" si="17"/>
        <v>EUR1Y13MD=</v>
      </c>
      <c r="V24" s="162"/>
      <c r="W24" s="162"/>
      <c r="X24" s="97" t="str">
        <f t="shared" si="10"/>
        <v>DDS13M</v>
      </c>
      <c r="Y24" s="12" t="str">
        <f t="shared" si="11"/>
        <v>EUROISDDS13M</v>
      </c>
      <c r="Z24" s="84">
        <f>'ON Pricing'!$I24*100</f>
        <v>-4.6757293565863799E-2</v>
      </c>
      <c r="AA24" s="84">
        <f t="shared" si="12"/>
        <v>-4.6757293565863799E-2</v>
      </c>
      <c r="AB24" s="77" t="s">
        <v>51</v>
      </c>
      <c r="AC24" s="84" t="e">
        <f>ABS(_xll.RtGet(SourceAlias,$I24,BID)-J24)</f>
        <v>#VALUE!</v>
      </c>
      <c r="AD24" s="84" t="e">
        <f>ABS(_xll.RtGet(SourceAlias,$I24,ASK)-K24)</f>
        <v>#VALUE!</v>
      </c>
      <c r="AE24" s="84" t="e">
        <f>ABS(_xll.RtGet(SourceAlias,$M24,BID)-N24)</f>
        <v>#VALUE!</v>
      </c>
      <c r="AF24" s="84" t="e">
        <f>ABS(_xll.RtGet(SourceAlias,$M24,ASK)-O24)</f>
        <v>#VALUE!</v>
      </c>
      <c r="AG24" s="84" t="e">
        <f>ABS(_xll.RtGet(SourceAlias,$Q24,BID)-R24)</f>
        <v>#VALUE!</v>
      </c>
      <c r="AH24" s="84" t="e">
        <f>ABS(_xll.RtGet(SourceAlias,$Q24,ASK)-S24)</f>
        <v>#VALUE!</v>
      </c>
      <c r="AI24" s="84" t="e">
        <f>ABS(_xll.RtGet(SourceAlias,$U24,BID)-V24)</f>
        <v>#VALUE!</v>
      </c>
      <c r="AJ24" s="84" t="e">
        <f>ABS(_xll.RtGet(SourceAlias,$U24,ASK)-W24)</f>
        <v>#VALUE!</v>
      </c>
      <c r="AK24" s="84">
        <f>ABS(_xll.RtGet(SourceAlias,$Y24,BID)-Z24)</f>
        <v>7.5729356586379942E-4</v>
      </c>
      <c r="AL24" s="84">
        <f>ABS(_xll.RtGet(SourceAlias,$Y24,ASK)-AA24)</f>
        <v>7.5729356586379942E-4</v>
      </c>
      <c r="AM24" s="36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">
      <c r="A25" s="97" t="s">
        <v>92</v>
      </c>
      <c r="B25" s="94"/>
      <c r="C25" s="116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16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16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6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97"/>
      <c r="I25" s="12"/>
      <c r="J25" s="84"/>
      <c r="K25" s="84"/>
      <c r="L25" s="160" t="str">
        <f t="shared" si="14"/>
        <v>14M</v>
      </c>
      <c r="M25" s="161" t="str">
        <f t="shared" si="15"/>
        <v>EUR3M14M=</v>
      </c>
      <c r="N25" s="162">
        <f>'3M Pricing'!I25*100</f>
        <v>7.998565010614922E-2</v>
      </c>
      <c r="O25" s="162">
        <f t="shared" si="6"/>
        <v>7.998565010614922E-2</v>
      </c>
      <c r="P25" s="160" t="str">
        <f t="shared" si="18"/>
        <v>14M</v>
      </c>
      <c r="Q25" s="161" t="str">
        <f t="shared" si="4"/>
        <v>EUR6M14M=</v>
      </c>
      <c r="R25" s="162">
        <f>'6M Pricing'!I25*100</f>
        <v>0.18663591133818838</v>
      </c>
      <c r="S25" s="162">
        <f t="shared" si="7"/>
        <v>0.18663591133818838</v>
      </c>
      <c r="T25" s="160" t="str">
        <f t="shared" si="16"/>
        <v>14MD</v>
      </c>
      <c r="U25" s="161" t="str">
        <f t="shared" si="17"/>
        <v>EUR1Y14MD=</v>
      </c>
      <c r="V25" s="162"/>
      <c r="W25" s="162"/>
      <c r="X25" s="97" t="str">
        <f t="shared" si="10"/>
        <v>DDS14M</v>
      </c>
      <c r="Y25" s="12" t="str">
        <f t="shared" si="11"/>
        <v>EUROISDDS14M</v>
      </c>
      <c r="Z25" s="84">
        <f>'ON Pricing'!$I25*100</f>
        <v>-4.4592280329773699E-2</v>
      </c>
      <c r="AA25" s="84">
        <f t="shared" si="12"/>
        <v>-4.4592280329773699E-2</v>
      </c>
      <c r="AB25" s="77" t="s">
        <v>51</v>
      </c>
      <c r="AC25" s="84" t="e">
        <f>ABS(_xll.RtGet(SourceAlias,$I25,BID)-J25)</f>
        <v>#VALUE!</v>
      </c>
      <c r="AD25" s="84" t="e">
        <f>ABS(_xll.RtGet(SourceAlias,$I25,ASK)-K25)</f>
        <v>#VALUE!</v>
      </c>
      <c r="AE25" s="84" t="e">
        <f>ABS(_xll.RtGet(SourceAlias,$M25,BID)-N25)</f>
        <v>#VALUE!</v>
      </c>
      <c r="AF25" s="84" t="e">
        <f>ABS(_xll.RtGet(SourceAlias,$M25,ASK)-O25)</f>
        <v>#VALUE!</v>
      </c>
      <c r="AG25" s="84" t="e">
        <f>ABS(_xll.RtGet(SourceAlias,$Q25,BID)-R25)</f>
        <v>#VALUE!</v>
      </c>
      <c r="AH25" s="84" t="e">
        <f>ABS(_xll.RtGet(SourceAlias,$Q25,ASK)-S25)</f>
        <v>#VALUE!</v>
      </c>
      <c r="AI25" s="84" t="e">
        <f>ABS(_xll.RtGet(SourceAlias,$U25,BID)-V25)</f>
        <v>#VALUE!</v>
      </c>
      <c r="AJ25" s="84" t="e">
        <f>ABS(_xll.RtGet(SourceAlias,$U25,ASK)-W25)</f>
        <v>#VALUE!</v>
      </c>
      <c r="AK25" s="84">
        <f>ABS(_xll.RtGet(SourceAlias,$Y25,BID)-Z25)</f>
        <v>3.4077196702263016E-3</v>
      </c>
      <c r="AL25" s="84">
        <f>ABS(_xll.RtGet(SourceAlias,$Y25,ASK)-AA25)</f>
        <v>3.4077196702263016E-3</v>
      </c>
      <c r="AM25" s="36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">
      <c r="A26" s="97" t="s">
        <v>93</v>
      </c>
      <c r="B26" s="94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16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16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16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6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97" t="s">
        <v>139</v>
      </c>
      <c r="I26" s="12" t="str">
        <f>Currency&amp;"YC"&amp;$H$4&amp;"_AB1E_"&amp;H26</f>
        <v>EURYC1M_AB1E_1Y3M</v>
      </c>
      <c r="J26" s="84">
        <f>'1M Pricing'!I26*100</f>
        <v>-9.0831664562920893E-3</v>
      </c>
      <c r="K26" s="84">
        <f t="shared" si="5"/>
        <v>-9.0831664562920893E-3</v>
      </c>
      <c r="L26" s="160" t="str">
        <f t="shared" si="14"/>
        <v>15M</v>
      </c>
      <c r="M26" s="161" t="str">
        <f t="shared" si="15"/>
        <v>EUR3M15M=</v>
      </c>
      <c r="N26" s="162">
        <f>'3M Pricing'!I26*100</f>
        <v>7.8589859265599193E-2</v>
      </c>
      <c r="O26" s="162">
        <f t="shared" si="6"/>
        <v>7.8589859265599193E-2</v>
      </c>
      <c r="P26" s="160" t="str">
        <f t="shared" si="18"/>
        <v>15M</v>
      </c>
      <c r="Q26" s="161" t="str">
        <f t="shared" si="4"/>
        <v>EUR6M15M=</v>
      </c>
      <c r="R26" s="162">
        <f>'6M Pricing'!I26*100</f>
        <v>0.18492941579091285</v>
      </c>
      <c r="S26" s="162">
        <f t="shared" si="7"/>
        <v>0.18492941579091285</v>
      </c>
      <c r="T26" s="160" t="str">
        <f t="shared" si="16"/>
        <v>15MD</v>
      </c>
      <c r="U26" s="161" t="str">
        <f t="shared" si="17"/>
        <v>EUR1Y15MD=</v>
      </c>
      <c r="V26" s="162"/>
      <c r="W26" s="162"/>
      <c r="X26" s="97" t="str">
        <f t="shared" si="10"/>
        <v>DDS15M</v>
      </c>
      <c r="Y26" s="12" t="str">
        <f t="shared" si="11"/>
        <v>EUROISDDS15M</v>
      </c>
      <c r="Z26" s="84">
        <f>'ON Pricing'!$I26*100</f>
        <v>-4.8000000000145808E-2</v>
      </c>
      <c r="AA26" s="84">
        <f t="shared" si="12"/>
        <v>-4.8000000000145808E-2</v>
      </c>
      <c r="AB26" s="77" t="s">
        <v>51</v>
      </c>
      <c r="AC26" s="84">
        <f>ABS(_xll.RtGet(SourceAlias,$I26,BID)-J26)</f>
        <v>7.7983456292089401E-5</v>
      </c>
      <c r="AD26" s="84">
        <f>ABS(_xll.RtGet(SourceAlias,$I26,ASK)-K26)</f>
        <v>7.7983456292089401E-5</v>
      </c>
      <c r="AE26" s="84" t="e">
        <f>ABS(_xll.RtGet(SourceAlias,$M26,BID)-N26)</f>
        <v>#VALUE!</v>
      </c>
      <c r="AF26" s="84" t="e">
        <f>ABS(_xll.RtGet(SourceAlias,$M26,ASK)-O26)</f>
        <v>#VALUE!</v>
      </c>
      <c r="AG26" s="84" t="e">
        <f>ABS(_xll.RtGet(SourceAlias,$Q26,BID)-R26)</f>
        <v>#VALUE!</v>
      </c>
      <c r="AH26" s="84" t="e">
        <f>ABS(_xll.RtGet(SourceAlias,$Q26,ASK)-S26)</f>
        <v>#VALUE!</v>
      </c>
      <c r="AI26" s="84" t="e">
        <f>ABS(_xll.RtGet(SourceAlias,$U26,BID)-V26)</f>
        <v>#VALUE!</v>
      </c>
      <c r="AJ26" s="84" t="e">
        <f>ABS(_xll.RtGet(SourceAlias,$U26,ASK)-W26)</f>
        <v>#VALUE!</v>
      </c>
      <c r="AK26" s="84">
        <f>ABS(_xll.RtGet(SourceAlias,$Y26,BID)-Z26)</f>
        <v>9.9999999985419391E-4</v>
      </c>
      <c r="AL26" s="84">
        <f>ABS(_xll.RtGet(SourceAlias,$Y26,ASK)-AA26)</f>
        <v>9.9999999985419391E-4</v>
      </c>
      <c r="AM26" s="36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">
      <c r="A27" s="97" t="s">
        <v>94</v>
      </c>
      <c r="B27" s="94"/>
      <c r="C27" s="116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16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16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6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97"/>
      <c r="I27" s="12"/>
      <c r="J27" s="84"/>
      <c r="K27" s="84"/>
      <c r="L27" s="160" t="str">
        <f t="shared" si="14"/>
        <v>16M</v>
      </c>
      <c r="M27" s="161" t="str">
        <f t="shared" si="15"/>
        <v>EUR3M16M=</v>
      </c>
      <c r="N27" s="162">
        <f>'3M Pricing'!I27*100</f>
        <v>8.1097214221769021E-2</v>
      </c>
      <c r="O27" s="162">
        <f t="shared" si="6"/>
        <v>8.1097214221769021E-2</v>
      </c>
      <c r="P27" s="160" t="str">
        <f t="shared" si="18"/>
        <v>16M</v>
      </c>
      <c r="Q27" s="161" t="str">
        <f t="shared" si="4"/>
        <v>EUR6M16M=</v>
      </c>
      <c r="R27" s="162">
        <f>'6M Pricing'!I27*100</f>
        <v>0.18488715988534105</v>
      </c>
      <c r="S27" s="162">
        <f t="shared" si="7"/>
        <v>0.18488715988534105</v>
      </c>
      <c r="T27" s="160" t="str">
        <f t="shared" si="16"/>
        <v>16MD</v>
      </c>
      <c r="U27" s="161" t="str">
        <f t="shared" si="17"/>
        <v>EUR1Y16MD=</v>
      </c>
      <c r="V27" s="162"/>
      <c r="W27" s="162"/>
      <c r="X27" s="97" t="str">
        <f t="shared" si="10"/>
        <v>DDS16M</v>
      </c>
      <c r="Y27" s="12" t="str">
        <f t="shared" si="11"/>
        <v>EUROISDDS16M</v>
      </c>
      <c r="Z27" s="84">
        <f>'ON Pricing'!$I27*100</f>
        <v>-4.8795609509513463E-2</v>
      </c>
      <c r="AA27" s="84">
        <f t="shared" si="12"/>
        <v>-4.8795609509513463E-2</v>
      </c>
      <c r="AB27" s="77" t="s">
        <v>51</v>
      </c>
      <c r="AC27" s="84" t="e">
        <f>ABS(_xll.RtGet(SourceAlias,$I27,BID)-J27)</f>
        <v>#VALUE!</v>
      </c>
      <c r="AD27" s="84" t="e">
        <f>ABS(_xll.RtGet(SourceAlias,$I27,ASK)-K27)</f>
        <v>#VALUE!</v>
      </c>
      <c r="AE27" s="84" t="e">
        <f>ABS(_xll.RtGet(SourceAlias,$M27,BID)-N27)</f>
        <v>#VALUE!</v>
      </c>
      <c r="AF27" s="84" t="e">
        <f>ABS(_xll.RtGet(SourceAlias,$M27,ASK)-O27)</f>
        <v>#VALUE!</v>
      </c>
      <c r="AG27" s="84" t="e">
        <f>ABS(_xll.RtGet(SourceAlias,$Q27,BID)-R27)</f>
        <v>#VALUE!</v>
      </c>
      <c r="AH27" s="84" t="e">
        <f>ABS(_xll.RtGet(SourceAlias,$Q27,ASK)-S27)</f>
        <v>#VALUE!</v>
      </c>
      <c r="AI27" s="84" t="e">
        <f>ABS(_xll.RtGet(SourceAlias,$U27,BID)-V27)</f>
        <v>#VALUE!</v>
      </c>
      <c r="AJ27" s="84" t="e">
        <f>ABS(_xll.RtGet(SourceAlias,$U27,ASK)-W27)</f>
        <v>#VALUE!</v>
      </c>
      <c r="AK27" s="84">
        <f>ABS(_xll.RtGet(SourceAlias,$Y27,BID)-Z27)</f>
        <v>1.2043904904865399E-3</v>
      </c>
      <c r="AL27" s="84">
        <f>ABS(_xll.RtGet(SourceAlias,$Y27,ASK)-AA27)</f>
        <v>1.2043904904865399E-3</v>
      </c>
      <c r="AM27" s="36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97" t="s">
        <v>95</v>
      </c>
      <c r="B28" s="94"/>
      <c r="C28" s="116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16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16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6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97"/>
      <c r="I28" s="12"/>
      <c r="J28" s="84"/>
      <c r="K28" s="84"/>
      <c r="L28" s="160" t="str">
        <f t="shared" si="14"/>
        <v>17M</v>
      </c>
      <c r="M28" s="161" t="str">
        <f t="shared" si="15"/>
        <v>EUR3M17M=</v>
      </c>
      <c r="N28" s="162">
        <f>'3M Pricing'!I28*100</f>
        <v>8.2501484423694413E-2</v>
      </c>
      <c r="O28" s="162">
        <f t="shared" si="6"/>
        <v>8.2501484423694413E-2</v>
      </c>
      <c r="P28" s="160" t="str">
        <f t="shared" si="18"/>
        <v>17M</v>
      </c>
      <c r="Q28" s="161" t="str">
        <f t="shared" si="4"/>
        <v>EUR6M17M=</v>
      </c>
      <c r="R28" s="162">
        <f>'6M Pricing'!I28*100</f>
        <v>0.18634135644472624</v>
      </c>
      <c r="S28" s="162">
        <f>R28</f>
        <v>0.18634135644472624</v>
      </c>
      <c r="T28" s="160" t="str">
        <f t="shared" si="16"/>
        <v>17MD</v>
      </c>
      <c r="U28" s="161" t="str">
        <f t="shared" si="17"/>
        <v>EUR1Y17MD=</v>
      </c>
      <c r="V28" s="162"/>
      <c r="W28" s="162"/>
      <c r="X28" s="97" t="str">
        <f t="shared" si="10"/>
        <v>DDS17M</v>
      </c>
      <c r="Y28" s="12" t="str">
        <f t="shared" si="11"/>
        <v>EUROISDDS17M</v>
      </c>
      <c r="Z28" s="84">
        <f>'ON Pricing'!$I28*100</f>
        <v>-4.941084580826903E-2</v>
      </c>
      <c r="AA28" s="84">
        <f t="shared" si="12"/>
        <v>-4.941084580826903E-2</v>
      </c>
      <c r="AB28" s="77" t="s">
        <v>51</v>
      </c>
      <c r="AC28" s="84" t="e">
        <f>ABS(_xll.RtGet(SourceAlias,$I28,BID)-J28)</f>
        <v>#VALUE!</v>
      </c>
      <c r="AD28" s="84" t="e">
        <f>ABS(_xll.RtGet(SourceAlias,$I28,ASK)-K28)</f>
        <v>#VALUE!</v>
      </c>
      <c r="AE28" s="84" t="e">
        <f>ABS(_xll.RtGet(SourceAlias,$M28,BID)-N28)</f>
        <v>#VALUE!</v>
      </c>
      <c r="AF28" s="84" t="e">
        <f>ABS(_xll.RtGet(SourceAlias,$M28,ASK)-O28)</f>
        <v>#VALUE!</v>
      </c>
      <c r="AG28" s="84" t="e">
        <f>ABS(_xll.RtGet(SourceAlias,$Q28,BID)-R28)</f>
        <v>#VALUE!</v>
      </c>
      <c r="AH28" s="84" t="e">
        <f>ABS(_xll.RtGet(SourceAlias,$Q28,ASK)-S28)</f>
        <v>#VALUE!</v>
      </c>
      <c r="AI28" s="84" t="e">
        <f>ABS(_xll.RtGet(SourceAlias,$U28,BID)-V28)</f>
        <v>#VALUE!</v>
      </c>
      <c r="AJ28" s="84" t="e">
        <f>ABS(_xll.RtGet(SourceAlias,$U28,ASK)-W28)</f>
        <v>#VALUE!</v>
      </c>
      <c r="AK28" s="84">
        <f>ABS(_xll.RtGet(SourceAlias,$Y28,BID)-Z28)</f>
        <v>1.5891541917309668E-3</v>
      </c>
      <c r="AL28" s="84">
        <f>ABS(_xll.RtGet(SourceAlias,$Y28,ASK)-AA28)</f>
        <v>1.5891541917309668E-3</v>
      </c>
      <c r="AM28" s="36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">
      <c r="A29" s="97" t="s">
        <v>48</v>
      </c>
      <c r="B29" s="9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16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16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16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6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97" t="s">
        <v>140</v>
      </c>
      <c r="I29" s="12" t="str">
        <f>Currency&amp;"YC"&amp;$H$4&amp;"_AB1E_"&amp;H29</f>
        <v>EURYC1M_AB1E_1Y6M</v>
      </c>
      <c r="J29" s="84">
        <f>'1M Pricing'!I29*100</f>
        <v>-9.4806001516485241E-3</v>
      </c>
      <c r="K29" s="84">
        <f t="shared" si="5"/>
        <v>-9.4806001516485241E-3</v>
      </c>
      <c r="L29" s="160" t="str">
        <f t="shared" si="14"/>
        <v>18M</v>
      </c>
      <c r="M29" s="161" t="str">
        <f t="shared" si="15"/>
        <v>EUR3M18M=</v>
      </c>
      <c r="N29" s="162">
        <f>'3M Pricing'!I29*100</f>
        <v>8.2678311118427286E-2</v>
      </c>
      <c r="O29" s="162">
        <f t="shared" si="6"/>
        <v>8.2678311118427286E-2</v>
      </c>
      <c r="P29" s="160" t="str">
        <f t="shared" si="18"/>
        <v>18M</v>
      </c>
      <c r="Q29" s="161" t="str">
        <f t="shared" si="4"/>
        <v>EUR6M18M=</v>
      </c>
      <c r="R29" s="162">
        <f>'6M Pricing'!I29*100</f>
        <v>0.18753264711612844</v>
      </c>
      <c r="S29" s="162">
        <f t="shared" si="7"/>
        <v>0.18753264711612844</v>
      </c>
      <c r="T29" s="160" t="str">
        <f t="shared" si="16"/>
        <v>18MD</v>
      </c>
      <c r="U29" s="161" t="str">
        <f t="shared" si="17"/>
        <v>EUR1Y18MD=</v>
      </c>
      <c r="V29" s="162"/>
      <c r="W29" s="162"/>
      <c r="X29" s="97" t="str">
        <f t="shared" si="10"/>
        <v>DDS18M</v>
      </c>
      <c r="Y29" s="12" t="str">
        <f t="shared" si="11"/>
        <v>EUROISDDS18M</v>
      </c>
      <c r="Z29" s="84">
        <f>'ON Pricing'!$I29*100</f>
        <v>-5.0000000000125791E-2</v>
      </c>
      <c r="AA29" s="84">
        <f t="shared" si="12"/>
        <v>-5.0000000000125791E-2</v>
      </c>
      <c r="AB29" s="77" t="s">
        <v>51</v>
      </c>
      <c r="AC29" s="84">
        <f>ABS(_xll.RtGet(SourceAlias,$I29,BID)-J29)</f>
        <v>5.8471151648524511E-5</v>
      </c>
      <c r="AD29" s="84">
        <f>ABS(_xll.RtGet(SourceAlias,$I29,ASK)-K29)</f>
        <v>5.8471151648524511E-5</v>
      </c>
      <c r="AE29" s="84" t="e">
        <f>ABS(_xll.RtGet(SourceAlias,$M29,BID)-N29)</f>
        <v>#VALUE!</v>
      </c>
      <c r="AF29" s="84" t="e">
        <f>ABS(_xll.RtGet(SourceAlias,$M29,ASK)-O29)</f>
        <v>#VALUE!</v>
      </c>
      <c r="AG29" s="84" t="e">
        <f>ABS(_xll.RtGet(SourceAlias,$Q29,BID)-R29)</f>
        <v>#VALUE!</v>
      </c>
      <c r="AH29" s="84" t="e">
        <f>ABS(_xll.RtGet(SourceAlias,$Q29,ASK)-S29)</f>
        <v>#VALUE!</v>
      </c>
      <c r="AI29" s="84" t="e">
        <f>ABS(_xll.RtGet(SourceAlias,$U29,BID)-V29)</f>
        <v>#VALUE!</v>
      </c>
      <c r="AJ29" s="84" t="e">
        <f>ABS(_xll.RtGet(SourceAlias,$U29,ASK)-W29)</f>
        <v>#VALUE!</v>
      </c>
      <c r="AK29" s="84">
        <f>ABS(_xll.RtGet(SourceAlias,$Y29,BID)-Z29)</f>
        <v>9.9999999987420568E-4</v>
      </c>
      <c r="AL29" s="84">
        <f>ABS(_xll.RtGet(SourceAlias,$Y29,ASK)-AA29)</f>
        <v>9.9999999987420568E-4</v>
      </c>
      <c r="AM29" s="36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97" t="s">
        <v>96</v>
      </c>
      <c r="B30" s="94"/>
      <c r="C30" s="116" t="str">
        <f>IF(Contribute="abcd",IF($D$2&lt;&gt;-1,_xll.RtContribute(SourceAlias,M30,Fields,N30:O30,"SCOPE:SERVER"),_xll.RtContribute(SourceAlias,"DDS_INSERT_S",$D$2:$F$2,M30:O30,"SCOPE:SERVER FTC:ALL")),"stopped")</f>
        <v>stopped</v>
      </c>
      <c r="D30" s="116" t="str">
        <f>IF(Contribute="abcd",IF($D$2&lt;&gt;-1,_xll.RtContribute(SourceAlias,Q30,Fields,R30:S30,"SCOPE:SERVER"),_xll.RtContribute(SourceAlias,"DDS_INSERT_S",$D$2:$F$2,Q30:S30,"SCOPE:SERVER FTC:ALL")),"stopped")</f>
        <v>stopped</v>
      </c>
      <c r="E30" s="116" t="str">
        <f>IF(Contribute="abcd",IF($D$2&lt;&gt;-1,_xll.RtContribute(SourceAlias,U30,Fields,V30:W30,"SCOPE:SERVER"),_xll.RtContribute(SourceAlias,"DDS_INSERT_S",$D$2:$F$2,V30:W30,"SCOPE:SERVER FTC:ALL")),"stopped")</f>
        <v>stopped</v>
      </c>
      <c r="F30" s="16" t="str">
        <f>IF(Contribute="abcd",IF($D$2&lt;&gt;-1,_xll.RtContribute(SourceAlias,Y30,Fields,Z30:AA30,"SCOPE:SERVER"),_xll.RtContribute(SourceAlias,"DDS_INSERT_S",$D$2:$F$2,Y30:AA30,"SCOPE:SERVER FTC:ALL")),"stopped")</f>
        <v>stopped</v>
      </c>
      <c r="G30" s="3"/>
      <c r="H30" s="97"/>
      <c r="I30" s="12"/>
      <c r="J30" s="84"/>
      <c r="K30" s="84"/>
      <c r="L30" s="160"/>
      <c r="M30" s="161"/>
      <c r="N30" s="162"/>
      <c r="O30" s="162"/>
      <c r="P30" s="160"/>
      <c r="Q30" s="161"/>
      <c r="R30" s="162"/>
      <c r="S30" s="162"/>
      <c r="T30" s="160"/>
      <c r="U30" s="161"/>
      <c r="V30" s="162"/>
      <c r="W30" s="162"/>
      <c r="X30" s="97" t="str">
        <f t="shared" si="10"/>
        <v>DDS19M</v>
      </c>
      <c r="Y30" s="12" t="str">
        <f t="shared" si="11"/>
        <v>EUROISDDS19M</v>
      </c>
      <c r="Z30" s="84">
        <f>'ON Pricing'!$I30*100</f>
        <v>-4.9616222595423129E-2</v>
      </c>
      <c r="AA30" s="84">
        <f t="shared" si="12"/>
        <v>-4.9616222595423129E-2</v>
      </c>
      <c r="AB30" s="2"/>
      <c r="AC30" s="84"/>
      <c r="AD30" s="84"/>
      <c r="AE30" s="84"/>
      <c r="AF30" s="84"/>
      <c r="AG30" s="84"/>
      <c r="AH30" s="84"/>
      <c r="AI30" s="84"/>
      <c r="AJ30" s="84"/>
      <c r="AK30" s="84">
        <f>ABS(_xll.RtGet(SourceAlias,$Y30,BID)-Z30)</f>
        <v>1.3837774045768678E-3</v>
      </c>
      <c r="AL30" s="84">
        <f>ABS(_xll.RtGet(SourceAlias,$Y30,ASK)-AA30)</f>
        <v>1.3837774045768678E-3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97" t="s">
        <v>97</v>
      </c>
      <c r="B31" s="94"/>
      <c r="C31" s="116" t="str">
        <f>IF(Contribute="abcd",IF($D$2&lt;&gt;-1,_xll.RtContribute(SourceAlias,M31,Fields,N31:O31,"SCOPE:SERVER"),_xll.RtContribute(SourceAlias,"DDS_INSERT_S",$D$2:$F$2,M31:O31,"SCOPE:SERVER FTC:ALL")),"stopped")</f>
        <v>stopped</v>
      </c>
      <c r="D31" s="116" t="str">
        <f>IF(Contribute="abcd",IF($D$2&lt;&gt;-1,_xll.RtContribute(SourceAlias,Q31,Fields,R31:S31,"SCOPE:SERVER"),_xll.RtContribute(SourceAlias,"DDS_INSERT_S",$D$2:$F$2,Q31:S31,"SCOPE:SERVER FTC:ALL")),"stopped")</f>
        <v>stopped</v>
      </c>
      <c r="E31" s="116" t="str">
        <f>IF(Contribute="abcd",IF($D$2&lt;&gt;-1,_xll.RtContribute(SourceAlias,U31,Fields,V31:W31,"SCOPE:SERVER"),_xll.RtContribute(SourceAlias,"DDS_INSERT_S",$D$2:$F$2,V31:W31,"SCOPE:SERVER FTC:ALL")),"stopped")</f>
        <v>stopped</v>
      </c>
      <c r="F31" s="16" t="str">
        <f>IF(Contribute="abcd",IF($D$2&lt;&gt;-1,_xll.RtContribute(SourceAlias,Y31,Fields,Z31:AA31,"SCOPE:SERVER"),_xll.RtContribute(SourceAlias,"DDS_INSERT_S",$D$2:$F$2,Y31:AA31,"SCOPE:SERVER FTC:ALL")),"stopped")</f>
        <v>stopped</v>
      </c>
      <c r="G31" s="3"/>
      <c r="H31" s="97"/>
      <c r="I31" s="12"/>
      <c r="J31" s="84"/>
      <c r="K31" s="84"/>
      <c r="L31" s="160"/>
      <c r="M31" s="161"/>
      <c r="N31" s="162"/>
      <c r="O31" s="162"/>
      <c r="P31" s="160"/>
      <c r="Q31" s="161"/>
      <c r="R31" s="162"/>
      <c r="S31" s="162"/>
      <c r="T31" s="160"/>
      <c r="U31" s="161"/>
      <c r="V31" s="162"/>
      <c r="W31" s="162"/>
      <c r="X31" s="97" t="str">
        <f t="shared" si="10"/>
        <v>DDS20M</v>
      </c>
      <c r="Y31" s="12" t="str">
        <f t="shared" si="11"/>
        <v>EUROISDDS20M</v>
      </c>
      <c r="Z31" s="84">
        <f>'ON Pricing'!$I31*100</f>
        <v>-4.9303236769871819E-2</v>
      </c>
      <c r="AA31" s="84">
        <f t="shared" si="12"/>
        <v>-4.9303236769871819E-2</v>
      </c>
      <c r="AB31" s="2"/>
      <c r="AC31" s="84"/>
      <c r="AD31" s="84"/>
      <c r="AE31" s="84"/>
      <c r="AF31" s="84"/>
      <c r="AG31" s="84"/>
      <c r="AH31" s="84"/>
      <c r="AI31" s="84"/>
      <c r="AJ31" s="84"/>
      <c r="AK31" s="84">
        <f>ABS(_xll.RtGet(SourceAlias,$Y31,BID)-Z31)</f>
        <v>1.6967632301281774E-3</v>
      </c>
      <c r="AL31" s="84">
        <f>ABS(_xll.RtGet(SourceAlias,$Y31,ASK)-AA31)</f>
        <v>1.6967632301281774E-3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97" t="s">
        <v>98</v>
      </c>
      <c r="B32" s="94" t="str">
        <f>IF(Contribute="abcd",IF($D$2&lt;&gt;-1,_xll.RtContribute(SourceAlias,I32,Fields,J32:K32,"SCOPE:SERVER"),_xll.RtContribute(SourceAlias,"DDS_INSERT_S",$D$2:$F$2,I32:K32,"SCOPE:SERVER FTC:ALL")),"stopped")</f>
        <v>stopped</v>
      </c>
      <c r="C32" s="116" t="str">
        <f>IF(Contribute="abcd",IF($D$2&lt;&gt;-1,_xll.RtContribute(SourceAlias,M32,Fields,N32:O32,"SCOPE:SERVER"),_xll.RtContribute(SourceAlias,"DDS_INSERT_S",$D$2:$F$2,M32:O32,"SCOPE:SERVER FTC:ALL")),"stopped")</f>
        <v>stopped</v>
      </c>
      <c r="D32" s="116" t="str">
        <f>IF(Contribute="abcd",IF($D$2&lt;&gt;-1,_xll.RtContribute(SourceAlias,Q32,Fields,R32:S32,"SCOPE:SERVER"),_xll.RtContribute(SourceAlias,"DDS_INSERT_S",$D$2:$F$2,Q32:S32,"SCOPE:SERVER FTC:ALL")),"stopped")</f>
        <v>stopped</v>
      </c>
      <c r="E32" s="116" t="str">
        <f>IF(Contribute="abcd",IF($D$2&lt;&gt;-1,_xll.RtContribute(SourceAlias,U32,Fields,V32:W32,"SCOPE:SERVER"),_xll.RtContribute(SourceAlias,"DDS_INSERT_S",$D$2:$F$2,V32:W32,"SCOPE:SERVER FTC:ALL")),"stopped")</f>
        <v>stopped</v>
      </c>
      <c r="F32" s="16" t="str">
        <f>IF(Contribute="abcd",IF($D$2&lt;&gt;-1,_xll.RtContribute(SourceAlias,Y32,Fields,Z32:AA32,"SCOPE:SERVER"),_xll.RtContribute(SourceAlias,"DDS_INSERT_S",$D$2:$F$2,Y32:AA32,"SCOPE:SERVER FTC:ALL")),"stopped")</f>
        <v>stopped</v>
      </c>
      <c r="G32" s="3"/>
      <c r="H32" s="97" t="s">
        <v>141</v>
      </c>
      <c r="I32" s="12" t="str">
        <f>Currency&amp;"YC"&amp;$H$4&amp;"_AB1E_"&amp;H32</f>
        <v>EURYC1M_AB1E_1Y9M</v>
      </c>
      <c r="J32" s="84">
        <f>'1M Pricing'!I32*100</f>
        <v>-7.7769700963789433E-3</v>
      </c>
      <c r="K32" s="84">
        <f t="shared" si="5"/>
        <v>-7.7769700963789433E-3</v>
      </c>
      <c r="L32" s="160"/>
      <c r="M32" s="161"/>
      <c r="N32" s="162"/>
      <c r="O32" s="162"/>
      <c r="P32" s="160"/>
      <c r="Q32" s="161"/>
      <c r="R32" s="162"/>
      <c r="S32" s="162"/>
      <c r="T32" s="160"/>
      <c r="U32" s="161"/>
      <c r="V32" s="162"/>
      <c r="W32" s="162"/>
      <c r="X32" s="97" t="str">
        <f t="shared" si="10"/>
        <v>DDS21M</v>
      </c>
      <c r="Y32" s="12" t="str">
        <f t="shared" si="11"/>
        <v>EUROISDDS21M</v>
      </c>
      <c r="Z32" s="84">
        <f>'ON Pricing'!$I32*100</f>
        <v>-4.9000000000101511E-2</v>
      </c>
      <c r="AA32" s="84">
        <f t="shared" si="12"/>
        <v>-4.9000000000101511E-2</v>
      </c>
      <c r="AB32" s="2"/>
      <c r="AC32" s="84"/>
      <c r="AD32" s="84"/>
      <c r="AE32" s="84"/>
      <c r="AF32" s="84"/>
      <c r="AG32" s="84"/>
      <c r="AH32" s="84"/>
      <c r="AI32" s="84"/>
      <c r="AJ32" s="84"/>
      <c r="AK32" s="84">
        <f>ABS(_xll.RtGet(SourceAlias,$Y32,BID)-Z32)</f>
        <v>9.9999999989849181E-4</v>
      </c>
      <c r="AL32" s="84">
        <f>ABS(_xll.RtGet(SourceAlias,$Y32,ASK)-AA32)</f>
        <v>9.9999999989849181E-4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97" t="s">
        <v>99</v>
      </c>
      <c r="B33" s="94"/>
      <c r="C33" s="116" t="str">
        <f>IF(Contribute="abcd",IF($D$2&lt;&gt;-1,_xll.RtContribute(SourceAlias,M33,Fields,N33:O33,"SCOPE:SERVER"),_xll.RtContribute(SourceAlias,"DDS_INSERT_S",$D$2:$F$2,M33:O33,"SCOPE:SERVER FTC:ALL")),"stopped")</f>
        <v>stopped</v>
      </c>
      <c r="D33" s="116" t="str">
        <f>IF(Contribute="abcd",IF($D$2&lt;&gt;-1,_xll.RtContribute(SourceAlias,Q33,Fields,R33:S33,"SCOPE:SERVER"),_xll.RtContribute(SourceAlias,"DDS_INSERT_S",$D$2:$F$2,Q33:S33,"SCOPE:SERVER FTC:ALL")),"stopped")</f>
        <v>stopped</v>
      </c>
      <c r="E33" s="116" t="str">
        <f>IF(Contribute="abcd",IF($D$2&lt;&gt;-1,_xll.RtContribute(SourceAlias,U33,Fields,V33:W33,"SCOPE:SERVER"),_xll.RtContribute(SourceAlias,"DDS_INSERT_S",$D$2:$F$2,V33:W33,"SCOPE:SERVER FTC:ALL")),"stopped")</f>
        <v>stopped</v>
      </c>
      <c r="F33" s="16" t="str">
        <f>IF(Contribute="abcd",IF($D$2&lt;&gt;-1,_xll.RtContribute(SourceAlias,Y33,Fields,Z33:AA33,"SCOPE:SERVER"),_xll.RtContribute(SourceAlias,"DDS_INSERT_S",$D$2:$F$2,Y33:AA33,"SCOPE:SERVER FTC:ALL")),"stopped")</f>
        <v>stopped</v>
      </c>
      <c r="G33" s="3"/>
      <c r="H33" s="97"/>
      <c r="I33" s="12"/>
      <c r="J33" s="84"/>
      <c r="K33" s="84"/>
      <c r="L33" s="160"/>
      <c r="M33" s="161"/>
      <c r="N33" s="162"/>
      <c r="O33" s="162"/>
      <c r="P33" s="160"/>
      <c r="Q33" s="161"/>
      <c r="R33" s="162"/>
      <c r="S33" s="162"/>
      <c r="T33" s="160"/>
      <c r="U33" s="161"/>
      <c r="V33" s="162"/>
      <c r="W33" s="162"/>
      <c r="X33" s="97" t="str">
        <f t="shared" si="10"/>
        <v>DDS22M</v>
      </c>
      <c r="Y33" s="12" t="str">
        <f t="shared" si="11"/>
        <v>EUROISDDS22M</v>
      </c>
      <c r="Z33" s="84">
        <f>'ON Pricing'!$I33*100</f>
        <v>-4.791763617213813E-2</v>
      </c>
      <c r="AA33" s="84">
        <f t="shared" si="12"/>
        <v>-4.791763617213813E-2</v>
      </c>
      <c r="AB33" s="2"/>
      <c r="AC33" s="84"/>
      <c r="AD33" s="84"/>
      <c r="AE33" s="84"/>
      <c r="AF33" s="84"/>
      <c r="AG33" s="84"/>
      <c r="AH33" s="84"/>
      <c r="AI33" s="84"/>
      <c r="AJ33" s="84"/>
      <c r="AK33" s="84">
        <f>ABS(_xll.RtGet(SourceAlias,$Y33,BID)-Z33)</f>
        <v>1.0823638278618722E-3</v>
      </c>
      <c r="AL33" s="84">
        <f>ABS(_xll.RtGet(SourceAlias,$Y33,ASK)-AA33)</f>
        <v>1.0823638278618722E-3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97" t="s">
        <v>100</v>
      </c>
      <c r="B34" s="94"/>
      <c r="C34" s="116" t="str">
        <f>IF(Contribute="abcd",IF($D$2&lt;&gt;-1,_xll.RtContribute(SourceAlias,M34,Fields,N34:O34,"SCOPE:SERVER"),_xll.RtContribute(SourceAlias,"DDS_INSERT_S",$D$2:$F$2,M34:O34,"SCOPE:SERVER FTC:ALL")),"stopped")</f>
        <v>stopped</v>
      </c>
      <c r="D34" s="116" t="str">
        <f>IF(Contribute="abcd",IF($D$2&lt;&gt;-1,_xll.RtContribute(SourceAlias,Q34,Fields,R34:S34,"SCOPE:SERVER"),_xll.RtContribute(SourceAlias,"DDS_INSERT_S",$D$2:$F$2,Q34:S34,"SCOPE:SERVER FTC:ALL")),"stopped")</f>
        <v>stopped</v>
      </c>
      <c r="E34" s="116" t="str">
        <f>IF(Contribute="abcd",IF($D$2&lt;&gt;-1,_xll.RtContribute(SourceAlias,U34,Fields,V34:W34,"SCOPE:SERVER"),_xll.RtContribute(SourceAlias,"DDS_INSERT_S",$D$2:$F$2,V34:W34,"SCOPE:SERVER FTC:ALL")),"stopped")</f>
        <v>stopped</v>
      </c>
      <c r="F34" s="16" t="str">
        <f>IF(Contribute="abcd",IF($D$2&lt;&gt;-1,_xll.RtContribute(SourceAlias,Y34,Fields,Z34:AA34,"SCOPE:SERVER"),_xll.RtContribute(SourceAlias,"DDS_INSERT_S",$D$2:$F$2,Y34:AA34,"SCOPE:SERVER FTC:ALL")),"stopped")</f>
        <v>stopped</v>
      </c>
      <c r="G34" s="3"/>
      <c r="H34" s="97"/>
      <c r="I34" s="12"/>
      <c r="J34" s="84"/>
      <c r="K34" s="84"/>
      <c r="L34" s="160"/>
      <c r="M34" s="161"/>
      <c r="N34" s="162"/>
      <c r="O34" s="162"/>
      <c r="P34" s="160"/>
      <c r="Q34" s="161"/>
      <c r="R34" s="162"/>
      <c r="S34" s="162"/>
      <c r="T34" s="160"/>
      <c r="U34" s="161"/>
      <c r="V34" s="162"/>
      <c r="W34" s="162"/>
      <c r="X34" s="97" t="str">
        <f t="shared" si="10"/>
        <v>DDS23M</v>
      </c>
      <c r="Y34" s="12" t="str">
        <f t="shared" si="11"/>
        <v>EUROISDDS23M</v>
      </c>
      <c r="Z34" s="84">
        <f>'ON Pricing'!$I34*100</f>
        <v>-4.6961440376993263E-2</v>
      </c>
      <c r="AA34" s="84">
        <f t="shared" si="12"/>
        <v>-4.6961440376993263E-2</v>
      </c>
      <c r="AB34" s="2"/>
      <c r="AC34" s="84"/>
      <c r="AD34" s="84"/>
      <c r="AE34" s="84"/>
      <c r="AF34" s="84"/>
      <c r="AG34" s="84"/>
      <c r="AH34" s="84"/>
      <c r="AI34" s="84"/>
      <c r="AJ34" s="84"/>
      <c r="AK34" s="84">
        <f>ABS(_xll.RtGet(SourceAlias,$Y34,BID)-Z34)</f>
        <v>1.0385596230067379E-3</v>
      </c>
      <c r="AL34" s="84">
        <f>ABS(_xll.RtGet(SourceAlias,$Y34,ASK)-AA34)</f>
        <v>1.0385596230067379E-3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97" t="s">
        <v>24</v>
      </c>
      <c r="B35" s="94" t="str">
        <f>IF(Contribute="abcd",IF($D$2&lt;&gt;-1,_xll.RtContribute(SourceAlias,I35,Fields,J35:K35,"SCOPE:SERVER"),_xll.RtContribute(SourceAlias,"DDS_INSERT_S",$D$2:$F$2,I35:K35,"SCOPE:SERVER FTC:ALL")),"stopped")</f>
        <v>stopped</v>
      </c>
      <c r="C35" s="116" t="str">
        <f>IF(Contribute="abcd",IF($D$2&lt;&gt;-1,_xll.RtContribute(SourceAlias,M35,Fields,N35:O35,"SCOPE:SERVER"),_xll.RtContribute(SourceAlias,"DDS_INSERT_S",$D$2:$F$2,M35:O35,"SCOPE:SERVER FTC:ALL")),"stopped")</f>
        <v>stopped</v>
      </c>
      <c r="D35" s="116" t="str">
        <f>IF(Contribute="abcd",IF($D$2&lt;&gt;-1,_xll.RtContribute(SourceAlias,Q35,Fields,R35:S35,"SCOPE:SERVER"),_xll.RtContribute(SourceAlias,"DDS_INSERT_S",$D$2:$F$2,Q35:S35,"SCOPE:SERVER FTC:ALL")),"stopped")</f>
        <v>stopped</v>
      </c>
      <c r="E35" s="116" t="str">
        <f>IF(Contribute="abcd",IF($D$2&lt;&gt;-1,_xll.RtContribute(SourceAlias,U35,Fields,V35:W35,"SCOPE:SERVER"),_xll.RtContribute(SourceAlias,"DDS_INSERT_S",$D$2:$F$2,V35:W35,"SCOPE:SERVER FTC:ALL")),"stopped")</f>
        <v>stopped</v>
      </c>
      <c r="F35" s="16" t="str">
        <f>IF(Contribute="abcd",IF($D$2&lt;&gt;-1,_xll.RtContribute(SourceAlias,Y35,Fields,Z35:AA35,"SCOPE:SERVER"),_xll.RtContribute(SourceAlias,"DDS_INSERT_S",$D$2:$F$2,Y35:AA35,"SCOPE:SERVER FTC:ALL")),"stopped")</f>
        <v>stopped</v>
      </c>
      <c r="G35" s="3"/>
      <c r="H35" s="97" t="s">
        <v>24</v>
      </c>
      <c r="I35" s="12" t="str">
        <f t="shared" ref="I35:I78" si="19">Currency&amp;"YC"&amp;$H$4&amp;"_AB1E_"&amp;H35</f>
        <v>EURYC1M_AB1E_2Y</v>
      </c>
      <c r="J35" s="84">
        <f>'1M Pricing'!I35*100</f>
        <v>-4.0012346031895792E-3</v>
      </c>
      <c r="K35" s="84">
        <f t="shared" si="5"/>
        <v>-4.0012346031895792E-3</v>
      </c>
      <c r="L35" s="160"/>
      <c r="M35" s="161"/>
      <c r="N35" s="162"/>
      <c r="O35" s="162"/>
      <c r="P35" s="160"/>
      <c r="Q35" s="161"/>
      <c r="R35" s="162"/>
      <c r="S35" s="162"/>
      <c r="T35" s="160"/>
      <c r="U35" s="161"/>
      <c r="V35" s="162"/>
      <c r="W35" s="162"/>
      <c r="X35" s="97" t="str">
        <f t="shared" si="10"/>
        <v>DDS2Y</v>
      </c>
      <c r="Y35" s="12" t="str">
        <f t="shared" si="11"/>
        <v>EUROISDDS2Y</v>
      </c>
      <c r="Z35" s="84">
        <f>'ON Pricing'!$I35*100</f>
        <v>-4.6000000000082454E-2</v>
      </c>
      <c r="AA35" s="84">
        <f t="shared" si="12"/>
        <v>-4.6000000000082454E-2</v>
      </c>
      <c r="AB35" s="2"/>
      <c r="AC35" s="84"/>
      <c r="AD35" s="84"/>
      <c r="AE35" s="84"/>
      <c r="AF35" s="84"/>
      <c r="AG35" s="84"/>
      <c r="AH35" s="84"/>
      <c r="AI35" s="84"/>
      <c r="AJ35" s="84"/>
      <c r="AK35" s="84">
        <f>ABS(_xll.RtGet(SourceAlias,$Y35,BID)-Z35)</f>
        <v>8.2454876260129595E-14</v>
      </c>
      <c r="AL35" s="84">
        <f>ABS(_xll.RtGet(SourceAlias,$Y35,ASK)-AA35)</f>
        <v>8.2454876260129595E-14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97" t="s">
        <v>142</v>
      </c>
      <c r="B36" s="94" t="str">
        <f>IF(Contribute="abcd",IF($D$2&lt;&gt;-1,_xll.RtContribute(SourceAlias,I36,Fields,J36:K36,"SCOPE:SERVER"),_xll.RtContribute(SourceAlias,"DDS_INSERT_S",$D$2:$F$2,I36:K36,"SCOPE:SERVER FTC:ALL")),"stopped")</f>
        <v>stopped</v>
      </c>
      <c r="C36" s="116"/>
      <c r="D36" s="116"/>
      <c r="E36" s="116"/>
      <c r="F36" s="16"/>
      <c r="G36" s="3"/>
      <c r="H36" s="97" t="s">
        <v>145</v>
      </c>
      <c r="I36" s="12" t="str">
        <f t="shared" si="19"/>
        <v>EURYC1M_AB1E_2Y3M</v>
      </c>
      <c r="J36" s="84">
        <f>'1M Pricing'!I36*100</f>
        <v>1.6126923977580964E-3</v>
      </c>
      <c r="K36" s="84">
        <f t="shared" si="5"/>
        <v>1.6126923977580964E-3</v>
      </c>
      <c r="L36" s="160"/>
      <c r="M36" s="161"/>
      <c r="N36" s="162"/>
      <c r="O36" s="162"/>
      <c r="P36" s="160"/>
      <c r="Q36" s="161"/>
      <c r="R36" s="162"/>
      <c r="S36" s="162"/>
      <c r="T36" s="160"/>
      <c r="U36" s="161"/>
      <c r="V36" s="162"/>
      <c r="W36" s="162"/>
      <c r="X36" s="97" t="str">
        <f t="shared" si="10"/>
        <v>DDS27M</v>
      </c>
      <c r="Y36" s="12"/>
      <c r="Z36" s="84"/>
      <c r="AA36" s="84"/>
      <c r="AB36" s="2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97" t="s">
        <v>143</v>
      </c>
      <c r="B37" s="94" t="str">
        <f>IF(Contribute="abcd",IF($D$2&lt;&gt;-1,_xll.RtContribute(SourceAlias,I37,Fields,J37:K37,"SCOPE:SERVER"),_xll.RtContribute(SourceAlias,"DDS_INSERT_S",$D$2:$F$2,I37:K37,"SCOPE:SERVER FTC:ALL")),"stopped")</f>
        <v>stopped</v>
      </c>
      <c r="C37" s="116"/>
      <c r="D37" s="116"/>
      <c r="E37" s="116"/>
      <c r="F37" s="16"/>
      <c r="G37" s="3"/>
      <c r="H37" s="97" t="s">
        <v>146</v>
      </c>
      <c r="I37" s="12" t="str">
        <f t="shared" si="19"/>
        <v>EURYC1M_AB1E_2Y6M</v>
      </c>
      <c r="J37" s="84">
        <f>'1M Pricing'!I37*100</f>
        <v>8.6040969616962299E-3</v>
      </c>
      <c r="K37" s="84">
        <f t="shared" si="5"/>
        <v>8.6040969616962299E-3</v>
      </c>
      <c r="L37" s="160"/>
      <c r="M37" s="161"/>
      <c r="N37" s="162"/>
      <c r="O37" s="162"/>
      <c r="P37" s="160"/>
      <c r="Q37" s="161"/>
      <c r="R37" s="162"/>
      <c r="S37" s="162"/>
      <c r="T37" s="160"/>
      <c r="U37" s="161"/>
      <c r="V37" s="162"/>
      <c r="W37" s="162"/>
      <c r="X37" s="97" t="str">
        <f t="shared" si="10"/>
        <v>DDS30M</v>
      </c>
      <c r="Y37" s="12"/>
      <c r="Z37" s="84"/>
      <c r="AA37" s="84"/>
      <c r="AB37" s="2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97" t="s">
        <v>144</v>
      </c>
      <c r="B38" s="94" t="str">
        <f>IF(Contribute="abcd",IF($D$2&lt;&gt;-1,_xll.RtContribute(SourceAlias,I38,Fields,J38:K38,"SCOPE:SERVER"),_xll.RtContribute(SourceAlias,"DDS_INSERT_S",$D$2:$F$2,I38:K38,"SCOPE:SERVER FTC:ALL")),"stopped")</f>
        <v>stopped</v>
      </c>
      <c r="C38" s="116"/>
      <c r="D38" s="116"/>
      <c r="E38" s="116"/>
      <c r="F38" s="16"/>
      <c r="G38" s="3"/>
      <c r="H38" s="97" t="s">
        <v>147</v>
      </c>
      <c r="I38" s="12" t="str">
        <f t="shared" si="19"/>
        <v>EURYC1M_AB1E_2Y9M</v>
      </c>
      <c r="J38" s="84">
        <f>'1M Pricing'!I38*100</f>
        <v>1.7411056299948501E-2</v>
      </c>
      <c r="K38" s="84">
        <f t="shared" si="5"/>
        <v>1.7411056299948501E-2</v>
      </c>
      <c r="L38" s="160"/>
      <c r="M38" s="161"/>
      <c r="N38" s="162"/>
      <c r="O38" s="162"/>
      <c r="P38" s="160"/>
      <c r="Q38" s="161"/>
      <c r="R38" s="162"/>
      <c r="S38" s="162"/>
      <c r="T38" s="160"/>
      <c r="U38" s="161"/>
      <c r="V38" s="162"/>
      <c r="W38" s="162"/>
      <c r="X38" s="97" t="str">
        <f t="shared" si="10"/>
        <v>DDS33M</v>
      </c>
      <c r="Y38" s="12"/>
      <c r="Z38" s="84"/>
      <c r="AA38" s="84"/>
      <c r="AB38" s="2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97" t="s">
        <v>25</v>
      </c>
      <c r="B39" s="94" t="str">
        <f>IF(Contribute="abcd",IF($D$2&lt;&gt;-1,_xll.RtContribute(SourceAlias,I39,Fields,J39:K39,"SCOPE:SERVER"),_xll.RtContribute(SourceAlias,"DDS_INSERT_S",$D$2:$F$2,I39:K39,"SCOPE:SERVER FTC:ALL")),"stopped")</f>
        <v>stopped</v>
      </c>
      <c r="C39" s="116" t="str">
        <f>IF(Contribute="abcd",IF($D$2&lt;&gt;-1,_xll.RtContribute(SourceAlias,M39,Fields,N39:O39,"SCOPE:SERVER"),_xll.RtContribute(SourceAlias,"DDS_INSERT_S",$D$2:$F$2,M39:O39,"SCOPE:SERVER FTC:ALL")),"stopped")</f>
        <v>stopped</v>
      </c>
      <c r="D39" s="116" t="str">
        <f>IF(Contribute="abcd",IF($D$2&lt;&gt;-1,_xll.RtContribute(SourceAlias,Q39,Fields,R39:S39,"SCOPE:SERVER"),_xll.RtContribute(SourceAlias,"DDS_INSERT_S",$D$2:$F$2,Q39:S39,"SCOPE:SERVER FTC:ALL")),"stopped")</f>
        <v>stopped</v>
      </c>
      <c r="E39" s="116" t="str">
        <f>IF(Contribute="abcd",IF($D$2&lt;&gt;-1,_xll.RtContribute(SourceAlias,U39,Fields,V39:W39,"SCOPE:SERVER"),_xll.RtContribute(SourceAlias,"DDS_INSERT_S",$D$2:$F$2,V39:W39,"SCOPE:SERVER FTC:ALL")),"stopped")</f>
        <v>stopped</v>
      </c>
      <c r="F39" s="16" t="str">
        <f>IF(Contribute="abcd",IF($D$2&lt;&gt;-1,_xll.RtContribute(SourceAlias,Y39,Fields,Z39:AA39,"SCOPE:SERVER"),_xll.RtContribute(SourceAlias,"DDS_INSERT_S",$D$2:$F$2,Y39:AA39,"SCOPE:SERVER FTC:ALL")),"stopped")</f>
        <v>stopped</v>
      </c>
      <c r="G39" s="3"/>
      <c r="H39" s="97" t="s">
        <v>25</v>
      </c>
      <c r="I39" s="12" t="str">
        <f t="shared" si="19"/>
        <v>EURYC1M_AB1E_3Y</v>
      </c>
      <c r="J39" s="84">
        <f>'1M Pricing'!I39*100</f>
        <v>2.6990397985358287E-2</v>
      </c>
      <c r="K39" s="84">
        <f t="shared" si="5"/>
        <v>2.6990397985358287E-2</v>
      </c>
      <c r="L39" s="160"/>
      <c r="M39" s="161"/>
      <c r="N39" s="162"/>
      <c r="O39" s="162"/>
      <c r="P39" s="160"/>
      <c r="Q39" s="161"/>
      <c r="R39" s="162"/>
      <c r="S39" s="162"/>
      <c r="T39" s="160"/>
      <c r="U39" s="161"/>
      <c r="V39" s="162"/>
      <c r="W39" s="162"/>
      <c r="X39" s="97" t="str">
        <f t="shared" si="10"/>
        <v>DDS3Y</v>
      </c>
      <c r="Y39" s="12" t="str">
        <f t="shared" ref="Y39:Y66" si="20">Currency&amp;LEFT($X$4,3)&amp;X39</f>
        <v>EUROISDDS3Y</v>
      </c>
      <c r="Z39" s="84">
        <f>'ON Pricing'!$I39*100</f>
        <v>-2.2000000000019858E-2</v>
      </c>
      <c r="AA39" s="84">
        <f t="shared" si="12"/>
        <v>-2.2000000000019858E-2</v>
      </c>
      <c r="AB39" s="2"/>
      <c r="AC39" s="84"/>
      <c r="AD39" s="84"/>
      <c r="AE39" s="84"/>
      <c r="AF39" s="84"/>
      <c r="AG39" s="84"/>
      <c r="AH39" s="84"/>
      <c r="AI39" s="84"/>
      <c r="AJ39" s="84"/>
      <c r="AK39" s="84">
        <f>ABS(_xll.RtGet(SourceAlias,$Y39,BID)-Z39)</f>
        <v>1.0000000000198565E-3</v>
      </c>
      <c r="AL39" s="84">
        <f>ABS(_xll.RtGet(SourceAlias,$Y39,ASK)-AA39)</f>
        <v>1.0000000000198565E-3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97" t="s">
        <v>26</v>
      </c>
      <c r="B40" s="94" t="str">
        <f>IF(Contribute="abcd",IF($D$2&lt;&gt;-1,_xll.RtContribute(SourceAlias,I40,Fields,J40:K40,"SCOPE:SERVER"),_xll.RtContribute(SourceAlias,"DDS_INSERT_S",$D$2:$F$2,I40:K40,"SCOPE:SERVER FTC:ALL")),"stopped")</f>
        <v>stopped</v>
      </c>
      <c r="C40" s="116" t="str">
        <f>IF(Contribute="abcd",IF($D$2&lt;&gt;-1,_xll.RtContribute(SourceAlias,M40,Fields,N40:O40,"SCOPE:SERVER"),_xll.RtContribute(SourceAlias,"DDS_INSERT_S",$D$2:$F$2,M40:O40,"SCOPE:SERVER FTC:ALL")),"stopped")</f>
        <v>stopped</v>
      </c>
      <c r="D40" s="116" t="str">
        <f>IF(Contribute="abcd",IF($D$2&lt;&gt;-1,_xll.RtContribute(SourceAlias,Q40,Fields,R40:S40,"SCOPE:SERVER"),_xll.RtContribute(SourceAlias,"DDS_INSERT_S",$D$2:$F$2,Q40:S40,"SCOPE:SERVER FTC:ALL")),"stopped")</f>
        <v>stopped</v>
      </c>
      <c r="E40" s="116" t="str">
        <f>IF(Contribute="abcd",IF($D$2&lt;&gt;-1,_xll.RtContribute(SourceAlias,U40,Fields,V40:W40,"SCOPE:SERVER"),_xll.RtContribute(SourceAlias,"DDS_INSERT_S",$D$2:$F$2,V40:W40,"SCOPE:SERVER FTC:ALL")),"stopped")</f>
        <v>stopped</v>
      </c>
      <c r="F40" s="16" t="str">
        <f>IF(Contribute="abcd",IF($D$2&lt;&gt;-1,_xll.RtContribute(SourceAlias,Y40,Fields,Z40:AA40,"SCOPE:SERVER"),_xll.RtContribute(SourceAlias,"DDS_INSERT_S",$D$2:$F$2,Y40:AA40,"SCOPE:SERVER FTC:ALL")),"stopped")</f>
        <v>stopped</v>
      </c>
      <c r="G40" s="3"/>
      <c r="H40" s="97" t="s">
        <v>26</v>
      </c>
      <c r="I40" s="12" t="str">
        <f t="shared" si="19"/>
        <v>EURYC1M_AB1E_4Y</v>
      </c>
      <c r="J40" s="84">
        <f>'1M Pricing'!I40*100</f>
        <v>7.6971434565985555E-2</v>
      </c>
      <c r="K40" s="84">
        <f t="shared" si="5"/>
        <v>7.6971434565985555E-2</v>
      </c>
      <c r="L40" s="160"/>
      <c r="M40" s="161"/>
      <c r="N40" s="162"/>
      <c r="O40" s="162"/>
      <c r="P40" s="160"/>
      <c r="Q40" s="161"/>
      <c r="R40" s="162"/>
      <c r="S40" s="162"/>
      <c r="T40" s="160"/>
      <c r="U40" s="161"/>
      <c r="V40" s="162"/>
      <c r="W40" s="162"/>
      <c r="X40" s="97" t="str">
        <f t="shared" si="10"/>
        <v>DDS4Y</v>
      </c>
      <c r="Y40" s="12" t="str">
        <f t="shared" si="20"/>
        <v>EUROISDDS4Y</v>
      </c>
      <c r="Z40" s="84">
        <f>'ON Pricing'!$I40*100</f>
        <v>2.7000000000027193E-2</v>
      </c>
      <c r="AA40" s="84">
        <f t="shared" si="12"/>
        <v>2.7000000000027193E-2</v>
      </c>
      <c r="AB40" s="2"/>
      <c r="AC40" s="84"/>
      <c r="AD40" s="84"/>
      <c r="AE40" s="84"/>
      <c r="AF40" s="84"/>
      <c r="AG40" s="84"/>
      <c r="AH40" s="84"/>
      <c r="AI40" s="84"/>
      <c r="AJ40" s="84"/>
      <c r="AK40" s="84">
        <f>ABS(_xll.RtGet(SourceAlias,$Y40,BID)-Z40)</f>
        <v>2.7193525209412428E-14</v>
      </c>
      <c r="AL40" s="84">
        <f>ABS(_xll.RtGet(SourceAlias,$Y40,ASK)-AA40)</f>
        <v>2.7193525209412428E-14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97" t="s">
        <v>27</v>
      </c>
      <c r="B41" s="94" t="str">
        <f>IF(Contribute="abcd",IF($D$2&lt;&gt;-1,_xll.RtContribute(SourceAlias,I41,Fields,J41:K41,"SCOPE:SERVER"),_xll.RtContribute(SourceAlias,"DDS_INSERT_S",$D$2:$F$2,I41:K41,"SCOPE:SERVER FTC:ALL")),"stopped")</f>
        <v>stopped</v>
      </c>
      <c r="C41" s="116" t="str">
        <f>IF(Contribute="abcd",IF($D$2&lt;&gt;-1,_xll.RtContribute(SourceAlias,M41,Fields,N41:O41,"SCOPE:SERVER"),_xll.RtContribute(SourceAlias,"DDS_INSERT_S",$D$2:$F$2,M41:O41,"SCOPE:SERVER FTC:ALL")),"stopped")</f>
        <v>stopped</v>
      </c>
      <c r="D41" s="116" t="str">
        <f>IF(Contribute="abcd",IF($D$2&lt;&gt;-1,_xll.RtContribute(SourceAlias,Q41,Fields,R41:S41,"SCOPE:SERVER"),_xll.RtContribute(SourceAlias,"DDS_INSERT_S",$D$2:$F$2,Q41:S41,"SCOPE:SERVER FTC:ALL")),"stopped")</f>
        <v>stopped</v>
      </c>
      <c r="E41" s="116" t="str">
        <f>IF(Contribute="abcd",IF($D$2&lt;&gt;-1,_xll.RtContribute(SourceAlias,U41,Fields,V41:W41,"SCOPE:SERVER"),_xll.RtContribute(SourceAlias,"DDS_INSERT_S",$D$2:$F$2,V41:W41,"SCOPE:SERVER FTC:ALL")),"stopped")</f>
        <v>stopped</v>
      </c>
      <c r="F41" s="16" t="str">
        <f>IF(Contribute="abcd",IF($D$2&lt;&gt;-1,_xll.RtContribute(SourceAlias,Y41,Fields,Z41:AA41,"SCOPE:SERVER"),_xll.RtContribute(SourceAlias,"DDS_INSERT_S",$D$2:$F$2,Y41:AA41,"SCOPE:SERVER FTC:ALL")),"stopped")</f>
        <v>stopped</v>
      </c>
      <c r="G41" s="3"/>
      <c r="H41" s="97" t="s">
        <v>27</v>
      </c>
      <c r="I41" s="12" t="str">
        <f t="shared" si="19"/>
        <v>EURYC1M_AB1E_5Y</v>
      </c>
      <c r="J41" s="84">
        <f>'1M Pricing'!I41*100</f>
        <v>0.15093142129251538</v>
      </c>
      <c r="K41" s="84">
        <f t="shared" si="5"/>
        <v>0.15093142129251538</v>
      </c>
      <c r="L41" s="160"/>
      <c r="M41" s="161"/>
      <c r="N41" s="162"/>
      <c r="O41" s="162"/>
      <c r="P41" s="160"/>
      <c r="Q41" s="161"/>
      <c r="R41" s="162"/>
      <c r="S41" s="162"/>
      <c r="T41" s="160"/>
      <c r="U41" s="161"/>
      <c r="V41" s="162"/>
      <c r="W41" s="162"/>
      <c r="X41" s="97" t="str">
        <f t="shared" si="10"/>
        <v>DDS5Y</v>
      </c>
      <c r="Y41" s="12" t="str">
        <f t="shared" si="20"/>
        <v>EUROISDDS5Y</v>
      </c>
      <c r="Z41" s="84">
        <f>'ON Pricing'!$I41*100</f>
        <v>9.6000000000072042E-2</v>
      </c>
      <c r="AA41" s="84">
        <f t="shared" si="12"/>
        <v>9.6000000000072042E-2</v>
      </c>
      <c r="AB41" s="2"/>
      <c r="AC41" s="84"/>
      <c r="AD41" s="84"/>
      <c r="AE41" s="84"/>
      <c r="AF41" s="84"/>
      <c r="AG41" s="84"/>
      <c r="AH41" s="84"/>
      <c r="AI41" s="84"/>
      <c r="AJ41" s="84"/>
      <c r="AK41" s="84">
        <f>ABS(_xll.RtGet(SourceAlias,$Y41,BID)-Z41)</f>
        <v>1.0000000000720405E-3</v>
      </c>
      <c r="AL41" s="84">
        <f>ABS(_xll.RtGet(SourceAlias,$Y41,ASK)-AA41)</f>
        <v>1.0000000000720405E-3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97" t="s">
        <v>101</v>
      </c>
      <c r="B42" s="94" t="str">
        <f>IF(Contribute="abcd",IF($D$2&lt;&gt;-1,_xll.RtContribute(SourceAlias,I42,Fields,J42:K42,"SCOPE:SERVER"),_xll.RtContribute(SourceAlias,"DDS_INSERT_S",$D$2:$F$2,I42:K42,"SCOPE:SERVER FTC:ALL")),"stopped")</f>
        <v>stopped</v>
      </c>
      <c r="C42" s="116" t="str">
        <f>IF(Contribute="abcd",IF($D$2&lt;&gt;-1,_xll.RtContribute(SourceAlias,M42,Fields,N42:O42,"SCOPE:SERVER"),_xll.RtContribute(SourceAlias,"DDS_INSERT_S",$D$2:$F$2,M42:O42,"SCOPE:SERVER FTC:ALL")),"stopped")</f>
        <v>stopped</v>
      </c>
      <c r="D42" s="116" t="str">
        <f>IF(Contribute="abcd",IF($D$2&lt;&gt;-1,_xll.RtContribute(SourceAlias,Q42,Fields,R42:S42,"SCOPE:SERVER"),_xll.RtContribute(SourceAlias,"DDS_INSERT_S",$D$2:$F$2,Q42:S42,"SCOPE:SERVER FTC:ALL")),"stopped")</f>
        <v>stopped</v>
      </c>
      <c r="E42" s="116" t="str">
        <f>IF(Contribute="abcd",IF($D$2&lt;&gt;-1,_xll.RtContribute(SourceAlias,U42,Fields,V42:W42,"SCOPE:SERVER"),_xll.RtContribute(SourceAlias,"DDS_INSERT_S",$D$2:$F$2,V42:W42,"SCOPE:SERVER FTC:ALL")),"stopped")</f>
        <v>stopped</v>
      </c>
      <c r="F42" s="16" t="str">
        <f>IF(Contribute="abcd",IF($D$2&lt;&gt;-1,_xll.RtContribute(SourceAlias,Y42,Fields,Z42:AA42,"SCOPE:SERVER"),_xll.RtContribute(SourceAlias,"DDS_INSERT_S",$D$2:$F$2,Y42:AA42,"SCOPE:SERVER FTC:ALL")),"stopped")</f>
        <v>stopped</v>
      </c>
      <c r="G42" s="3"/>
      <c r="H42" s="97" t="s">
        <v>101</v>
      </c>
      <c r="I42" s="12" t="str">
        <f t="shared" si="19"/>
        <v>EURYC1M_AB1E_6Y</v>
      </c>
      <c r="J42" s="84">
        <f>'1M Pricing'!I42*100</f>
        <v>0.24586025735212971</v>
      </c>
      <c r="K42" s="84">
        <f t="shared" si="5"/>
        <v>0.24586025735212971</v>
      </c>
      <c r="L42" s="160"/>
      <c r="M42" s="161"/>
      <c r="N42" s="162"/>
      <c r="O42" s="162"/>
      <c r="P42" s="160"/>
      <c r="Q42" s="161"/>
      <c r="R42" s="162"/>
      <c r="S42" s="162"/>
      <c r="T42" s="160"/>
      <c r="U42" s="161"/>
      <c r="V42" s="162"/>
      <c r="W42" s="162"/>
      <c r="X42" s="97" t="str">
        <f t="shared" si="10"/>
        <v>DDS6Y</v>
      </c>
      <c r="Y42" s="12" t="str">
        <f t="shared" si="20"/>
        <v>EUROISDDS6Y</v>
      </c>
      <c r="Z42" s="84">
        <f>'ON Pricing'!$I42*100</f>
        <v>0.18900000000011993</v>
      </c>
      <c r="AA42" s="84">
        <f t="shared" si="12"/>
        <v>0.18900000000011993</v>
      </c>
      <c r="AB42" s="2"/>
      <c r="AC42" s="84"/>
      <c r="AD42" s="84"/>
      <c r="AE42" s="84"/>
      <c r="AF42" s="84"/>
      <c r="AG42" s="84"/>
      <c r="AH42" s="84"/>
      <c r="AI42" s="84"/>
      <c r="AJ42" s="84"/>
      <c r="AK42" s="84">
        <f>ABS(_xll.RtGet(SourceAlias,$Y42,BID)-Z42)</f>
        <v>1.0000000001199327E-3</v>
      </c>
      <c r="AL42" s="84">
        <f>ABS(_xll.RtGet(SourceAlias,$Y42,ASK)-AA42)</f>
        <v>1.0000000001199327E-3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97" t="s">
        <v>28</v>
      </c>
      <c r="B43" s="94" t="str">
        <f>IF(Contribute="abcd",IF($D$2&lt;&gt;-1,_xll.RtContribute(SourceAlias,I43,Fields,J43:K43,"SCOPE:SERVER"),_xll.RtContribute(SourceAlias,"DDS_INSERT_S",$D$2:$F$2,I43:K43,"SCOPE:SERVER FTC:ALL")),"stopped")</f>
        <v>stopped</v>
      </c>
      <c r="C43" s="116" t="str">
        <f>IF(Contribute="abcd",IF($D$2&lt;&gt;-1,_xll.RtContribute(SourceAlias,M43,Fields,N43:O43,"SCOPE:SERVER"),_xll.RtContribute(SourceAlias,"DDS_INSERT_S",$D$2:$F$2,M43:O43,"SCOPE:SERVER FTC:ALL")),"stopped")</f>
        <v>stopped</v>
      </c>
      <c r="D43" s="116" t="str">
        <f>IF(Contribute="abcd",IF($D$2&lt;&gt;-1,_xll.RtContribute(SourceAlias,Q43,Fields,R43:S43,"SCOPE:SERVER"),_xll.RtContribute(SourceAlias,"DDS_INSERT_S",$D$2:$F$2,Q43:S43,"SCOPE:SERVER FTC:ALL")),"stopped")</f>
        <v>stopped</v>
      </c>
      <c r="E43" s="116" t="str">
        <f>IF(Contribute="abcd",IF($D$2&lt;&gt;-1,_xll.RtContribute(SourceAlias,U43,Fields,V43:W43,"SCOPE:SERVER"),_xll.RtContribute(SourceAlias,"DDS_INSERT_S",$D$2:$F$2,V43:W43,"SCOPE:SERVER FTC:ALL")),"stopped")</f>
        <v>stopped</v>
      </c>
      <c r="F43" s="16" t="str">
        <f>IF(Contribute="abcd",IF($D$2&lt;&gt;-1,_xll.RtContribute(SourceAlias,Y43,Fields,Z43:AA43,"SCOPE:SERVER"),_xll.RtContribute(SourceAlias,"DDS_INSERT_S",$D$2:$F$2,Y43:AA43,"SCOPE:SERVER FTC:ALL")),"stopped")</f>
        <v>stopped</v>
      </c>
      <c r="G43" s="3"/>
      <c r="H43" s="97" t="s">
        <v>28</v>
      </c>
      <c r="I43" s="12" t="str">
        <f t="shared" si="19"/>
        <v>EURYC1M_AB1E_7Y</v>
      </c>
      <c r="J43" s="84">
        <f>'1M Pricing'!I43*100</f>
        <v>0.35875884932482627</v>
      </c>
      <c r="K43" s="84">
        <f t="shared" si="5"/>
        <v>0.35875884932482627</v>
      </c>
      <c r="L43" s="160"/>
      <c r="M43" s="161"/>
      <c r="N43" s="162"/>
      <c r="O43" s="162"/>
      <c r="P43" s="160"/>
      <c r="Q43" s="161"/>
      <c r="R43" s="162"/>
      <c r="S43" s="162"/>
      <c r="T43" s="160"/>
      <c r="U43" s="161"/>
      <c r="V43" s="162"/>
      <c r="W43" s="162"/>
      <c r="X43" s="97" t="str">
        <f t="shared" si="10"/>
        <v>DDS7Y</v>
      </c>
      <c r="Y43" s="12" t="str">
        <f t="shared" si="20"/>
        <v>EUROISDDS7Y</v>
      </c>
      <c r="Z43" s="84">
        <f>'ON Pricing'!$I43*100</f>
        <v>0.30100000000016908</v>
      </c>
      <c r="AA43" s="84">
        <f t="shared" si="12"/>
        <v>0.30100000000016908</v>
      </c>
      <c r="AB43" s="2"/>
      <c r="AC43" s="84"/>
      <c r="AD43" s="84"/>
      <c r="AE43" s="84"/>
      <c r="AF43" s="84"/>
      <c r="AG43" s="84"/>
      <c r="AH43" s="84"/>
      <c r="AI43" s="84"/>
      <c r="AJ43" s="84"/>
      <c r="AK43" s="84">
        <f>ABS(_xll.RtGet(SourceAlias,$Y43,BID)-Z43)</f>
        <v>1.6908696665041134E-13</v>
      </c>
      <c r="AL43" s="84">
        <f>ABS(_xll.RtGet(SourceAlias,$Y43,ASK)-AA43)</f>
        <v>1.6908696665041134E-13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97" t="s">
        <v>102</v>
      </c>
      <c r="B44" s="94" t="str">
        <f>IF(Contribute="abcd",IF($D$2&lt;&gt;-1,_xll.RtContribute(SourceAlias,I44,Fields,J44:K44,"SCOPE:SERVER"),_xll.RtContribute(SourceAlias,"DDS_INSERT_S",$D$2:$F$2,I44:K44,"SCOPE:SERVER FTC:ALL")),"stopped")</f>
        <v>stopped</v>
      </c>
      <c r="C44" s="116" t="str">
        <f>IF(Contribute="abcd",IF($D$2&lt;&gt;-1,_xll.RtContribute(SourceAlias,M44,Fields,N44:O44,"SCOPE:SERVER"),_xll.RtContribute(SourceAlias,"DDS_INSERT_S",$D$2:$F$2,M44:O44,"SCOPE:SERVER FTC:ALL")),"stopped")</f>
        <v>stopped</v>
      </c>
      <c r="D44" s="116" t="str">
        <f>IF(Contribute="abcd",IF($D$2&lt;&gt;-1,_xll.RtContribute(SourceAlias,Q44,Fields,R44:S44,"SCOPE:SERVER"),_xll.RtContribute(SourceAlias,"DDS_INSERT_S",$D$2:$F$2,Q44:S44,"SCOPE:SERVER FTC:ALL")),"stopped")</f>
        <v>stopped</v>
      </c>
      <c r="E44" s="116" t="str">
        <f>IF(Contribute="abcd",IF($D$2&lt;&gt;-1,_xll.RtContribute(SourceAlias,U44,Fields,V44:W44,"SCOPE:SERVER"),_xll.RtContribute(SourceAlias,"DDS_INSERT_S",$D$2:$F$2,V44:W44,"SCOPE:SERVER FTC:ALL")),"stopped")</f>
        <v>stopped</v>
      </c>
      <c r="F44" s="16" t="str">
        <f>IF(Contribute="abcd",IF($D$2&lt;&gt;-1,_xll.RtContribute(SourceAlias,Y44,Fields,Z44:AA44,"SCOPE:SERVER"),_xll.RtContribute(SourceAlias,"DDS_INSERT_S",$D$2:$F$2,Y44:AA44,"SCOPE:SERVER FTC:ALL")),"stopped")</f>
        <v>stopped</v>
      </c>
      <c r="G44" s="3"/>
      <c r="H44" s="97" t="s">
        <v>102</v>
      </c>
      <c r="I44" s="12" t="str">
        <f t="shared" si="19"/>
        <v>EURYC1M_AB1E_8Y</v>
      </c>
      <c r="J44" s="84">
        <f>'1M Pricing'!I44*100</f>
        <v>0.4826275054601904</v>
      </c>
      <c r="K44" s="84">
        <f t="shared" si="5"/>
        <v>0.4826275054601904</v>
      </c>
      <c r="L44" s="160"/>
      <c r="M44" s="161"/>
      <c r="N44" s="162"/>
      <c r="O44" s="162"/>
      <c r="P44" s="160"/>
      <c r="Q44" s="161"/>
      <c r="R44" s="162"/>
      <c r="S44" s="162"/>
      <c r="T44" s="160"/>
      <c r="U44" s="161"/>
      <c r="V44" s="162"/>
      <c r="W44" s="162"/>
      <c r="X44" s="97" t="str">
        <f t="shared" si="10"/>
        <v>DDS8Y</v>
      </c>
      <c r="Y44" s="12" t="str">
        <f t="shared" si="20"/>
        <v>EUROISDDS8Y</v>
      </c>
      <c r="Z44" s="84">
        <f>'ON Pricing'!$I44*100</f>
        <v>0.42400000000028815</v>
      </c>
      <c r="AA44" s="84">
        <f t="shared" si="12"/>
        <v>0.42400000000028815</v>
      </c>
      <c r="AB44" s="2"/>
      <c r="AC44" s="84"/>
      <c r="AD44" s="84"/>
      <c r="AE44" s="84"/>
      <c r="AF44" s="84"/>
      <c r="AG44" s="84"/>
      <c r="AH44" s="84"/>
      <c r="AI44" s="84"/>
      <c r="AJ44" s="84"/>
      <c r="AK44" s="84">
        <f>ABS(_xll.RtGet(SourceAlias,$Y44,BID)-Z44)</f>
        <v>9.999999997118425E-4</v>
      </c>
      <c r="AL44" s="84">
        <f>ABS(_xll.RtGet(SourceAlias,$Y44,ASK)-AA44)</f>
        <v>9.999999997118425E-4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97" t="s">
        <v>103</v>
      </c>
      <c r="B45" s="94" t="str">
        <f>IF(Contribute="abcd",IF($D$2&lt;&gt;-1,_xll.RtContribute(SourceAlias,I45,Fields,J45:K45,"SCOPE:SERVER"),_xll.RtContribute(SourceAlias,"DDS_INSERT_S",$D$2:$F$2,I45:K45,"SCOPE:SERVER FTC:ALL")),"stopped")</f>
        <v>stopped</v>
      </c>
      <c r="C45" s="116" t="str">
        <f>IF(Contribute="abcd",IF($D$2&lt;&gt;-1,_xll.RtContribute(SourceAlias,M45,Fields,N45:O45,"SCOPE:SERVER"),_xll.RtContribute(SourceAlias,"DDS_INSERT_S",$D$2:$F$2,M45:O45,"SCOPE:SERVER FTC:ALL")),"stopped")</f>
        <v>stopped</v>
      </c>
      <c r="D45" s="116" t="str">
        <f>IF(Contribute="abcd",IF($D$2&lt;&gt;-1,_xll.RtContribute(SourceAlias,Q45,Fields,R45:S45,"SCOPE:SERVER"),_xll.RtContribute(SourceAlias,"DDS_INSERT_S",$D$2:$F$2,Q45:S45,"SCOPE:SERVER FTC:ALL")),"stopped")</f>
        <v>stopped</v>
      </c>
      <c r="E45" s="116" t="str">
        <f>IF(Contribute="abcd",IF($D$2&lt;&gt;-1,_xll.RtContribute(SourceAlias,U45,Fields,V45:W45,"SCOPE:SERVER"),_xll.RtContribute(SourceAlias,"DDS_INSERT_S",$D$2:$F$2,V45:W45,"SCOPE:SERVER FTC:ALL")),"stopped")</f>
        <v>stopped</v>
      </c>
      <c r="F45" s="16" t="str">
        <f>IF(Contribute="abcd",IF($D$2&lt;&gt;-1,_xll.RtContribute(SourceAlias,Y45,Fields,Z45:AA45,"SCOPE:SERVER"),_xll.RtContribute(SourceAlias,"DDS_INSERT_S",$D$2:$F$2,Y45:AA45,"SCOPE:SERVER FTC:ALL")),"stopped")</f>
        <v>stopped</v>
      </c>
      <c r="G45" s="3"/>
      <c r="H45" s="97" t="s">
        <v>103</v>
      </c>
      <c r="I45" s="12" t="str">
        <f t="shared" si="19"/>
        <v>EURYC1M_AB1E_9Y</v>
      </c>
      <c r="J45" s="84">
        <f>'1M Pricing'!I45*100</f>
        <v>0.60647500950487943</v>
      </c>
      <c r="K45" s="84">
        <f t="shared" si="5"/>
        <v>0.60647500950487943</v>
      </c>
      <c r="L45" s="160"/>
      <c r="M45" s="161"/>
      <c r="N45" s="162"/>
      <c r="O45" s="162"/>
      <c r="P45" s="160"/>
      <c r="Q45" s="161"/>
      <c r="R45" s="162"/>
      <c r="S45" s="162"/>
      <c r="T45" s="160"/>
      <c r="U45" s="161"/>
      <c r="V45" s="162"/>
      <c r="W45" s="162"/>
      <c r="X45" s="97" t="str">
        <f t="shared" si="10"/>
        <v>DDS9Y</v>
      </c>
      <c r="Y45" s="12" t="str">
        <f t="shared" si="20"/>
        <v>EUROISDDS9Y</v>
      </c>
      <c r="Z45" s="84">
        <f>'ON Pricing'!$I45*100</f>
        <v>0.54700000000032867</v>
      </c>
      <c r="AA45" s="84">
        <f t="shared" si="12"/>
        <v>0.54700000000032867</v>
      </c>
      <c r="AB45" s="2"/>
      <c r="AC45" s="84"/>
      <c r="AD45" s="84"/>
      <c r="AE45" s="84"/>
      <c r="AF45" s="84"/>
      <c r="AG45" s="84"/>
      <c r="AH45" s="84"/>
      <c r="AI45" s="84"/>
      <c r="AJ45" s="84"/>
      <c r="AK45" s="84">
        <f>ABS(_xll.RtGet(SourceAlias,$Y45,BID)-Z45)</f>
        <v>1.9999999996713758E-3</v>
      </c>
      <c r="AL45" s="84">
        <f>ABS(_xll.RtGet(SourceAlias,$Y45,ASK)-AA45)</f>
        <v>1.9999999996713758E-3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97" t="s">
        <v>29</v>
      </c>
      <c r="B46" s="94" t="str">
        <f>IF(Contribute="abcd",IF($D$2&lt;&gt;-1,_xll.RtContribute(SourceAlias,I46,Fields,J46:K46,"SCOPE:SERVER"),_xll.RtContribute(SourceAlias,"DDS_INSERT_S",$D$2:$F$2,I46:K46,"SCOPE:SERVER FTC:ALL")),"stopped")</f>
        <v>stopped</v>
      </c>
      <c r="C46" s="116" t="str">
        <f>IF(Contribute="abcd",IF($D$2&lt;&gt;-1,_xll.RtContribute(SourceAlias,M46,Fields,N46:O46,"SCOPE:SERVER"),_xll.RtContribute(SourceAlias,"DDS_INSERT_S",$D$2:$F$2,M46:O46,"SCOPE:SERVER FTC:ALL")),"stopped")</f>
        <v>stopped</v>
      </c>
      <c r="D46" s="116" t="str">
        <f>IF(Contribute="abcd",IF($D$2&lt;&gt;-1,_xll.RtContribute(SourceAlias,Q46,Fields,R46:S46,"SCOPE:SERVER"),_xll.RtContribute(SourceAlias,"DDS_INSERT_S",$D$2:$F$2,Q46:S46,"SCOPE:SERVER FTC:ALL")),"stopped")</f>
        <v>stopped</v>
      </c>
      <c r="E46" s="116" t="str">
        <f>IF(Contribute="abcd",IF($D$2&lt;&gt;-1,_xll.RtContribute(SourceAlias,U46,Fields,V46:W46,"SCOPE:SERVER"),_xll.RtContribute(SourceAlias,"DDS_INSERT_S",$D$2:$F$2,V46:W46,"SCOPE:SERVER FTC:ALL")),"stopped")</f>
        <v>stopped</v>
      </c>
      <c r="F46" s="16" t="str">
        <f>IF(Contribute="abcd",IF($D$2&lt;&gt;-1,_xll.RtContribute(SourceAlias,Y46,Fields,Z46:AA46,"SCOPE:SERVER"),_xll.RtContribute(SourceAlias,"DDS_INSERT_S",$D$2:$F$2,Y46:AA46,"SCOPE:SERVER FTC:ALL")),"stopped")</f>
        <v>stopped</v>
      </c>
      <c r="G46" s="3"/>
      <c r="H46" s="97" t="s">
        <v>29</v>
      </c>
      <c r="I46" s="12" t="str">
        <f t="shared" si="19"/>
        <v>EURYC1M_AB1E_10Y</v>
      </c>
      <c r="J46" s="84">
        <f>'1M Pricing'!I46*100</f>
        <v>0.72530659513574125</v>
      </c>
      <c r="K46" s="84">
        <f t="shared" si="5"/>
        <v>0.72530659513574125</v>
      </c>
      <c r="L46" s="160"/>
      <c r="M46" s="161"/>
      <c r="N46" s="162"/>
      <c r="O46" s="162"/>
      <c r="P46" s="160"/>
      <c r="Q46" s="161"/>
      <c r="R46" s="162"/>
      <c r="S46" s="162"/>
      <c r="T46" s="160"/>
      <c r="U46" s="161"/>
      <c r="V46" s="162"/>
      <c r="W46" s="162"/>
      <c r="X46" s="97" t="str">
        <f t="shared" si="10"/>
        <v>DDS10Y</v>
      </c>
      <c r="Y46" s="12" t="str">
        <f t="shared" si="20"/>
        <v>EUROISDDS10Y</v>
      </c>
      <c r="Z46" s="84">
        <f>'ON Pricing'!$I46*100</f>
        <v>0.66400000000035486</v>
      </c>
      <c r="AA46" s="84">
        <f t="shared" si="12"/>
        <v>0.66400000000035486</v>
      </c>
      <c r="AB46" s="2"/>
      <c r="AC46" s="84"/>
      <c r="AD46" s="84"/>
      <c r="AE46" s="84"/>
      <c r="AF46" s="84"/>
      <c r="AG46" s="84"/>
      <c r="AH46" s="84"/>
      <c r="AI46" s="84"/>
      <c r="AJ46" s="84"/>
      <c r="AK46" s="84">
        <f>ABS(_xll.RtGet(SourceAlias,$Y46,BID)-Z46)</f>
        <v>1.9999999996451745E-3</v>
      </c>
      <c r="AL46" s="84">
        <f>ABS(_xll.RtGet(SourceAlias,$Y46,ASK)-AA46)</f>
        <v>1.9999999996451745E-3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97" t="s">
        <v>104</v>
      </c>
      <c r="B47" s="94" t="str">
        <f>IF(Contribute="abcd",IF($D$2&lt;&gt;-1,_xll.RtContribute(SourceAlias,I47,Fields,J47:K47,"SCOPE:SERVER"),_xll.RtContribute(SourceAlias,"DDS_INSERT_S",$D$2:$F$2,I47:K47,"SCOPE:SERVER FTC:ALL")),"stopped")</f>
        <v>stopped</v>
      </c>
      <c r="C47" s="116" t="str">
        <f>IF(Contribute="abcd",IF($D$2&lt;&gt;-1,_xll.RtContribute(SourceAlias,M47,Fields,N47:O47,"SCOPE:SERVER"),_xll.RtContribute(SourceAlias,"DDS_INSERT_S",$D$2:$F$2,M47:O47,"SCOPE:SERVER FTC:ALL")),"stopped")</f>
        <v>stopped</v>
      </c>
      <c r="D47" s="116" t="str">
        <f>IF(Contribute="abcd",IF($D$2&lt;&gt;-1,_xll.RtContribute(SourceAlias,Q47,Fields,R47:S47,"SCOPE:SERVER"),_xll.RtContribute(SourceAlias,"DDS_INSERT_S",$D$2:$F$2,Q47:S47,"SCOPE:SERVER FTC:ALL")),"stopped")</f>
        <v>stopped</v>
      </c>
      <c r="E47" s="116" t="str">
        <f>IF(Contribute="abcd",IF($D$2&lt;&gt;-1,_xll.RtContribute(SourceAlias,U47,Fields,V47:W47,"SCOPE:SERVER"),_xll.RtContribute(SourceAlias,"DDS_INSERT_S",$D$2:$F$2,V47:W47,"SCOPE:SERVER FTC:ALL")),"stopped")</f>
        <v>stopped</v>
      </c>
      <c r="F47" s="16" t="str">
        <f>IF(Contribute="abcd",IF($D$2&lt;&gt;-1,_xll.RtContribute(SourceAlias,Y47,Fields,Z47:AA47,"SCOPE:SERVER"),_xll.RtContribute(SourceAlias,"DDS_INSERT_S",$D$2:$F$2,Y47:AA47,"SCOPE:SERVER FTC:ALL")),"stopped")</f>
        <v>stopped</v>
      </c>
      <c r="G47" s="3"/>
      <c r="H47" s="97" t="s">
        <v>104</v>
      </c>
      <c r="I47" s="12" t="str">
        <f t="shared" si="19"/>
        <v>EURYC1M_AB1E_11Y</v>
      </c>
      <c r="J47" s="84">
        <f>'1M Pricing'!I47*100</f>
        <v>0.83345512552643386</v>
      </c>
      <c r="K47" s="84">
        <f t="shared" si="5"/>
        <v>0.83345512552643386</v>
      </c>
      <c r="L47" s="160"/>
      <c r="M47" s="161"/>
      <c r="N47" s="162"/>
      <c r="O47" s="162"/>
      <c r="P47" s="160"/>
      <c r="Q47" s="161"/>
      <c r="R47" s="162"/>
      <c r="S47" s="162"/>
      <c r="T47" s="160"/>
      <c r="U47" s="161"/>
      <c r="V47" s="162"/>
      <c r="W47" s="162"/>
      <c r="X47" s="97" t="str">
        <f t="shared" si="10"/>
        <v>DDS11Y</v>
      </c>
      <c r="Y47" s="12" t="str">
        <f t="shared" si="20"/>
        <v>EUROISDDS11Y</v>
      </c>
      <c r="Z47" s="84">
        <f>'ON Pricing'!$I47*100</f>
        <v>0.77200000000037206</v>
      </c>
      <c r="AA47" s="84">
        <f t="shared" si="12"/>
        <v>0.77200000000037206</v>
      </c>
      <c r="AB47" s="2"/>
      <c r="AC47" s="84"/>
      <c r="AD47" s="84"/>
      <c r="AE47" s="84"/>
      <c r="AF47" s="84"/>
      <c r="AG47" s="84"/>
      <c r="AH47" s="84"/>
      <c r="AI47" s="84"/>
      <c r="AJ47" s="84"/>
      <c r="AK47" s="84">
        <f>ABS(_xll.RtGet(SourceAlias,$Y47,BID)-Z47)</f>
        <v>1.999999999627966E-3</v>
      </c>
      <c r="AL47" s="84">
        <f>ABS(_xll.RtGet(SourceAlias,$Y47,ASK)-AA47)</f>
        <v>1.999999999627966E-3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97" t="s">
        <v>30</v>
      </c>
      <c r="B48" s="94" t="str">
        <f>IF(Contribute="abcd",IF($D$2&lt;&gt;-1,_xll.RtContribute(SourceAlias,I48,Fields,J48:K48,"SCOPE:SERVER"),_xll.RtContribute(SourceAlias,"DDS_INSERT_S",$D$2:$F$2,I48:K48,"SCOPE:SERVER FTC:ALL")),"stopped")</f>
        <v>stopped</v>
      </c>
      <c r="C48" s="116" t="str">
        <f>IF(Contribute="abcd",IF($D$2&lt;&gt;-1,_xll.RtContribute(SourceAlias,M48,Fields,N48:O48,"SCOPE:SERVER"),_xll.RtContribute(SourceAlias,"DDS_INSERT_S",$D$2:$F$2,M48:O48,"SCOPE:SERVER FTC:ALL")),"stopped")</f>
        <v>stopped</v>
      </c>
      <c r="D48" s="116" t="str">
        <f>IF(Contribute="abcd",IF($D$2&lt;&gt;-1,_xll.RtContribute(SourceAlias,Q48,Fields,R48:S48,"SCOPE:SERVER"),_xll.RtContribute(SourceAlias,"DDS_INSERT_S",$D$2:$F$2,Q48:S48,"SCOPE:SERVER FTC:ALL")),"stopped")</f>
        <v>stopped</v>
      </c>
      <c r="E48" s="116" t="str">
        <f>IF(Contribute="abcd",IF($D$2&lt;&gt;-1,_xll.RtContribute(SourceAlias,U48,Fields,V48:W48,"SCOPE:SERVER"),_xll.RtContribute(SourceAlias,"DDS_INSERT_S",$D$2:$F$2,V48:W48,"SCOPE:SERVER FTC:ALL")),"stopped")</f>
        <v>stopped</v>
      </c>
      <c r="F48" s="16" t="str">
        <f>IF(Contribute="abcd",IF($D$2&lt;&gt;-1,_xll.RtContribute(SourceAlias,Y48,Fields,Z48:AA48,"SCOPE:SERVER"),_xll.RtContribute(SourceAlias,"DDS_INSERT_S",$D$2:$F$2,Y48:AA48,"SCOPE:SERVER FTC:ALL")),"stopped")</f>
        <v>stopped</v>
      </c>
      <c r="G48" s="3"/>
      <c r="H48" s="97" t="s">
        <v>30</v>
      </c>
      <c r="I48" s="12" t="str">
        <f t="shared" si="19"/>
        <v>EURYC1M_AB1E_12Y</v>
      </c>
      <c r="J48" s="84">
        <f>'1M Pricing'!I48*100</f>
        <v>0.93097919085943726</v>
      </c>
      <c r="K48" s="84">
        <f t="shared" si="5"/>
        <v>0.93097919085943726</v>
      </c>
      <c r="L48" s="160"/>
      <c r="M48" s="161"/>
      <c r="N48" s="162"/>
      <c r="O48" s="162"/>
      <c r="P48" s="160"/>
      <c r="Q48" s="161"/>
      <c r="R48" s="162"/>
      <c r="S48" s="162"/>
      <c r="T48" s="160"/>
      <c r="U48" s="161"/>
      <c r="V48" s="162"/>
      <c r="W48" s="162"/>
      <c r="X48" s="97" t="str">
        <f t="shared" si="10"/>
        <v>DDS12Y</v>
      </c>
      <c r="Y48" s="12" t="str">
        <f t="shared" si="20"/>
        <v>EUROISDDS12Y</v>
      </c>
      <c r="Z48" s="84">
        <f>'ON Pricing'!$I48*100</f>
        <v>0.86900000000037714</v>
      </c>
      <c r="AA48" s="84">
        <f t="shared" si="12"/>
        <v>0.86900000000037714</v>
      </c>
      <c r="AB48" s="2"/>
      <c r="AC48" s="84"/>
      <c r="AD48" s="84"/>
      <c r="AE48" s="84"/>
      <c r="AF48" s="84"/>
      <c r="AG48" s="84"/>
      <c r="AH48" s="84"/>
      <c r="AI48" s="84"/>
      <c r="AJ48" s="84"/>
      <c r="AK48" s="84">
        <f>ABS(_xll.RtGet(SourceAlias,$Y48,BID)-Z48)</f>
        <v>1.999999999622859E-3</v>
      </c>
      <c r="AL48" s="84">
        <f>ABS(_xll.RtGet(SourceAlias,$Y48,ASK)-AA48)</f>
        <v>1.999999999622859E-3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97" t="s">
        <v>105</v>
      </c>
      <c r="B49" s="94" t="str">
        <f>IF(Contribute="abcd",IF($D$2&lt;&gt;-1,_xll.RtContribute(SourceAlias,I49,Fields,J49:K49,"SCOPE:SERVER"),_xll.RtContribute(SourceAlias,"DDS_INSERT_S",$D$2:$F$2,I49:K49,"SCOPE:SERVER FTC:ALL")),"stopped")</f>
        <v>stopped</v>
      </c>
      <c r="C49" s="116" t="str">
        <f>IF(Contribute="abcd",IF($D$2&lt;&gt;-1,_xll.RtContribute(SourceAlias,M49,Fields,N49:O49,"SCOPE:SERVER"),_xll.RtContribute(SourceAlias,"DDS_INSERT_S",$D$2:$F$2,M49:O49,"SCOPE:SERVER FTC:ALL")),"stopped")</f>
        <v>stopped</v>
      </c>
      <c r="D49" s="116" t="str">
        <f>IF(Contribute="abcd",IF($D$2&lt;&gt;-1,_xll.RtContribute(SourceAlias,Q49,Fields,R49:S49,"SCOPE:SERVER"),_xll.RtContribute(SourceAlias,"DDS_INSERT_S",$D$2:$F$2,Q49:S49,"SCOPE:SERVER FTC:ALL")),"stopped")</f>
        <v>stopped</v>
      </c>
      <c r="E49" s="116" t="str">
        <f>IF(Contribute="abcd",IF($D$2&lt;&gt;-1,_xll.RtContribute(SourceAlias,U49,Fields,V49:W49,"SCOPE:SERVER"),_xll.RtContribute(SourceAlias,"DDS_INSERT_S",$D$2:$F$2,V49:W49,"SCOPE:SERVER FTC:ALL")),"stopped")</f>
        <v>stopped</v>
      </c>
      <c r="F49" s="16" t="str">
        <f>IF(Contribute="abcd",IF($D$2&lt;&gt;-1,_xll.RtContribute(SourceAlias,Y49,Fields,Z49:AA49,"SCOPE:SERVER"),_xll.RtContribute(SourceAlias,"DDS_INSERT_S",$D$2:$F$2,Y49:AA49,"SCOPE:SERVER FTC:ALL")),"stopped")</f>
        <v>stopped</v>
      </c>
      <c r="G49" s="3"/>
      <c r="H49" s="97" t="s">
        <v>105</v>
      </c>
      <c r="I49" s="12" t="str">
        <f t="shared" si="19"/>
        <v>EURYC1M_AB1E_13Y</v>
      </c>
      <c r="J49" s="84">
        <f>'1M Pricing'!I49*100</f>
        <v>1.0185914716852627</v>
      </c>
      <c r="K49" s="84">
        <f t="shared" si="5"/>
        <v>1.0185914716852627</v>
      </c>
      <c r="L49" s="160"/>
      <c r="M49" s="161"/>
      <c r="N49" s="162"/>
      <c r="O49" s="162"/>
      <c r="P49" s="160"/>
      <c r="Q49" s="161"/>
      <c r="R49" s="162"/>
      <c r="S49" s="162"/>
      <c r="T49" s="160"/>
      <c r="U49" s="161"/>
      <c r="V49" s="162"/>
      <c r="W49" s="162"/>
      <c r="X49" s="97" t="str">
        <f t="shared" si="10"/>
        <v>DDS13Y</v>
      </c>
      <c r="Y49" s="12" t="str">
        <f t="shared" si="20"/>
        <v>EUROISDDS13Y</v>
      </c>
      <c r="Z49" s="84">
        <f>'ON Pricing'!$I49*100</f>
        <v>0.95984788837201829</v>
      </c>
      <c r="AA49" s="84">
        <f t="shared" si="12"/>
        <v>0.95984788837201829</v>
      </c>
      <c r="AB49" s="2"/>
      <c r="AC49" s="84"/>
      <c r="AD49" s="84"/>
      <c r="AE49" s="84"/>
      <c r="AF49" s="84"/>
      <c r="AG49" s="84"/>
      <c r="AH49" s="84"/>
      <c r="AI49" s="84"/>
      <c r="AJ49" s="84"/>
      <c r="AK49" s="84">
        <f>ABS(_xll.RtGet(SourceAlias,$Y49,BID)-Z49)</f>
        <v>1.8478883720183248E-3</v>
      </c>
      <c r="AL49" s="84">
        <f>ABS(_xll.RtGet(SourceAlias,$Y49,ASK)-AA49)</f>
        <v>1.8478883720183248E-3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97" t="s">
        <v>106</v>
      </c>
      <c r="B50" s="94" t="str">
        <f>IF(Contribute="abcd",IF($D$2&lt;&gt;-1,_xll.RtContribute(SourceAlias,I50,Fields,J50:K50,"SCOPE:SERVER"),_xll.RtContribute(SourceAlias,"DDS_INSERT_S",$D$2:$F$2,I50:K50,"SCOPE:SERVER FTC:ALL")),"stopped")</f>
        <v>stopped</v>
      </c>
      <c r="C50" s="116" t="str">
        <f>IF(Contribute="abcd",IF($D$2&lt;&gt;-1,_xll.RtContribute(SourceAlias,M50,Fields,N50:O50,"SCOPE:SERVER"),_xll.RtContribute(SourceAlias,"DDS_INSERT_S",$D$2:$F$2,M50:O50,"SCOPE:SERVER FTC:ALL")),"stopped")</f>
        <v>stopped</v>
      </c>
      <c r="D50" s="116" t="str">
        <f>IF(Contribute="abcd",IF($D$2&lt;&gt;-1,_xll.RtContribute(SourceAlias,Q50,Fields,R50:S50,"SCOPE:SERVER"),_xll.RtContribute(SourceAlias,"DDS_INSERT_S",$D$2:$F$2,Q50:S50,"SCOPE:SERVER FTC:ALL")),"stopped")</f>
        <v>stopped</v>
      </c>
      <c r="E50" s="116" t="str">
        <f>IF(Contribute="abcd",IF($D$2&lt;&gt;-1,_xll.RtContribute(SourceAlias,U50,Fields,V50:W50,"SCOPE:SERVER"),_xll.RtContribute(SourceAlias,"DDS_INSERT_S",$D$2:$F$2,V50:W50,"SCOPE:SERVER FTC:ALL")),"stopped")</f>
        <v>stopped</v>
      </c>
      <c r="F50" s="16" t="str">
        <f>IF(Contribute="abcd",IF($D$2&lt;&gt;-1,_xll.RtContribute(SourceAlias,Y50,Fields,Z50:AA50,"SCOPE:SERVER"),_xll.RtContribute(SourceAlias,"DDS_INSERT_S",$D$2:$F$2,Y50:AA50,"SCOPE:SERVER FTC:ALL")),"stopped")</f>
        <v>stopped</v>
      </c>
      <c r="G50" s="3"/>
      <c r="H50" s="97" t="s">
        <v>106</v>
      </c>
      <c r="I50" s="12" t="str">
        <f t="shared" si="19"/>
        <v>EURYC1M_AB1E_14Y</v>
      </c>
      <c r="J50" s="84">
        <f>'1M Pricing'!I50*100</f>
        <v>1.0972050130699675</v>
      </c>
      <c r="K50" s="84">
        <f t="shared" si="5"/>
        <v>1.0972050130699675</v>
      </c>
      <c r="L50" s="160"/>
      <c r="M50" s="161"/>
      <c r="N50" s="162"/>
      <c r="O50" s="162"/>
      <c r="P50" s="160"/>
      <c r="Q50" s="161"/>
      <c r="R50" s="162"/>
      <c r="S50" s="162"/>
      <c r="T50" s="160"/>
      <c r="U50" s="161"/>
      <c r="V50" s="162"/>
      <c r="W50" s="162"/>
      <c r="X50" s="97" t="str">
        <f t="shared" si="10"/>
        <v>DDS14Y</v>
      </c>
      <c r="Y50" s="12" t="str">
        <f t="shared" si="20"/>
        <v>EUROISDDS14Y</v>
      </c>
      <c r="Z50" s="84">
        <f>'ON Pricing'!$I50*100</f>
        <v>1.037591133247235</v>
      </c>
      <c r="AA50" s="84">
        <f t="shared" si="12"/>
        <v>1.037591133247235</v>
      </c>
      <c r="AB50" s="2"/>
      <c r="AC50" s="84"/>
      <c r="AD50" s="84"/>
      <c r="AE50" s="84"/>
      <c r="AF50" s="84"/>
      <c r="AG50" s="84"/>
      <c r="AH50" s="84"/>
      <c r="AI50" s="84"/>
      <c r="AJ50" s="84"/>
      <c r="AK50" s="84">
        <f>ABS(_xll.RtGet(SourceAlias,$Y50,BID)-Z50)</f>
        <v>2.5911332472350335E-3</v>
      </c>
      <c r="AL50" s="84">
        <f>ABS(_xll.RtGet(SourceAlias,$Y50,ASK)-AA50)</f>
        <v>2.5911332472350335E-3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97" t="s">
        <v>31</v>
      </c>
      <c r="B51" s="94" t="str">
        <f>IF(Contribute="abcd",IF($D$2&lt;&gt;-1,_xll.RtContribute(SourceAlias,I51,Fields,J51:K51,"SCOPE:SERVER"),_xll.RtContribute(SourceAlias,"DDS_INSERT_S",$D$2:$F$2,I51:K51,"SCOPE:SERVER FTC:ALL")),"stopped")</f>
        <v>stopped</v>
      </c>
      <c r="C51" s="116" t="str">
        <f>IF(Contribute="abcd",IF($D$2&lt;&gt;-1,_xll.RtContribute(SourceAlias,M51,Fields,N51:O51,"SCOPE:SERVER"),_xll.RtContribute(SourceAlias,"DDS_INSERT_S",$D$2:$F$2,M51:O51,"SCOPE:SERVER FTC:ALL")),"stopped")</f>
        <v>stopped</v>
      </c>
      <c r="D51" s="116" t="str">
        <f>IF(Contribute="abcd",IF($D$2&lt;&gt;-1,_xll.RtContribute(SourceAlias,Q51,Fields,R51:S51,"SCOPE:SERVER"),_xll.RtContribute(SourceAlias,"DDS_INSERT_S",$D$2:$F$2,Q51:S51,"SCOPE:SERVER FTC:ALL")),"stopped")</f>
        <v>stopped</v>
      </c>
      <c r="E51" s="116" t="str">
        <f>IF(Contribute="abcd",IF($D$2&lt;&gt;-1,_xll.RtContribute(SourceAlias,U51,Fields,V51:W51,"SCOPE:SERVER"),_xll.RtContribute(SourceAlias,"DDS_INSERT_S",$D$2:$F$2,V51:W51,"SCOPE:SERVER FTC:ALL")),"stopped")</f>
        <v>stopped</v>
      </c>
      <c r="F51" s="16" t="str">
        <f>IF(Contribute="abcd",IF($D$2&lt;&gt;-1,_xll.RtContribute(SourceAlias,Y51,Fields,Z51:AA51,"SCOPE:SERVER"),_xll.RtContribute(SourceAlias,"DDS_INSERT_S",$D$2:$F$2,Y51:AA51,"SCOPE:SERVER FTC:ALL")),"stopped")</f>
        <v>stopped</v>
      </c>
      <c r="G51" s="3"/>
      <c r="H51" s="97" t="s">
        <v>31</v>
      </c>
      <c r="I51" s="12" t="str">
        <f t="shared" si="19"/>
        <v>EURYC1M_AB1E_15Y</v>
      </c>
      <c r="J51" s="84">
        <f>'1M Pricing'!I51*100</f>
        <v>1.1656376896051377</v>
      </c>
      <c r="K51" s="84">
        <f t="shared" si="5"/>
        <v>1.1656376896051377</v>
      </c>
      <c r="L51" s="160"/>
      <c r="M51" s="161"/>
      <c r="N51" s="162"/>
      <c r="O51" s="162"/>
      <c r="P51" s="160"/>
      <c r="Q51" s="161"/>
      <c r="R51" s="162"/>
      <c r="S51" s="162"/>
      <c r="T51" s="160"/>
      <c r="U51" s="161"/>
      <c r="V51" s="162"/>
      <c r="W51" s="162"/>
      <c r="X51" s="97" t="str">
        <f t="shared" si="10"/>
        <v>DDS15Y</v>
      </c>
      <c r="Y51" s="12" t="str">
        <f t="shared" si="20"/>
        <v>EUROISDDS15Y</v>
      </c>
      <c r="Z51" s="84">
        <f>'ON Pricing'!$I51*100</f>
        <v>1.1040000000006402</v>
      </c>
      <c r="AA51" s="84">
        <f t="shared" si="12"/>
        <v>1.1040000000006402</v>
      </c>
      <c r="AB51" s="2"/>
      <c r="AC51" s="84"/>
      <c r="AD51" s="84"/>
      <c r="AE51" s="84"/>
      <c r="AF51" s="84"/>
      <c r="AG51" s="84"/>
      <c r="AH51" s="84"/>
      <c r="AI51" s="84"/>
      <c r="AJ51" s="84"/>
      <c r="AK51" s="84">
        <f>ABS(_xll.RtGet(SourceAlias,$Y51,BID)-Z51)</f>
        <v>6.4015459599886526E-13</v>
      </c>
      <c r="AL51" s="84">
        <f>ABS(_xll.RtGet(SourceAlias,$Y51,ASK)-AA51)</f>
        <v>6.4015459599886526E-13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97" t="s">
        <v>107</v>
      </c>
      <c r="B52" s="94" t="str">
        <f>IF(Contribute="abcd",IF($D$2&lt;&gt;-1,_xll.RtContribute(SourceAlias,I52,Fields,J52:K52,"SCOPE:SERVER"),_xll.RtContribute(SourceAlias,"DDS_INSERT_S",$D$2:$F$2,I52:K52,"SCOPE:SERVER FTC:ALL")),"stopped")</f>
        <v>stopped</v>
      </c>
      <c r="C52" s="116" t="str">
        <f>IF(Contribute="abcd",IF($D$2&lt;&gt;-1,_xll.RtContribute(SourceAlias,M52,Fields,N52:O52,"SCOPE:SERVER"),_xll.RtContribute(SourceAlias,"DDS_INSERT_S",$D$2:$F$2,M52:O52,"SCOPE:SERVER FTC:ALL")),"stopped")</f>
        <v>stopped</v>
      </c>
      <c r="D52" s="116" t="str">
        <f>IF(Contribute="abcd",IF($D$2&lt;&gt;-1,_xll.RtContribute(SourceAlias,Q52,Fields,R52:S52,"SCOPE:SERVER"),_xll.RtContribute(SourceAlias,"DDS_INSERT_S",$D$2:$F$2,Q52:S52,"SCOPE:SERVER FTC:ALL")),"stopped")</f>
        <v>stopped</v>
      </c>
      <c r="E52" s="116" t="str">
        <f>IF(Contribute="abcd",IF($D$2&lt;&gt;-1,_xll.RtContribute(SourceAlias,U52,Fields,V52:W52,"SCOPE:SERVER"),_xll.RtContribute(SourceAlias,"DDS_INSERT_S",$D$2:$F$2,V52:W52,"SCOPE:SERVER FTC:ALL")),"stopped")</f>
        <v>stopped</v>
      </c>
      <c r="F52" s="16" t="str">
        <f>IF(Contribute="abcd",IF($D$2&lt;&gt;-1,_xll.RtContribute(SourceAlias,Y52,Fields,Z52:AA52,"SCOPE:SERVER"),_xll.RtContribute(SourceAlias,"DDS_INSERT_S",$D$2:$F$2,Y52:AA52,"SCOPE:SERVER FTC:ALL")),"stopped")</f>
        <v>stopped</v>
      </c>
      <c r="G52" s="3"/>
      <c r="H52" s="97" t="s">
        <v>107</v>
      </c>
      <c r="I52" s="12" t="str">
        <f t="shared" si="19"/>
        <v>EURYC1M_AB1E_16Y</v>
      </c>
      <c r="J52" s="84">
        <f>'1M Pricing'!I52*100</f>
        <v>1.2253364934080653</v>
      </c>
      <c r="K52" s="84">
        <f t="shared" si="5"/>
        <v>1.2253364934080653</v>
      </c>
      <c r="L52" s="160"/>
      <c r="M52" s="161"/>
      <c r="N52" s="162"/>
      <c r="O52" s="162"/>
      <c r="P52" s="160"/>
      <c r="Q52" s="161"/>
      <c r="R52" s="162"/>
      <c r="S52" s="162"/>
      <c r="T52" s="160"/>
      <c r="U52" s="161"/>
      <c r="V52" s="162"/>
      <c r="W52" s="162"/>
      <c r="X52" s="97" t="str">
        <f t="shared" si="10"/>
        <v>DDS16Y</v>
      </c>
      <c r="Y52" s="12" t="str">
        <f t="shared" si="20"/>
        <v>EUROISDDS16Y</v>
      </c>
      <c r="Z52" s="84">
        <f>'ON Pricing'!$I52*100</f>
        <v>1.1632041062497334</v>
      </c>
      <c r="AA52" s="84">
        <f t="shared" si="12"/>
        <v>1.1632041062497334</v>
      </c>
      <c r="AB52" s="2"/>
      <c r="AC52" s="84"/>
      <c r="AD52" s="84"/>
      <c r="AE52" s="84"/>
      <c r="AF52" s="84"/>
      <c r="AG52" s="84"/>
      <c r="AH52" s="84"/>
      <c r="AI52" s="84"/>
      <c r="AJ52" s="84"/>
      <c r="AK52" s="84">
        <f>ABS(_xll.RtGet(SourceAlias,$Y52,BID)-Z52)</f>
        <v>1.795893750266675E-3</v>
      </c>
      <c r="AL52" s="84">
        <f>ABS(_xll.RtGet(SourceAlias,$Y52,ASK)-AA52)</f>
        <v>1.795893750266675E-3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97" t="s">
        <v>108</v>
      </c>
      <c r="B53" s="94" t="str">
        <f>IF(Contribute="abcd",IF($D$2&lt;&gt;-1,_xll.RtContribute(SourceAlias,I53,Fields,J53:K53,"SCOPE:SERVER"),_xll.RtContribute(SourceAlias,"DDS_INSERT_S",$D$2:$F$2,I53:K53,"SCOPE:SERVER FTC:ALL")),"stopped")</f>
        <v>stopped</v>
      </c>
      <c r="C53" s="116" t="str">
        <f>IF(Contribute="abcd",IF($D$2&lt;&gt;-1,_xll.RtContribute(SourceAlias,M53,Fields,N53:O53,"SCOPE:SERVER"),_xll.RtContribute(SourceAlias,"DDS_INSERT_S",$D$2:$F$2,M53:O53,"SCOPE:SERVER FTC:ALL")),"stopped")</f>
        <v>stopped</v>
      </c>
      <c r="D53" s="116" t="str">
        <f>IF(Contribute="abcd",IF($D$2&lt;&gt;-1,_xll.RtContribute(SourceAlias,Q53,Fields,R53:S53,"SCOPE:SERVER"),_xll.RtContribute(SourceAlias,"DDS_INSERT_S",$D$2:$F$2,Q53:S53,"SCOPE:SERVER FTC:ALL")),"stopped")</f>
        <v>stopped</v>
      </c>
      <c r="E53" s="116" t="str">
        <f>IF(Contribute="abcd",IF($D$2&lt;&gt;-1,_xll.RtContribute(SourceAlias,U53,Fields,V53:W53,"SCOPE:SERVER"),_xll.RtContribute(SourceAlias,"DDS_INSERT_S",$D$2:$F$2,V53:W53,"SCOPE:SERVER FTC:ALL")),"stopped")</f>
        <v>stopped</v>
      </c>
      <c r="F53" s="16" t="str">
        <f>IF(Contribute="abcd",IF($D$2&lt;&gt;-1,_xll.RtContribute(SourceAlias,Y53,Fields,Z53:AA53,"SCOPE:SERVER"),_xll.RtContribute(SourceAlias,"DDS_INSERT_S",$D$2:$F$2,Y53:AA53,"SCOPE:SERVER FTC:ALL")),"stopped")</f>
        <v>stopped</v>
      </c>
      <c r="G53" s="3"/>
      <c r="H53" s="97" t="s">
        <v>108</v>
      </c>
      <c r="I53" s="12" t="str">
        <f t="shared" si="19"/>
        <v>EURYC1M_AB1E_17Y</v>
      </c>
      <c r="J53" s="84">
        <f>'1M Pricing'!I53*100</f>
        <v>1.277190993851135</v>
      </c>
      <c r="K53" s="84">
        <f t="shared" si="5"/>
        <v>1.277190993851135</v>
      </c>
      <c r="L53" s="160"/>
      <c r="M53" s="161"/>
      <c r="N53" s="162"/>
      <c r="O53" s="162"/>
      <c r="P53" s="160"/>
      <c r="Q53" s="161"/>
      <c r="R53" s="162"/>
      <c r="S53" s="162"/>
      <c r="T53" s="160"/>
      <c r="U53" s="161"/>
      <c r="V53" s="162"/>
      <c r="W53" s="162"/>
      <c r="X53" s="97" t="str">
        <f t="shared" si="10"/>
        <v>DDS17Y</v>
      </c>
      <c r="Y53" s="12" t="str">
        <f t="shared" si="20"/>
        <v>EUROISDDS17Y</v>
      </c>
      <c r="Z53" s="84">
        <f>'ON Pricing'!$I53*100</f>
        <v>1.2151747919829985</v>
      </c>
      <c r="AA53" s="84">
        <f t="shared" si="12"/>
        <v>1.2151747919829985</v>
      </c>
      <c r="AB53" s="2"/>
      <c r="AC53" s="84"/>
      <c r="AD53" s="84"/>
      <c r="AE53" s="84"/>
      <c r="AF53" s="84"/>
      <c r="AG53" s="84"/>
      <c r="AH53" s="84"/>
      <c r="AI53" s="84"/>
      <c r="AJ53" s="84"/>
      <c r="AK53" s="84">
        <f>ABS(_xll.RtGet(SourceAlias,$Y53,BID)-Z53)</f>
        <v>3.8252080170015912E-3</v>
      </c>
      <c r="AL53" s="84">
        <f>ABS(_xll.RtGet(SourceAlias,$Y53,ASK)-AA53)</f>
        <v>3.8252080170015912E-3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97" t="s">
        <v>109</v>
      </c>
      <c r="B54" s="94" t="str">
        <f>IF(Contribute="abcd",IF($D$2&lt;&gt;-1,_xll.RtContribute(SourceAlias,I54,Fields,J54:K54,"SCOPE:SERVER"),_xll.RtContribute(SourceAlias,"DDS_INSERT_S",$D$2:$F$2,I54:K54,"SCOPE:SERVER FTC:ALL")),"stopped")</f>
        <v>stopped</v>
      </c>
      <c r="C54" s="116" t="str">
        <f>IF(Contribute="abcd",IF($D$2&lt;&gt;-1,_xll.RtContribute(SourceAlias,M54,Fields,N54:O54,"SCOPE:SERVER"),_xll.RtContribute(SourceAlias,"DDS_INSERT_S",$D$2:$F$2,M54:O54,"SCOPE:SERVER FTC:ALL")),"stopped")</f>
        <v>stopped</v>
      </c>
      <c r="D54" s="116" t="str">
        <f>IF(Contribute="abcd",IF($D$2&lt;&gt;-1,_xll.RtContribute(SourceAlias,Q54,Fields,R54:S54,"SCOPE:SERVER"),_xll.RtContribute(SourceAlias,"DDS_INSERT_S",$D$2:$F$2,Q54:S54,"SCOPE:SERVER FTC:ALL")),"stopped")</f>
        <v>stopped</v>
      </c>
      <c r="E54" s="116" t="str">
        <f>IF(Contribute="abcd",IF($D$2&lt;&gt;-1,_xll.RtContribute(SourceAlias,U54,Fields,V54:W54,"SCOPE:SERVER"),_xll.RtContribute(SourceAlias,"DDS_INSERT_S",$D$2:$F$2,V54:W54,"SCOPE:SERVER FTC:ALL")),"stopped")</f>
        <v>stopped</v>
      </c>
      <c r="F54" s="16" t="str">
        <f>IF(Contribute="abcd",IF($D$2&lt;&gt;-1,_xll.RtContribute(SourceAlias,Y54,Fields,Z54:AA54,"SCOPE:SERVER"),_xll.RtContribute(SourceAlias,"DDS_INSERT_S",$D$2:$F$2,Y54:AA54,"SCOPE:SERVER FTC:ALL")),"stopped")</f>
        <v>stopped</v>
      </c>
      <c r="G54" s="3"/>
      <c r="H54" s="97" t="s">
        <v>109</v>
      </c>
      <c r="I54" s="12" t="str">
        <f t="shared" si="19"/>
        <v>EURYC1M_AB1E_18Y</v>
      </c>
      <c r="J54" s="84">
        <f>'1M Pricing'!I54*100</f>
        <v>1.3225142088397879</v>
      </c>
      <c r="K54" s="84">
        <f t="shared" si="5"/>
        <v>1.3225142088397879</v>
      </c>
      <c r="L54" s="160"/>
      <c r="M54" s="161"/>
      <c r="N54" s="162"/>
      <c r="O54" s="162"/>
      <c r="P54" s="160"/>
      <c r="Q54" s="161"/>
      <c r="R54" s="162"/>
      <c r="S54" s="162"/>
      <c r="T54" s="160"/>
      <c r="U54" s="161"/>
      <c r="V54" s="162"/>
      <c r="W54" s="162"/>
      <c r="X54" s="97" t="str">
        <f t="shared" si="10"/>
        <v>DDS18Y</v>
      </c>
      <c r="Y54" s="12" t="str">
        <f t="shared" si="20"/>
        <v>EUROISDDS18Y</v>
      </c>
      <c r="Z54" s="84">
        <f>'ON Pricing'!$I54*100</f>
        <v>1.2612714406977032</v>
      </c>
      <c r="AA54" s="84">
        <f t="shared" si="12"/>
        <v>1.2612714406977032</v>
      </c>
      <c r="AB54" s="2"/>
      <c r="AC54" s="84"/>
      <c r="AD54" s="84"/>
      <c r="AE54" s="84"/>
      <c r="AF54" s="84"/>
      <c r="AG54" s="84"/>
      <c r="AH54" s="84"/>
      <c r="AI54" s="84"/>
      <c r="AJ54" s="84"/>
      <c r="AK54" s="84">
        <f>ABS(_xll.RtGet(SourceAlias,$Y54,BID)-Z54)</f>
        <v>3.7285593022966523E-3</v>
      </c>
      <c r="AL54" s="84">
        <f>ABS(_xll.RtGet(SourceAlias,$Y54,ASK)-AA54)</f>
        <v>3.7285593022966523E-3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97" t="s">
        <v>110</v>
      </c>
      <c r="B55" s="94" t="str">
        <f>IF(Contribute="abcd",IF($D$2&lt;&gt;-1,_xll.RtContribute(SourceAlias,I55,Fields,J55:K55,"SCOPE:SERVER"),_xll.RtContribute(SourceAlias,"DDS_INSERT_S",$D$2:$F$2,I55:K55,"SCOPE:SERVER FTC:ALL")),"stopped")</f>
        <v>stopped</v>
      </c>
      <c r="C55" s="116" t="str">
        <f>IF(Contribute="abcd",IF($D$2&lt;&gt;-1,_xll.RtContribute(SourceAlias,M55,Fields,N55:O55,"SCOPE:SERVER"),_xll.RtContribute(SourceAlias,"DDS_INSERT_S",$D$2:$F$2,M55:O55,"SCOPE:SERVER FTC:ALL")),"stopped")</f>
        <v>stopped</v>
      </c>
      <c r="D55" s="116" t="str">
        <f>IF(Contribute="abcd",IF($D$2&lt;&gt;-1,_xll.RtContribute(SourceAlias,Q55,Fields,R55:S55,"SCOPE:SERVER"),_xll.RtContribute(SourceAlias,"DDS_INSERT_S",$D$2:$F$2,Q55:S55,"SCOPE:SERVER FTC:ALL")),"stopped")</f>
        <v>stopped</v>
      </c>
      <c r="E55" s="116" t="str">
        <f>IF(Contribute="abcd",IF($D$2&lt;&gt;-1,_xll.RtContribute(SourceAlias,U55,Fields,V55:W55,"SCOPE:SERVER"),_xll.RtContribute(SourceAlias,"DDS_INSERT_S",$D$2:$F$2,V55:W55,"SCOPE:SERVER FTC:ALL")),"stopped")</f>
        <v>stopped</v>
      </c>
      <c r="F55" s="16" t="str">
        <f>IF(Contribute="abcd",IF($D$2&lt;&gt;-1,_xll.RtContribute(SourceAlias,Y55,Fields,Z55:AA55,"SCOPE:SERVER"),_xll.RtContribute(SourceAlias,"DDS_INSERT_S",$D$2:$F$2,Y55:AA55,"SCOPE:SERVER FTC:ALL")),"stopped")</f>
        <v>stopped</v>
      </c>
      <c r="G55" s="3"/>
      <c r="H55" s="97" t="s">
        <v>110</v>
      </c>
      <c r="I55" s="12" t="str">
        <f t="shared" si="19"/>
        <v>EURYC1M_AB1E_19Y</v>
      </c>
      <c r="J55" s="84">
        <f>'1M Pricing'!I55*100</f>
        <v>1.3617224114779423</v>
      </c>
      <c r="K55" s="84">
        <f t="shared" si="5"/>
        <v>1.3617224114779423</v>
      </c>
      <c r="L55" s="160"/>
      <c r="M55" s="161"/>
      <c r="N55" s="162"/>
      <c r="O55" s="162"/>
      <c r="P55" s="160"/>
      <c r="Q55" s="161"/>
      <c r="R55" s="162"/>
      <c r="S55" s="162"/>
      <c r="T55" s="160"/>
      <c r="U55" s="161"/>
      <c r="V55" s="162"/>
      <c r="W55" s="162"/>
      <c r="X55" s="97" t="str">
        <f t="shared" si="10"/>
        <v>DDS19Y</v>
      </c>
      <c r="Y55" s="12" t="str">
        <f t="shared" si="20"/>
        <v>EUROISDDS19Y</v>
      </c>
      <c r="Z55" s="84">
        <f>'ON Pricing'!$I55*100</f>
        <v>1.3024272349219437</v>
      </c>
      <c r="AA55" s="84">
        <f t="shared" si="12"/>
        <v>1.3024272349219437</v>
      </c>
      <c r="AB55" s="2"/>
      <c r="AC55" s="84"/>
      <c r="AD55" s="84"/>
      <c r="AE55" s="84"/>
      <c r="AF55" s="84"/>
      <c r="AG55" s="84"/>
      <c r="AH55" s="84"/>
      <c r="AI55" s="84"/>
      <c r="AJ55" s="84"/>
      <c r="AK55" s="84">
        <f>ABS(_xll.RtGet(SourceAlias,$Y55,BID)-Z55)</f>
        <v>3.5727650780563724E-3</v>
      </c>
      <c r="AL55" s="84">
        <f>ABS(_xll.RtGet(SourceAlias,$Y55,ASK)-AA55)</f>
        <v>3.5727650780563724E-3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97" t="s">
        <v>111</v>
      </c>
      <c r="B56" s="94" t="str">
        <f>IF(Contribute="abcd",IF($D$2&lt;&gt;-1,_xll.RtContribute(SourceAlias,I56,Fields,J56:K56,"SCOPE:SERVER"),_xll.RtContribute(SourceAlias,"DDS_INSERT_S",$D$2:$F$2,I56:K56,"SCOPE:SERVER FTC:ALL")),"stopped")</f>
        <v>stopped</v>
      </c>
      <c r="C56" s="116" t="str">
        <f>IF(Contribute="abcd",IF($D$2&lt;&gt;-1,_xll.RtContribute(SourceAlias,M56,Fields,N56:O56,"SCOPE:SERVER"),_xll.RtContribute(SourceAlias,"DDS_INSERT_S",$D$2:$F$2,M56:O56,"SCOPE:SERVER FTC:ALL")),"stopped")</f>
        <v>stopped</v>
      </c>
      <c r="D56" s="116" t="str">
        <f>IF(Contribute="abcd",IF($D$2&lt;&gt;-1,_xll.RtContribute(SourceAlias,Q56,Fields,R56:S56,"SCOPE:SERVER"),_xll.RtContribute(SourceAlias,"DDS_INSERT_S",$D$2:$F$2,Q56:S56,"SCOPE:SERVER FTC:ALL")),"stopped")</f>
        <v>stopped</v>
      </c>
      <c r="E56" s="116" t="str">
        <f>IF(Contribute="abcd",IF($D$2&lt;&gt;-1,_xll.RtContribute(SourceAlias,U56,Fields,V56:W56,"SCOPE:SERVER"),_xll.RtContribute(SourceAlias,"DDS_INSERT_S",$D$2:$F$2,V56:W56,"SCOPE:SERVER FTC:ALL")),"stopped")</f>
        <v>stopped</v>
      </c>
      <c r="F56" s="16" t="str">
        <f>IF(Contribute="abcd",IF($D$2&lt;&gt;-1,_xll.RtContribute(SourceAlias,Y56,Fields,Z56:AA56,"SCOPE:SERVER"),_xll.RtContribute(SourceAlias,"DDS_INSERT_S",$D$2:$F$2,Y56:AA56,"SCOPE:SERVER FTC:ALL")),"stopped")</f>
        <v>stopped</v>
      </c>
      <c r="G56" s="3"/>
      <c r="H56" s="97" t="s">
        <v>111</v>
      </c>
      <c r="I56" s="12" t="str">
        <f t="shared" si="19"/>
        <v>EURYC1M_AB1E_20Y</v>
      </c>
      <c r="J56" s="84">
        <f>'1M Pricing'!I56*100</f>
        <v>1.3952686461014554</v>
      </c>
      <c r="K56" s="84">
        <f t="shared" si="5"/>
        <v>1.3952686461014554</v>
      </c>
      <c r="L56" s="160"/>
      <c r="M56" s="161"/>
      <c r="N56" s="162"/>
      <c r="O56" s="162"/>
      <c r="P56" s="160"/>
      <c r="Q56" s="161"/>
      <c r="R56" s="162"/>
      <c r="S56" s="162"/>
      <c r="T56" s="160"/>
      <c r="U56" s="161"/>
      <c r="V56" s="162"/>
      <c r="W56" s="162"/>
      <c r="X56" s="97" t="str">
        <f t="shared" si="10"/>
        <v>DDS20Y</v>
      </c>
      <c r="Y56" s="12" t="str">
        <f t="shared" si="20"/>
        <v>EUROISDDS20Y</v>
      </c>
      <c r="Z56" s="84">
        <f>'ON Pricing'!$I56*100</f>
        <v>1.3390000000007378</v>
      </c>
      <c r="AA56" s="84">
        <f t="shared" si="12"/>
        <v>1.3390000000007378</v>
      </c>
      <c r="AB56" s="2"/>
      <c r="AC56" s="84"/>
      <c r="AD56" s="84"/>
      <c r="AE56" s="84"/>
      <c r="AF56" s="84"/>
      <c r="AG56" s="84"/>
      <c r="AH56" s="84"/>
      <c r="AI56" s="84"/>
      <c r="AJ56" s="84"/>
      <c r="AK56" s="84">
        <f>ABS(_xll.RtGet(SourceAlias,$Y56,BID)-Z56)</f>
        <v>1.9999999992621476E-3</v>
      </c>
      <c r="AL56" s="84">
        <f>ABS(_xll.RtGet(SourceAlias,$Y56,ASK)-AA56)</f>
        <v>1.9999999992621476E-3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97" t="s">
        <v>112</v>
      </c>
      <c r="B57" s="94" t="str">
        <f>IF(Contribute="abcd",IF($D$2&lt;&gt;-1,_xll.RtContribute(SourceAlias,I57,Fields,J57:K57,"SCOPE:SERVER"),_xll.RtContribute(SourceAlias,"DDS_INSERT_S",$D$2:$F$2,I57:K57,"SCOPE:SERVER FTC:ALL")),"stopped")</f>
        <v>stopped</v>
      </c>
      <c r="C57" s="116" t="str">
        <f>IF(Contribute="abcd",IF($D$2&lt;&gt;-1,_xll.RtContribute(SourceAlias,M57,Fields,N57:O57,"SCOPE:SERVER"),_xll.RtContribute(SourceAlias,"DDS_INSERT_S",$D$2:$F$2,M57:O57,"SCOPE:SERVER FTC:ALL")),"stopped")</f>
        <v>stopped</v>
      </c>
      <c r="D57" s="116" t="str">
        <f>IF(Contribute="abcd",IF($D$2&lt;&gt;-1,_xll.RtContribute(SourceAlias,Q57,Fields,R57:S57,"SCOPE:SERVER"),_xll.RtContribute(SourceAlias,"DDS_INSERT_S",$D$2:$F$2,Q57:S57,"SCOPE:SERVER FTC:ALL")),"stopped")</f>
        <v>stopped</v>
      </c>
      <c r="E57" s="116" t="str">
        <f>IF(Contribute="abcd",IF($D$2&lt;&gt;-1,_xll.RtContribute(SourceAlias,U57,Fields,V57:W57,"SCOPE:SERVER"),_xll.RtContribute(SourceAlias,"DDS_INSERT_S",$D$2:$F$2,V57:W57,"SCOPE:SERVER FTC:ALL")),"stopped")</f>
        <v>stopped</v>
      </c>
      <c r="F57" s="16" t="str">
        <f>IF(Contribute="abcd",IF($D$2&lt;&gt;-1,_xll.RtContribute(SourceAlias,Y57,Fields,Z57:AA57,"SCOPE:SERVER"),_xll.RtContribute(SourceAlias,"DDS_INSERT_S",$D$2:$F$2,Y57:AA57,"SCOPE:SERVER FTC:ALL")),"stopped")</f>
        <v>stopped</v>
      </c>
      <c r="G57" s="3"/>
      <c r="H57" s="97" t="s">
        <v>112</v>
      </c>
      <c r="I57" s="12" t="str">
        <f t="shared" si="19"/>
        <v>EURYC1M_AB1E_21Y</v>
      </c>
      <c r="J57" s="84">
        <f>'1M Pricing'!I57*100</f>
        <v>1.4240914362992323</v>
      </c>
      <c r="K57" s="84">
        <f t="shared" si="5"/>
        <v>1.4240914362992323</v>
      </c>
      <c r="L57" s="160"/>
      <c r="M57" s="161"/>
      <c r="N57" s="162"/>
      <c r="O57" s="162"/>
      <c r="P57" s="160"/>
      <c r="Q57" s="161"/>
      <c r="R57" s="162"/>
      <c r="S57" s="162"/>
      <c r="T57" s="160"/>
      <c r="U57" s="161"/>
      <c r="V57" s="162"/>
      <c r="W57" s="162"/>
      <c r="X57" s="97" t="str">
        <f t="shared" si="10"/>
        <v>DDS21Y</v>
      </c>
      <c r="Y57" s="12" t="str">
        <f t="shared" si="20"/>
        <v>EUROISDDS21Y</v>
      </c>
      <c r="Z57" s="84">
        <f>'ON Pricing'!$I57*100</f>
        <v>1.3659296392059674</v>
      </c>
      <c r="AA57" s="84">
        <f t="shared" si="12"/>
        <v>1.3659296392059674</v>
      </c>
      <c r="AB57" s="2"/>
      <c r="AC57" s="84"/>
      <c r="AD57" s="84"/>
      <c r="AE57" s="84"/>
      <c r="AF57" s="84"/>
      <c r="AG57" s="84"/>
      <c r="AH57" s="84"/>
      <c r="AI57" s="84"/>
      <c r="AJ57" s="84"/>
      <c r="AK57" s="84">
        <f>ABS(_xll.RtGet(SourceAlias,$Y57,BID)-Z57)</f>
        <v>5.0703607940325579E-3</v>
      </c>
      <c r="AL57" s="84">
        <f>ABS(_xll.RtGet(SourceAlias,$Y57,ASK)-AA57)</f>
        <v>5.0703607940325579E-3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97" t="s">
        <v>113</v>
      </c>
      <c r="B58" s="94" t="str">
        <f>IF(Contribute="abcd",IF($D$2&lt;&gt;-1,_xll.RtContribute(SourceAlias,I58,Fields,J58:K58,"SCOPE:SERVER"),_xll.RtContribute(SourceAlias,"DDS_INSERT_S",$D$2:$F$2,I58:K58,"SCOPE:SERVER FTC:ALL")),"stopped")</f>
        <v>stopped</v>
      </c>
      <c r="C58" s="116" t="str">
        <f>IF(Contribute="abcd",IF($D$2&lt;&gt;-1,_xll.RtContribute(SourceAlias,M58,Fields,N58:O58,"SCOPE:SERVER"),_xll.RtContribute(SourceAlias,"DDS_INSERT_S",$D$2:$F$2,M58:O58,"SCOPE:SERVER FTC:ALL")),"stopped")</f>
        <v>stopped</v>
      </c>
      <c r="D58" s="116" t="str">
        <f>IF(Contribute="abcd",IF($D$2&lt;&gt;-1,_xll.RtContribute(SourceAlias,Q58,Fields,R58:S58,"SCOPE:SERVER"),_xll.RtContribute(SourceAlias,"DDS_INSERT_S",$D$2:$F$2,Q58:S58,"SCOPE:SERVER FTC:ALL")),"stopped")</f>
        <v>stopped</v>
      </c>
      <c r="E58" s="116" t="str">
        <f>IF(Contribute="abcd",IF($D$2&lt;&gt;-1,_xll.RtContribute(SourceAlias,U58,Fields,V58:W58,"SCOPE:SERVER"),_xll.RtContribute(SourceAlias,"DDS_INSERT_S",$D$2:$F$2,V58:W58,"SCOPE:SERVER FTC:ALL")),"stopped")</f>
        <v>stopped</v>
      </c>
      <c r="F58" s="16" t="str">
        <f>IF(Contribute="abcd",IF($D$2&lt;&gt;-1,_xll.RtContribute(SourceAlias,Y58,Fields,Z58:AA58,"SCOPE:SERVER"),_xll.RtContribute(SourceAlias,"DDS_INSERT_S",$D$2:$F$2,Y58:AA58,"SCOPE:SERVER FTC:ALL")),"stopped")</f>
        <v>stopped</v>
      </c>
      <c r="G58" s="3"/>
      <c r="H58" s="97" t="s">
        <v>113</v>
      </c>
      <c r="I58" s="12" t="str">
        <f t="shared" si="19"/>
        <v>EURYC1M_AB1E_22Y</v>
      </c>
      <c r="J58" s="84">
        <f>'1M Pricing'!I58*100</f>
        <v>1.449212692674837</v>
      </c>
      <c r="K58" s="84">
        <f t="shared" si="5"/>
        <v>1.449212692674837</v>
      </c>
      <c r="L58" s="160"/>
      <c r="M58" s="161"/>
      <c r="N58" s="162"/>
      <c r="O58" s="162"/>
      <c r="P58" s="160"/>
      <c r="Q58" s="161"/>
      <c r="R58" s="162"/>
      <c r="S58" s="162"/>
      <c r="T58" s="160"/>
      <c r="U58" s="161"/>
      <c r="V58" s="162"/>
      <c r="W58" s="162"/>
      <c r="X58" s="97" t="str">
        <f t="shared" si="10"/>
        <v>DDS22Y</v>
      </c>
      <c r="Y58" s="12" t="str">
        <f t="shared" si="20"/>
        <v>EUROISDDS22Y</v>
      </c>
      <c r="Z58" s="84">
        <f>'ON Pricing'!$I58*100</f>
        <v>1.3904874459196621</v>
      </c>
      <c r="AA58" s="84">
        <f t="shared" si="12"/>
        <v>1.3904874459196621</v>
      </c>
      <c r="AB58" s="2"/>
      <c r="AC58" s="84"/>
      <c r="AD58" s="84"/>
      <c r="AE58" s="84"/>
      <c r="AF58" s="84"/>
      <c r="AG58" s="84"/>
      <c r="AH58" s="84"/>
      <c r="AI58" s="84"/>
      <c r="AJ58" s="84"/>
      <c r="AK58" s="84">
        <f>ABS(_xll.RtGet(SourceAlias,$Y58,BID)-Z58)</f>
        <v>5.5125540803377948E-3</v>
      </c>
      <c r="AL58" s="84">
        <f>ABS(_xll.RtGet(SourceAlias,$Y58,ASK)-AA58)</f>
        <v>5.5125540803377948E-3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97" t="s">
        <v>114</v>
      </c>
      <c r="B59" s="94" t="str">
        <f>IF(Contribute="abcd",IF($D$2&lt;&gt;-1,_xll.RtContribute(SourceAlias,I59,Fields,J59:K59,"SCOPE:SERVER"),_xll.RtContribute(SourceAlias,"DDS_INSERT_S",$D$2:$F$2,I59:K59,"SCOPE:SERVER FTC:ALL")),"stopped")</f>
        <v>stopped</v>
      </c>
      <c r="C59" s="116" t="str">
        <f>IF(Contribute="abcd",IF($D$2&lt;&gt;-1,_xll.RtContribute(SourceAlias,M59,Fields,N59:O59,"SCOPE:SERVER"),_xll.RtContribute(SourceAlias,"DDS_INSERT_S",$D$2:$F$2,M59:O59,"SCOPE:SERVER FTC:ALL")),"stopped")</f>
        <v>stopped</v>
      </c>
      <c r="D59" s="116" t="str">
        <f>IF(Contribute="abcd",IF($D$2&lt;&gt;-1,_xll.RtContribute(SourceAlias,Q59,Fields,R59:S59,"SCOPE:SERVER"),_xll.RtContribute(SourceAlias,"DDS_INSERT_S",$D$2:$F$2,Q59:S59,"SCOPE:SERVER FTC:ALL")),"stopped")</f>
        <v>stopped</v>
      </c>
      <c r="E59" s="116" t="str">
        <f>IF(Contribute="abcd",IF($D$2&lt;&gt;-1,_xll.RtContribute(SourceAlias,U59,Fields,V59:W59,"SCOPE:SERVER"),_xll.RtContribute(SourceAlias,"DDS_INSERT_S",$D$2:$F$2,V59:W59,"SCOPE:SERVER FTC:ALL")),"stopped")</f>
        <v>stopped</v>
      </c>
      <c r="F59" s="16" t="str">
        <f>IF(Contribute="abcd",IF($D$2&lt;&gt;-1,_xll.RtContribute(SourceAlias,Y59,Fields,Z59:AA59,"SCOPE:SERVER"),_xll.RtContribute(SourceAlias,"DDS_INSERT_S",$D$2:$F$2,Y59:AA59,"SCOPE:SERVER FTC:ALL")),"stopped")</f>
        <v>stopped</v>
      </c>
      <c r="G59" s="3"/>
      <c r="H59" s="97" t="s">
        <v>114</v>
      </c>
      <c r="I59" s="12" t="str">
        <f t="shared" si="19"/>
        <v>EURYC1M_AB1E_23Y</v>
      </c>
      <c r="J59" s="84">
        <f>'1M Pricing'!I59*100</f>
        <v>1.4707931928374351</v>
      </c>
      <c r="K59" s="84">
        <f t="shared" si="5"/>
        <v>1.4707931928374351</v>
      </c>
      <c r="L59" s="160"/>
      <c r="M59" s="161"/>
      <c r="N59" s="162"/>
      <c r="O59" s="162"/>
      <c r="P59" s="160"/>
      <c r="Q59" s="161"/>
      <c r="R59" s="162"/>
      <c r="S59" s="162"/>
      <c r="T59" s="160"/>
      <c r="U59" s="161"/>
      <c r="V59" s="162"/>
      <c r="W59" s="162"/>
      <c r="X59" s="97" t="str">
        <f t="shared" si="10"/>
        <v>DDS23Y</v>
      </c>
      <c r="Y59" s="12" t="str">
        <f t="shared" si="20"/>
        <v>EUROISDDS23Y</v>
      </c>
      <c r="Z59" s="84">
        <f>'ON Pricing'!$I59*100</f>
        <v>1.4127893329911374</v>
      </c>
      <c r="AA59" s="84">
        <f t="shared" si="12"/>
        <v>1.4127893329911374</v>
      </c>
      <c r="AB59" s="2"/>
      <c r="AC59" s="84"/>
      <c r="AD59" s="84"/>
      <c r="AE59" s="84"/>
      <c r="AF59" s="84"/>
      <c r="AG59" s="84"/>
      <c r="AH59" s="84"/>
      <c r="AI59" s="84"/>
      <c r="AJ59" s="84"/>
      <c r="AK59" s="84">
        <f>ABS(_xll.RtGet(SourceAlias,$Y59,BID)-Z59)</f>
        <v>5.210667008862524E-3</v>
      </c>
      <c r="AL59" s="84">
        <f>ABS(_xll.RtGet(SourceAlias,$Y59,ASK)-AA59)</f>
        <v>5.210667008862524E-3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97" t="s">
        <v>115</v>
      </c>
      <c r="B60" s="94" t="str">
        <f>IF(Contribute="abcd",IF($D$2&lt;&gt;-1,_xll.RtContribute(SourceAlias,I60,Fields,J60:K60,"SCOPE:SERVER"),_xll.RtContribute(SourceAlias,"DDS_INSERT_S",$D$2:$F$2,I60:K60,"SCOPE:SERVER FTC:ALL")),"stopped")</f>
        <v>stopped</v>
      </c>
      <c r="C60" s="116" t="str">
        <f>IF(Contribute="abcd",IF($D$2&lt;&gt;-1,_xll.RtContribute(SourceAlias,M60,Fields,N60:O60,"SCOPE:SERVER"),_xll.RtContribute(SourceAlias,"DDS_INSERT_S",$D$2:$F$2,M60:O60,"SCOPE:SERVER FTC:ALL")),"stopped")</f>
        <v>stopped</v>
      </c>
      <c r="D60" s="116" t="str">
        <f>IF(Contribute="abcd",IF($D$2&lt;&gt;-1,_xll.RtContribute(SourceAlias,Q60,Fields,R60:S60,"SCOPE:SERVER"),_xll.RtContribute(SourceAlias,"DDS_INSERT_S",$D$2:$F$2,Q60:S60,"SCOPE:SERVER FTC:ALL")),"stopped")</f>
        <v>stopped</v>
      </c>
      <c r="E60" s="116" t="str">
        <f>IF(Contribute="abcd",IF($D$2&lt;&gt;-1,_xll.RtContribute(SourceAlias,U60,Fields,V60:W60,"SCOPE:SERVER"),_xll.RtContribute(SourceAlias,"DDS_INSERT_S",$D$2:$F$2,V60:W60,"SCOPE:SERVER FTC:ALL")),"stopped")</f>
        <v>stopped</v>
      </c>
      <c r="F60" s="16" t="str">
        <f>IF(Contribute="abcd",IF($D$2&lt;&gt;-1,_xll.RtContribute(SourceAlias,Y60,Fields,Z60:AA60,"SCOPE:SERVER"),_xll.RtContribute(SourceAlias,"DDS_INSERT_S",$D$2:$F$2,Y60:AA60,"SCOPE:SERVER FTC:ALL")),"stopped")</f>
        <v>stopped</v>
      </c>
      <c r="G60" s="3"/>
      <c r="H60" s="97" t="s">
        <v>115</v>
      </c>
      <c r="I60" s="12" t="str">
        <f t="shared" si="19"/>
        <v>EURYC1M_AB1E_24Y</v>
      </c>
      <c r="J60" s="84">
        <f>'1M Pricing'!I60*100</f>
        <v>1.4896153111212278</v>
      </c>
      <c r="K60" s="84">
        <f t="shared" si="5"/>
        <v>1.4896153111212278</v>
      </c>
      <c r="L60" s="160"/>
      <c r="M60" s="161"/>
      <c r="N60" s="162"/>
      <c r="O60" s="162"/>
      <c r="P60" s="160"/>
      <c r="Q60" s="161"/>
      <c r="R60" s="162"/>
      <c r="S60" s="162"/>
      <c r="T60" s="160"/>
      <c r="U60" s="161"/>
      <c r="V60" s="162"/>
      <c r="W60" s="162"/>
      <c r="X60" s="97" t="str">
        <f t="shared" si="10"/>
        <v>DDS24Y</v>
      </c>
      <c r="Y60" s="12" t="str">
        <f t="shared" si="20"/>
        <v>EUROISDDS24Y</v>
      </c>
      <c r="Z60" s="84">
        <f>'ON Pricing'!$I60*100</f>
        <v>1.4331828347937186</v>
      </c>
      <c r="AA60" s="84">
        <f t="shared" si="12"/>
        <v>1.4331828347937186</v>
      </c>
      <c r="AB60" s="2"/>
      <c r="AC60" s="84"/>
      <c r="AD60" s="84"/>
      <c r="AE60" s="84"/>
      <c r="AF60" s="84"/>
      <c r="AG60" s="84"/>
      <c r="AH60" s="84"/>
      <c r="AI60" s="84"/>
      <c r="AJ60" s="84"/>
      <c r="AK60" s="84">
        <f>ABS(_xll.RtGet(SourceAlias,$Y60,BID)-Z60)</f>
        <v>3.8171652062815031E-3</v>
      </c>
      <c r="AL60" s="84">
        <f>ABS(_xll.RtGet(SourceAlias,$Y60,ASK)-AA60)</f>
        <v>3.8171652062815031E-3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97" t="s">
        <v>116</v>
      </c>
      <c r="B61" s="94" t="str">
        <f>IF(Contribute="abcd",IF($D$2&lt;&gt;-1,_xll.RtContribute(SourceAlias,I61,Fields,J61:K61,"SCOPE:SERVER"),_xll.RtContribute(SourceAlias,"DDS_INSERT_S",$D$2:$F$2,I61:K61,"SCOPE:SERVER FTC:ALL")),"stopped")</f>
        <v>stopped</v>
      </c>
      <c r="C61" s="116" t="str">
        <f>IF(Contribute="abcd",IF($D$2&lt;&gt;-1,_xll.RtContribute(SourceAlias,M61,Fields,N61:O61,"SCOPE:SERVER"),_xll.RtContribute(SourceAlias,"DDS_INSERT_S",$D$2:$F$2,M61:O61,"SCOPE:SERVER FTC:ALL")),"stopped")</f>
        <v>stopped</v>
      </c>
      <c r="D61" s="116" t="str">
        <f>IF(Contribute="abcd",IF($D$2&lt;&gt;-1,_xll.RtContribute(SourceAlias,Q61,Fields,R61:S61,"SCOPE:SERVER"),_xll.RtContribute(SourceAlias,"DDS_INSERT_S",$D$2:$F$2,Q61:S61,"SCOPE:SERVER FTC:ALL")),"stopped")</f>
        <v>stopped</v>
      </c>
      <c r="E61" s="116" t="str">
        <f>IF(Contribute="abcd",IF($D$2&lt;&gt;-1,_xll.RtContribute(SourceAlias,U61,Fields,V61:W61,"SCOPE:SERVER"),_xll.RtContribute(SourceAlias,"DDS_INSERT_S",$D$2:$F$2,V61:W61,"SCOPE:SERVER FTC:ALL")),"stopped")</f>
        <v>stopped</v>
      </c>
      <c r="F61" s="16" t="str">
        <f>IF(Contribute="abcd",IF($D$2&lt;&gt;-1,_xll.RtContribute(SourceAlias,Y61,Fields,Z61:AA61,"SCOPE:SERVER"),_xll.RtContribute(SourceAlias,"DDS_INSERT_S",$D$2:$F$2,Y61:AA61,"SCOPE:SERVER FTC:ALL")),"stopped")</f>
        <v>stopped</v>
      </c>
      <c r="G61" s="3"/>
      <c r="H61" s="97" t="s">
        <v>116</v>
      </c>
      <c r="I61" s="12" t="str">
        <f t="shared" si="19"/>
        <v>EURYC1M_AB1E_25Y</v>
      </c>
      <c r="J61" s="84">
        <f>'1M Pricing'!I61*100</f>
        <v>1.5062267010392096</v>
      </c>
      <c r="K61" s="84">
        <f t="shared" si="5"/>
        <v>1.5062267010392096</v>
      </c>
      <c r="L61" s="160"/>
      <c r="M61" s="161"/>
      <c r="N61" s="162"/>
      <c r="O61" s="162"/>
      <c r="P61" s="160"/>
      <c r="Q61" s="161"/>
      <c r="R61" s="162"/>
      <c r="S61" s="162"/>
      <c r="T61" s="160"/>
      <c r="U61" s="161"/>
      <c r="V61" s="162"/>
      <c r="W61" s="162"/>
      <c r="X61" s="97" t="str">
        <f t="shared" si="10"/>
        <v>DDS25Y</v>
      </c>
      <c r="Y61" s="12" t="str">
        <f t="shared" si="20"/>
        <v>EUROISDDS25Y</v>
      </c>
      <c r="Z61" s="84">
        <f>'ON Pricing'!$I61*100</f>
        <v>1.4520000000002522</v>
      </c>
      <c r="AA61" s="84">
        <f t="shared" si="12"/>
        <v>1.4520000000002522</v>
      </c>
      <c r="AB61" s="2"/>
      <c r="AC61" s="84"/>
      <c r="AD61" s="84"/>
      <c r="AE61" s="84"/>
      <c r="AF61" s="84"/>
      <c r="AG61" s="84"/>
      <c r="AH61" s="84"/>
      <c r="AI61" s="84"/>
      <c r="AJ61" s="84"/>
      <c r="AK61" s="84">
        <f>ABS(_xll.RtGet(SourceAlias,$Y61,BID)-Z61)</f>
        <v>9.9999999974786924E-4</v>
      </c>
      <c r="AL61" s="84">
        <f>ABS(_xll.RtGet(SourceAlias,$Y61,ASK)-AA61)</f>
        <v>9.9999999974786924E-4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97" t="s">
        <v>117</v>
      </c>
      <c r="B62" s="94" t="str">
        <f>IF(Contribute="abcd",IF($D$2&lt;&gt;-1,_xll.RtContribute(SourceAlias,I62,Fields,J62:K62,"SCOPE:SERVER"),_xll.RtContribute(SourceAlias,"DDS_INSERT_S",$D$2:$F$2,I62:K62,"SCOPE:SERVER FTC:ALL")),"stopped")</f>
        <v>stopped</v>
      </c>
      <c r="C62" s="116" t="str">
        <f>IF(Contribute="abcd",IF($D$2&lt;&gt;-1,_xll.RtContribute(SourceAlias,M62,Fields,N62:O62,"SCOPE:SERVER"),_xll.RtContribute(SourceAlias,"DDS_INSERT_S",$D$2:$F$2,M62:O62,"SCOPE:SERVER FTC:ALL")),"stopped")</f>
        <v>stopped</v>
      </c>
      <c r="D62" s="116" t="str">
        <f>IF(Contribute="abcd",IF($D$2&lt;&gt;-1,_xll.RtContribute(SourceAlias,Q62,Fields,R62:S62,"SCOPE:SERVER"),_xll.RtContribute(SourceAlias,"DDS_INSERT_S",$D$2:$F$2,Q62:S62,"SCOPE:SERVER FTC:ALL")),"stopped")</f>
        <v>stopped</v>
      </c>
      <c r="E62" s="116" t="str">
        <f>IF(Contribute="abcd",IF($D$2&lt;&gt;-1,_xll.RtContribute(SourceAlias,U62,Fields,V62:W62,"SCOPE:SERVER"),_xll.RtContribute(SourceAlias,"DDS_INSERT_S",$D$2:$F$2,V62:W62,"SCOPE:SERVER FTC:ALL")),"stopped")</f>
        <v>stopped</v>
      </c>
      <c r="F62" s="16" t="str">
        <f>IF(Contribute="abcd",IF($D$2&lt;&gt;-1,_xll.RtContribute(SourceAlias,Y62,Fields,Z62:AA62,"SCOPE:SERVER"),_xll.RtContribute(SourceAlias,"DDS_INSERT_S",$D$2:$F$2,Y62:AA62,"SCOPE:SERVER FTC:ALL")),"stopped")</f>
        <v>stopped</v>
      </c>
      <c r="G62" s="3"/>
      <c r="H62" s="97" t="s">
        <v>117</v>
      </c>
      <c r="I62" s="12" t="str">
        <f t="shared" si="19"/>
        <v>EURYC1M_AB1E_26Y</v>
      </c>
      <c r="J62" s="84">
        <f>'1M Pricing'!I62*100</f>
        <v>1.5209446110832292</v>
      </c>
      <c r="K62" s="84">
        <f t="shared" si="5"/>
        <v>1.5209446110832292</v>
      </c>
      <c r="L62" s="160"/>
      <c r="M62" s="161"/>
      <c r="N62" s="162"/>
      <c r="O62" s="162"/>
      <c r="P62" s="160"/>
      <c r="Q62" s="161"/>
      <c r="R62" s="162"/>
      <c r="S62" s="162"/>
      <c r="T62" s="160"/>
      <c r="U62" s="161"/>
      <c r="V62" s="162"/>
      <c r="W62" s="162"/>
      <c r="X62" s="97" t="str">
        <f t="shared" si="10"/>
        <v>DDS26Y</v>
      </c>
      <c r="Y62" s="12" t="str">
        <f t="shared" si="20"/>
        <v>EUROISDDS26Y</v>
      </c>
      <c r="Z62" s="84">
        <f>'ON Pricing'!$I62*100</f>
        <v>1.4667633176370998</v>
      </c>
      <c r="AA62" s="84">
        <f t="shared" si="12"/>
        <v>1.4667633176370998</v>
      </c>
      <c r="AB62" s="2"/>
      <c r="AC62" s="84"/>
      <c r="AD62" s="84"/>
      <c r="AE62" s="84"/>
      <c r="AF62" s="84"/>
      <c r="AG62" s="84"/>
      <c r="AH62" s="84"/>
      <c r="AI62" s="84"/>
      <c r="AJ62" s="84"/>
      <c r="AK62" s="84">
        <f>ABS(_xll.RtGet(SourceAlias,$Y62,BID)-Z62)</f>
        <v>1.2366823629001988E-3</v>
      </c>
      <c r="AL62" s="84">
        <f>ABS(_xll.RtGet(SourceAlias,$Y62,ASK)-AA62)</f>
        <v>1.2366823629001988E-3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97" t="s">
        <v>118</v>
      </c>
      <c r="B63" s="94" t="str">
        <f>IF(Contribute="abcd",IF($D$2&lt;&gt;-1,_xll.RtContribute(SourceAlias,I63,Fields,J63:K63,"SCOPE:SERVER"),_xll.RtContribute(SourceAlias,"DDS_INSERT_S",$D$2:$F$2,I63:K63,"SCOPE:SERVER FTC:ALL")),"stopped")</f>
        <v>stopped</v>
      </c>
      <c r="C63" s="116" t="str">
        <f>IF(Contribute="abcd",IF($D$2&lt;&gt;-1,_xll.RtContribute(SourceAlias,M63,Fields,N63:O63,"SCOPE:SERVER"),_xll.RtContribute(SourceAlias,"DDS_INSERT_S",$D$2:$F$2,M63:O63,"SCOPE:SERVER FTC:ALL")),"stopped")</f>
        <v>stopped</v>
      </c>
      <c r="D63" s="116" t="str">
        <f>IF(Contribute="abcd",IF($D$2&lt;&gt;-1,_xll.RtContribute(SourceAlias,Q63,Fields,R63:S63,"SCOPE:SERVER"),_xll.RtContribute(SourceAlias,"DDS_INSERT_S",$D$2:$F$2,Q63:S63,"SCOPE:SERVER FTC:ALL")),"stopped")</f>
        <v>stopped</v>
      </c>
      <c r="E63" s="116" t="str">
        <f>IF(Contribute="abcd",IF($D$2&lt;&gt;-1,_xll.RtContribute(SourceAlias,U63,Fields,V63:W63,"SCOPE:SERVER"),_xll.RtContribute(SourceAlias,"DDS_INSERT_S",$D$2:$F$2,V63:W63,"SCOPE:SERVER FTC:ALL")),"stopped")</f>
        <v>stopped</v>
      </c>
      <c r="F63" s="16" t="str">
        <f>IF(Contribute="abcd",IF($D$2&lt;&gt;-1,_xll.RtContribute(SourceAlias,Y63,Fields,Z63:AA63,"SCOPE:SERVER"),_xll.RtContribute(SourceAlias,"DDS_INSERT_S",$D$2:$F$2,Y63:AA63,"SCOPE:SERVER FTC:ALL")),"stopped")</f>
        <v>stopped</v>
      </c>
      <c r="G63" s="3"/>
      <c r="H63" s="97" t="s">
        <v>118</v>
      </c>
      <c r="I63" s="12" t="str">
        <f t="shared" si="19"/>
        <v>EURYC1M_AB1E_27Y</v>
      </c>
      <c r="J63" s="84">
        <f>'1M Pricing'!I63*100</f>
        <v>1.5341012660875306</v>
      </c>
      <c r="K63" s="84">
        <f t="shared" si="5"/>
        <v>1.5341012660875306</v>
      </c>
      <c r="L63" s="160"/>
      <c r="M63" s="161"/>
      <c r="N63" s="162"/>
      <c r="O63" s="162"/>
      <c r="P63" s="160"/>
      <c r="Q63" s="161"/>
      <c r="R63" s="162"/>
      <c r="S63" s="162"/>
      <c r="T63" s="160"/>
      <c r="U63" s="161"/>
      <c r="V63" s="162"/>
      <c r="W63" s="162"/>
      <c r="X63" s="97" t="str">
        <f t="shared" si="10"/>
        <v>DDS27Y</v>
      </c>
      <c r="Y63" s="12" t="str">
        <f t="shared" si="20"/>
        <v>EUROISDDS27Y</v>
      </c>
      <c r="Z63" s="84">
        <f>'ON Pricing'!$I63*100</f>
        <v>1.4804498739195417</v>
      </c>
      <c r="AA63" s="84">
        <f t="shared" si="12"/>
        <v>1.4804498739195417</v>
      </c>
      <c r="AB63" s="2"/>
      <c r="AC63" s="84"/>
      <c r="AD63" s="84"/>
      <c r="AE63" s="84"/>
      <c r="AF63" s="84"/>
      <c r="AG63" s="84"/>
      <c r="AH63" s="84"/>
      <c r="AI63" s="84"/>
      <c r="AJ63" s="84"/>
      <c r="AK63" s="84">
        <f>ABS(_xll.RtGet(SourceAlias,$Y63,BID)-Z63)</f>
        <v>5.5012608045834632E-4</v>
      </c>
      <c r="AL63" s="84">
        <f>ABS(_xll.RtGet(SourceAlias,$Y63,ASK)-AA63)</f>
        <v>5.5012608045834632E-4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97" t="s">
        <v>119</v>
      </c>
      <c r="B64" s="94" t="str">
        <f>IF(Contribute="abcd",IF($D$2&lt;&gt;-1,_xll.RtContribute(SourceAlias,I64,Fields,J64:K64,"SCOPE:SERVER"),_xll.RtContribute(SourceAlias,"DDS_INSERT_S",$D$2:$F$2,I64:K64,"SCOPE:SERVER FTC:ALL")),"stopped")</f>
        <v>stopped</v>
      </c>
      <c r="C64" s="116" t="str">
        <f>IF(Contribute="abcd",IF($D$2&lt;&gt;-1,_xll.RtContribute(SourceAlias,M64,Fields,N64:O64,"SCOPE:SERVER"),_xll.RtContribute(SourceAlias,"DDS_INSERT_S",$D$2:$F$2,M64:O64,"SCOPE:SERVER FTC:ALL")),"stopped")</f>
        <v>stopped</v>
      </c>
      <c r="D64" s="116" t="str">
        <f>IF(Contribute="abcd",IF($D$2&lt;&gt;-1,_xll.RtContribute(SourceAlias,Q64,Fields,R64:S64,"SCOPE:SERVER"),_xll.RtContribute(SourceAlias,"DDS_INSERT_S",$D$2:$F$2,Q64:S64,"SCOPE:SERVER FTC:ALL")),"stopped")</f>
        <v>stopped</v>
      </c>
      <c r="E64" s="116" t="str">
        <f>IF(Contribute="abcd",IF($D$2&lt;&gt;-1,_xll.RtContribute(SourceAlias,U64,Fields,V64:W64,"SCOPE:SERVER"),_xll.RtContribute(SourceAlias,"DDS_INSERT_S",$D$2:$F$2,V64:W64,"SCOPE:SERVER FTC:ALL")),"stopped")</f>
        <v>stopped</v>
      </c>
      <c r="F64" s="16" t="str">
        <f>IF(Contribute="abcd",IF($D$2&lt;&gt;-1,_xll.RtContribute(SourceAlias,Y64,Fields,Z64:AA64,"SCOPE:SERVER"),_xll.RtContribute(SourceAlias,"DDS_INSERT_S",$D$2:$F$2,Y64:AA64,"SCOPE:SERVER FTC:ALL")),"stopped")</f>
        <v>stopped</v>
      </c>
      <c r="G64" s="3"/>
      <c r="H64" s="97" t="s">
        <v>119</v>
      </c>
      <c r="I64" s="12" t="str">
        <f t="shared" si="19"/>
        <v>EURYC1M_AB1E_28Y</v>
      </c>
      <c r="J64" s="84">
        <f>'1M Pricing'!I64*100</f>
        <v>1.5461481325449418</v>
      </c>
      <c r="K64" s="84">
        <f t="shared" si="5"/>
        <v>1.5461481325449418</v>
      </c>
      <c r="L64" s="160"/>
      <c r="M64" s="161"/>
      <c r="N64" s="162"/>
      <c r="O64" s="162"/>
      <c r="P64" s="160"/>
      <c r="Q64" s="161"/>
      <c r="R64" s="162"/>
      <c r="S64" s="162"/>
      <c r="T64" s="160"/>
      <c r="U64" s="161"/>
      <c r="V64" s="162"/>
      <c r="W64" s="162"/>
      <c r="X64" s="97" t="str">
        <f t="shared" si="10"/>
        <v>DDS28Y</v>
      </c>
      <c r="Y64" s="12" t="str">
        <f t="shared" si="20"/>
        <v>EUROISDDS28Y</v>
      </c>
      <c r="Z64" s="84">
        <f>'ON Pricing'!$I64*100</f>
        <v>1.4931363984514545</v>
      </c>
      <c r="AA64" s="84">
        <f t="shared" si="12"/>
        <v>1.4931363984514545</v>
      </c>
      <c r="AB64" s="2"/>
      <c r="AC64" s="84"/>
      <c r="AD64" s="84"/>
      <c r="AE64" s="84"/>
      <c r="AF64" s="84"/>
      <c r="AG64" s="84"/>
      <c r="AH64" s="84"/>
      <c r="AI64" s="84"/>
      <c r="AJ64" s="84"/>
      <c r="AK64" s="84">
        <f>ABS(_xll.RtGet(SourceAlias,$Y64,BID)-Z64)</f>
        <v>8.6360154854547844E-4</v>
      </c>
      <c r="AL64" s="84">
        <f>ABS(_xll.RtGet(SourceAlias,$Y64,ASK)-AA64)</f>
        <v>8.6360154854547844E-4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97" t="s">
        <v>120</v>
      </c>
      <c r="B65" s="94" t="str">
        <f>IF(Contribute="abcd",IF($D$2&lt;&gt;-1,_xll.RtContribute(SourceAlias,I65,Fields,J65:K65,"SCOPE:SERVER"),_xll.RtContribute(SourceAlias,"DDS_INSERT_S",$D$2:$F$2,I65:K65,"SCOPE:SERVER FTC:ALL")),"stopped")</f>
        <v>stopped</v>
      </c>
      <c r="C65" s="116" t="str">
        <f>IF(Contribute="abcd",IF($D$2&lt;&gt;-1,_xll.RtContribute(SourceAlias,M65,Fields,N65:O65,"SCOPE:SERVER"),_xll.RtContribute(SourceAlias,"DDS_INSERT_S",$D$2:$F$2,M65:O65,"SCOPE:SERVER FTC:ALL")),"stopped")</f>
        <v>stopped</v>
      </c>
      <c r="D65" s="116" t="str">
        <f>IF(Contribute="abcd",IF($D$2&lt;&gt;-1,_xll.RtContribute(SourceAlias,Q65,Fields,R65:S65,"SCOPE:SERVER"),_xll.RtContribute(SourceAlias,"DDS_INSERT_S",$D$2:$F$2,Q65:S65,"SCOPE:SERVER FTC:ALL")),"stopped")</f>
        <v>stopped</v>
      </c>
      <c r="E65" s="116" t="str">
        <f>IF(Contribute="abcd",IF($D$2&lt;&gt;-1,_xll.RtContribute(SourceAlias,U65,Fields,V65:W65,"SCOPE:SERVER"),_xll.RtContribute(SourceAlias,"DDS_INSERT_S",$D$2:$F$2,V65:W65,"SCOPE:SERVER FTC:ALL")),"stopped")</f>
        <v>stopped</v>
      </c>
      <c r="F65" s="16" t="str">
        <f>IF(Contribute="abcd",IF($D$2&lt;&gt;-1,_xll.RtContribute(SourceAlias,Y65,Fields,Z65:AA65,"SCOPE:SERVER"),_xll.RtContribute(SourceAlias,"DDS_INSERT_S",$D$2:$F$2,Y65:AA65,"SCOPE:SERVER FTC:ALL")),"stopped")</f>
        <v>stopped</v>
      </c>
      <c r="G65" s="3"/>
      <c r="H65" s="97" t="s">
        <v>120</v>
      </c>
      <c r="I65" s="12" t="str">
        <f t="shared" si="19"/>
        <v>EURYC1M_AB1E_29Y</v>
      </c>
      <c r="J65" s="84">
        <f>'1M Pricing'!I65*100</f>
        <v>1.5573945458500831</v>
      </c>
      <c r="K65" s="84">
        <f t="shared" si="5"/>
        <v>1.5573945458500831</v>
      </c>
      <c r="L65" s="160"/>
      <c r="M65" s="161"/>
      <c r="N65" s="162"/>
      <c r="O65" s="162"/>
      <c r="P65" s="160"/>
      <c r="Q65" s="161"/>
      <c r="R65" s="162"/>
      <c r="S65" s="162"/>
      <c r="T65" s="160"/>
      <c r="U65" s="161"/>
      <c r="V65" s="162"/>
      <c r="W65" s="162"/>
      <c r="X65" s="97" t="str">
        <f t="shared" si="10"/>
        <v>DDS29Y</v>
      </c>
      <c r="Y65" s="12" t="str">
        <f t="shared" si="20"/>
        <v>EUROISDDS29Y</v>
      </c>
      <c r="Z65" s="84">
        <f>'ON Pricing'!$I65*100</f>
        <v>1.5049264552721862</v>
      </c>
      <c r="AA65" s="84">
        <f t="shared" si="12"/>
        <v>1.5049264552721862</v>
      </c>
      <c r="AB65" s="2"/>
      <c r="AC65" s="84"/>
      <c r="AD65" s="84"/>
      <c r="AE65" s="84"/>
      <c r="AF65" s="84"/>
      <c r="AG65" s="84"/>
      <c r="AH65" s="84"/>
      <c r="AI65" s="84"/>
      <c r="AJ65" s="84"/>
      <c r="AK65" s="84">
        <f>ABS(_xll.RtGet(SourceAlias,$Y65,BID)-Z65)</f>
        <v>7.3544727813734667E-5</v>
      </c>
      <c r="AL65" s="84">
        <f>ABS(_xll.RtGet(SourceAlias,$Y65,ASK)-AA65)</f>
        <v>7.3544727813734667E-5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97" t="s">
        <v>121</v>
      </c>
      <c r="B66" s="94" t="str">
        <f>IF(Contribute="abcd",IF($D$2&lt;&gt;-1,_xll.RtContribute(SourceAlias,I66,Fields,J66:K66,"SCOPE:SERVER"),_xll.RtContribute(SourceAlias,"DDS_INSERT_S",$D$2:$F$2,I66:K66,"SCOPE:SERVER FTC:ALL")),"stopped")</f>
        <v>stopped</v>
      </c>
      <c r="C66" s="116" t="str">
        <f>IF(Contribute="abcd",IF($D$2&lt;&gt;-1,_xll.RtContribute(SourceAlias,M66,Fields,N66:O66,"SCOPE:SERVER"),_xll.RtContribute(SourceAlias,"DDS_INSERT_S",$D$2:$F$2,M66:O66,"SCOPE:SERVER FTC:ALL")),"stopped")</f>
        <v>stopped</v>
      </c>
      <c r="D66" s="116" t="str">
        <f>IF(Contribute="abcd",IF($D$2&lt;&gt;-1,_xll.RtContribute(SourceAlias,Q66,Fields,R66:S66,"SCOPE:SERVER"),_xll.RtContribute(SourceAlias,"DDS_INSERT_S",$D$2:$F$2,Q66:S66,"SCOPE:SERVER FTC:ALL")),"stopped")</f>
        <v>stopped</v>
      </c>
      <c r="E66" s="116" t="str">
        <f>IF(Contribute="abcd",IF($D$2&lt;&gt;-1,_xll.RtContribute(SourceAlias,U66,Fields,V66:W66,"SCOPE:SERVER"),_xll.RtContribute(SourceAlias,"DDS_INSERT_S",$D$2:$F$2,V66:W66,"SCOPE:SERVER FTC:ALL")),"stopped")</f>
        <v>stopped</v>
      </c>
      <c r="F66" s="16" t="str">
        <f>IF(Contribute="abcd",IF($D$2&lt;&gt;-1,_xll.RtContribute(SourceAlias,Y66,Fields,Z66:AA66,"SCOPE:SERVER"),_xll.RtContribute(SourceAlias,"DDS_INSERT_S",$D$2:$F$2,Y66:AA66,"SCOPE:SERVER FTC:ALL")),"stopped")</f>
        <v>stopped</v>
      </c>
      <c r="G66" s="3"/>
      <c r="H66" s="97" t="s">
        <v>121</v>
      </c>
      <c r="I66" s="12" t="str">
        <f t="shared" si="19"/>
        <v>EURYC1M_AB1E_30Y</v>
      </c>
      <c r="J66" s="84">
        <f>'1M Pricing'!I66*100</f>
        <v>1.5682963530085285</v>
      </c>
      <c r="K66" s="84">
        <f t="shared" si="5"/>
        <v>1.5682963530085285</v>
      </c>
      <c r="L66" s="160"/>
      <c r="M66" s="161"/>
      <c r="N66" s="162"/>
      <c r="O66" s="162"/>
      <c r="P66" s="160"/>
      <c r="Q66" s="161"/>
      <c r="R66" s="162"/>
      <c r="S66" s="162"/>
      <c r="T66" s="160"/>
      <c r="U66" s="161"/>
      <c r="V66" s="162"/>
      <c r="W66" s="162"/>
      <c r="X66" s="97" t="str">
        <f>"DDS"&amp;A66</f>
        <v>DDS30Y</v>
      </c>
      <c r="Y66" s="12" t="str">
        <f t="shared" si="20"/>
        <v>EUROISDDS30Y</v>
      </c>
      <c r="Z66" s="84">
        <f>'ON Pricing'!$I66*100</f>
        <v>1.5160000000002316</v>
      </c>
      <c r="AA66" s="84">
        <f t="shared" si="12"/>
        <v>1.5160000000002316</v>
      </c>
      <c r="AB66" s="2"/>
      <c r="AC66" s="84"/>
      <c r="AD66" s="84"/>
      <c r="AE66" s="84"/>
      <c r="AF66" s="84"/>
      <c r="AG66" s="84"/>
      <c r="AH66" s="84"/>
      <c r="AI66" s="84"/>
      <c r="AJ66" s="84"/>
      <c r="AK66" s="84">
        <f>ABS(_xll.RtGet(SourceAlias,$Y66,BID)-Z66)</f>
        <v>2.3159252293680765E-13</v>
      </c>
      <c r="AL66" s="84">
        <f>ABS(_xll.RtGet(SourceAlias,$Y66,ASK)-AA66)</f>
        <v>2.3159252293680765E-13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97" t="s">
        <v>148</v>
      </c>
      <c r="B67" s="94" t="str">
        <f>IF(Contribute="abcd",IF($D$2&lt;&gt;-1,_xll.RtContribute(SourceAlias,I67,Fields,J67:K67,"SCOPE:SERVER"),_xll.RtContribute(SourceAlias,"DDS_INSERT_S",$D$2:$F$2,I67:K67,"SCOPE:SERVER FTC:ALL")),"stopped")</f>
        <v>stopped</v>
      </c>
      <c r="C67" s="116"/>
      <c r="D67" s="116"/>
      <c r="E67" s="116"/>
      <c r="F67" s="16"/>
      <c r="G67" s="3"/>
      <c r="H67" s="97" t="s">
        <v>148</v>
      </c>
      <c r="I67" s="12" t="str">
        <f t="shared" si="19"/>
        <v>EURYC1M_AB1E_31Y</v>
      </c>
      <c r="J67" s="84">
        <f>'1M Pricing'!I67*100</f>
        <v>1.578606000565395</v>
      </c>
      <c r="K67" s="84">
        <f t="shared" si="5"/>
        <v>1.578606000565395</v>
      </c>
      <c r="L67" s="160"/>
      <c r="M67" s="161"/>
      <c r="N67" s="162"/>
      <c r="O67" s="162"/>
      <c r="P67" s="160"/>
      <c r="Q67" s="161"/>
      <c r="R67" s="162"/>
      <c r="S67" s="162"/>
      <c r="T67" s="160"/>
      <c r="U67" s="161"/>
      <c r="V67" s="162"/>
      <c r="W67" s="162"/>
      <c r="X67" s="97" t="str">
        <f>"DDS"&amp;A67</f>
        <v>DDS31Y</v>
      </c>
      <c r="Y67" s="12"/>
      <c r="Z67" s="84"/>
      <c r="AA67" s="84"/>
      <c r="AB67" s="2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97" t="s">
        <v>149</v>
      </c>
      <c r="B68" s="94" t="str">
        <f>IF(Contribute="abcd",IF($D$2&lt;&gt;-1,_xll.RtContribute(SourceAlias,I68,Fields,J68:K68,"SCOPE:SERVER"),_xll.RtContribute(SourceAlias,"DDS_INSERT_S",$D$2:$F$2,I68:K68,"SCOPE:SERVER FTC:ALL")),"stopped")</f>
        <v>stopped</v>
      </c>
      <c r="C68" s="116"/>
      <c r="D68" s="116"/>
      <c r="E68" s="116"/>
      <c r="F68" s="16"/>
      <c r="G68" s="3"/>
      <c r="H68" s="97" t="s">
        <v>149</v>
      </c>
      <c r="I68" s="12" t="str">
        <f t="shared" si="19"/>
        <v>EURYC1M_AB1E_32Y</v>
      </c>
      <c r="J68" s="84">
        <f>'1M Pricing'!I68*100</f>
        <v>1.5884842507603025</v>
      </c>
      <c r="K68" s="84">
        <f t="shared" si="5"/>
        <v>1.5884842507603025</v>
      </c>
      <c r="L68" s="160"/>
      <c r="M68" s="161"/>
      <c r="N68" s="162"/>
      <c r="O68" s="162"/>
      <c r="P68" s="160"/>
      <c r="Q68" s="161"/>
      <c r="R68" s="162"/>
      <c r="S68" s="162"/>
      <c r="T68" s="160"/>
      <c r="U68" s="161"/>
      <c r="V68" s="162"/>
      <c r="W68" s="162"/>
      <c r="X68" s="97" t="str">
        <f>"DDS"&amp;A68</f>
        <v>DDS32Y</v>
      </c>
      <c r="Y68" s="12"/>
      <c r="Z68" s="84"/>
      <c r="AA68" s="84"/>
      <c r="AB68" s="2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97" t="s">
        <v>150</v>
      </c>
      <c r="B69" s="94" t="str">
        <f>IF(Contribute="abcd",IF($D$2&lt;&gt;-1,_xll.RtContribute(SourceAlias,I69,Fields,J69:K69,"SCOPE:SERVER"),_xll.RtContribute(SourceAlias,"DDS_INSERT_S",$D$2:$F$2,I69:K69,"SCOPE:SERVER FTC:ALL")),"stopped")</f>
        <v>stopped</v>
      </c>
      <c r="C69" s="116"/>
      <c r="D69" s="116"/>
      <c r="E69" s="116"/>
      <c r="F69" s="16"/>
      <c r="G69" s="3"/>
      <c r="H69" s="97" t="s">
        <v>150</v>
      </c>
      <c r="I69" s="12" t="str">
        <f t="shared" si="19"/>
        <v>EURYC1M_AB1E_33Y</v>
      </c>
      <c r="J69" s="84">
        <f>'1M Pricing'!I69*100</f>
        <v>1.5978489971074712</v>
      </c>
      <c r="K69" s="84">
        <f t="shared" si="5"/>
        <v>1.5978489971074712</v>
      </c>
      <c r="L69" s="160"/>
      <c r="M69" s="161"/>
      <c r="N69" s="162"/>
      <c r="O69" s="162"/>
      <c r="P69" s="160"/>
      <c r="Q69" s="161"/>
      <c r="R69" s="162"/>
      <c r="S69" s="162"/>
      <c r="T69" s="160"/>
      <c r="U69" s="161"/>
      <c r="V69" s="162"/>
      <c r="W69" s="162"/>
      <c r="X69" s="97" t="str">
        <f>"DDS"&amp;A69</f>
        <v>DDS33Y</v>
      </c>
      <c r="Y69" s="12"/>
      <c r="Z69" s="84"/>
      <c r="AA69" s="84"/>
      <c r="AB69" s="2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97" t="s">
        <v>151</v>
      </c>
      <c r="B70" s="94" t="str">
        <f>IF(Contribute="abcd",IF($D$2&lt;&gt;-1,_xll.RtContribute(SourceAlias,I70,Fields,J70:K70,"SCOPE:SERVER"),_xll.RtContribute(SourceAlias,"DDS_INSERT_S",$D$2:$F$2,I70:K70,"SCOPE:SERVER FTC:ALL")),"stopped")</f>
        <v>stopped</v>
      </c>
      <c r="C70" s="116"/>
      <c r="D70" s="116"/>
      <c r="E70" s="116"/>
      <c r="F70" s="16"/>
      <c r="G70" s="3"/>
      <c r="H70" s="97" t="s">
        <v>151</v>
      </c>
      <c r="I70" s="12" t="str">
        <f t="shared" si="19"/>
        <v>EURYC1M_AB1E_34Y</v>
      </c>
      <c r="J70" s="84">
        <f>'1M Pricing'!I70*100</f>
        <v>1.6066976956257404</v>
      </c>
      <c r="K70" s="84">
        <f t="shared" si="5"/>
        <v>1.6066976956257404</v>
      </c>
      <c r="L70" s="160"/>
      <c r="M70" s="161"/>
      <c r="N70" s="162"/>
      <c r="O70" s="162"/>
      <c r="P70" s="160"/>
      <c r="Q70" s="161"/>
      <c r="R70" s="162"/>
      <c r="S70" s="162"/>
      <c r="T70" s="160"/>
      <c r="U70" s="161"/>
      <c r="V70" s="162"/>
      <c r="W70" s="162"/>
      <c r="X70" s="97" t="str">
        <f>"DDS"&amp;A70</f>
        <v>DDS34Y</v>
      </c>
      <c r="Y70" s="12"/>
      <c r="Z70" s="84"/>
      <c r="AA70" s="84"/>
      <c r="AB70" s="2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97" t="s">
        <v>122</v>
      </c>
      <c r="B71" s="94" t="str">
        <f>IF(Contribute="abcd",IF($D$2&lt;&gt;-1,_xll.RtContribute(SourceAlias,I71,Fields,J71:K71,"SCOPE:SERVER"),_xll.RtContribute(SourceAlias,"DDS_INSERT_S",$D$2:$F$2,I71:K71,"SCOPE:SERVER FTC:ALL")),"stopped")</f>
        <v>stopped</v>
      </c>
      <c r="C71" s="116" t="str">
        <f>IF(Contribute="abcd",IF($D$2&lt;&gt;-1,_xll.RtContribute(SourceAlias,M71,Fields,N71:O71,"SCOPE:SERVER"),_xll.RtContribute(SourceAlias,"DDS_INSERT_S",$D$2:$F$2,M71:O71,"SCOPE:SERVER FTC:ALL")),"stopped")</f>
        <v>stopped</v>
      </c>
      <c r="D71" s="116" t="str">
        <f>IF(Contribute="abcd",IF($D$2&lt;&gt;-1,_xll.RtContribute(SourceAlias,Q71,Fields,R71:S71,"SCOPE:SERVER"),_xll.RtContribute(SourceAlias,"DDS_INSERT_S",$D$2:$F$2,Q71:S71,"SCOPE:SERVER FTC:ALL")),"stopped")</f>
        <v>stopped</v>
      </c>
      <c r="E71" s="116" t="str">
        <f>IF(Contribute="abcd",IF($D$2&lt;&gt;-1,_xll.RtContribute(SourceAlias,U71,Fields,V71:W71,"SCOPE:SERVER"),_xll.RtContribute(SourceAlias,"DDS_INSERT_S",$D$2:$F$2,V71:W71,"SCOPE:SERVER FTC:ALL")),"stopped")</f>
        <v>stopped</v>
      </c>
      <c r="F71" s="16" t="str">
        <f>IF(Contribute="abcd",IF($D$2&lt;&gt;-1,_xll.RtContribute(SourceAlias,Y71,Fields,Z71:AA71,"SCOPE:SERVER"),_xll.RtContribute(SourceAlias,"DDS_INSERT_S",$D$2:$F$2,Y71:AA71,"SCOPE:SERVER FTC:ALL")),"stopped")</f>
        <v>stopped</v>
      </c>
      <c r="G71" s="3"/>
      <c r="H71" s="97" t="s">
        <v>122</v>
      </c>
      <c r="I71" s="12" t="str">
        <f t="shared" si="19"/>
        <v>EURYC1M_AB1E_35Y</v>
      </c>
      <c r="J71" s="84">
        <f>'1M Pricing'!I71*100</f>
        <v>1.6147188706319815</v>
      </c>
      <c r="K71" s="84">
        <f t="shared" ref="K71:K78" si="21">J71</f>
        <v>1.6147188706319815</v>
      </c>
      <c r="L71" s="160"/>
      <c r="M71" s="161"/>
      <c r="N71" s="162"/>
      <c r="O71" s="162"/>
      <c r="P71" s="160"/>
      <c r="Q71" s="161"/>
      <c r="R71" s="162"/>
      <c r="S71" s="162"/>
      <c r="T71" s="160"/>
      <c r="U71" s="161"/>
      <c r="V71" s="162"/>
      <c r="W71" s="162"/>
      <c r="X71" s="97" t="str">
        <f t="shared" si="10"/>
        <v>DDS35Y</v>
      </c>
      <c r="Y71" s="12" t="str">
        <f>Currency&amp;LEFT($X$4,3)&amp;X71</f>
        <v>EUROISDDS35Y</v>
      </c>
      <c r="Z71" s="84">
        <f>'ON Pricing'!$I71*100</f>
        <v>1.5607594635868205</v>
      </c>
      <c r="AA71" s="84">
        <f t="shared" si="12"/>
        <v>1.5607594635868205</v>
      </c>
      <c r="AB71" s="2"/>
      <c r="AC71" s="84"/>
      <c r="AD71" s="84"/>
      <c r="AE71" s="84"/>
      <c r="AF71" s="84"/>
      <c r="AG71" s="84"/>
      <c r="AH71" s="84"/>
      <c r="AI71" s="84"/>
      <c r="AJ71" s="84"/>
      <c r="AK71" s="84">
        <f>ABS(_xll.RtGet(SourceAlias,$Y71,BID)-Z71)</f>
        <v>2.2405364131794503E-3</v>
      </c>
      <c r="AL71" s="84">
        <f>ABS(_xll.RtGet(SourceAlias,$Y71,ASK)-AA71)</f>
        <v>2.2405364131794503E-3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97" t="s">
        <v>152</v>
      </c>
      <c r="B72" s="94" t="str">
        <f>IF(Contribute="abcd",IF($D$2&lt;&gt;-1,_xll.RtContribute(SourceAlias,I72,Fields,J72:K72,"SCOPE:SERVER"),_xll.RtContribute(SourceAlias,"DDS_INSERT_S",$D$2:$F$2,I72:K72,"SCOPE:SERVER FTC:ALL")),"stopped")</f>
        <v>stopped</v>
      </c>
      <c r="C72" s="116"/>
      <c r="D72" s="116"/>
      <c r="E72" s="116"/>
      <c r="F72" s="16"/>
      <c r="G72" s="3"/>
      <c r="H72" s="97" t="s">
        <v>152</v>
      </c>
      <c r="I72" s="12" t="str">
        <f t="shared" si="19"/>
        <v>EURYC1M_AB1E_36Y</v>
      </c>
      <c r="J72" s="84">
        <f>'1M Pricing'!I72*100</f>
        <v>1.6220036879044486</v>
      </c>
      <c r="K72" s="84">
        <f t="shared" si="21"/>
        <v>1.6220036879044486</v>
      </c>
      <c r="L72" s="160"/>
      <c r="M72" s="161"/>
      <c r="N72" s="162"/>
      <c r="O72" s="162"/>
      <c r="P72" s="160"/>
      <c r="Q72" s="161"/>
      <c r="R72" s="162"/>
      <c r="S72" s="162"/>
      <c r="T72" s="160"/>
      <c r="U72" s="161"/>
      <c r="V72" s="162"/>
      <c r="W72" s="162"/>
      <c r="X72" s="97" t="str">
        <f t="shared" si="10"/>
        <v>DDS36Y</v>
      </c>
      <c r="Y72" s="12"/>
      <c r="Z72" s="84"/>
      <c r="AA72" s="84"/>
      <c r="AB72" s="2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97" t="s">
        <v>153</v>
      </c>
      <c r="B73" s="94" t="str">
        <f>IF(Contribute="abcd",IF($D$2&lt;&gt;-1,_xll.RtContribute(SourceAlias,I73,Fields,J73:K73,"SCOPE:SERVER"),_xll.RtContribute(SourceAlias,"DDS_INSERT_S",$D$2:$F$2,I73:K73,"SCOPE:SERVER FTC:ALL")),"stopped")</f>
        <v>stopped</v>
      </c>
      <c r="C73" s="116"/>
      <c r="D73" s="116"/>
      <c r="E73" s="116"/>
      <c r="F73" s="16"/>
      <c r="G73" s="3"/>
      <c r="H73" s="97" t="s">
        <v>153</v>
      </c>
      <c r="I73" s="12" t="str">
        <f t="shared" si="19"/>
        <v>EURYC1M_AB1E_37Y</v>
      </c>
      <c r="J73" s="84">
        <f>'1M Pricing'!I73*100</f>
        <v>1.6284033920548244</v>
      </c>
      <c r="K73" s="84">
        <f t="shared" si="21"/>
        <v>1.6284033920548244</v>
      </c>
      <c r="L73" s="160"/>
      <c r="M73" s="161"/>
      <c r="N73" s="162"/>
      <c r="O73" s="162"/>
      <c r="P73" s="160"/>
      <c r="Q73" s="161"/>
      <c r="R73" s="162"/>
      <c r="S73" s="162"/>
      <c r="T73" s="160"/>
      <c r="U73" s="161"/>
      <c r="V73" s="162"/>
      <c r="W73" s="162"/>
      <c r="X73" s="97" t="str">
        <f t="shared" si="10"/>
        <v>DDS37Y</v>
      </c>
      <c r="Y73" s="12"/>
      <c r="Z73" s="84"/>
      <c r="AA73" s="84"/>
      <c r="AB73" s="2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97" t="s">
        <v>154</v>
      </c>
      <c r="B74" s="94" t="str">
        <f>IF(Contribute="abcd",IF($D$2&lt;&gt;-1,_xll.RtContribute(SourceAlias,I74,Fields,J74:K74,"SCOPE:SERVER"),_xll.RtContribute(SourceAlias,"DDS_INSERT_S",$D$2:$F$2,I74:K74,"SCOPE:SERVER FTC:ALL")),"stopped")</f>
        <v>stopped</v>
      </c>
      <c r="C74" s="116"/>
      <c r="D74" s="116"/>
      <c r="E74" s="116"/>
      <c r="F74" s="16"/>
      <c r="G74" s="3"/>
      <c r="H74" s="97" t="s">
        <v>154</v>
      </c>
      <c r="I74" s="12" t="str">
        <f t="shared" si="19"/>
        <v>EURYC1M_AB1E_38Y</v>
      </c>
      <c r="J74" s="84">
        <f>'1M Pricing'!I74*100</f>
        <v>1.6340289733244293</v>
      </c>
      <c r="K74" s="84">
        <f t="shared" si="21"/>
        <v>1.6340289733244293</v>
      </c>
      <c r="L74" s="160"/>
      <c r="M74" s="161"/>
      <c r="N74" s="162"/>
      <c r="O74" s="162"/>
      <c r="P74" s="160"/>
      <c r="Q74" s="161"/>
      <c r="R74" s="162"/>
      <c r="S74" s="162"/>
      <c r="T74" s="160"/>
      <c r="U74" s="161"/>
      <c r="V74" s="162"/>
      <c r="W74" s="162"/>
      <c r="X74" s="97" t="str">
        <f t="shared" si="10"/>
        <v>DDS38Y</v>
      </c>
      <c r="Y74" s="12"/>
      <c r="Z74" s="84"/>
      <c r="AA74" s="84"/>
      <c r="AB74" s="2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97" t="s">
        <v>155</v>
      </c>
      <c r="B75" s="94" t="str">
        <f>IF(Contribute="abcd",IF($D$2&lt;&gt;-1,_xll.RtContribute(SourceAlias,I75,Fields,J75:K75,"SCOPE:SERVER"),_xll.RtContribute(SourceAlias,"DDS_INSERT_S",$D$2:$F$2,I75:K75,"SCOPE:SERVER FTC:ALL")),"stopped")</f>
        <v>stopped</v>
      </c>
      <c r="C75" s="116"/>
      <c r="D75" s="116"/>
      <c r="E75" s="116"/>
      <c r="F75" s="16"/>
      <c r="G75" s="3"/>
      <c r="H75" s="97" t="s">
        <v>155</v>
      </c>
      <c r="I75" s="12" t="str">
        <f t="shared" si="19"/>
        <v>EURYC1M_AB1E_39Y</v>
      </c>
      <c r="J75" s="84">
        <f>'1M Pricing'!I75*100</f>
        <v>1.6386600649014098</v>
      </c>
      <c r="K75" s="84">
        <f t="shared" si="21"/>
        <v>1.6386600649014098</v>
      </c>
      <c r="L75" s="160"/>
      <c r="M75" s="161"/>
      <c r="N75" s="162"/>
      <c r="O75" s="162"/>
      <c r="P75" s="160"/>
      <c r="Q75" s="161"/>
      <c r="R75" s="162"/>
      <c r="S75" s="162"/>
      <c r="T75" s="160"/>
      <c r="U75" s="161"/>
      <c r="V75" s="162"/>
      <c r="W75" s="162"/>
      <c r="X75" s="97" t="str">
        <f t="shared" si="10"/>
        <v>DDS39Y</v>
      </c>
      <c r="Y75" s="12"/>
      <c r="Z75" s="84"/>
      <c r="AA75" s="84"/>
      <c r="AB75" s="2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97" t="s">
        <v>123</v>
      </c>
      <c r="B76" s="94" t="str">
        <f>IF(Contribute="abcd",IF($D$2&lt;&gt;-1,_xll.RtContribute(SourceAlias,I76,Fields,J76:K76,"SCOPE:SERVER"),_xll.RtContribute(SourceAlias,"DDS_INSERT_S",$D$2:$F$2,I76:K76,"SCOPE:SERVER FTC:ALL")),"stopped")</f>
        <v>stopped</v>
      </c>
      <c r="C76" s="116" t="str">
        <f>IF(Contribute="abcd",IF($D$2&lt;&gt;-1,_xll.RtContribute(SourceAlias,M76,Fields,N76:O76,"SCOPE:SERVER"),_xll.RtContribute(SourceAlias,"DDS_INSERT_S",$D$2:$F$2,M76:O76,"SCOPE:SERVER FTC:ALL")),"stopped")</f>
        <v>stopped</v>
      </c>
      <c r="D76" s="116" t="str">
        <f>IF(Contribute="abcd",IF($D$2&lt;&gt;-1,_xll.RtContribute(SourceAlias,Q76,Fields,R76:S76,"SCOPE:SERVER"),_xll.RtContribute(SourceAlias,"DDS_INSERT_S",$D$2:$F$2,Q76:S76,"SCOPE:SERVER FTC:ALL")),"stopped")</f>
        <v>stopped</v>
      </c>
      <c r="E76" s="116" t="str">
        <f>IF(Contribute="abcd",IF($D$2&lt;&gt;-1,_xll.RtContribute(SourceAlias,U76,Fields,V76:W76,"SCOPE:SERVER"),_xll.RtContribute(SourceAlias,"DDS_INSERT_S",$D$2:$F$2,V76:W76,"SCOPE:SERVER FTC:ALL")),"stopped")</f>
        <v>stopped</v>
      </c>
      <c r="F76" s="16" t="str">
        <f>IF(Contribute="abcd",IF($D$2&lt;&gt;-1,_xll.RtContribute(SourceAlias,Y76,Fields,Z76:AA76,"SCOPE:SERVER"),_xll.RtContribute(SourceAlias,"DDS_INSERT_S",$D$2:$F$2,Y76:AA76,"SCOPE:SERVER FTC:ALL")),"stopped")</f>
        <v>stopped</v>
      </c>
      <c r="G76" s="3"/>
      <c r="H76" s="97" t="s">
        <v>123</v>
      </c>
      <c r="I76" s="12" t="str">
        <f t="shared" si="19"/>
        <v>EURYC1M_AB1E_40Y</v>
      </c>
      <c r="J76" s="84">
        <f>'1M Pricing'!I76*100</f>
        <v>1.6423461851572236</v>
      </c>
      <c r="K76" s="84">
        <f t="shared" si="21"/>
        <v>1.6423461851572236</v>
      </c>
      <c r="L76" s="160"/>
      <c r="M76" s="161"/>
      <c r="N76" s="162"/>
      <c r="O76" s="162"/>
      <c r="P76" s="160"/>
      <c r="Q76" s="161"/>
      <c r="R76" s="162"/>
      <c r="S76" s="162"/>
      <c r="T76" s="160"/>
      <c r="U76" s="161"/>
      <c r="V76" s="162"/>
      <c r="W76" s="162"/>
      <c r="X76" s="97" t="str">
        <f t="shared" si="10"/>
        <v>DDS40Y</v>
      </c>
      <c r="Y76" s="12" t="str">
        <f>Currency&amp;LEFT($X$4,3)&amp;X76</f>
        <v>EUROISDDS40Y</v>
      </c>
      <c r="Z76" s="84">
        <f>'ON Pricing'!$I76*100</f>
        <v>1.5939999999999706</v>
      </c>
      <c r="AA76" s="84">
        <f t="shared" si="12"/>
        <v>1.5939999999999706</v>
      </c>
      <c r="AB76" s="2"/>
      <c r="AC76" s="84"/>
      <c r="AD76" s="84"/>
      <c r="AE76" s="84"/>
      <c r="AF76" s="84"/>
      <c r="AG76" s="84"/>
      <c r="AH76" s="84"/>
      <c r="AI76" s="84"/>
      <c r="AJ76" s="84"/>
      <c r="AK76" s="84">
        <f>ABS(_xll.RtGet(SourceAlias,$Y76,BID)-Z76)</f>
        <v>9.9999999997057998E-4</v>
      </c>
      <c r="AL76" s="84">
        <f>ABS(_xll.RtGet(SourceAlias,$Y76,ASK)-AA76)</f>
        <v>9.9999999997057998E-4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97" t="s">
        <v>124</v>
      </c>
      <c r="B77" s="94" t="str">
        <f>IF(Contribute="abcd",IF($D$2&lt;&gt;-1,_xll.RtContribute(SourceAlias,I77,Fields,J77:K77,"SCOPE:SERVER"),_xll.RtContribute(SourceAlias,"DDS_INSERT_S",$D$2:$F$2,I77:K77,"SCOPE:SERVER FTC:ALL")),"stopped")</f>
        <v>stopped</v>
      </c>
      <c r="C77" s="116" t="str">
        <f>IF(Contribute="abcd",IF($D$2&lt;&gt;-1,_xll.RtContribute(SourceAlias,M77,Fields,N77:O77,"SCOPE:SERVER"),_xll.RtContribute(SourceAlias,"DDS_INSERT_S",$D$2:$F$2,M77:O77,"SCOPE:SERVER FTC:ALL")),"stopped")</f>
        <v>stopped</v>
      </c>
      <c r="D77" s="116" t="str">
        <f>IF(Contribute="abcd",IF($D$2&lt;&gt;-1,_xll.RtContribute(SourceAlias,Q77,Fields,R77:S77,"SCOPE:SERVER"),_xll.RtContribute(SourceAlias,"DDS_INSERT_S",$D$2:$F$2,Q77:S77,"SCOPE:SERVER FTC:ALL")),"stopped")</f>
        <v>stopped</v>
      </c>
      <c r="E77" s="116" t="str">
        <f>IF(Contribute="abcd",IF($D$2&lt;&gt;-1,_xll.RtContribute(SourceAlias,U77,Fields,V77:W77,"SCOPE:SERVER"),_xll.RtContribute(SourceAlias,"DDS_INSERT_S",$D$2:$F$2,V77:W77,"SCOPE:SERVER FTC:ALL")),"stopped")</f>
        <v>stopped</v>
      </c>
      <c r="F77" s="16" t="str">
        <f>IF(Contribute="abcd",IF($D$2&lt;&gt;-1,_xll.RtContribute(SourceAlias,Y77,Fields,Z77:AA77,"SCOPE:SERVER"),_xll.RtContribute(SourceAlias,"DDS_INSERT_S",$D$2:$F$2,Y77:AA77,"SCOPE:SERVER FTC:ALL")),"stopped")</f>
        <v>stopped</v>
      </c>
      <c r="G77" s="3"/>
      <c r="H77" s="97" t="s">
        <v>124</v>
      </c>
      <c r="I77" s="12" t="str">
        <f t="shared" si="19"/>
        <v>EURYC1M_AB1E_50Y</v>
      </c>
      <c r="J77" s="84">
        <f>'1M Pricing'!I77*100</f>
        <v>1.6545382680661518</v>
      </c>
      <c r="K77" s="84">
        <f t="shared" si="21"/>
        <v>1.6545382680661518</v>
      </c>
      <c r="L77" s="160"/>
      <c r="M77" s="161"/>
      <c r="N77" s="162"/>
      <c r="O77" s="162"/>
      <c r="P77" s="160"/>
      <c r="Q77" s="161"/>
      <c r="R77" s="162"/>
      <c r="S77" s="162"/>
      <c r="T77" s="160"/>
      <c r="U77" s="161"/>
      <c r="V77" s="162"/>
      <c r="W77" s="162"/>
      <c r="X77" s="97" t="str">
        <f t="shared" si="10"/>
        <v>DDS50Y</v>
      </c>
      <c r="Y77" s="12" t="str">
        <f>Currency&amp;LEFT($X$4,3)&amp;X77</f>
        <v>EUROISDDS50Y</v>
      </c>
      <c r="Z77" s="84">
        <f>'ON Pricing'!$I77*100</f>
        <v>1.6079999999999885</v>
      </c>
      <c r="AA77" s="84">
        <f t="shared" si="12"/>
        <v>1.6079999999999885</v>
      </c>
      <c r="AB77" s="2"/>
      <c r="AC77" s="84"/>
      <c r="AD77" s="84"/>
      <c r="AE77" s="84"/>
      <c r="AF77" s="84"/>
      <c r="AG77" s="84"/>
      <c r="AH77" s="84"/>
      <c r="AI77" s="84"/>
      <c r="AJ77" s="84"/>
      <c r="AK77" s="84">
        <f>ABS(_xll.RtGet(SourceAlias,$Y77,BID)-Z77)</f>
        <v>1.1546319456101628E-14</v>
      </c>
      <c r="AL77" s="84">
        <f>ABS(_xll.RtGet(SourceAlias,$Y77,ASK)-AA77)</f>
        <v>1.1546319456101628E-14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98" t="s">
        <v>125</v>
      </c>
      <c r="B78" s="95" t="str">
        <f>IF(Contribute="abcd",IF($D$2&lt;&gt;-1,_xll.RtContribute(SourceAlias,I78,Fields,J78:K78,"SCOPE:SERVER"),_xll.RtContribute(SourceAlias,"DDS_INSERT_S",$D$2:$F$2,I78:K78,"SCOPE:SERVER FTC:ALL")),"stopped")</f>
        <v>stopped</v>
      </c>
      <c r="C78" s="118" t="str">
        <f>IF(Contribute="abcd",IF($D$2&lt;&gt;-1,_xll.RtContribute(SourceAlias,M78,Fields,N78:O78,"SCOPE:SERVER"),_xll.RtContribute(SourceAlias,"DDS_INSERT_S",$D$2:$F$2,M78:O78,"SCOPE:SERVER FTC:ALL")),"stopped")</f>
        <v>stopped</v>
      </c>
      <c r="D78" s="118" t="str">
        <f>IF(Contribute="abcd",IF($D$2&lt;&gt;-1,_xll.RtContribute(SourceAlias,Q78,Fields,R78:S78,"SCOPE:SERVER"),_xll.RtContribute(SourceAlias,"DDS_INSERT_S",$D$2:$F$2,Q78:S78,"SCOPE:SERVER FTC:ALL")),"stopped")</f>
        <v>stopped</v>
      </c>
      <c r="E78" s="118" t="str">
        <f>IF(Contribute="abcd",IF($D$2&lt;&gt;-1,_xll.RtContribute(SourceAlias,U78,Fields,V78:W78,"SCOPE:SERVER"),_xll.RtContribute(SourceAlias,"DDS_INSERT_S",$D$2:$F$2,V78:W78,"SCOPE:SERVER FTC:ALL")),"stopped")</f>
        <v>stopped</v>
      </c>
      <c r="F78" s="17" t="str">
        <f>IF(Contribute="abcd",IF($D$2&lt;&gt;-1,_xll.RtContribute(SourceAlias,Y78,Fields,Z78:AA78,"SCOPE:SERVER"),_xll.RtContribute(SourceAlias,"DDS_INSERT_S",$D$2:$F$2,Y78:AA78,"SCOPE:SERVER FTC:ALL")),"stopped")</f>
        <v>stopped</v>
      </c>
      <c r="G78" s="3"/>
      <c r="H78" s="98" t="s">
        <v>125</v>
      </c>
      <c r="I78" s="14" t="str">
        <f t="shared" si="19"/>
        <v>EURYC1M_AB1E_60Y</v>
      </c>
      <c r="J78" s="85">
        <f>'1M Pricing'!I78*100</f>
        <v>1.6776600048516241</v>
      </c>
      <c r="K78" s="85">
        <f t="shared" si="21"/>
        <v>1.6776600048516241</v>
      </c>
      <c r="L78" s="163"/>
      <c r="M78" s="164"/>
      <c r="N78" s="165"/>
      <c r="O78" s="165"/>
      <c r="P78" s="163"/>
      <c r="Q78" s="164"/>
      <c r="R78" s="165"/>
      <c r="S78" s="165"/>
      <c r="T78" s="163"/>
      <c r="U78" s="164"/>
      <c r="V78" s="165"/>
      <c r="W78" s="165"/>
      <c r="X78" s="98" t="str">
        <f t="shared" si="10"/>
        <v>DDS60Y</v>
      </c>
      <c r="Y78" s="14" t="str">
        <f>Currency&amp;LEFT($X$4,3)&amp;X78</f>
        <v>EUROISDDS60Y</v>
      </c>
      <c r="Z78" s="85">
        <f>'ON Pricing'!$I78*100</f>
        <v>1.6339999999999959</v>
      </c>
      <c r="AA78" s="85">
        <f t="shared" si="12"/>
        <v>1.6339999999999959</v>
      </c>
      <c r="AB78" s="2"/>
      <c r="AC78" s="85"/>
      <c r="AD78" s="85"/>
      <c r="AE78" s="85"/>
      <c r="AF78" s="85"/>
      <c r="AG78" s="85"/>
      <c r="AH78" s="85"/>
      <c r="AI78" s="85"/>
      <c r="AJ78" s="85"/>
      <c r="AK78" s="85">
        <f>ABS(_xll.RtGet(SourceAlias,$Y78,BID)-Z78)</f>
        <v>3.9968028886505635E-15</v>
      </c>
      <c r="AL78" s="85">
        <f>ABS(_xll.RtGet(SourceAlias,$Y78,ASK)-AA78)</f>
        <v>3.9968028886505635E-15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2"/>
      <c r="AF89" s="3"/>
      <c r="AG89" s="2"/>
      <c r="AH89" s="3"/>
      <c r="AI89" s="2"/>
      <c r="AJ89" s="3"/>
      <c r="AK89" s="2"/>
      <c r="AL89" s="3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2"/>
      <c r="AF90" s="3"/>
      <c r="AG90" s="2"/>
      <c r="AH90" s="3"/>
      <c r="AI90" s="2"/>
      <c r="AJ90" s="3"/>
      <c r="AK90" s="2"/>
      <c r="AL90" s="3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2"/>
      <c r="AF91" s="3"/>
      <c r="AG91" s="2"/>
      <c r="AH91" s="3"/>
      <c r="AI91" s="2"/>
      <c r="AJ91" s="3"/>
      <c r="AK91" s="2"/>
      <c r="AL91" s="3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2"/>
      <c r="AF92" s="3"/>
      <c r="AG92" s="2"/>
      <c r="AH92" s="3"/>
      <c r="AI92" s="2"/>
      <c r="AJ92" s="3"/>
      <c r="AK92" s="2"/>
      <c r="AL92" s="3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2"/>
      <c r="AF93" s="3"/>
      <c r="AG93" s="2"/>
      <c r="AH93" s="3"/>
      <c r="AI93" s="2"/>
      <c r="AJ93" s="3"/>
      <c r="AK93" s="2"/>
      <c r="AL93" s="3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2"/>
      <c r="AF94" s="3"/>
      <c r="AG94" s="2"/>
      <c r="AH94" s="3"/>
      <c r="AI94" s="2"/>
      <c r="AJ94" s="3"/>
      <c r="AK94" s="2"/>
      <c r="AL94" s="3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2"/>
      <c r="AF95" s="3"/>
      <c r="AG95" s="2"/>
      <c r="AH95" s="3"/>
      <c r="AI95" s="2"/>
      <c r="AJ95" s="3"/>
      <c r="AK95" s="2"/>
      <c r="AL95" s="3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2"/>
      <c r="AF96" s="3"/>
      <c r="AG96" s="2"/>
      <c r="AH96" s="3"/>
      <c r="AI96" s="2"/>
      <c r="AJ96" s="3"/>
      <c r="AK96" s="2"/>
      <c r="AL96" s="3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2"/>
      <c r="AF97" s="3"/>
      <c r="AG97" s="2"/>
      <c r="AH97" s="3"/>
      <c r="AI97" s="2"/>
      <c r="AJ97" s="3"/>
      <c r="AK97" s="2"/>
      <c r="AL97" s="3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2"/>
      <c r="AF98" s="3"/>
      <c r="AG98" s="2"/>
      <c r="AH98" s="3"/>
      <c r="AI98" s="2"/>
      <c r="AJ98" s="3"/>
      <c r="AK98" s="2"/>
      <c r="AL98" s="3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2"/>
      <c r="AF99" s="3"/>
      <c r="AG99" s="2"/>
      <c r="AH99" s="3"/>
      <c r="AI99" s="2"/>
      <c r="AJ99" s="3"/>
      <c r="AK99" s="2"/>
      <c r="AL99" s="3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x14ac:dyDescent="0.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2"/>
      <c r="AF100" s="3"/>
      <c r="AG100" s="2"/>
      <c r="AH100" s="3"/>
      <c r="AI100" s="2"/>
      <c r="AJ100" s="3"/>
      <c r="AK100" s="2"/>
      <c r="AL100" s="3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 x14ac:dyDescent="0.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2"/>
      <c r="AF101" s="3"/>
      <c r="AG101" s="2"/>
      <c r="AH101" s="3"/>
      <c r="AI101" s="2"/>
      <c r="AJ101" s="3"/>
      <c r="AK101" s="2"/>
      <c r="AL101" s="3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x14ac:dyDescent="0.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2"/>
      <c r="AF102" s="3"/>
      <c r="AG102" s="2"/>
      <c r="AH102" s="3"/>
      <c r="AI102" s="2"/>
      <c r="AJ102" s="3"/>
      <c r="AK102" s="2"/>
      <c r="AL102" s="3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x14ac:dyDescent="0.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2"/>
      <c r="AF103" s="3"/>
      <c r="AG103" s="2"/>
      <c r="AH103" s="3"/>
      <c r="AI103" s="2"/>
      <c r="AJ103" s="3"/>
      <c r="AK103" s="2"/>
      <c r="AL103" s="3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x14ac:dyDescent="0.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2"/>
      <c r="AF104" s="3"/>
      <c r="AG104" s="2"/>
      <c r="AH104" s="3"/>
      <c r="AI104" s="2"/>
      <c r="AJ104" s="3"/>
      <c r="AK104" s="2"/>
      <c r="AL104" s="3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x14ac:dyDescent="0.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2"/>
      <c r="AF105" s="3"/>
      <c r="AG105" s="2"/>
      <c r="AH105" s="3"/>
      <c r="AI105" s="2"/>
      <c r="AJ105" s="3"/>
      <c r="AK105" s="2"/>
      <c r="AL105" s="3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x14ac:dyDescent="0.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2"/>
      <c r="AF106" s="3"/>
      <c r="AG106" s="2"/>
      <c r="AH106" s="3"/>
      <c r="AI106" s="2"/>
      <c r="AJ106" s="3"/>
      <c r="AK106" s="2"/>
      <c r="AL106" s="3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x14ac:dyDescent="0.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2"/>
      <c r="AF107" s="3"/>
      <c r="AG107" s="2"/>
      <c r="AH107" s="3"/>
      <c r="AI107" s="2"/>
      <c r="AJ107" s="3"/>
      <c r="AK107" s="2"/>
      <c r="AL107" s="3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 x14ac:dyDescent="0.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2"/>
      <c r="AF108" s="3"/>
      <c r="AG108" s="2"/>
      <c r="AH108" s="3"/>
      <c r="AI108" s="2"/>
      <c r="AJ108" s="3"/>
      <c r="AK108" s="2"/>
      <c r="AL108" s="3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 x14ac:dyDescent="0.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2"/>
      <c r="AF109" s="3"/>
      <c r="AG109" s="2"/>
      <c r="AH109" s="3"/>
      <c r="AI109" s="2"/>
      <c r="AJ109" s="3"/>
      <c r="AK109" s="2"/>
      <c r="AL109" s="3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 x14ac:dyDescent="0.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2"/>
      <c r="AF110" s="3"/>
      <c r="AG110" s="2"/>
      <c r="AH110" s="3"/>
      <c r="AI110" s="2"/>
      <c r="AJ110" s="3"/>
      <c r="AK110" s="2"/>
      <c r="AL110" s="3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 x14ac:dyDescent="0.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2"/>
      <c r="AF111" s="3"/>
      <c r="AG111" s="2"/>
      <c r="AH111" s="3"/>
      <c r="AI111" s="2"/>
      <c r="AJ111" s="3"/>
      <c r="AK111" s="2"/>
      <c r="AL111" s="3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 x14ac:dyDescent="0.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2"/>
      <c r="AF112" s="3"/>
      <c r="AG112" s="2"/>
      <c r="AH112" s="3"/>
      <c r="AI112" s="2"/>
      <c r="AJ112" s="3"/>
      <c r="AK112" s="2"/>
      <c r="AL112" s="3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 x14ac:dyDescent="0.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2"/>
      <c r="AF113" s="3"/>
      <c r="AG113" s="2"/>
      <c r="AH113" s="3"/>
      <c r="AI113" s="2"/>
      <c r="AJ113" s="3"/>
      <c r="AK113" s="2"/>
      <c r="AL113" s="3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 x14ac:dyDescent="0.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2"/>
      <c r="AF114" s="3"/>
      <c r="AG114" s="2"/>
      <c r="AH114" s="3"/>
      <c r="AI114" s="2"/>
      <c r="AJ114" s="3"/>
      <c r="AK114" s="2"/>
      <c r="AL114" s="3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 x14ac:dyDescent="0.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2"/>
      <c r="AF115" s="3"/>
      <c r="AG115" s="2"/>
      <c r="AH115" s="3"/>
      <c r="AI115" s="2"/>
      <c r="AJ115" s="3"/>
      <c r="AK115" s="2"/>
      <c r="AL115" s="3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 x14ac:dyDescent="0.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2"/>
      <c r="AF116" s="3"/>
      <c r="AG116" s="2"/>
      <c r="AH116" s="3"/>
      <c r="AI116" s="2"/>
      <c r="AJ116" s="3"/>
      <c r="AK116" s="2"/>
      <c r="AL116" s="3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 x14ac:dyDescent="0.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2"/>
      <c r="AF117" s="3"/>
      <c r="AG117" s="2"/>
      <c r="AH117" s="3"/>
      <c r="AI117" s="2"/>
      <c r="AJ117" s="3"/>
      <c r="AK117" s="2"/>
      <c r="AL117" s="3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 x14ac:dyDescent="0.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2"/>
      <c r="AF118" s="3"/>
      <c r="AG118" s="2"/>
      <c r="AH118" s="3"/>
      <c r="AI118" s="2"/>
      <c r="AJ118" s="3"/>
      <c r="AK118" s="2"/>
      <c r="AL118" s="3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 x14ac:dyDescent="0.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2"/>
      <c r="AF119" s="3"/>
      <c r="AG119" s="2"/>
      <c r="AH119" s="3"/>
      <c r="AI119" s="2"/>
      <c r="AJ119" s="3"/>
      <c r="AK119" s="2"/>
      <c r="AL119" s="3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 x14ac:dyDescent="0.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2"/>
      <c r="AF120" s="3"/>
      <c r="AG120" s="2"/>
      <c r="AH120" s="3"/>
      <c r="AI120" s="2"/>
      <c r="AJ120" s="3"/>
      <c r="AK120" s="2"/>
      <c r="AL120" s="3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 x14ac:dyDescent="0.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2"/>
      <c r="AF121" s="3"/>
      <c r="AG121" s="2"/>
      <c r="AH121" s="3"/>
      <c r="AI121" s="2"/>
      <c r="AJ121" s="3"/>
      <c r="AK121" s="2"/>
      <c r="AL121" s="3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 x14ac:dyDescent="0.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2"/>
      <c r="AF122" s="3"/>
      <c r="AG122" s="2"/>
      <c r="AH122" s="3"/>
      <c r="AI122" s="2"/>
      <c r="AJ122" s="3"/>
      <c r="AK122" s="2"/>
      <c r="AL122" s="3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 x14ac:dyDescent="0.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2"/>
      <c r="AF123" s="3"/>
      <c r="AG123" s="2"/>
      <c r="AH123" s="3"/>
      <c r="AI123" s="2"/>
      <c r="AJ123" s="3"/>
      <c r="AK123" s="2"/>
      <c r="AL123" s="3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 x14ac:dyDescent="0.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2"/>
      <c r="AF124" s="3"/>
      <c r="AG124" s="2"/>
      <c r="AH124" s="3"/>
      <c r="AI124" s="2"/>
      <c r="AJ124" s="3"/>
      <c r="AK124" s="2"/>
      <c r="AL124" s="3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 x14ac:dyDescent="0.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2"/>
      <c r="AF125" s="3"/>
      <c r="AG125" s="2"/>
      <c r="AH125" s="3"/>
      <c r="AI125" s="2"/>
      <c r="AJ125" s="3"/>
      <c r="AK125" s="2"/>
      <c r="AL125" s="3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 x14ac:dyDescent="0.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2"/>
      <c r="AF126" s="3"/>
      <c r="AG126" s="2"/>
      <c r="AH126" s="3"/>
      <c r="AI126" s="2"/>
      <c r="AJ126" s="3"/>
      <c r="AK126" s="2"/>
      <c r="AL126" s="3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 x14ac:dyDescent="0.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2"/>
      <c r="AF127" s="3"/>
      <c r="AG127" s="2"/>
      <c r="AH127" s="3"/>
      <c r="AI127" s="2"/>
      <c r="AJ127" s="3"/>
      <c r="AK127" s="2"/>
      <c r="AL127" s="3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 x14ac:dyDescent="0.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2"/>
      <c r="AF128" s="3"/>
      <c r="AG128" s="2"/>
      <c r="AH128" s="3"/>
      <c r="AI128" s="2"/>
      <c r="AJ128" s="3"/>
      <c r="AK128" s="2"/>
      <c r="AL128" s="3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 x14ac:dyDescent="0.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2"/>
      <c r="AF129" s="3"/>
      <c r="AG129" s="2"/>
      <c r="AH129" s="3"/>
      <c r="AI129" s="2"/>
      <c r="AJ129" s="3"/>
      <c r="AK129" s="2"/>
      <c r="AL129" s="3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 x14ac:dyDescent="0.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2"/>
      <c r="AF130" s="3"/>
      <c r="AG130" s="2"/>
      <c r="AH130" s="3"/>
      <c r="AI130" s="2"/>
      <c r="AJ130" s="3"/>
      <c r="AK130" s="2"/>
      <c r="AL130" s="3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 x14ac:dyDescent="0.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2"/>
      <c r="AF131" s="3"/>
      <c r="AG131" s="2"/>
      <c r="AH131" s="3"/>
      <c r="AI131" s="2"/>
      <c r="AJ131" s="3"/>
      <c r="AK131" s="2"/>
      <c r="AL131" s="3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 x14ac:dyDescent="0.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2"/>
      <c r="AF132" s="3"/>
      <c r="AG132" s="2"/>
      <c r="AH132" s="3"/>
      <c r="AI132" s="2"/>
      <c r="AJ132" s="3"/>
      <c r="AK132" s="2"/>
      <c r="AL132" s="3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 x14ac:dyDescent="0.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2"/>
      <c r="AF133" s="3"/>
      <c r="AG133" s="2"/>
      <c r="AH133" s="3"/>
      <c r="AI133" s="2"/>
      <c r="AJ133" s="3"/>
      <c r="AK133" s="2"/>
      <c r="AL133" s="3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1:65" x14ac:dyDescent="0.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2"/>
      <c r="AF134" s="3"/>
      <c r="AG134" s="2"/>
      <c r="AH134" s="3"/>
      <c r="AI134" s="2"/>
      <c r="AJ134" s="3"/>
      <c r="AK134" s="2"/>
      <c r="AL134" s="3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1:65" x14ac:dyDescent="0.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3"/>
      <c r="AG135" s="2"/>
      <c r="AH135" s="3"/>
      <c r="AI135" s="2"/>
      <c r="AJ135" s="3"/>
      <c r="AK135" s="2"/>
      <c r="AL135" s="3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1:65" x14ac:dyDescent="0.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2"/>
      <c r="AF136" s="3"/>
      <c r="AG136" s="2"/>
      <c r="AH136" s="3"/>
      <c r="AI136" s="2"/>
      <c r="AJ136" s="3"/>
      <c r="AK136" s="2"/>
      <c r="AL136" s="3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1:65" x14ac:dyDescent="0.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2"/>
      <c r="AF137" s="3"/>
      <c r="AG137" s="2"/>
      <c r="AH137" s="3"/>
      <c r="AI137" s="2"/>
      <c r="AJ137" s="3"/>
      <c r="AK137" s="2"/>
      <c r="AL137" s="3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x14ac:dyDescent="0.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2"/>
      <c r="AF138" s="3"/>
      <c r="AG138" s="2"/>
      <c r="AH138" s="3"/>
      <c r="AI138" s="2"/>
      <c r="AJ138" s="3"/>
      <c r="AK138" s="2"/>
      <c r="AL138" s="3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1:65" x14ac:dyDescent="0.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2"/>
      <c r="AF139" s="3"/>
      <c r="AG139" s="2"/>
      <c r="AH139" s="3"/>
      <c r="AI139" s="2"/>
      <c r="AJ139" s="3"/>
      <c r="AK139" s="2"/>
      <c r="AL139" s="3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1:65" x14ac:dyDescent="0.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2"/>
      <c r="AF140" s="3"/>
      <c r="AG140" s="2"/>
      <c r="AH140" s="3"/>
      <c r="AI140" s="2"/>
      <c r="AJ140" s="3"/>
      <c r="AK140" s="2"/>
      <c r="AL140" s="3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1:65" x14ac:dyDescent="0.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2"/>
      <c r="AF141" s="3"/>
      <c r="AG141" s="2"/>
      <c r="AH141" s="3"/>
      <c r="AI141" s="2"/>
      <c r="AJ141" s="3"/>
      <c r="AK141" s="2"/>
      <c r="AL141" s="3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1:65" x14ac:dyDescent="0.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2"/>
      <c r="AF142" s="3"/>
      <c r="AG142" s="2"/>
      <c r="AH142" s="3"/>
      <c r="AI142" s="2"/>
      <c r="AJ142" s="3"/>
      <c r="AK142" s="2"/>
      <c r="AL142" s="3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x14ac:dyDescent="0.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2"/>
      <c r="AF143" s="3"/>
      <c r="AG143" s="2"/>
      <c r="AH143" s="3"/>
      <c r="AI143" s="2"/>
      <c r="AJ143" s="3"/>
      <c r="AK143" s="2"/>
      <c r="AL143" s="3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1:65" x14ac:dyDescent="0.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2"/>
      <c r="AF144" s="3"/>
      <c r="AG144" s="2"/>
      <c r="AH144" s="3"/>
      <c r="AI144" s="2"/>
      <c r="AJ144" s="3"/>
      <c r="AK144" s="2"/>
      <c r="AL144" s="3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1:65" x14ac:dyDescent="0.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2"/>
      <c r="AF145" s="3"/>
      <c r="AG145" s="2"/>
      <c r="AH145" s="3"/>
      <c r="AI145" s="2"/>
      <c r="AJ145" s="3"/>
      <c r="AK145" s="2"/>
      <c r="AL145" s="3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1:65" x14ac:dyDescent="0.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2"/>
      <c r="AF146" s="3"/>
      <c r="AG146" s="2"/>
      <c r="AH146" s="3"/>
      <c r="AI146" s="2"/>
      <c r="AJ146" s="3"/>
      <c r="AK146" s="2"/>
      <c r="AL146" s="3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1:65" x14ac:dyDescent="0.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2"/>
      <c r="AF147" s="3"/>
      <c r="AG147" s="2"/>
      <c r="AH147" s="3"/>
      <c r="AI147" s="2"/>
      <c r="AJ147" s="3"/>
      <c r="AK147" s="2"/>
      <c r="AL147" s="3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1:65" x14ac:dyDescent="0.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2"/>
      <c r="AF148" s="3"/>
      <c r="AG148" s="2"/>
      <c r="AH148" s="3"/>
      <c r="AI148" s="2"/>
      <c r="AJ148" s="3"/>
      <c r="AK148" s="2"/>
      <c r="AL148" s="3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1:65" x14ac:dyDescent="0.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2"/>
      <c r="AF149" s="3"/>
      <c r="AG149" s="2"/>
      <c r="AH149" s="3"/>
      <c r="AI149" s="2"/>
      <c r="AJ149" s="3"/>
      <c r="AK149" s="2"/>
      <c r="AL149" s="3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1:65" x14ac:dyDescent="0.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2"/>
      <c r="AF150" s="3"/>
      <c r="AG150" s="2"/>
      <c r="AH150" s="3"/>
      <c r="AI150" s="2"/>
      <c r="AJ150" s="3"/>
      <c r="AK150" s="2"/>
      <c r="AL150" s="3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1:65" x14ac:dyDescent="0.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2"/>
      <c r="AF151" s="3"/>
      <c r="AG151" s="2"/>
      <c r="AH151" s="3"/>
      <c r="AI151" s="2"/>
      <c r="AJ151" s="3"/>
      <c r="AK151" s="2"/>
      <c r="AL151" s="3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1:65" x14ac:dyDescent="0.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2"/>
      <c r="AF152" s="3"/>
      <c r="AG152" s="2"/>
      <c r="AH152" s="3"/>
      <c r="AI152" s="2"/>
      <c r="AJ152" s="3"/>
      <c r="AK152" s="2"/>
      <c r="AL152" s="3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x14ac:dyDescent="0.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2"/>
      <c r="AF153" s="3"/>
      <c r="AG153" s="2"/>
      <c r="AH153" s="3"/>
      <c r="AI153" s="2"/>
      <c r="AJ153" s="3"/>
      <c r="AK153" s="2"/>
      <c r="AL153" s="3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1:65" x14ac:dyDescent="0.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2"/>
      <c r="AF154" s="3"/>
      <c r="AG154" s="2"/>
      <c r="AH154" s="3"/>
      <c r="AI154" s="2"/>
      <c r="AJ154" s="3"/>
      <c r="AK154" s="2"/>
      <c r="AL154" s="3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1:65" x14ac:dyDescent="0.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2"/>
      <c r="AF155" s="3"/>
      <c r="AG155" s="2"/>
      <c r="AH155" s="3"/>
      <c r="AI155" s="2"/>
      <c r="AJ155" s="3"/>
      <c r="AK155" s="2"/>
      <c r="AL155" s="3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1:65" x14ac:dyDescent="0.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2"/>
      <c r="AF156" s="3"/>
      <c r="AG156" s="2"/>
      <c r="AH156" s="3"/>
      <c r="AI156" s="2"/>
      <c r="AJ156" s="3"/>
      <c r="AK156" s="2"/>
      <c r="AL156" s="3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1:65" x14ac:dyDescent="0.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2"/>
      <c r="AF157" s="3"/>
      <c r="AG157" s="2"/>
      <c r="AH157" s="3"/>
      <c r="AI157" s="2"/>
      <c r="AJ157" s="3"/>
      <c r="AK157" s="2"/>
      <c r="AL157" s="3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1:65" x14ac:dyDescent="0.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2"/>
      <c r="AF158" s="3"/>
      <c r="AG158" s="2"/>
      <c r="AH158" s="3"/>
      <c r="AI158" s="2"/>
      <c r="AJ158" s="3"/>
      <c r="AK158" s="2"/>
      <c r="AL158" s="3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1:65" x14ac:dyDescent="0.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2"/>
      <c r="AF159" s="3"/>
      <c r="AG159" s="2"/>
      <c r="AH159" s="3"/>
      <c r="AI159" s="2"/>
      <c r="AJ159" s="3"/>
      <c r="AK159" s="2"/>
      <c r="AL159" s="3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1:65" x14ac:dyDescent="0.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2"/>
      <c r="AF160" s="3"/>
      <c r="AG160" s="2"/>
      <c r="AH160" s="3"/>
      <c r="AI160" s="2"/>
      <c r="AJ160" s="3"/>
      <c r="AK160" s="2"/>
      <c r="AL160" s="3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1:65" x14ac:dyDescent="0.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2"/>
      <c r="AF161" s="3"/>
      <c r="AG161" s="2"/>
      <c r="AH161" s="3"/>
      <c r="AI161" s="2"/>
      <c r="AJ161" s="3"/>
      <c r="AK161" s="2"/>
      <c r="AL161" s="3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</sheetData>
  <conditionalFormatting sqref="B2">
    <cfRule type="cellIs" dxfId="1" priority="12" operator="equal">
      <formula>"abcd"</formula>
    </cfRule>
  </conditionalFormatting>
  <conditionalFormatting sqref="B6:F78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0"/>
  <sheetViews>
    <sheetView showGridLines="0" tabSelected="1" workbookViewId="0">
      <selection activeCell="F2" sqref="F2"/>
    </sheetView>
  </sheetViews>
  <sheetFormatPr defaultColWidth="2.85546875" defaultRowHeight="11.25" outlineLevelCol="1" x14ac:dyDescent="0.2"/>
  <cols>
    <col min="1" max="2" width="2.7109375" style="6" customWidth="1"/>
    <col min="3" max="3" width="3" style="4" bestFit="1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9" style="135" bestFit="1" customWidth="1"/>
    <col min="10" max="10" width="18.28515625" style="6" bestFit="1" customWidth="1"/>
    <col min="11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6" width="19.28515625" style="1" hidden="1" customWidth="1" outlineLevel="1"/>
    <col min="17" max="17" width="20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2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3"/>
      <c r="D1" s="3"/>
      <c r="E1" s="5"/>
      <c r="F1" s="5"/>
      <c r="G1" s="5"/>
      <c r="H1" s="5"/>
      <c r="I1" s="133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6"/>
      <c r="B2" s="76"/>
      <c r="C2" s="72"/>
      <c r="D2" s="72"/>
      <c r="E2" s="73" t="s">
        <v>57</v>
      </c>
      <c r="F2" s="74" t="s">
        <v>17</v>
      </c>
      <c r="G2" s="76"/>
      <c r="H2" s="76"/>
      <c r="I2" s="134"/>
      <c r="J2" s="76"/>
      <c r="K2" s="76"/>
      <c r="L2" s="76"/>
      <c r="M2" s="73" t="s">
        <v>32</v>
      </c>
      <c r="N2" s="76"/>
      <c r="O2" s="76"/>
      <c r="P2" s="76"/>
      <c r="Q2" s="76"/>
      <c r="R2" s="76"/>
      <c r="S2" s="36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3"/>
      <c r="D3" s="3"/>
      <c r="E3" s="73" t="s">
        <v>58</v>
      </c>
      <c r="F3" s="74" t="str">
        <f>Currency&amp;CurveTenor</f>
        <v>EUR1M</v>
      </c>
      <c r="G3" s="76"/>
      <c r="H3" s="76"/>
      <c r="I3" s="134"/>
      <c r="J3" s="76"/>
      <c r="K3" s="76"/>
      <c r="L3" s="5"/>
      <c r="M3" s="27" t="str">
        <f>IborIndexFamily&amp;CurveTenor</f>
        <v>Euribor1M</v>
      </c>
      <c r="N3" s="5"/>
      <c r="O3" s="76"/>
      <c r="P3" s="76"/>
      <c r="Q3" s="76"/>
      <c r="R3" s="76"/>
      <c r="S3" s="36"/>
      <c r="T3" s="2"/>
      <c r="U3" s="2"/>
      <c r="V3" s="2"/>
      <c r="W3" s="2"/>
      <c r="X3" s="2"/>
      <c r="Y3" s="2"/>
      <c r="Z3" s="2"/>
    </row>
    <row r="4" spans="1:26" x14ac:dyDescent="0.2">
      <c r="A4" s="76"/>
      <c r="B4" s="76"/>
      <c r="C4" s="72"/>
      <c r="D4" s="72"/>
      <c r="E4" s="76"/>
      <c r="F4" s="76"/>
      <c r="G4" s="76"/>
      <c r="H4" s="76"/>
      <c r="I4" s="134"/>
      <c r="J4" s="76"/>
      <c r="K4" s="76"/>
      <c r="L4" s="76"/>
      <c r="M4" s="76"/>
      <c r="N4" s="76"/>
      <c r="O4" s="76"/>
      <c r="P4" s="76"/>
      <c r="Q4" s="76"/>
      <c r="R4" s="76"/>
      <c r="S4" s="36"/>
      <c r="T4" s="2"/>
      <c r="U4" s="2"/>
      <c r="V4" s="2"/>
      <c r="W4" s="2"/>
      <c r="X4" s="2"/>
      <c r="Y4" s="2"/>
      <c r="Z4" s="2"/>
    </row>
    <row r="5" spans="1:26" x14ac:dyDescent="0.2">
      <c r="A5" s="36"/>
      <c r="B5" s="36"/>
      <c r="C5" s="21"/>
      <c r="D5" s="21"/>
      <c r="E5" s="21" t="s">
        <v>39</v>
      </c>
      <c r="F5" s="21" t="s">
        <v>44</v>
      </c>
      <c r="G5" s="21" t="s">
        <v>54</v>
      </c>
      <c r="H5" s="21" t="s">
        <v>37</v>
      </c>
      <c r="I5" s="21" t="s">
        <v>36</v>
      </c>
      <c r="J5" s="22" t="s">
        <v>55</v>
      </c>
      <c r="K5" s="22" t="s">
        <v>56</v>
      </c>
      <c r="L5" s="36"/>
      <c r="M5" s="141" t="s">
        <v>188</v>
      </c>
      <c r="N5" s="76"/>
      <c r="O5" s="76"/>
      <c r="P5" s="76"/>
      <c r="Q5" s="76"/>
      <c r="R5" s="76"/>
      <c r="S5" s="36"/>
      <c r="T5" s="2"/>
      <c r="U5" s="2"/>
      <c r="V5" s="2"/>
      <c r="W5" s="2"/>
      <c r="X5" s="2"/>
      <c r="Y5" s="2"/>
      <c r="Z5" s="2"/>
    </row>
    <row r="6" spans="1:26" x14ac:dyDescent="0.2">
      <c r="A6" s="36"/>
      <c r="B6" s="36"/>
      <c r="C6" s="140">
        <f>H6-EvaluationDate</f>
        <v>1</v>
      </c>
      <c r="D6" s="93" t="s">
        <v>15</v>
      </c>
      <c r="E6" s="155" t="s">
        <v>158</v>
      </c>
      <c r="F6" s="156">
        <f t="shared" ref="F6:F69" si="0">EvaluationDate</f>
        <v>41967</v>
      </c>
      <c r="G6" s="156">
        <f>F6</f>
        <v>41967</v>
      </c>
      <c r="H6" s="156">
        <f>_xll.qlCalendarAdvance(Calendar,G6,"1D","f",TRUE,Trigger)</f>
        <v>41968</v>
      </c>
      <c r="I6" s="147">
        <f>_xll.qlInterpolationInterpolate(Interpolation,C6,TRUE)</f>
        <v>9.5093922363989624E-4</v>
      </c>
      <c r="J6" s="148" t="str">
        <f>Contribution!I6</f>
        <v>EURYC1M_OND</v>
      </c>
      <c r="K6" s="148"/>
      <c r="L6" s="36"/>
      <c r="M6" s="150" t="str">
        <f>_xll.qlInterpolation(,InterpolationType,C8:C12,I8:I12,,Trigger)</f>
        <v>obj_00de4#0025</v>
      </c>
      <c r="N6" s="76"/>
      <c r="O6" s="76"/>
      <c r="P6" s="76"/>
      <c r="Q6" s="76"/>
      <c r="R6" s="76"/>
      <c r="S6" s="36"/>
      <c r="T6" s="2"/>
      <c r="U6" s="2"/>
      <c r="V6" s="2"/>
      <c r="W6" s="2"/>
      <c r="X6" s="2"/>
      <c r="Y6" s="2"/>
      <c r="Z6" s="2"/>
    </row>
    <row r="7" spans="1:26" x14ac:dyDescent="0.2">
      <c r="A7" s="36"/>
      <c r="B7" s="36"/>
      <c r="C7" s="94">
        <f>H7-EvaluationDate</f>
        <v>2</v>
      </c>
      <c r="D7" s="94" t="s">
        <v>126</v>
      </c>
      <c r="E7" s="110" t="s">
        <v>158</v>
      </c>
      <c r="F7" s="108">
        <f t="shared" si="0"/>
        <v>41967</v>
      </c>
      <c r="G7" s="108">
        <f>H6</f>
        <v>41968</v>
      </c>
      <c r="H7" s="108">
        <f>_xll.qlCalendarAdvance(Calendar,G7,"1D","f",TRUE,Trigger)</f>
        <v>41969</v>
      </c>
      <c r="I7" s="154">
        <f>_xll.qlInterpolationInterpolate(Interpolation,C7,TRUE)</f>
        <v>9.3221200653225323E-4</v>
      </c>
      <c r="J7" s="149" t="str">
        <f>Contribution!I7</f>
        <v>EURYC1M_TND</v>
      </c>
      <c r="K7" s="149"/>
      <c r="L7" s="36"/>
      <c r="M7" s="73" t="s">
        <v>32</v>
      </c>
      <c r="N7" s="72"/>
      <c r="O7" s="73" t="s">
        <v>68</v>
      </c>
      <c r="P7" s="73" t="s">
        <v>65</v>
      </c>
      <c r="Q7" s="73" t="s">
        <v>66</v>
      </c>
      <c r="R7" s="36"/>
      <c r="S7" s="36"/>
      <c r="T7" s="2"/>
      <c r="U7" s="2"/>
      <c r="V7" s="2"/>
      <c r="W7" s="2"/>
      <c r="X7" s="2"/>
      <c r="Y7" s="2"/>
      <c r="Z7" s="2"/>
    </row>
    <row r="8" spans="1:26" x14ac:dyDescent="0.2">
      <c r="A8" s="36"/>
      <c r="B8" s="36"/>
      <c r="C8" s="93">
        <f>H8-EvaluationDate</f>
        <v>3</v>
      </c>
      <c r="D8" s="93" t="s">
        <v>127</v>
      </c>
      <c r="E8" s="128" t="s">
        <v>46</v>
      </c>
      <c r="F8" s="92">
        <f t="shared" si="0"/>
        <v>41967</v>
      </c>
      <c r="G8" s="92">
        <f>_xll.qlInterestRateIndexValueDate(M8,F8,Trigger)</f>
        <v>41969</v>
      </c>
      <c r="H8" s="92">
        <f>_xll.qlInterestRateIndexMaturity(M8,G8,Trigger)</f>
        <v>41970</v>
      </c>
      <c r="I8" s="46">
        <f>_xll.qlIndexFixing(M8,F8,TRUE,AllTriggers)</f>
        <v>9.1434627109698852E-4</v>
      </c>
      <c r="J8" s="47" t="str">
        <f>Contribution!I8</f>
        <v>EURYC1M_SND</v>
      </c>
      <c r="K8" s="47"/>
      <c r="L8" s="36"/>
      <c r="M8" s="137" t="str">
        <f>_xll.qlIborIndex(,IborIndexFamily,IF(D8="SN","1D",D8),SettlementDays,Currency,Calendar,BDayConvention,EndOfMonth,DayCounter,YieldCurve,,Trigger)</f>
        <v>obj_00dde#0030</v>
      </c>
      <c r="N8" s="72"/>
      <c r="O8" s="138" t="b">
        <v>0</v>
      </c>
      <c r="P8" s="138" t="s">
        <v>189</v>
      </c>
      <c r="Q8" s="138" t="s">
        <v>157</v>
      </c>
      <c r="R8" s="36"/>
      <c r="S8" s="36"/>
      <c r="T8" s="2"/>
      <c r="U8" s="2"/>
      <c r="V8" s="2"/>
      <c r="W8" s="2"/>
      <c r="X8" s="2"/>
      <c r="Y8" s="2"/>
      <c r="Z8" s="2"/>
    </row>
    <row r="9" spans="1:26" x14ac:dyDescent="0.2">
      <c r="A9" s="36"/>
      <c r="B9" s="36"/>
      <c r="C9" s="94">
        <f>H9-EvaluationDate</f>
        <v>9</v>
      </c>
      <c r="D9" s="94" t="s">
        <v>75</v>
      </c>
      <c r="E9" s="129" t="s">
        <v>46</v>
      </c>
      <c r="F9" s="108">
        <f t="shared" si="0"/>
        <v>41967</v>
      </c>
      <c r="G9" s="108">
        <f>_xll.qlInterestRateIndexValueDate(M9,F9,Trigger)</f>
        <v>41969</v>
      </c>
      <c r="H9" s="108">
        <f>_xll.qlInterestRateIndexMaturity(M9,G9,Trigger)</f>
        <v>41976</v>
      </c>
      <c r="I9" s="90">
        <f>_xll.qlIndexFixing(M9,F9,TRUE,AllTriggers)</f>
        <v>7.7699999995216123E-4</v>
      </c>
      <c r="J9" s="49" t="str">
        <f>Contribution!I9</f>
        <v>EURYC1M_1WD</v>
      </c>
      <c r="K9" s="49"/>
      <c r="L9" s="36"/>
      <c r="M9" s="105" t="str">
        <f>_xll.qlEuribor(,D9,YieldCurve,,Trigger)</f>
        <v>obj_00ddd#0019</v>
      </c>
      <c r="N9" s="72"/>
      <c r="O9" s="76"/>
      <c r="P9" s="76"/>
      <c r="Q9" s="76"/>
      <c r="R9" s="36"/>
      <c r="S9" s="36"/>
      <c r="T9" s="2"/>
      <c r="U9" s="2"/>
      <c r="V9" s="2"/>
      <c r="W9" s="2"/>
      <c r="X9" s="2"/>
      <c r="Y9" s="2"/>
      <c r="Z9" s="2"/>
    </row>
    <row r="10" spans="1:26" x14ac:dyDescent="0.2">
      <c r="A10" s="36"/>
      <c r="B10" s="36"/>
      <c r="C10" s="94">
        <f>H10-EvaluationDate</f>
        <v>16</v>
      </c>
      <c r="D10" s="94" t="s">
        <v>16</v>
      </c>
      <c r="E10" s="129" t="s">
        <v>46</v>
      </c>
      <c r="F10" s="108">
        <f t="shared" si="0"/>
        <v>41967</v>
      </c>
      <c r="G10" s="108">
        <f>_xll.qlInterestRateIndexValueDate(M10,F10,Trigger)</f>
        <v>41969</v>
      </c>
      <c r="H10" s="108">
        <f>_xll.qlInterestRateIndexMaturity(M10,G10,Trigger)</f>
        <v>41983</v>
      </c>
      <c r="I10" s="90">
        <f>_xll.qlIndexFixing(M10,F10,TRUE,AllTriggers)</f>
        <v>5.1399999997972902E-4</v>
      </c>
      <c r="J10" s="49" t="str">
        <f>Contribution!I10</f>
        <v>EURYC1M_2WD</v>
      </c>
      <c r="K10" s="49"/>
      <c r="L10" s="36"/>
      <c r="M10" s="105" t="str">
        <f>_xll.qlEuribor(,D10,YieldCurve,,Trigger)</f>
        <v>obj_00dd6#0008</v>
      </c>
      <c r="N10" s="72"/>
      <c r="O10" s="76"/>
      <c r="P10" s="76"/>
      <c r="Q10" s="76"/>
      <c r="R10" s="36"/>
      <c r="S10" s="36"/>
      <c r="T10" s="2"/>
      <c r="U10" s="2"/>
      <c r="V10" s="2"/>
      <c r="W10" s="2"/>
      <c r="X10" s="2"/>
      <c r="Y10" s="2"/>
      <c r="Z10" s="2"/>
    </row>
    <row r="11" spans="1:26" x14ac:dyDescent="0.2">
      <c r="A11" s="36"/>
      <c r="B11" s="36"/>
      <c r="C11" s="94">
        <f>H11-EvaluationDate</f>
        <v>23</v>
      </c>
      <c r="D11" s="94" t="s">
        <v>90</v>
      </c>
      <c r="E11" s="107" t="s">
        <v>46</v>
      </c>
      <c r="F11" s="108">
        <f t="shared" si="0"/>
        <v>41967</v>
      </c>
      <c r="G11" s="108">
        <f>_xll.qlInterestRateIndexValueDate(M11,F11,Trigger)</f>
        <v>41969</v>
      </c>
      <c r="H11" s="108">
        <f>_xll.qlInterestRateIndexMaturity(M11,G11,Trigger)</f>
        <v>41990</v>
      </c>
      <c r="I11" s="90">
        <f>_xll.qlIndexFixing(M11,F11,TRUE,AllTriggers)</f>
        <v>4.2399999998998794E-4</v>
      </c>
      <c r="J11" s="49" t="str">
        <f>Contribution!I11</f>
        <v>EURYC1M_3WD</v>
      </c>
      <c r="K11" s="49"/>
      <c r="L11" s="36"/>
      <c r="M11" s="139" t="str">
        <f>_xll.qlEuribor(,D11,YieldCurve,,Trigger)</f>
        <v>obj_00de2#0008</v>
      </c>
      <c r="N11" s="36"/>
      <c r="O11" s="76"/>
      <c r="P11" s="76"/>
      <c r="Q11" s="76"/>
      <c r="R11" s="36"/>
      <c r="S11" s="36"/>
      <c r="T11" s="2"/>
      <c r="U11" s="2"/>
      <c r="V11" s="2"/>
      <c r="W11" s="2"/>
      <c r="X11" s="2"/>
      <c r="Y11" s="2"/>
      <c r="Z11" s="2"/>
    </row>
    <row r="12" spans="1:26" x14ac:dyDescent="0.2">
      <c r="A12" s="36"/>
      <c r="B12" s="36"/>
      <c r="C12" s="95">
        <f>H12-EvaluationDate</f>
        <v>35</v>
      </c>
      <c r="D12" s="95" t="s">
        <v>17</v>
      </c>
      <c r="E12" s="110" t="s">
        <v>46</v>
      </c>
      <c r="F12" s="111">
        <f t="shared" si="0"/>
        <v>41967</v>
      </c>
      <c r="G12" s="111">
        <f>_xll.qlInterestRateIndexValueDate(M3,F12,Trigger)</f>
        <v>41969</v>
      </c>
      <c r="H12" s="111">
        <f>_xll.qlInterestRateIndexMaturity(M3,G12,Trigger)</f>
        <v>42002</v>
      </c>
      <c r="I12" s="112">
        <f>_xll.qlIndexFixing(M3,F12,TRUE,AllTriggers)</f>
        <v>3.539999999874704E-4</v>
      </c>
      <c r="J12" s="113" t="str">
        <f>Contribution!I12</f>
        <v>EURYC1M_1MD</v>
      </c>
      <c r="K12" s="113"/>
      <c r="L12" s="36"/>
      <c r="M12" s="146" t="s">
        <v>38</v>
      </c>
      <c r="N12" s="36"/>
      <c r="O12" s="73" t="s">
        <v>33</v>
      </c>
      <c r="P12" s="73" t="s">
        <v>59</v>
      </c>
      <c r="Q12" s="73" t="s">
        <v>34</v>
      </c>
      <c r="R12" s="36"/>
      <c r="S12" s="36"/>
      <c r="T12" s="2"/>
      <c r="U12" s="2"/>
      <c r="V12" s="2"/>
      <c r="W12" s="2"/>
      <c r="X12" s="2"/>
      <c r="Y12" s="2"/>
      <c r="Z12" s="2"/>
    </row>
    <row r="13" spans="1:26" x14ac:dyDescent="0.2">
      <c r="A13" s="36"/>
      <c r="B13" s="36"/>
      <c r="C13" s="15"/>
      <c r="D13" s="15" t="s">
        <v>18</v>
      </c>
      <c r="E13" s="23" t="s">
        <v>45</v>
      </c>
      <c r="F13" s="40">
        <f t="shared" si="0"/>
        <v>41967</v>
      </c>
      <c r="G13" s="40">
        <f>_xll.qlInterestRateIndexValueDate(M13,F13,Trigger)</f>
        <v>41969</v>
      </c>
      <c r="H13" s="40">
        <f>_xll.qlInterestRateIndexMaturity(M13,G13,Trigger)</f>
        <v>42030</v>
      </c>
      <c r="I13" s="46">
        <f>_xll.qlIndexFixing(M13,F13,TRUE,AllTriggers)</f>
        <v>1.3000131458282556E-4</v>
      </c>
      <c r="J13" s="34" t="str">
        <f>Contribution!I13</f>
        <v>EURX1S2M=</v>
      </c>
      <c r="K13" s="34" t="s">
        <v>159</v>
      </c>
      <c r="L13" s="36"/>
      <c r="M13" s="75" t="str">
        <f>_xll.qlSwapIndex(,"Euribor",D13,SettlementDays,Currency,Calendar,FixedLegTenor,FixedLegBDC,FixedLegDayCounter,IborIndex,YieldCurve,,Trigger)</f>
        <v>obj_00de1#0000</v>
      </c>
      <c r="N13" s="36"/>
      <c r="O13" s="74" t="s">
        <v>23</v>
      </c>
      <c r="P13" s="74" t="s">
        <v>41</v>
      </c>
      <c r="Q13" s="74" t="s">
        <v>157</v>
      </c>
      <c r="R13" s="36"/>
      <c r="S13" s="36"/>
      <c r="T13" s="2"/>
      <c r="U13" s="2"/>
      <c r="V13" s="2"/>
      <c r="W13" s="2"/>
      <c r="X13" s="2"/>
      <c r="Y13" s="2"/>
      <c r="Z13" s="2"/>
    </row>
    <row r="14" spans="1:26" x14ac:dyDescent="0.2">
      <c r="A14" s="36"/>
      <c r="B14" s="36"/>
      <c r="C14" s="16"/>
      <c r="D14" s="16" t="s">
        <v>19</v>
      </c>
      <c r="E14" s="24" t="s">
        <v>45</v>
      </c>
      <c r="F14" s="43">
        <f t="shared" si="0"/>
        <v>41967</v>
      </c>
      <c r="G14" s="43">
        <f>_xll.qlInterestRateIndexValueDate(M14,F14,Trigger)</f>
        <v>41969</v>
      </c>
      <c r="H14" s="43">
        <f>_xll.qlInterestRateIndexMaturity(M14,G14,Trigger)</f>
        <v>42061</v>
      </c>
      <c r="I14" s="90">
        <f>_xll.qlIndexFixing(M14,F14,TRUE,AllTriggers)</f>
        <v>2.0000288307779984E-4</v>
      </c>
      <c r="J14" s="33" t="str">
        <f>Contribution!I14</f>
        <v>EURX1S3M=</v>
      </c>
      <c r="K14" s="33" t="s">
        <v>160</v>
      </c>
      <c r="L14" s="36"/>
      <c r="M14" s="25" t="str">
        <f>_xll.qlSwapIndex(,"Euribor",D14,SettlementDays,Currency,Calendar,FixedLegTenor,FixedLegBDC,FixedLegDayCounter,IborIndex,YieldCurve,,Trigger)</f>
        <v>obj_00de3#0000</v>
      </c>
      <c r="N14" s="36"/>
      <c r="O14" s="76"/>
      <c r="P14" s="76"/>
      <c r="Q14" s="76"/>
      <c r="R14" s="36"/>
      <c r="S14" s="36"/>
      <c r="T14" s="2"/>
      <c r="U14" s="2"/>
      <c r="V14" s="2"/>
      <c r="W14" s="2"/>
      <c r="X14" s="2"/>
      <c r="Y14" s="2"/>
      <c r="Z14" s="2"/>
    </row>
    <row r="15" spans="1:26" x14ac:dyDescent="0.2">
      <c r="A15" s="36"/>
      <c r="B15" s="36"/>
      <c r="C15" s="16"/>
      <c r="D15" s="16" t="s">
        <v>20</v>
      </c>
      <c r="E15" s="24" t="s">
        <v>45</v>
      </c>
      <c r="F15" s="43">
        <f t="shared" si="0"/>
        <v>41967</v>
      </c>
      <c r="G15" s="43">
        <f>_xll.qlInterestRateIndexValueDate(M15,F15,Trigger)</f>
        <v>41969</v>
      </c>
      <c r="H15" s="43">
        <f>_xll.qlInterestRateIndexMaturity(M15,G15,Trigger)</f>
        <v>42089</v>
      </c>
      <c r="I15" s="90">
        <f>_xll.qlIndexFixing(M15,F15,TRUE,AllTriggers)</f>
        <v>2.2000719348813224E-4</v>
      </c>
      <c r="J15" s="33" t="str">
        <f>Contribution!I15</f>
        <v>EURX1S4M=</v>
      </c>
      <c r="K15" s="33" t="s">
        <v>161</v>
      </c>
      <c r="L15" s="36"/>
      <c r="M15" s="25" t="str">
        <f>_xll.qlSwapIndex(,"Euribor",D15,SettlementDays,Currency,Calendar,FixedLegTenor,FixedLegBDC,FixedLegDayCounter,IborIndex,YieldCurve,,Trigger)</f>
        <v>obj_00de0#0000</v>
      </c>
      <c r="N15" s="36"/>
      <c r="O15" s="76"/>
      <c r="P15" s="76"/>
      <c r="Q15" s="76"/>
      <c r="R15" s="36"/>
      <c r="S15" s="36"/>
      <c r="T15" s="2"/>
      <c r="U15" s="2"/>
      <c r="V15" s="2"/>
      <c r="W15" s="2"/>
      <c r="X15" s="2"/>
      <c r="Y15" s="2"/>
      <c r="Z15" s="2"/>
    </row>
    <row r="16" spans="1:26" x14ac:dyDescent="0.2">
      <c r="A16" s="36"/>
      <c r="B16" s="36"/>
      <c r="C16" s="16"/>
      <c r="D16" s="16" t="s">
        <v>21</v>
      </c>
      <c r="E16" s="24" t="s">
        <v>45</v>
      </c>
      <c r="F16" s="43">
        <f t="shared" si="0"/>
        <v>41967</v>
      </c>
      <c r="G16" s="43">
        <f>_xll.qlInterestRateIndexValueDate(M16,F16,Trigger)</f>
        <v>41969</v>
      </c>
      <c r="H16" s="43">
        <f>_xll.qlInterestRateIndexMaturity(M16,G16,Trigger)</f>
        <v>42121</v>
      </c>
      <c r="I16" s="90">
        <f>_xll.qlIndexFixing(M16,F16,TRUE,AllTriggers)</f>
        <v>1.7001067772831827E-4</v>
      </c>
      <c r="J16" s="33" t="str">
        <f>Contribution!I16</f>
        <v>EURX1S5M=</v>
      </c>
      <c r="K16" s="33" t="s">
        <v>162</v>
      </c>
      <c r="L16" s="36"/>
      <c r="M16" s="25" t="str">
        <f>_xll.qlSwapIndex(,"Euribor",D16,SettlementDays,Currency,Calendar,FixedLegTenor,FixedLegBDC,FixedLegDayCounter,IborIndex,YieldCurve,,Trigger)</f>
        <v>obj_00ddb#0000</v>
      </c>
      <c r="N16" s="36"/>
      <c r="O16" s="76"/>
      <c r="P16" s="76"/>
      <c r="Q16" s="76"/>
      <c r="R16" s="36"/>
      <c r="S16" s="36"/>
      <c r="T16" s="2"/>
      <c r="U16" s="2"/>
      <c r="V16" s="2"/>
      <c r="W16" s="2"/>
      <c r="X16" s="2"/>
      <c r="Y16" s="2"/>
      <c r="Z16" s="2"/>
    </row>
    <row r="17" spans="1:26" x14ac:dyDescent="0.2">
      <c r="A17" s="36"/>
      <c r="B17" s="36"/>
      <c r="C17" s="16"/>
      <c r="D17" s="16" t="s">
        <v>14</v>
      </c>
      <c r="E17" s="24" t="s">
        <v>45</v>
      </c>
      <c r="F17" s="43">
        <f t="shared" si="0"/>
        <v>41967</v>
      </c>
      <c r="G17" s="43">
        <f>_xll.qlInterestRateIndexValueDate(M17,F17,Trigger)</f>
        <v>41969</v>
      </c>
      <c r="H17" s="43">
        <f>_xll.qlInterestRateIndexMaturity(M17,G17,Trigger)</f>
        <v>42150</v>
      </c>
      <c r="I17" s="90">
        <f>_xll.qlIndexFixing(M17,F17,TRUE,AllTriggers)</f>
        <v>1.3001391647660807E-4</v>
      </c>
      <c r="J17" s="33" t="str">
        <f>Contribution!I17</f>
        <v>EURX1S6M=</v>
      </c>
      <c r="K17" s="33" t="s">
        <v>163</v>
      </c>
      <c r="L17" s="36"/>
      <c r="M17" s="25" t="str">
        <f>_xll.qlSwapIndex(,"Euribor",D17,SettlementDays,Currency,Calendar,FixedLegTenor,FixedLegBDC,FixedLegDayCounter,IborIndex,YieldCurve,,Trigger)</f>
        <v>obj_00dda#0000</v>
      </c>
      <c r="N17" s="72"/>
      <c r="O17" s="76"/>
      <c r="P17" s="76"/>
      <c r="Q17" s="76"/>
      <c r="R17" s="36"/>
      <c r="S17" s="36"/>
      <c r="T17" s="2"/>
      <c r="U17" s="2"/>
      <c r="V17" s="2"/>
      <c r="W17" s="2"/>
      <c r="X17" s="2"/>
      <c r="Y17" s="2"/>
      <c r="Z17" s="2"/>
    </row>
    <row r="18" spans="1:26" x14ac:dyDescent="0.2">
      <c r="A18" s="36"/>
      <c r="B18" s="36"/>
      <c r="C18" s="16"/>
      <c r="D18" s="16" t="s">
        <v>71</v>
      </c>
      <c r="E18" s="24" t="s">
        <v>45</v>
      </c>
      <c r="F18" s="43">
        <f t="shared" si="0"/>
        <v>41967</v>
      </c>
      <c r="G18" s="43">
        <f>_xll.qlInterestRateIndexValueDate(M18,F18,Trigger)</f>
        <v>41969</v>
      </c>
      <c r="H18" s="43">
        <f>_xll.qlInterestRateIndexMaturity(M18,G18,Trigger)</f>
        <v>42181</v>
      </c>
      <c r="I18" s="90">
        <f>_xll.qlIndexFixing(M18,F18,TRUE,AllTriggers)</f>
        <v>9.001597611043716E-5</v>
      </c>
      <c r="J18" s="33" t="str">
        <f>Contribution!I18</f>
        <v>EURX1S7M=</v>
      </c>
      <c r="K18" s="33" t="s">
        <v>164</v>
      </c>
      <c r="L18" s="36"/>
      <c r="M18" s="25" t="str">
        <f>_xll.qlSwapIndex(,"Euribor",D18,SettlementDays,Currency,Calendar,FixedLegTenor,FixedLegBDC,FixedLegDayCounter,IborIndex,YieldCurve,,Trigger)</f>
        <v>obj_00dd9#0000</v>
      </c>
      <c r="N18" s="72"/>
      <c r="O18" s="76"/>
      <c r="P18" s="76"/>
      <c r="Q18" s="76"/>
      <c r="R18" s="36"/>
      <c r="S18" s="36"/>
      <c r="T18" s="2"/>
      <c r="U18" s="2"/>
      <c r="V18" s="2"/>
      <c r="W18" s="2"/>
      <c r="X18" s="2"/>
      <c r="Y18" s="2"/>
      <c r="Z18" s="2"/>
    </row>
    <row r="19" spans="1:26" x14ac:dyDescent="0.2">
      <c r="A19" s="36"/>
      <c r="B19" s="36"/>
      <c r="C19" s="16"/>
      <c r="D19" s="16" t="s">
        <v>72</v>
      </c>
      <c r="E19" s="24" t="s">
        <v>45</v>
      </c>
      <c r="F19" s="43">
        <f t="shared" si="0"/>
        <v>41967</v>
      </c>
      <c r="G19" s="43">
        <f>_xll.qlInterestRateIndexValueDate(M19,F19,Trigger)</f>
        <v>41969</v>
      </c>
      <c r="H19" s="43">
        <f>_xll.qlInterestRateIndexMaturity(M19,G19,Trigger)</f>
        <v>42212</v>
      </c>
      <c r="I19" s="90">
        <f>_xll.qlIndexFixing(M19,F19,TRUE,AllTriggers)</f>
        <v>6.0017292595003515E-5</v>
      </c>
      <c r="J19" s="33" t="str">
        <f>Contribution!I19</f>
        <v>EURX1S8M=</v>
      </c>
      <c r="K19" s="33" t="s">
        <v>165</v>
      </c>
      <c r="L19" s="36"/>
      <c r="M19" s="25" t="str">
        <f>_xll.qlSwapIndex(,"Euribor",D19,SettlementDays,Currency,Calendar,FixedLegTenor,FixedLegBDC,FixedLegDayCounter,IborIndex,YieldCurve,,Trigger)</f>
        <v>obj_00dd8#0000</v>
      </c>
      <c r="N19" s="72"/>
      <c r="O19" s="76"/>
      <c r="P19" s="76"/>
      <c r="Q19" s="76"/>
      <c r="R19" s="36"/>
      <c r="S19" s="36"/>
      <c r="T19" s="2"/>
      <c r="U19" s="2"/>
      <c r="V19" s="2"/>
      <c r="W19" s="2"/>
      <c r="X19" s="2"/>
      <c r="Y19" s="2"/>
      <c r="Z19" s="2"/>
    </row>
    <row r="20" spans="1:26" x14ac:dyDescent="0.2">
      <c r="A20" s="36"/>
      <c r="B20" s="36"/>
      <c r="C20" s="94"/>
      <c r="D20" s="94" t="s">
        <v>22</v>
      </c>
      <c r="E20" s="24" t="s">
        <v>45</v>
      </c>
      <c r="F20" s="43">
        <f t="shared" si="0"/>
        <v>41967</v>
      </c>
      <c r="G20" s="43">
        <f>_xll.qlInterestRateIndexValueDate(M20,F20,Trigger)</f>
        <v>41969</v>
      </c>
      <c r="H20" s="43">
        <f>_xll.qlInterestRateIndexMaturity(M20,G20,Trigger)</f>
        <v>42242</v>
      </c>
      <c r="I20" s="90">
        <f>_xll.qlIndexFixing(M20,F20,TRUE,AllTriggers)</f>
        <v>2.0017154521210733E-5</v>
      </c>
      <c r="J20" s="33" t="str">
        <f>Contribution!I20</f>
        <v>EURX1S9M=</v>
      </c>
      <c r="K20" s="49" t="s">
        <v>166</v>
      </c>
      <c r="L20" s="36"/>
      <c r="M20" s="25" t="str">
        <f>_xll.qlSwapIndex(,"Euribor",D20,SettlementDays,Currency,Calendar,FixedLegTenor,FixedLegBDC,FixedLegDayCounter,IborIndex,YieldCurve,,Trigger)</f>
        <v>obj_00dd7#0000</v>
      </c>
      <c r="N20" s="72"/>
      <c r="O20" s="76"/>
      <c r="P20" s="76"/>
      <c r="Q20" s="76"/>
      <c r="R20" s="36"/>
      <c r="S20" s="36"/>
      <c r="T20" s="2"/>
      <c r="U20" s="2"/>
      <c r="V20" s="2"/>
      <c r="W20" s="2"/>
      <c r="X20" s="2"/>
      <c r="Y20" s="2"/>
      <c r="Z20" s="2"/>
    </row>
    <row r="21" spans="1:26" x14ac:dyDescent="0.2">
      <c r="A21" s="36"/>
      <c r="B21" s="36"/>
      <c r="C21" s="94"/>
      <c r="D21" s="94" t="s">
        <v>73</v>
      </c>
      <c r="E21" s="24" t="s">
        <v>45</v>
      </c>
      <c r="F21" s="108">
        <f t="shared" si="0"/>
        <v>41967</v>
      </c>
      <c r="G21" s="108">
        <f>_xll.qlInterestRateIndexValueDate(M21,F21,Trigger)</f>
        <v>41969</v>
      </c>
      <c r="H21" s="108">
        <f>_xll.qlInterestRateIndexMaturity(M21,G21,Trigger)</f>
        <v>42275</v>
      </c>
      <c r="I21" s="90">
        <f>_xll.qlIndexFixing(M21,F21,TRUE,AllTriggers)</f>
        <v>-9.9839260680419539E-6</v>
      </c>
      <c r="J21" s="49" t="str">
        <f>Contribution!I21</f>
        <v>EURX1S10M=</v>
      </c>
      <c r="K21" s="49" t="s">
        <v>167</v>
      </c>
      <c r="L21" s="104"/>
      <c r="M21" s="25" t="str">
        <f>_xll.qlSwapIndex(,"Euribor",D21,SettlementDays,Currency,Calendar,FixedLegTenor,FixedLegBDC,FixedLegDayCounter,IborIndex,YieldCurve,,Trigger)</f>
        <v>obj_00dd5#0000</v>
      </c>
      <c r="N21" s="72"/>
      <c r="O21" s="76"/>
      <c r="P21" s="76"/>
      <c r="Q21" s="76"/>
      <c r="R21" s="36"/>
      <c r="S21" s="36"/>
      <c r="T21" s="2"/>
      <c r="U21" s="2"/>
      <c r="V21" s="2"/>
      <c r="W21" s="2"/>
      <c r="X21" s="2"/>
      <c r="Y21" s="2"/>
      <c r="Z21" s="2"/>
    </row>
    <row r="22" spans="1:26" x14ac:dyDescent="0.2">
      <c r="A22" s="36"/>
      <c r="B22" s="36"/>
      <c r="C22" s="94"/>
      <c r="D22" s="94" t="s">
        <v>74</v>
      </c>
      <c r="E22" s="24" t="s">
        <v>45</v>
      </c>
      <c r="F22" s="108">
        <f t="shared" si="0"/>
        <v>41967</v>
      </c>
      <c r="G22" s="108">
        <f>_xll.qlInterestRateIndexValueDate(M22,F22,Trigger)</f>
        <v>41969</v>
      </c>
      <c r="H22" s="108">
        <f>_xll.qlInterestRateIndexMaturity(M22,G22,Trigger)</f>
        <v>42303</v>
      </c>
      <c r="I22" s="90">
        <f>_xll.qlIndexFixing(M22,F22,TRUE,AllTriggers)</f>
        <v>-3.9985546316744248E-5</v>
      </c>
      <c r="J22" s="49" t="str">
        <f>Contribution!I22</f>
        <v>EURX1S11M=</v>
      </c>
      <c r="K22" s="49" t="s">
        <v>168</v>
      </c>
      <c r="L22" s="104"/>
      <c r="M22" s="25" t="str">
        <f>_xll.qlSwapIndex(,"Euribor",D22,SettlementDays,Currency,Calendar,FixedLegTenor,FixedLegBDC,FixedLegDayCounter,IborIndex,YieldCurve,,Trigger)</f>
        <v>obj_00ddc#0000</v>
      </c>
      <c r="N22" s="72"/>
      <c r="O22" s="76"/>
      <c r="P22" s="76"/>
      <c r="Q22" s="76"/>
      <c r="R22" s="36"/>
      <c r="S22" s="36"/>
      <c r="T22" s="2"/>
      <c r="U22" s="2"/>
      <c r="V22" s="2"/>
      <c r="W22" s="2"/>
      <c r="X22" s="2"/>
      <c r="Y22" s="2"/>
      <c r="Z22" s="2"/>
    </row>
    <row r="23" spans="1:26" x14ac:dyDescent="0.2">
      <c r="A23" s="36"/>
      <c r="B23" s="36"/>
      <c r="C23" s="94"/>
      <c r="D23" s="94" t="s">
        <v>23</v>
      </c>
      <c r="E23" s="24" t="s">
        <v>45</v>
      </c>
      <c r="F23" s="108">
        <f t="shared" si="0"/>
        <v>41967</v>
      </c>
      <c r="G23" s="108">
        <f>_xll.qlInterestRateIndexValueDate(M23,F23,Trigger)</f>
        <v>41969</v>
      </c>
      <c r="H23" s="108">
        <f>_xll.qlInterestRateIndexMaturity(M23,G23,Trigger)</f>
        <v>42334</v>
      </c>
      <c r="I23" s="90">
        <f>_xll.qlIndexFixing(M23,F23,TRUE,AllTriggers)</f>
        <v>-5.9987701045088029E-5</v>
      </c>
      <c r="J23" s="49" t="str">
        <f>Contribution!I23</f>
        <v>EURX1S12M=</v>
      </c>
      <c r="K23" s="49" t="s">
        <v>169</v>
      </c>
      <c r="L23" s="104"/>
      <c r="M23" s="105" t="str">
        <f>_xll.qlSwapIndex(,"Euribor",D23,SettlementDays,Currency,Calendar,FixedLegTenor,FixedLegBDC,FixedLegDayCounter,IborIndex,YieldCurve,,Trigger)</f>
        <v>obj_00ddf#0000</v>
      </c>
      <c r="N23" s="72"/>
      <c r="O23" s="73" t="s">
        <v>33</v>
      </c>
      <c r="P23" s="73" t="s">
        <v>59</v>
      </c>
      <c r="Q23" s="73" t="s">
        <v>34</v>
      </c>
      <c r="R23" s="36"/>
      <c r="S23" s="36"/>
      <c r="T23" s="2"/>
      <c r="U23" s="2"/>
      <c r="V23" s="2"/>
      <c r="W23" s="2"/>
      <c r="X23" s="2"/>
      <c r="Y23" s="2"/>
      <c r="Z23" s="2"/>
    </row>
    <row r="24" spans="1:26" x14ac:dyDescent="0.2">
      <c r="A24" s="36"/>
      <c r="B24" s="36"/>
      <c r="C24" s="93"/>
      <c r="D24" s="93" t="s">
        <v>91</v>
      </c>
      <c r="E24" s="23" t="s">
        <v>45</v>
      </c>
      <c r="F24" s="92">
        <f t="shared" si="0"/>
        <v>41967</v>
      </c>
      <c r="G24" s="92">
        <f>_xll.qlInterestRateIndexValueDate(M24,F24,Trigger)</f>
        <v>41969</v>
      </c>
      <c r="H24" s="92">
        <f>_xll.qlInterestRateIndexMaturity(M24,G24,Trigger)</f>
        <v>42366</v>
      </c>
      <c r="I24" s="46">
        <f>_xll.qlIndexFixing(M24,F24,TRUE,AllTriggers)</f>
        <v>-7.44694675594685E-5</v>
      </c>
      <c r="J24" s="47"/>
      <c r="K24" s="47"/>
      <c r="L24" s="104"/>
      <c r="M24" s="136" t="str">
        <f>_xll.qlSwapIndex(,"Euribor",D24,SettlementDays,Currency,Calendar,$O$24,$P$24,$Q$24,IborIndex,YieldCurve,,Trigger)</f>
        <v>obj_00d9e#0000</v>
      </c>
      <c r="N24" s="72"/>
      <c r="O24" s="74" t="s">
        <v>23</v>
      </c>
      <c r="P24" s="74" t="s">
        <v>41</v>
      </c>
      <c r="Q24" s="74" t="s">
        <v>156</v>
      </c>
      <c r="R24" s="36"/>
      <c r="S24" s="36"/>
      <c r="T24" s="2"/>
      <c r="U24" s="2"/>
      <c r="V24" s="2"/>
      <c r="W24" s="2"/>
      <c r="X24" s="2"/>
      <c r="Y24" s="2"/>
      <c r="Z24" s="2"/>
    </row>
    <row r="25" spans="1:26" x14ac:dyDescent="0.2">
      <c r="A25" s="36"/>
      <c r="B25" s="36"/>
      <c r="C25" s="94"/>
      <c r="D25" s="94" t="s">
        <v>92</v>
      </c>
      <c r="E25" s="24" t="s">
        <v>45</v>
      </c>
      <c r="F25" s="108">
        <f t="shared" si="0"/>
        <v>41967</v>
      </c>
      <c r="G25" s="108">
        <f>_xll.qlInterestRateIndexValueDate(M25,F25,Trigger)</f>
        <v>41969</v>
      </c>
      <c r="H25" s="108">
        <f>_xll.qlInterestRateIndexMaturity(M25,G25,Trigger)</f>
        <v>42395</v>
      </c>
      <c r="I25" s="90">
        <f>_xll.qlIndexFixing(M25,F25,TRUE,AllTriggers)</f>
        <v>-8.3846515797435752E-5</v>
      </c>
      <c r="J25" s="49"/>
      <c r="K25" s="49"/>
      <c r="L25" s="104"/>
      <c r="M25" s="105" t="str">
        <f>_xll.qlSwapIndex(,"Euribor",D25,SettlementDays,Currency,Calendar,$O$24,$P$24,$Q$24,IborIndex,YieldCurve,,Trigger)</f>
        <v>obj_00d87#0000</v>
      </c>
      <c r="N25" s="72"/>
      <c r="O25" s="76"/>
      <c r="P25" s="76"/>
      <c r="Q25" s="76"/>
      <c r="R25" s="36"/>
      <c r="S25" s="36"/>
      <c r="T25" s="2"/>
      <c r="U25" s="2"/>
      <c r="V25" s="2"/>
      <c r="W25" s="2"/>
      <c r="X25" s="2"/>
      <c r="Y25" s="2"/>
      <c r="Z25" s="2"/>
    </row>
    <row r="26" spans="1:26" x14ac:dyDescent="0.2">
      <c r="A26" s="36"/>
      <c r="B26" s="36"/>
      <c r="C26" s="94"/>
      <c r="D26" s="94" t="s">
        <v>93</v>
      </c>
      <c r="E26" s="24" t="s">
        <v>45</v>
      </c>
      <c r="F26" s="108">
        <f t="shared" si="0"/>
        <v>41967</v>
      </c>
      <c r="G26" s="108">
        <f>_xll.qlInterestRateIndexValueDate(M26,F26,Trigger)</f>
        <v>41969</v>
      </c>
      <c r="H26" s="108">
        <f>_xll.qlInterestRateIndexMaturity(M26,G26,Trigger)</f>
        <v>42426</v>
      </c>
      <c r="I26" s="90">
        <f>_xll.qlIndexFixing(M26,F26,TRUE,AllTriggers)</f>
        <v>-9.0831664562920886E-5</v>
      </c>
      <c r="J26" s="49" t="str">
        <f>Contribution!I26</f>
        <v>EURYC1M_AB1E_1Y3M</v>
      </c>
      <c r="K26" s="49"/>
      <c r="L26" s="104"/>
      <c r="M26" s="105" t="str">
        <f>_xll.qlSwapIndex(,"Euribor",D26,SettlementDays,Currency,Calendar,$O$24,$P$24,$Q$24,IborIndex,YieldCurve,,Trigger)</f>
        <v>obj_00d78#0000</v>
      </c>
      <c r="N26" s="72"/>
      <c r="O26" s="76"/>
      <c r="P26" s="76"/>
      <c r="Q26" s="76"/>
      <c r="R26" s="36"/>
      <c r="S26" s="36"/>
      <c r="T26" s="2"/>
      <c r="U26" s="2"/>
      <c r="V26" s="2"/>
      <c r="W26" s="2"/>
      <c r="X26" s="2"/>
      <c r="Y26" s="2"/>
      <c r="Z26" s="2"/>
    </row>
    <row r="27" spans="1:26" x14ac:dyDescent="0.2">
      <c r="A27" s="36"/>
      <c r="B27" s="36"/>
      <c r="C27" s="94"/>
      <c r="D27" s="94" t="s">
        <v>94</v>
      </c>
      <c r="E27" s="24" t="s">
        <v>45</v>
      </c>
      <c r="F27" s="108">
        <f t="shared" si="0"/>
        <v>41967</v>
      </c>
      <c r="G27" s="108">
        <f>_xll.qlInterestRateIndexValueDate(M27,F27,Trigger)</f>
        <v>41969</v>
      </c>
      <c r="H27" s="108">
        <f>_xll.qlInterestRateIndexMaturity(M27,G27,Trigger)</f>
        <v>42458</v>
      </c>
      <c r="I27" s="90">
        <f>_xll.qlIndexFixing(M27,F27,TRUE,AllTriggers)</f>
        <v>-9.4606768396605386E-5</v>
      </c>
      <c r="J27" s="49"/>
      <c r="K27" s="49"/>
      <c r="L27" s="104"/>
      <c r="M27" s="105" t="str">
        <f>_xll.qlSwapIndex(,"Euribor",D27,SettlementDays,Currency,Calendar,$O$24,$P$24,$Q$24,IborIndex,YieldCurve,,Trigger)</f>
        <v>obj_00d71#0000</v>
      </c>
      <c r="N27" s="72"/>
      <c r="O27" s="76"/>
      <c r="P27" s="76"/>
      <c r="Q27" s="76"/>
      <c r="R27" s="36"/>
      <c r="S27" s="36"/>
      <c r="T27" s="2"/>
      <c r="U27" s="2"/>
      <c r="V27" s="2"/>
      <c r="W27" s="2"/>
      <c r="X27" s="2"/>
      <c r="Y27" s="2"/>
      <c r="Z27" s="2"/>
    </row>
    <row r="28" spans="1:26" x14ac:dyDescent="0.2">
      <c r="A28" s="36"/>
      <c r="B28" s="36"/>
      <c r="C28" s="94"/>
      <c r="D28" s="94" t="s">
        <v>95</v>
      </c>
      <c r="E28" s="24" t="s">
        <v>45</v>
      </c>
      <c r="F28" s="108">
        <f t="shared" si="0"/>
        <v>41967</v>
      </c>
      <c r="G28" s="108">
        <f>_xll.qlInterestRateIndexValueDate(M28,F28,Trigger)</f>
        <v>41969</v>
      </c>
      <c r="H28" s="108">
        <f>_xll.qlInterestRateIndexMaturity(M28,G28,Trigger)</f>
        <v>42486</v>
      </c>
      <c r="I28" s="90">
        <f>_xll.qlIndexFixing(M28,F28,TRUE,AllTriggers)</f>
        <v>-9.5919234708703103E-5</v>
      </c>
      <c r="J28" s="49"/>
      <c r="K28" s="49"/>
      <c r="L28" s="104"/>
      <c r="M28" s="105" t="str">
        <f>_xll.qlSwapIndex(,"Euribor",D28,SettlementDays,Currency,Calendar,$O$24,$P$24,$Q$24,IborIndex,YieldCurve,,Trigger)</f>
        <v>obj_00d76#0000</v>
      </c>
      <c r="N28" s="72"/>
      <c r="O28" s="76"/>
      <c r="P28" s="76"/>
      <c r="Q28" s="76"/>
      <c r="R28" s="36"/>
      <c r="S28" s="36"/>
      <c r="T28" s="2"/>
      <c r="U28" s="2"/>
      <c r="V28" s="2"/>
      <c r="W28" s="2"/>
      <c r="X28" s="2"/>
      <c r="Y28" s="2"/>
      <c r="Z28" s="2"/>
    </row>
    <row r="29" spans="1:26" x14ac:dyDescent="0.2">
      <c r="A29" s="36"/>
      <c r="B29" s="36"/>
      <c r="C29" s="94"/>
      <c r="D29" s="94" t="s">
        <v>48</v>
      </c>
      <c r="E29" s="24" t="s">
        <v>45</v>
      </c>
      <c r="F29" s="108">
        <f t="shared" si="0"/>
        <v>41967</v>
      </c>
      <c r="G29" s="108">
        <f>_xll.qlInterestRateIndexValueDate(M29,F29,Trigger)</f>
        <v>41969</v>
      </c>
      <c r="H29" s="108">
        <f>_xll.qlInterestRateIndexMaturity(M29,G29,Trigger)</f>
        <v>42516</v>
      </c>
      <c r="I29" s="90">
        <f>_xll.qlIndexFixing(M29,F29,TRUE,AllTriggers)</f>
        <v>-9.4806001516485234E-5</v>
      </c>
      <c r="J29" s="49" t="str">
        <f>Contribution!I29</f>
        <v>EURYC1M_AB1E_1Y6M</v>
      </c>
      <c r="K29" s="49"/>
      <c r="L29" s="104"/>
      <c r="M29" s="105" t="str">
        <f>_xll.qlSwapIndex(,"Euribor",D29,SettlementDays,Currency,Calendar,$O$24,$P$24,$Q$24,IborIndex,YieldCurve,,Trigger)</f>
        <v>obj_00d8c#0000</v>
      </c>
      <c r="N29" s="72"/>
      <c r="O29" s="76"/>
      <c r="P29" s="72"/>
      <c r="Q29" s="76"/>
      <c r="R29" s="36"/>
      <c r="S29" s="36"/>
      <c r="T29" s="2"/>
      <c r="U29" s="2"/>
      <c r="V29" s="2"/>
      <c r="W29" s="2"/>
      <c r="X29" s="2"/>
      <c r="Y29" s="2"/>
      <c r="Z29" s="2"/>
    </row>
    <row r="30" spans="1:26" x14ac:dyDescent="0.2">
      <c r="A30" s="36"/>
      <c r="B30" s="36"/>
      <c r="C30" s="94"/>
      <c r="D30" s="94" t="s">
        <v>96</v>
      </c>
      <c r="E30" s="24" t="s">
        <v>45</v>
      </c>
      <c r="F30" s="108">
        <f t="shared" si="0"/>
        <v>41967</v>
      </c>
      <c r="G30" s="108">
        <f>_xll.qlInterestRateIndexValueDate(M30,F30,Trigger)</f>
        <v>41969</v>
      </c>
      <c r="H30" s="108">
        <f>_xll.qlInterestRateIndexMaturity(M30,G30,Trigger)</f>
        <v>42548</v>
      </c>
      <c r="I30" s="90">
        <f>_xll.qlIndexFixing(M30,F30,TRUE,AllTriggers)</f>
        <v>-9.1265500690719165E-5</v>
      </c>
      <c r="J30" s="49"/>
      <c r="K30" s="49"/>
      <c r="L30" s="36"/>
      <c r="M30" s="105" t="str">
        <f>_xll.qlSwapIndex(,"Euribor",D30,SettlementDays,Currency,Calendar,$O$24,$P$24,$Q$24,IborIndex,YieldCurve,,Trigger)</f>
        <v>obj_00da4#0000</v>
      </c>
      <c r="N30" s="72"/>
      <c r="O30" s="76"/>
      <c r="P30" s="72"/>
      <c r="Q30" s="76"/>
      <c r="R30" s="36"/>
      <c r="S30" s="36"/>
      <c r="T30" s="2"/>
      <c r="U30" s="2"/>
      <c r="V30" s="2"/>
      <c r="W30" s="2"/>
      <c r="X30" s="2"/>
      <c r="Y30" s="2"/>
      <c r="Z30" s="2"/>
    </row>
    <row r="31" spans="1:26" x14ac:dyDescent="0.2">
      <c r="A31" s="36"/>
      <c r="B31" s="36"/>
      <c r="C31" s="94"/>
      <c r="D31" s="94" t="s">
        <v>97</v>
      </c>
      <c r="E31" s="24" t="s">
        <v>45</v>
      </c>
      <c r="F31" s="108">
        <f t="shared" si="0"/>
        <v>41967</v>
      </c>
      <c r="G31" s="108">
        <f>_xll.qlInterestRateIndexValueDate(M31,F31,Trigger)</f>
        <v>41969</v>
      </c>
      <c r="H31" s="108">
        <f>_xll.qlInterestRateIndexMaturity(M31,G31,Trigger)</f>
        <v>42577</v>
      </c>
      <c r="I31" s="90">
        <f>_xll.qlIndexFixing(M31,F31,TRUE,AllTriggers)</f>
        <v>-8.5742264275418532E-5</v>
      </c>
      <c r="J31" s="49"/>
      <c r="K31" s="49"/>
      <c r="L31" s="36"/>
      <c r="M31" s="105" t="str">
        <f>_xll.qlSwapIndex(,"Euribor",D31,SettlementDays,Currency,Calendar,$O$24,$P$24,$Q$24,IborIndex,YieldCurve,,Trigger)</f>
        <v>obj_00d88#0000</v>
      </c>
      <c r="N31" s="72"/>
      <c r="O31" s="76"/>
      <c r="P31" s="72"/>
      <c r="Q31" s="76"/>
      <c r="R31" s="36"/>
      <c r="S31" s="36"/>
      <c r="T31" s="2"/>
      <c r="U31" s="2"/>
      <c r="V31" s="2"/>
      <c r="W31" s="2"/>
      <c r="X31" s="2"/>
      <c r="Y31" s="2"/>
      <c r="Z31" s="2"/>
    </row>
    <row r="32" spans="1:26" x14ac:dyDescent="0.2">
      <c r="A32" s="36"/>
      <c r="B32" s="36"/>
      <c r="C32" s="94"/>
      <c r="D32" s="94" t="s">
        <v>98</v>
      </c>
      <c r="E32" s="24" t="s">
        <v>45</v>
      </c>
      <c r="F32" s="108">
        <f t="shared" si="0"/>
        <v>41967</v>
      </c>
      <c r="G32" s="108">
        <f>_xll.qlInterestRateIndexValueDate(M32,F32,Trigger)</f>
        <v>41969</v>
      </c>
      <c r="H32" s="108">
        <f>_xll.qlInterestRateIndexMaturity(M32,G32,Trigger)</f>
        <v>42608</v>
      </c>
      <c r="I32" s="90">
        <f>_xll.qlIndexFixing(M32,F32,TRUE,AllTriggers)</f>
        <v>-7.7769700963789434E-5</v>
      </c>
      <c r="J32" s="49" t="str">
        <f>Contribution!I32</f>
        <v>EURYC1M_AB1E_1Y9M</v>
      </c>
      <c r="K32" s="49"/>
      <c r="L32" s="36"/>
      <c r="M32" s="105" t="str">
        <f>_xll.qlSwapIndex(,"Euribor",D32,SettlementDays,Currency,Calendar,$O$24,$P$24,$Q$24,IborIndex,YieldCurve,,Trigger)</f>
        <v>obj_00d80#0000</v>
      </c>
      <c r="N32" s="72"/>
      <c r="O32" s="76"/>
      <c r="P32" s="72"/>
      <c r="Q32" s="76"/>
      <c r="R32" s="36"/>
      <c r="S32" s="36"/>
      <c r="T32" s="2"/>
      <c r="U32" s="2"/>
      <c r="V32" s="2"/>
      <c r="W32" s="2"/>
      <c r="X32" s="2"/>
      <c r="Y32" s="2"/>
      <c r="Z32" s="2"/>
    </row>
    <row r="33" spans="1:26" x14ac:dyDescent="0.2">
      <c r="A33" s="36"/>
      <c r="B33" s="36"/>
      <c r="C33" s="94"/>
      <c r="D33" s="94" t="s">
        <v>99</v>
      </c>
      <c r="E33" s="24" t="s">
        <v>45</v>
      </c>
      <c r="F33" s="108">
        <f t="shared" si="0"/>
        <v>41967</v>
      </c>
      <c r="G33" s="108">
        <f>_xll.qlInterestRateIndexValueDate(M33,F33,Trigger)</f>
        <v>41969</v>
      </c>
      <c r="H33" s="108">
        <f>_xll.qlInterestRateIndexMaturity(M33,G33,Trigger)</f>
        <v>42639</v>
      </c>
      <c r="I33" s="90">
        <f>_xll.qlIndexFixing(M33,F33,TRUE,AllTriggers)</f>
        <v>-6.7553156822937823E-5</v>
      </c>
      <c r="J33" s="49"/>
      <c r="K33" s="49"/>
      <c r="L33" s="36"/>
      <c r="M33" s="105" t="str">
        <f>_xll.qlSwapIndex(,"Euribor",D33,SettlementDays,Currency,Calendar,$O$24,$P$24,$Q$24,IborIndex,YieldCurve,,Trigger)</f>
        <v>obj_00d95#0000</v>
      </c>
      <c r="N33" s="72"/>
      <c r="O33" s="76"/>
      <c r="P33" s="76"/>
      <c r="Q33" s="72"/>
      <c r="R33" s="76"/>
      <c r="S33" s="76"/>
      <c r="T33" s="2"/>
      <c r="U33" s="2"/>
      <c r="V33" s="2"/>
      <c r="W33" s="2"/>
      <c r="X33" s="2"/>
      <c r="Y33" s="2"/>
      <c r="Z33" s="2"/>
    </row>
    <row r="34" spans="1:26" x14ac:dyDescent="0.2">
      <c r="A34" s="36"/>
      <c r="B34" s="36"/>
      <c r="C34" s="94"/>
      <c r="D34" s="94" t="s">
        <v>100</v>
      </c>
      <c r="E34" s="24" t="s">
        <v>45</v>
      </c>
      <c r="F34" s="108">
        <f t="shared" si="0"/>
        <v>41967</v>
      </c>
      <c r="G34" s="108">
        <f>_xll.qlInterestRateIndexValueDate(M34,F34,Trigger)</f>
        <v>41969</v>
      </c>
      <c r="H34" s="108">
        <f>_xll.qlInterestRateIndexMaturity(M34,G34,Trigger)</f>
        <v>42669</v>
      </c>
      <c r="I34" s="90">
        <f>_xll.qlIndexFixing(M34,F34,TRUE,AllTriggers)</f>
        <v>-5.5497451143439617E-5</v>
      </c>
      <c r="J34" s="49"/>
      <c r="K34" s="49"/>
      <c r="L34" s="36"/>
      <c r="M34" s="105" t="str">
        <f>_xll.qlSwapIndex(,"Euribor",D34,SettlementDays,Currency,Calendar,$O$24,$P$24,$Q$24,IborIndex,YieldCurve,,Trigger)</f>
        <v>obj_00d9b#0000</v>
      </c>
      <c r="N34" s="72"/>
      <c r="O34" s="76"/>
      <c r="P34" s="72"/>
      <c r="Q34" s="76"/>
      <c r="R34" s="36"/>
      <c r="S34" s="36"/>
      <c r="T34" s="2"/>
      <c r="U34" s="2"/>
      <c r="V34" s="2"/>
      <c r="W34" s="2"/>
      <c r="X34" s="2"/>
      <c r="Y34" s="2"/>
      <c r="Z34" s="2"/>
    </row>
    <row r="35" spans="1:26" x14ac:dyDescent="0.2">
      <c r="A35" s="36"/>
      <c r="B35" s="36"/>
      <c r="C35" s="94"/>
      <c r="D35" s="94" t="s">
        <v>24</v>
      </c>
      <c r="E35" s="24" t="s">
        <v>45</v>
      </c>
      <c r="F35" s="108">
        <f t="shared" si="0"/>
        <v>41967</v>
      </c>
      <c r="G35" s="108">
        <f>_xll.qlInterestRateIndexValueDate(M35,F35,Trigger)</f>
        <v>41969</v>
      </c>
      <c r="H35" s="108">
        <f>_xll.qlInterestRateIndexMaturity(M35,G35,Trigger)</f>
        <v>42702</v>
      </c>
      <c r="I35" s="90">
        <f>_xll.qlIndexFixing(M35,F35,TRUE,AllTriggers)</f>
        <v>-4.0012346031895794E-5</v>
      </c>
      <c r="J35" s="49" t="str">
        <f>Contribution!I35</f>
        <v>EURYC1M_AB1E_2Y</v>
      </c>
      <c r="K35" s="49" t="s">
        <v>170</v>
      </c>
      <c r="L35" s="36"/>
      <c r="M35" s="105" t="str">
        <f>_xll.qlSwapIndex(,"Euribor",D35,SettlementDays,Currency,Calendar,$O$24,$P$24,$Q$24,IborIndex,YieldCurve,,Trigger)</f>
        <v>obj_00d89#0000</v>
      </c>
      <c r="N35" s="72"/>
      <c r="O35" s="76"/>
      <c r="P35" s="72"/>
      <c r="Q35" s="76"/>
      <c r="R35" s="36"/>
      <c r="S35" s="36"/>
      <c r="T35" s="2"/>
      <c r="U35" s="2"/>
      <c r="V35" s="2"/>
      <c r="W35" s="2"/>
      <c r="X35" s="2"/>
      <c r="Y35" s="2"/>
      <c r="Z35" s="2"/>
    </row>
    <row r="36" spans="1:26" x14ac:dyDescent="0.2">
      <c r="A36" s="36"/>
      <c r="B36" s="36"/>
      <c r="C36" s="94"/>
      <c r="D36" s="94" t="s">
        <v>142</v>
      </c>
      <c r="E36" s="24" t="s">
        <v>45</v>
      </c>
      <c r="F36" s="108">
        <f t="shared" si="0"/>
        <v>41967</v>
      </c>
      <c r="G36" s="108">
        <f>_xll.qlInterestRateIndexValueDate(M36,F36,Trigger)</f>
        <v>41969</v>
      </c>
      <c r="H36" s="108">
        <f>_xll.qlInterestRateIndexMaturity(M36,G36,Trigger)</f>
        <v>42793</v>
      </c>
      <c r="I36" s="90">
        <f>_xll.qlIndexFixing(M36,F36,TRUE,AllTriggers)</f>
        <v>1.6126923977580964E-5</v>
      </c>
      <c r="J36" s="49" t="str">
        <f>Contribution!I36</f>
        <v>EURYC1M_AB1E_2Y3M</v>
      </c>
      <c r="K36" s="49"/>
      <c r="L36" s="36"/>
      <c r="M36" s="105" t="str">
        <f>_xll.qlSwapIndex(,"Euribor",D36,SettlementDays,Currency,Calendar,$O$24,$P$24,$Q$24,IborIndex,YieldCurve,,Trigger)</f>
        <v>obj_00d6e#0000</v>
      </c>
      <c r="N36" s="72"/>
      <c r="O36" s="76"/>
      <c r="P36" s="72"/>
      <c r="Q36" s="76"/>
      <c r="R36" s="36"/>
      <c r="S36" s="36"/>
      <c r="T36" s="2"/>
      <c r="U36" s="2"/>
      <c r="V36" s="2"/>
      <c r="W36" s="2"/>
      <c r="X36" s="2"/>
      <c r="Y36" s="2"/>
      <c r="Z36" s="2"/>
    </row>
    <row r="37" spans="1:26" x14ac:dyDescent="0.2">
      <c r="A37" s="36"/>
      <c r="B37" s="36"/>
      <c r="C37" s="94"/>
      <c r="D37" s="94" t="s">
        <v>143</v>
      </c>
      <c r="E37" s="24" t="s">
        <v>45</v>
      </c>
      <c r="F37" s="108">
        <f t="shared" si="0"/>
        <v>41967</v>
      </c>
      <c r="G37" s="108">
        <f>_xll.qlInterestRateIndexValueDate(M37,F37,Trigger)</f>
        <v>41969</v>
      </c>
      <c r="H37" s="108">
        <f>_xll.qlInterestRateIndexMaturity(M37,G37,Trigger)</f>
        <v>42881</v>
      </c>
      <c r="I37" s="90">
        <f>_xll.qlIndexFixing(M37,F37,TRUE,AllTriggers)</f>
        <v>8.6040969616962292E-5</v>
      </c>
      <c r="J37" s="49" t="str">
        <f>Contribution!I37</f>
        <v>EURYC1M_AB1E_2Y6M</v>
      </c>
      <c r="K37" s="49"/>
      <c r="L37" s="36"/>
      <c r="M37" s="105" t="str">
        <f>_xll.qlSwapIndex(,"Euribor",D37,SettlementDays,Currency,Calendar,$O$24,$P$24,$Q$24,IborIndex,YieldCurve,,Trigger)</f>
        <v>obj_00d96#0000</v>
      </c>
      <c r="N37" s="76"/>
      <c r="O37" s="76"/>
      <c r="P37" s="36"/>
      <c r="Q37" s="36"/>
      <c r="R37" s="76"/>
      <c r="S37" s="36"/>
      <c r="T37" s="2"/>
      <c r="U37" s="2"/>
      <c r="V37" s="2"/>
      <c r="W37" s="2"/>
      <c r="X37" s="2"/>
      <c r="Y37" s="2"/>
      <c r="Z37" s="2"/>
    </row>
    <row r="38" spans="1:26" x14ac:dyDescent="0.2">
      <c r="A38" s="36"/>
      <c r="B38" s="36"/>
      <c r="C38" s="94"/>
      <c r="D38" s="94" t="s">
        <v>144</v>
      </c>
      <c r="E38" s="24" t="s">
        <v>45</v>
      </c>
      <c r="F38" s="108">
        <f t="shared" si="0"/>
        <v>41967</v>
      </c>
      <c r="G38" s="108">
        <f>_xll.qlInterestRateIndexValueDate(M38,F38,Trigger)</f>
        <v>41969</v>
      </c>
      <c r="H38" s="108">
        <f>_xll.qlInterestRateIndexMaturity(M38,G38,Trigger)</f>
        <v>42975</v>
      </c>
      <c r="I38" s="90">
        <f>_xll.qlIndexFixing(M38,F38,TRUE,AllTriggers)</f>
        <v>1.74110562999485E-4</v>
      </c>
      <c r="J38" s="49" t="str">
        <f>Contribution!I38</f>
        <v>EURYC1M_AB1E_2Y9M</v>
      </c>
      <c r="K38" s="49"/>
      <c r="L38" s="36"/>
      <c r="M38" s="105" t="str">
        <f>_xll.qlSwapIndex(,"Euribor",D38,SettlementDays,Currency,Calendar,$O$24,$P$24,$Q$24,IborIndex,YieldCurve,,Trigger)</f>
        <v>obj_00d7e#0000</v>
      </c>
      <c r="N38" s="76"/>
      <c r="O38" s="76"/>
      <c r="P38" s="36"/>
      <c r="Q38" s="36"/>
      <c r="R38" s="36"/>
      <c r="S38" s="36"/>
      <c r="T38" s="2"/>
      <c r="U38" s="2"/>
      <c r="V38" s="2"/>
      <c r="W38" s="2"/>
      <c r="X38" s="2"/>
      <c r="Y38" s="2"/>
      <c r="Z38" s="2"/>
    </row>
    <row r="39" spans="1:26" x14ac:dyDescent="0.2">
      <c r="A39" s="76"/>
      <c r="B39" s="76"/>
      <c r="C39" s="94"/>
      <c r="D39" s="94" t="s">
        <v>25</v>
      </c>
      <c r="E39" s="24" t="s">
        <v>45</v>
      </c>
      <c r="F39" s="108">
        <f t="shared" si="0"/>
        <v>41967</v>
      </c>
      <c r="G39" s="108">
        <f>_xll.qlInterestRateIndexValueDate(M39,F39,Trigger)</f>
        <v>41969</v>
      </c>
      <c r="H39" s="108">
        <f>_xll.qlInterestRateIndexMaturity(M39,G39,Trigger)</f>
        <v>43066</v>
      </c>
      <c r="I39" s="90">
        <f>_xll.qlIndexFixing(M39,F39,TRUE,AllTriggers)</f>
        <v>2.6990397985358287E-4</v>
      </c>
      <c r="J39" s="49" t="str">
        <f>Contribution!I39</f>
        <v>EURYC1M_AB1E_3Y</v>
      </c>
      <c r="K39" s="49" t="s">
        <v>171</v>
      </c>
      <c r="L39" s="76"/>
      <c r="M39" s="105" t="str">
        <f>_xll.qlSwapIndex(,"Euribor",D39,SettlementDays,Currency,Calendar,$O$24,$P$24,$Q$24,IborIndex,YieldCurve,,Trigger)</f>
        <v>obj_00da0#0000</v>
      </c>
      <c r="N39" s="76"/>
      <c r="O39" s="76"/>
      <c r="P39" s="36"/>
      <c r="Q39" s="3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6"/>
      <c r="B40" s="76"/>
      <c r="C40" s="94"/>
      <c r="D40" s="94" t="s">
        <v>26</v>
      </c>
      <c r="E40" s="24" t="s">
        <v>45</v>
      </c>
      <c r="F40" s="108">
        <f t="shared" si="0"/>
        <v>41967</v>
      </c>
      <c r="G40" s="108">
        <f>_xll.qlInterestRateIndexValueDate(M40,F40,Trigger)</f>
        <v>41969</v>
      </c>
      <c r="H40" s="108">
        <f>_xll.qlInterestRateIndexMaturity(M40,G40,Trigger)</f>
        <v>43430</v>
      </c>
      <c r="I40" s="90">
        <f>_xll.qlIndexFixing(M40,F40,TRUE,AllTriggers)</f>
        <v>7.6971434565985557E-4</v>
      </c>
      <c r="J40" s="49" t="str">
        <f>Contribution!I40</f>
        <v>EURYC1M_AB1E_4Y</v>
      </c>
      <c r="K40" s="49" t="s">
        <v>172</v>
      </c>
      <c r="L40" s="76"/>
      <c r="M40" s="105" t="str">
        <f>_xll.qlSwapIndex(,"Euribor",D40,SettlementDays,Currency,Calendar,$O$24,$P$24,$Q$24,IborIndex,YieldCurve,,Trigger)</f>
        <v>obj_00d97#0000</v>
      </c>
      <c r="N40" s="76"/>
      <c r="O40" s="76"/>
      <c r="P40" s="36"/>
      <c r="Q40" s="3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94"/>
      <c r="D41" s="94" t="s">
        <v>27</v>
      </c>
      <c r="E41" s="24" t="s">
        <v>45</v>
      </c>
      <c r="F41" s="108">
        <f t="shared" si="0"/>
        <v>41967</v>
      </c>
      <c r="G41" s="108">
        <f>_xll.qlInterestRateIndexValueDate(M41,F41,Trigger)</f>
        <v>41969</v>
      </c>
      <c r="H41" s="108">
        <f>_xll.qlInterestRateIndexMaturity(M41,G41,Trigger)</f>
        <v>43795</v>
      </c>
      <c r="I41" s="90">
        <f>_xll.qlIndexFixing(M41,F41,TRUE,AllTriggers)</f>
        <v>1.509314212925154E-3</v>
      </c>
      <c r="J41" s="49" t="str">
        <f>Contribution!I41</f>
        <v>EURYC1M_AB1E_5Y</v>
      </c>
      <c r="K41" s="49" t="s">
        <v>173</v>
      </c>
      <c r="L41" s="5"/>
      <c r="M41" s="105" t="str">
        <f>_xll.qlSwapIndex(,"Euribor",D41,SettlementDays,Currency,Calendar,$O$24,$P$24,$Q$24,IborIndex,YieldCurve,,Trigger)</f>
        <v>obj_00da3#0000</v>
      </c>
      <c r="N41" s="5"/>
      <c r="O41" s="7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94"/>
      <c r="D42" s="94" t="s">
        <v>101</v>
      </c>
      <c r="E42" s="24" t="s">
        <v>45</v>
      </c>
      <c r="F42" s="108">
        <f t="shared" si="0"/>
        <v>41967</v>
      </c>
      <c r="G42" s="108">
        <f>_xll.qlInterestRateIndexValueDate(M42,F42,Trigger)</f>
        <v>41969</v>
      </c>
      <c r="H42" s="108">
        <f>_xll.qlInterestRateIndexMaturity(M42,G42,Trigger)</f>
        <v>44161</v>
      </c>
      <c r="I42" s="90">
        <f>_xll.qlIndexFixing(M42,F42,TRUE,AllTriggers)</f>
        <v>2.4586025735212971E-3</v>
      </c>
      <c r="J42" s="49" t="str">
        <f>Contribution!I42</f>
        <v>EURYC1M_AB1E_6Y</v>
      </c>
      <c r="K42" s="49" t="s">
        <v>174</v>
      </c>
      <c r="L42" s="5"/>
      <c r="M42" s="105" t="str">
        <f>_xll.qlSwapIndex(,"Euribor",D42,SettlementDays,Currency,Calendar,$O$24,$P$24,$Q$24,IborIndex,YieldCurve,,Trigger)</f>
        <v>obj_00d82#0000</v>
      </c>
      <c r="N42" s="5"/>
      <c r="O42" s="7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94"/>
      <c r="D43" s="94" t="s">
        <v>28</v>
      </c>
      <c r="E43" s="24" t="s">
        <v>45</v>
      </c>
      <c r="F43" s="108">
        <f t="shared" si="0"/>
        <v>41967</v>
      </c>
      <c r="G43" s="108">
        <f>_xll.qlInterestRateIndexValueDate(M43,F43,Trigger)</f>
        <v>41969</v>
      </c>
      <c r="H43" s="108">
        <f>_xll.qlInterestRateIndexMaturity(M43,G43,Trigger)</f>
        <v>44526</v>
      </c>
      <c r="I43" s="90">
        <f>_xll.qlIndexFixing(M43,F43,TRUE,AllTriggers)</f>
        <v>3.5875884932482626E-3</v>
      </c>
      <c r="J43" s="49" t="str">
        <f>Contribution!I43</f>
        <v>EURYC1M_AB1E_7Y</v>
      </c>
      <c r="K43" s="49" t="s">
        <v>175</v>
      </c>
      <c r="L43" s="5"/>
      <c r="M43" s="105" t="str">
        <f>_xll.qlSwapIndex(,"Euribor",D43,SettlementDays,Currency,Calendar,$O$24,$P$24,$Q$24,IborIndex,YieldCurve,,Trigger)</f>
        <v>obj_00d6f#0000</v>
      </c>
      <c r="N43" s="5"/>
      <c r="O43" s="7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94"/>
      <c r="D44" s="94" t="s">
        <v>102</v>
      </c>
      <c r="E44" s="24" t="s">
        <v>45</v>
      </c>
      <c r="F44" s="108">
        <f t="shared" si="0"/>
        <v>41967</v>
      </c>
      <c r="G44" s="108">
        <f>_xll.qlInterestRateIndexValueDate(M44,F44,Trigger)</f>
        <v>41969</v>
      </c>
      <c r="H44" s="108">
        <f>_xll.qlInterestRateIndexMaturity(M44,G44,Trigger)</f>
        <v>44893</v>
      </c>
      <c r="I44" s="90">
        <f>_xll.qlIndexFixing(M44,F44,TRUE,AllTriggers)</f>
        <v>4.8262750546019043E-3</v>
      </c>
      <c r="J44" s="49" t="str">
        <f>Contribution!I44</f>
        <v>EURYC1M_AB1E_8Y</v>
      </c>
      <c r="K44" s="49" t="s">
        <v>176</v>
      </c>
      <c r="L44" s="5"/>
      <c r="M44" s="105" t="str">
        <f>_xll.qlSwapIndex(,"Euribor",D44,SettlementDays,Currency,Calendar,$O$24,$P$24,$Q$24,IborIndex,YieldCurve,,Trigger)</f>
        <v>obj_00d72#0000</v>
      </c>
      <c r="N44" s="5"/>
      <c r="O44" s="76"/>
      <c r="P44" s="2"/>
      <c r="Q44" s="2"/>
      <c r="R44" s="2"/>
      <c r="S44" s="2"/>
      <c r="T44" s="76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94"/>
      <c r="D45" s="94" t="s">
        <v>103</v>
      </c>
      <c r="E45" s="24" t="s">
        <v>45</v>
      </c>
      <c r="F45" s="108">
        <f t="shared" si="0"/>
        <v>41967</v>
      </c>
      <c r="G45" s="108">
        <f>_xll.qlInterestRateIndexValueDate(M45,F45,Trigger)</f>
        <v>41969</v>
      </c>
      <c r="H45" s="108">
        <f>_xll.qlInterestRateIndexMaturity(M45,G45,Trigger)</f>
        <v>45257</v>
      </c>
      <c r="I45" s="90">
        <f>_xll.qlIndexFixing(M45,F45,TRUE,AllTriggers)</f>
        <v>6.0647500950487942E-3</v>
      </c>
      <c r="J45" s="49" t="str">
        <f>Contribution!I45</f>
        <v>EURYC1M_AB1E_9Y</v>
      </c>
      <c r="K45" s="49" t="s">
        <v>177</v>
      </c>
      <c r="L45" s="5"/>
      <c r="M45" s="105" t="str">
        <f>_xll.qlSwapIndex(,"Euribor",D45,SettlementDays,Currency,Calendar,$O$24,$P$24,$Q$24,IborIndex,YieldCurve,,Trigger)</f>
        <v>obj_00d9c#0000</v>
      </c>
      <c r="N45" s="5"/>
      <c r="O45" s="7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94"/>
      <c r="D46" s="94" t="s">
        <v>29</v>
      </c>
      <c r="E46" s="24" t="s">
        <v>45</v>
      </c>
      <c r="F46" s="108">
        <f t="shared" si="0"/>
        <v>41967</v>
      </c>
      <c r="G46" s="108">
        <f>_xll.qlInterestRateIndexValueDate(M46,F46,Trigger)</f>
        <v>41969</v>
      </c>
      <c r="H46" s="108">
        <f>_xll.qlInterestRateIndexMaturity(M46,G46,Trigger)</f>
        <v>45622</v>
      </c>
      <c r="I46" s="90">
        <f>_xll.qlIndexFixing(M46,F46,TRUE,AllTriggers)</f>
        <v>7.2530659513574125E-3</v>
      </c>
      <c r="J46" s="49" t="str">
        <f>Contribution!I46</f>
        <v>EURYC1M_AB1E_10Y</v>
      </c>
      <c r="K46" s="49" t="s">
        <v>178</v>
      </c>
      <c r="L46" s="5"/>
      <c r="M46" s="105" t="str">
        <f>_xll.qlSwapIndex(,"Euribor",D46,SettlementDays,Currency,Calendar,$O$24,$P$24,$Q$24,IborIndex,YieldCurve,,Trigger)</f>
        <v>obj_00d81#0000</v>
      </c>
      <c r="N46" s="5"/>
      <c r="O46" s="7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94"/>
      <c r="D47" s="94" t="s">
        <v>104</v>
      </c>
      <c r="E47" s="24" t="s">
        <v>45</v>
      </c>
      <c r="F47" s="108">
        <f t="shared" si="0"/>
        <v>41967</v>
      </c>
      <c r="G47" s="108">
        <f>_xll.qlInterestRateIndexValueDate(M47,F47,Trigger)</f>
        <v>41969</v>
      </c>
      <c r="H47" s="108">
        <f>_xll.qlInterestRateIndexMaturity(M47,G47,Trigger)</f>
        <v>45987</v>
      </c>
      <c r="I47" s="90">
        <f>_xll.qlIndexFixing(M47,F47,TRUE,AllTriggers)</f>
        <v>8.3345512552643383E-3</v>
      </c>
      <c r="J47" s="49" t="str">
        <f>Contribution!I47</f>
        <v>EURYC1M_AB1E_11Y</v>
      </c>
      <c r="K47" s="49" t="s">
        <v>179</v>
      </c>
      <c r="L47" s="5"/>
      <c r="M47" s="105" t="str">
        <f>_xll.qlSwapIndex(,"Euribor",D47,SettlementDays,Currency,Calendar,$O$24,$P$24,$Q$24,IborIndex,YieldCurve,,Trigger)</f>
        <v>obj_00d7c#0000</v>
      </c>
      <c r="N47" s="5"/>
      <c r="O47" s="7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94"/>
      <c r="D48" s="94" t="s">
        <v>30</v>
      </c>
      <c r="E48" s="24" t="s">
        <v>45</v>
      </c>
      <c r="F48" s="108">
        <f t="shared" si="0"/>
        <v>41967</v>
      </c>
      <c r="G48" s="108">
        <f>_xll.qlInterestRateIndexValueDate(M48,F48,Trigger)</f>
        <v>41969</v>
      </c>
      <c r="H48" s="108">
        <f>_xll.qlInterestRateIndexMaturity(M48,G48,Trigger)</f>
        <v>46352</v>
      </c>
      <c r="I48" s="90">
        <f>_xll.qlIndexFixing(M48,F48,TRUE,AllTriggers)</f>
        <v>9.3097919085943729E-3</v>
      </c>
      <c r="J48" s="49" t="str">
        <f>Contribution!I48</f>
        <v>EURYC1M_AB1E_12Y</v>
      </c>
      <c r="K48" s="49" t="s">
        <v>180</v>
      </c>
      <c r="L48" s="5"/>
      <c r="M48" s="105" t="str">
        <f>_xll.qlSwapIndex(,"Euribor",D48,SettlementDays,Currency,Calendar,$O$24,$P$24,$Q$24,IborIndex,YieldCurve,,Trigger)</f>
        <v>obj_00d8f#0000</v>
      </c>
      <c r="N48" s="5"/>
      <c r="O48" s="7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94"/>
      <c r="D49" s="94" t="s">
        <v>105</v>
      </c>
      <c r="E49" s="24" t="s">
        <v>45</v>
      </c>
      <c r="F49" s="108">
        <f t="shared" si="0"/>
        <v>41967</v>
      </c>
      <c r="G49" s="108">
        <f>_xll.qlInterestRateIndexValueDate(M49,F49,Trigger)</f>
        <v>41969</v>
      </c>
      <c r="H49" s="108">
        <f>_xll.qlInterestRateIndexMaturity(M49,G49,Trigger)</f>
        <v>46717</v>
      </c>
      <c r="I49" s="90">
        <f>_xll.qlIndexFixing(M49,F49,TRUE,AllTriggers)</f>
        <v>1.0185914716852627E-2</v>
      </c>
      <c r="J49" s="49" t="str">
        <f>Contribution!I49</f>
        <v>EURYC1M_AB1E_13Y</v>
      </c>
      <c r="K49" s="49"/>
      <c r="L49" s="5"/>
      <c r="M49" s="105" t="str">
        <f>_xll.qlSwapIndex(,"Euribor",D49,SettlementDays,Currency,Calendar,$O$24,$P$24,$Q$24,IborIndex,YieldCurve,,Trigger)</f>
        <v>obj_00d92#0000</v>
      </c>
      <c r="N49" s="5"/>
      <c r="O49" s="7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94"/>
      <c r="D50" s="94" t="s">
        <v>106</v>
      </c>
      <c r="E50" s="24" t="s">
        <v>45</v>
      </c>
      <c r="F50" s="108">
        <f t="shared" si="0"/>
        <v>41967</v>
      </c>
      <c r="G50" s="108">
        <f>_xll.qlInterestRateIndexValueDate(M50,F50,Trigger)</f>
        <v>41969</v>
      </c>
      <c r="H50" s="108">
        <f>_xll.qlInterestRateIndexMaturity(M50,G50,Trigger)</f>
        <v>47084</v>
      </c>
      <c r="I50" s="90">
        <f>_xll.qlIndexFixing(M50,F50,TRUE,AllTriggers)</f>
        <v>1.0972050130699676E-2</v>
      </c>
      <c r="J50" s="49" t="str">
        <f>Contribution!I50</f>
        <v>EURYC1M_AB1E_14Y</v>
      </c>
      <c r="K50" s="49"/>
      <c r="L50" s="5"/>
      <c r="M50" s="105" t="str">
        <f>_xll.qlSwapIndex(,"Euribor",D50,SettlementDays,Currency,Calendar,$O$24,$P$24,$Q$24,IborIndex,YieldCurve,,Trigger)</f>
        <v>obj_00da1#0000</v>
      </c>
      <c r="N50" s="5"/>
      <c r="O50" s="7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94"/>
      <c r="D51" s="94" t="s">
        <v>31</v>
      </c>
      <c r="E51" s="24" t="s">
        <v>45</v>
      </c>
      <c r="F51" s="108">
        <f t="shared" si="0"/>
        <v>41967</v>
      </c>
      <c r="G51" s="108">
        <f>_xll.qlInterestRateIndexValueDate(M51,F51,Trigger)</f>
        <v>41969</v>
      </c>
      <c r="H51" s="108">
        <f>_xll.qlInterestRateIndexMaturity(M51,G51,Trigger)</f>
        <v>47448</v>
      </c>
      <c r="I51" s="90">
        <f>_xll.qlIndexFixing(M51,F51,TRUE,AllTriggers)</f>
        <v>1.1656376896051377E-2</v>
      </c>
      <c r="J51" s="49" t="str">
        <f>Contribution!I51</f>
        <v>EURYC1M_AB1E_15Y</v>
      </c>
      <c r="K51" s="49" t="s">
        <v>181</v>
      </c>
      <c r="L51" s="5"/>
      <c r="M51" s="105" t="str">
        <f>_xll.qlSwapIndex(,"Euribor",D51,SettlementDays,Currency,Calendar,$O$24,$P$24,$Q$24,IborIndex,YieldCurve,,Trigger)</f>
        <v>obj_00d8e#0000</v>
      </c>
      <c r="N51" s="5"/>
      <c r="O51" s="7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94"/>
      <c r="D52" s="94" t="s">
        <v>107</v>
      </c>
      <c r="E52" s="24" t="s">
        <v>45</v>
      </c>
      <c r="F52" s="108">
        <f t="shared" si="0"/>
        <v>41967</v>
      </c>
      <c r="G52" s="108">
        <f>_xll.qlInterestRateIndexValueDate(M52,F52,Trigger)</f>
        <v>41969</v>
      </c>
      <c r="H52" s="108">
        <f>_xll.qlInterestRateIndexMaturity(M52,G52,Trigger)</f>
        <v>47813</v>
      </c>
      <c r="I52" s="90">
        <f>_xll.qlIndexFixing(M52,F52,TRUE,AllTriggers)</f>
        <v>1.2253364934080652E-2</v>
      </c>
      <c r="J52" s="49" t="str">
        <f>Contribution!I52</f>
        <v>EURYC1M_AB1E_16Y</v>
      </c>
      <c r="K52" s="49"/>
      <c r="L52" s="5"/>
      <c r="M52" s="105" t="str">
        <f>_xll.qlSwapIndex(,"Euribor",D52,SettlementDays,Currency,Calendar,$O$24,$P$24,$Q$24,IborIndex,YieldCurve,,Trigger)</f>
        <v>obj_00d7a#0000</v>
      </c>
      <c r="N52" s="5"/>
      <c r="O52" s="7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94"/>
      <c r="D53" s="94" t="s">
        <v>108</v>
      </c>
      <c r="E53" s="24" t="s">
        <v>45</v>
      </c>
      <c r="F53" s="108">
        <f t="shared" si="0"/>
        <v>41967</v>
      </c>
      <c r="G53" s="108">
        <f>_xll.qlInterestRateIndexValueDate(M53,F53,Trigger)</f>
        <v>41969</v>
      </c>
      <c r="H53" s="108">
        <f>_xll.qlInterestRateIndexMaturity(M53,G53,Trigger)</f>
        <v>48178</v>
      </c>
      <c r="I53" s="90">
        <f>_xll.qlIndexFixing(M53,F53,TRUE,AllTriggers)</f>
        <v>1.277190993851135E-2</v>
      </c>
      <c r="J53" s="49" t="str">
        <f>Contribution!I53</f>
        <v>EURYC1M_AB1E_17Y</v>
      </c>
      <c r="K53" s="49"/>
      <c r="L53" s="5"/>
      <c r="M53" s="105" t="str">
        <f>_xll.qlSwapIndex(,"Euribor",D53,SettlementDays,Currency,Calendar,$O$24,$P$24,$Q$24,IborIndex,YieldCurve,,Trigger)</f>
        <v>obj_00da2#0000</v>
      </c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94"/>
      <c r="D54" s="94" t="s">
        <v>109</v>
      </c>
      <c r="E54" s="24" t="s">
        <v>45</v>
      </c>
      <c r="F54" s="108">
        <f t="shared" si="0"/>
        <v>41967</v>
      </c>
      <c r="G54" s="108">
        <f>_xll.qlInterestRateIndexValueDate(M54,F54,Trigger)</f>
        <v>41969</v>
      </c>
      <c r="H54" s="108">
        <f>_xll.qlInterestRateIndexMaturity(M54,G54,Trigger)</f>
        <v>48544</v>
      </c>
      <c r="I54" s="90">
        <f>_xll.qlIndexFixing(M54,F54,TRUE,AllTriggers)</f>
        <v>1.3225142088397878E-2</v>
      </c>
      <c r="J54" s="49" t="str">
        <f>Contribution!I54</f>
        <v>EURYC1M_AB1E_18Y</v>
      </c>
      <c r="K54" s="49"/>
      <c r="L54" s="5"/>
      <c r="M54" s="105" t="str">
        <f>_xll.qlSwapIndex(,"Euribor",D54,SettlementDays,Currency,Calendar,$O$24,$P$24,$Q$24,IborIndex,YieldCurve,,Trigger)</f>
        <v>obj_00d85#0000</v>
      </c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94"/>
      <c r="D55" s="94" t="s">
        <v>110</v>
      </c>
      <c r="E55" s="24" t="s">
        <v>45</v>
      </c>
      <c r="F55" s="108">
        <f t="shared" si="0"/>
        <v>41967</v>
      </c>
      <c r="G55" s="108">
        <f>_xll.qlInterestRateIndexValueDate(M55,F55,Trigger)</f>
        <v>41969</v>
      </c>
      <c r="H55" s="108">
        <f>_xll.qlInterestRateIndexMaturity(M55,G55,Trigger)</f>
        <v>48911</v>
      </c>
      <c r="I55" s="90">
        <f>_xll.qlIndexFixing(M55,F55,TRUE,AllTriggers)</f>
        <v>1.3617224114779423E-2</v>
      </c>
      <c r="J55" s="49" t="str">
        <f>Contribution!I55</f>
        <v>EURYC1M_AB1E_19Y</v>
      </c>
      <c r="K55" s="49"/>
      <c r="L55" s="5"/>
      <c r="M55" s="105" t="str">
        <f>_xll.qlSwapIndex(,"Euribor",D55,SettlementDays,Currency,Calendar,$O$24,$P$24,$Q$24,IborIndex,YieldCurve,,Trigger)</f>
        <v>obj_00d74#0000</v>
      </c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94"/>
      <c r="D56" s="94" t="s">
        <v>111</v>
      </c>
      <c r="E56" s="24" t="s">
        <v>45</v>
      </c>
      <c r="F56" s="108">
        <f t="shared" si="0"/>
        <v>41967</v>
      </c>
      <c r="G56" s="108">
        <f>_xll.qlInterestRateIndexValueDate(M56,F56,Trigger)</f>
        <v>41969</v>
      </c>
      <c r="H56" s="108">
        <f>_xll.qlInterestRateIndexMaturity(M56,G56,Trigger)</f>
        <v>49275</v>
      </c>
      <c r="I56" s="90">
        <f>_xll.qlIndexFixing(M56,F56,TRUE,AllTriggers)</f>
        <v>1.3952686461014554E-2</v>
      </c>
      <c r="J56" s="49" t="str">
        <f>Contribution!I56</f>
        <v>EURYC1M_AB1E_20Y</v>
      </c>
      <c r="K56" s="49" t="s">
        <v>182</v>
      </c>
      <c r="L56" s="5"/>
      <c r="M56" s="105" t="str">
        <f>_xll.qlSwapIndex(,"Euribor",D56,SettlementDays,Currency,Calendar,$O$24,$P$24,$Q$24,IborIndex,YieldCurve,,Trigger)</f>
        <v>obj_00d83#0000</v>
      </c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94"/>
      <c r="D57" s="94" t="s">
        <v>112</v>
      </c>
      <c r="E57" s="24" t="s">
        <v>45</v>
      </c>
      <c r="F57" s="108">
        <f t="shared" si="0"/>
        <v>41967</v>
      </c>
      <c r="G57" s="108">
        <f>_xll.qlInterestRateIndexValueDate(M57,F57,Trigger)</f>
        <v>41969</v>
      </c>
      <c r="H57" s="108">
        <f>_xll.qlInterestRateIndexMaturity(M57,G57,Trigger)</f>
        <v>49639</v>
      </c>
      <c r="I57" s="90">
        <f>_xll.qlIndexFixing(M57,F57,TRUE,AllTriggers)</f>
        <v>1.4240914362992322E-2</v>
      </c>
      <c r="J57" s="49" t="str">
        <f>Contribution!I57</f>
        <v>EURYC1M_AB1E_21Y</v>
      </c>
      <c r="K57" s="49"/>
      <c r="L57" s="5"/>
      <c r="M57" s="105" t="str">
        <f>_xll.qlSwapIndex(,"Euribor",D57,SettlementDays,Currency,Calendar,$O$24,$P$24,$Q$24,IborIndex,YieldCurve,,Trigger)</f>
        <v>obj_00d99#0000</v>
      </c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94"/>
      <c r="D58" s="94" t="s">
        <v>113</v>
      </c>
      <c r="E58" s="24" t="s">
        <v>45</v>
      </c>
      <c r="F58" s="108">
        <f t="shared" si="0"/>
        <v>41967</v>
      </c>
      <c r="G58" s="108">
        <f>_xll.qlInterestRateIndexValueDate(M58,F58,Trigger)</f>
        <v>41969</v>
      </c>
      <c r="H58" s="108">
        <f>_xll.qlInterestRateIndexMaturity(M58,G58,Trigger)</f>
        <v>50005</v>
      </c>
      <c r="I58" s="90">
        <f>_xll.qlIndexFixing(M58,F58,TRUE,AllTriggers)</f>
        <v>1.449212692674837E-2</v>
      </c>
      <c r="J58" s="49" t="str">
        <f>Contribution!I58</f>
        <v>EURYC1M_AB1E_22Y</v>
      </c>
      <c r="K58" s="49"/>
      <c r="L58" s="5"/>
      <c r="M58" s="105" t="str">
        <f>_xll.qlSwapIndex(,"Euribor",D58,SettlementDays,Currency,Calendar,$O$24,$P$24,$Q$24,IborIndex,YieldCurve,,Trigger)</f>
        <v>obj_00d79#0000</v>
      </c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94"/>
      <c r="D59" s="94" t="s">
        <v>114</v>
      </c>
      <c r="E59" s="24" t="s">
        <v>45</v>
      </c>
      <c r="F59" s="108">
        <f t="shared" si="0"/>
        <v>41967</v>
      </c>
      <c r="G59" s="108">
        <f>_xll.qlInterestRateIndexValueDate(M59,F59,Trigger)</f>
        <v>41969</v>
      </c>
      <c r="H59" s="108">
        <f>_xll.qlInterestRateIndexMaturity(M59,G59,Trigger)</f>
        <v>50370</v>
      </c>
      <c r="I59" s="90">
        <f>_xll.qlIndexFixing(M59,F59,TRUE,AllTriggers)</f>
        <v>1.4707931928374352E-2</v>
      </c>
      <c r="J59" s="49" t="str">
        <f>Contribution!I59</f>
        <v>EURYC1M_AB1E_23Y</v>
      </c>
      <c r="K59" s="49"/>
      <c r="L59" s="5"/>
      <c r="M59" s="105" t="str">
        <f>_xll.qlSwapIndex(,"Euribor",D59,SettlementDays,Currency,Calendar,$O$24,$P$24,$Q$24,IborIndex,YieldCurve,,Trigger)</f>
        <v>obj_00d9f#0000</v>
      </c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94"/>
      <c r="D60" s="94" t="s">
        <v>115</v>
      </c>
      <c r="E60" s="24" t="s">
        <v>45</v>
      </c>
      <c r="F60" s="108">
        <f t="shared" si="0"/>
        <v>41967</v>
      </c>
      <c r="G60" s="108">
        <f>_xll.qlInterestRateIndexValueDate(M60,F60,Trigger)</f>
        <v>41969</v>
      </c>
      <c r="H60" s="108">
        <f>_xll.qlInterestRateIndexMaturity(M60,G60,Trigger)</f>
        <v>50735</v>
      </c>
      <c r="I60" s="90">
        <f>_xll.qlIndexFixing(M60,F60,TRUE,AllTriggers)</f>
        <v>1.4896153111212278E-2</v>
      </c>
      <c r="J60" s="49" t="str">
        <f>Contribution!I60</f>
        <v>EURYC1M_AB1E_24Y</v>
      </c>
      <c r="K60" s="49"/>
      <c r="L60" s="5"/>
      <c r="M60" s="105" t="str">
        <f>_xll.qlSwapIndex(,"Euribor",D60,SettlementDays,Currency,Calendar,$O$24,$P$24,$Q$24,IborIndex,YieldCurve,,Trigger)</f>
        <v>obj_00d91#0000</v>
      </c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94"/>
      <c r="D61" s="94" t="s">
        <v>116</v>
      </c>
      <c r="E61" s="24" t="s">
        <v>45</v>
      </c>
      <c r="F61" s="108">
        <f t="shared" si="0"/>
        <v>41967</v>
      </c>
      <c r="G61" s="108">
        <f>_xll.qlInterestRateIndexValueDate(M61,F61,Trigger)</f>
        <v>41969</v>
      </c>
      <c r="H61" s="108">
        <f>_xll.qlInterestRateIndexMaturity(M61,G61,Trigger)</f>
        <v>51102</v>
      </c>
      <c r="I61" s="90">
        <f>_xll.qlIndexFixing(M61,F61,TRUE,AllTriggers)</f>
        <v>1.5062267010392096E-2</v>
      </c>
      <c r="J61" s="49" t="str">
        <f>Contribution!I61</f>
        <v>EURYC1M_AB1E_25Y</v>
      </c>
      <c r="K61" s="49" t="s">
        <v>183</v>
      </c>
      <c r="L61" s="5"/>
      <c r="M61" s="105" t="str">
        <f>_xll.qlSwapIndex(,"Euribor",D61,SettlementDays,Currency,Calendar,$O$24,$P$24,$Q$24,IborIndex,YieldCurve,,Trigger)</f>
        <v>obj_00d7d#0000</v>
      </c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94"/>
      <c r="D62" s="94" t="s">
        <v>117</v>
      </c>
      <c r="E62" s="24" t="s">
        <v>45</v>
      </c>
      <c r="F62" s="108">
        <f t="shared" si="0"/>
        <v>41967</v>
      </c>
      <c r="G62" s="108">
        <f>_xll.qlInterestRateIndexValueDate(M62,F62,Trigger)</f>
        <v>41969</v>
      </c>
      <c r="H62" s="108">
        <f>_xll.qlInterestRateIndexMaturity(M62,G62,Trigger)</f>
        <v>51466</v>
      </c>
      <c r="I62" s="90">
        <f>_xll.qlIndexFixing(M62,F62,TRUE,AllTriggers)</f>
        <v>1.5209446110832291E-2</v>
      </c>
      <c r="J62" s="49" t="str">
        <f>Contribution!I62</f>
        <v>EURYC1M_AB1E_26Y</v>
      </c>
      <c r="K62" s="49"/>
      <c r="L62" s="5"/>
      <c r="M62" s="105" t="str">
        <f>_xll.qlSwapIndex(,"Euribor",D62,SettlementDays,Currency,Calendar,$O$24,$P$24,$Q$24,IborIndex,YieldCurve,,Trigger)</f>
        <v>obj_00d90#0000</v>
      </c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94"/>
      <c r="D63" s="94" t="s">
        <v>118</v>
      </c>
      <c r="E63" s="24" t="s">
        <v>45</v>
      </c>
      <c r="F63" s="108">
        <f t="shared" si="0"/>
        <v>41967</v>
      </c>
      <c r="G63" s="108">
        <f>_xll.qlInterestRateIndexValueDate(M63,F63,Trigger)</f>
        <v>41969</v>
      </c>
      <c r="H63" s="108">
        <f>_xll.qlInterestRateIndexMaturity(M63,G63,Trigger)</f>
        <v>51831</v>
      </c>
      <c r="I63" s="90">
        <f>_xll.qlIndexFixing(M63,F63,TRUE,AllTriggers)</f>
        <v>1.5341012660875305E-2</v>
      </c>
      <c r="J63" s="49" t="str">
        <f>Contribution!I63</f>
        <v>EURYC1M_AB1E_27Y</v>
      </c>
      <c r="K63" s="49"/>
      <c r="L63" s="5"/>
      <c r="M63" s="105" t="str">
        <f>_xll.qlSwapIndex(,"Euribor",D63,SettlementDays,Currency,Calendar,$O$24,$P$24,$Q$24,IborIndex,YieldCurve,,Trigger)</f>
        <v>obj_00d93#0000</v>
      </c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94"/>
      <c r="D64" s="94" t="s">
        <v>119</v>
      </c>
      <c r="E64" s="24" t="s">
        <v>45</v>
      </c>
      <c r="F64" s="108">
        <f t="shared" si="0"/>
        <v>41967</v>
      </c>
      <c r="G64" s="108">
        <f>_xll.qlInterestRateIndexValueDate(M64,F64,Trigger)</f>
        <v>41969</v>
      </c>
      <c r="H64" s="108">
        <f>_xll.qlInterestRateIndexMaturity(M64,G64,Trigger)</f>
        <v>52196</v>
      </c>
      <c r="I64" s="90">
        <f>_xll.qlIndexFixing(M64,F64,TRUE,AllTriggers)</f>
        <v>1.5461481325449418E-2</v>
      </c>
      <c r="J64" s="49" t="str">
        <f>Contribution!I64</f>
        <v>EURYC1M_AB1E_28Y</v>
      </c>
      <c r="K64" s="49"/>
      <c r="L64" s="5"/>
      <c r="M64" s="105" t="str">
        <f>_xll.qlSwapIndex(,"Euribor",D64,SettlementDays,Currency,Calendar,$O$24,$P$24,$Q$24,IborIndex,YieldCurve,,Trigger)</f>
        <v>obj_00d7f#0000</v>
      </c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94"/>
      <c r="D65" s="94" t="s">
        <v>120</v>
      </c>
      <c r="E65" s="24" t="s">
        <v>45</v>
      </c>
      <c r="F65" s="108">
        <f t="shared" si="0"/>
        <v>41967</v>
      </c>
      <c r="G65" s="108">
        <f>_xll.qlInterestRateIndexValueDate(M65,F65,Trigger)</f>
        <v>41969</v>
      </c>
      <c r="H65" s="108">
        <f>_xll.qlInterestRateIndexMaturity(M65,G65,Trigger)</f>
        <v>52561</v>
      </c>
      <c r="I65" s="90">
        <f>_xll.qlIndexFixing(M65,F65,TRUE,AllTriggers)</f>
        <v>1.5573945458500832E-2</v>
      </c>
      <c r="J65" s="49" t="str">
        <f>Contribution!I65</f>
        <v>EURYC1M_AB1E_29Y</v>
      </c>
      <c r="K65" s="49"/>
      <c r="L65" s="5"/>
      <c r="M65" s="105" t="str">
        <f>_xll.qlSwapIndex(,"Euribor",D65,SettlementDays,Currency,Calendar,$O$24,$P$24,$Q$24,IborIndex,YieldCurve,,Trigger)</f>
        <v>obj_00d8a#0000</v>
      </c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94"/>
      <c r="D66" s="94" t="s">
        <v>121</v>
      </c>
      <c r="E66" s="24" t="s">
        <v>45</v>
      </c>
      <c r="F66" s="108">
        <f t="shared" si="0"/>
        <v>41967</v>
      </c>
      <c r="G66" s="108">
        <f>_xll.qlInterestRateIndexValueDate(M66,F66,Trigger)</f>
        <v>41969</v>
      </c>
      <c r="H66" s="108">
        <f>_xll.qlInterestRateIndexMaturity(M66,G66,Trigger)</f>
        <v>52929</v>
      </c>
      <c r="I66" s="90">
        <f>_xll.qlIndexFixing(M66,F66,TRUE,AllTriggers)</f>
        <v>1.5682963530085286E-2</v>
      </c>
      <c r="J66" s="49" t="str">
        <f>Contribution!I66</f>
        <v>EURYC1M_AB1E_30Y</v>
      </c>
      <c r="K66" s="49" t="s">
        <v>184</v>
      </c>
      <c r="L66" s="5"/>
      <c r="M66" s="105" t="str">
        <f>_xll.qlSwapIndex(,"Euribor",D66,SettlementDays,Currency,Calendar,$O$24,$P$24,$Q$24,IborIndex,YieldCurve,,Trigger)</f>
        <v>obj_00d7b#0000</v>
      </c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94"/>
      <c r="D67" s="94" t="s">
        <v>148</v>
      </c>
      <c r="E67" s="24" t="s">
        <v>45</v>
      </c>
      <c r="F67" s="108">
        <f t="shared" si="0"/>
        <v>41967</v>
      </c>
      <c r="G67" s="108">
        <f>_xll.qlInterestRateIndexValueDate(M67,F67,Trigger)</f>
        <v>41969</v>
      </c>
      <c r="H67" s="108">
        <f>_xll.qlInterestRateIndexMaturity(M67,G67,Trigger)</f>
        <v>53293</v>
      </c>
      <c r="I67" s="90">
        <f>_xll.qlIndexFixing(M67,F67,TRUE,AllTriggers)</f>
        <v>1.5786060005653951E-2</v>
      </c>
      <c r="J67" s="49" t="str">
        <f>Contribution!I67</f>
        <v>EURYC1M_AB1E_31Y</v>
      </c>
      <c r="K67" s="49"/>
      <c r="L67" s="5"/>
      <c r="M67" s="105" t="str">
        <f>_xll.qlSwapIndex(,"Euribor",D67,SettlementDays,Currency,Calendar,$O$24,$P$24,$Q$24,IborIndex,YieldCurve,,Trigger)</f>
        <v>obj_00d9d#0000</v>
      </c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94"/>
      <c r="D68" s="94" t="s">
        <v>149</v>
      </c>
      <c r="E68" s="24" t="s">
        <v>45</v>
      </c>
      <c r="F68" s="108">
        <f t="shared" si="0"/>
        <v>41967</v>
      </c>
      <c r="G68" s="108">
        <f>_xll.qlInterestRateIndexValueDate(M68,F68,Trigger)</f>
        <v>41969</v>
      </c>
      <c r="H68" s="108">
        <f>_xll.qlInterestRateIndexMaturity(M68,G68,Trigger)</f>
        <v>53657</v>
      </c>
      <c r="I68" s="90">
        <f>_xll.qlIndexFixing(M68,F68,TRUE,AllTriggers)</f>
        <v>1.5884842507603025E-2</v>
      </c>
      <c r="J68" s="49" t="str">
        <f>Contribution!I68</f>
        <v>EURYC1M_AB1E_32Y</v>
      </c>
      <c r="K68" s="49"/>
      <c r="L68" s="5"/>
      <c r="M68" s="105" t="str">
        <f>_xll.qlSwapIndex(,"Euribor",D68,SettlementDays,Currency,Calendar,$O$24,$P$24,$Q$24,IborIndex,YieldCurve,,Trigger)</f>
        <v>obj_00d8d#0000</v>
      </c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94"/>
      <c r="D69" s="94" t="s">
        <v>150</v>
      </c>
      <c r="E69" s="24" t="s">
        <v>45</v>
      </c>
      <c r="F69" s="108">
        <f t="shared" si="0"/>
        <v>41967</v>
      </c>
      <c r="G69" s="108">
        <f>_xll.qlInterestRateIndexValueDate(M69,F69,Trigger)</f>
        <v>41969</v>
      </c>
      <c r="H69" s="108">
        <f>_xll.qlInterestRateIndexMaturity(M69,G69,Trigger)</f>
        <v>54022</v>
      </c>
      <c r="I69" s="90">
        <f>_xll.qlIndexFixing(M69,F69,TRUE,AllTriggers)</f>
        <v>1.5978489971074712E-2</v>
      </c>
      <c r="J69" s="49" t="str">
        <f>Contribution!I69</f>
        <v>EURYC1M_AB1E_33Y</v>
      </c>
      <c r="K69" s="49"/>
      <c r="L69" s="5"/>
      <c r="M69" s="105" t="str">
        <f>_xll.qlSwapIndex(,"Euribor",D69,SettlementDays,Currency,Calendar,$O$24,$P$24,$Q$24,IborIndex,YieldCurve,,Trigger)</f>
        <v>obj_00d75#0000</v>
      </c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94"/>
      <c r="D70" s="94" t="s">
        <v>151</v>
      </c>
      <c r="E70" s="24" t="s">
        <v>45</v>
      </c>
      <c r="F70" s="108">
        <f t="shared" ref="F70:F78" si="1">EvaluationDate</f>
        <v>41967</v>
      </c>
      <c r="G70" s="108">
        <f>_xll.qlInterestRateIndexValueDate(M70,F70,Trigger)</f>
        <v>41969</v>
      </c>
      <c r="H70" s="108">
        <f>_xll.qlInterestRateIndexMaturity(M70,G70,Trigger)</f>
        <v>54388</v>
      </c>
      <c r="I70" s="90">
        <f>_xll.qlIndexFixing(M70,F70,TRUE,AllTriggers)</f>
        <v>1.6066976956257403E-2</v>
      </c>
      <c r="J70" s="49" t="str">
        <f>Contribution!I70</f>
        <v>EURYC1M_AB1E_34Y</v>
      </c>
      <c r="K70" s="49"/>
      <c r="L70" s="5"/>
      <c r="M70" s="105" t="str">
        <f>_xll.qlSwapIndex(,"Euribor",D70,SettlementDays,Currency,Calendar,$O$24,$P$24,$Q$24,IborIndex,YieldCurve,,Trigger)</f>
        <v>obj_00d94#0000</v>
      </c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94"/>
      <c r="D71" s="94" t="s">
        <v>122</v>
      </c>
      <c r="E71" s="24" t="s">
        <v>45</v>
      </c>
      <c r="F71" s="108">
        <f t="shared" si="1"/>
        <v>41967</v>
      </c>
      <c r="G71" s="108">
        <f>_xll.qlInterestRateIndexValueDate(M71,F71,Trigger)</f>
        <v>41969</v>
      </c>
      <c r="H71" s="108">
        <f>_xll.qlInterestRateIndexMaturity(M71,G71,Trigger)</f>
        <v>54753</v>
      </c>
      <c r="I71" s="90">
        <f>_xll.qlIndexFixing(M71,F71,TRUE,AllTriggers)</f>
        <v>1.6147188706319815E-2</v>
      </c>
      <c r="J71" s="49" t="str">
        <f>Contribution!I71</f>
        <v>EURYC1M_AB1E_35Y</v>
      </c>
      <c r="K71" s="49"/>
      <c r="L71" s="5"/>
      <c r="M71" s="105" t="str">
        <f>_xll.qlSwapIndex(,"Euribor",D71,SettlementDays,Currency,Calendar,$O$24,$P$24,$Q$24,IborIndex,YieldCurve,,Trigger)</f>
        <v>obj_00d86#0000</v>
      </c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94"/>
      <c r="D72" s="94" t="s">
        <v>152</v>
      </c>
      <c r="E72" s="24" t="s">
        <v>45</v>
      </c>
      <c r="F72" s="108">
        <f t="shared" si="1"/>
        <v>41967</v>
      </c>
      <c r="G72" s="108">
        <f>_xll.qlInterestRateIndexValueDate(M72,F72,Trigger)</f>
        <v>41969</v>
      </c>
      <c r="H72" s="108">
        <f>_xll.qlInterestRateIndexMaturity(M72,G72,Trigger)</f>
        <v>55120</v>
      </c>
      <c r="I72" s="90">
        <f>_xll.qlIndexFixing(M72,F72,TRUE,AllTriggers)</f>
        <v>1.6220036879044487E-2</v>
      </c>
      <c r="J72" s="49" t="str">
        <f>Contribution!I72</f>
        <v>EURYC1M_AB1E_36Y</v>
      </c>
      <c r="K72" s="49"/>
      <c r="L72" s="5"/>
      <c r="M72" s="105" t="str">
        <f>_xll.qlSwapIndex(,"Euribor",D72,SettlementDays,Currency,Calendar,$O$24,$P$24,$Q$24,IborIndex,YieldCurve,,Trigger)</f>
        <v>obj_00d8b#0000</v>
      </c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94"/>
      <c r="D73" s="94" t="s">
        <v>153</v>
      </c>
      <c r="E73" s="24" t="s">
        <v>45</v>
      </c>
      <c r="F73" s="108">
        <f t="shared" si="1"/>
        <v>41967</v>
      </c>
      <c r="G73" s="108">
        <f>_xll.qlInterestRateIndexValueDate(M73,F73,Trigger)</f>
        <v>41969</v>
      </c>
      <c r="H73" s="108">
        <f>_xll.qlInterestRateIndexMaturity(M73,G73,Trigger)</f>
        <v>55484</v>
      </c>
      <c r="I73" s="90">
        <f>_xll.qlIndexFixing(M73,F73,TRUE,AllTriggers)</f>
        <v>1.6284033920548245E-2</v>
      </c>
      <c r="J73" s="49" t="str">
        <f>Contribution!I73</f>
        <v>EURYC1M_AB1E_37Y</v>
      </c>
      <c r="K73" s="49"/>
      <c r="L73" s="5"/>
      <c r="M73" s="105" t="str">
        <f>_xll.qlSwapIndex(,"Euribor",D73,SettlementDays,Currency,Calendar,$O$24,$P$24,$Q$24,IborIndex,YieldCurve,,Trigger)</f>
        <v>obj_00d77#0000</v>
      </c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94"/>
      <c r="D74" s="94" t="s">
        <v>154</v>
      </c>
      <c r="E74" s="24" t="s">
        <v>45</v>
      </c>
      <c r="F74" s="108">
        <f t="shared" si="1"/>
        <v>41967</v>
      </c>
      <c r="G74" s="108">
        <f>_xll.qlInterestRateIndexValueDate(M74,F74,Trigger)</f>
        <v>41969</v>
      </c>
      <c r="H74" s="108">
        <f>_xll.qlInterestRateIndexMaturity(M74,G74,Trigger)</f>
        <v>55849</v>
      </c>
      <c r="I74" s="90">
        <f>_xll.qlIndexFixing(M74,F74,TRUE,AllTriggers)</f>
        <v>1.6340289733244293E-2</v>
      </c>
      <c r="J74" s="49" t="str">
        <f>Contribution!I74</f>
        <v>EURYC1M_AB1E_38Y</v>
      </c>
      <c r="K74" s="49"/>
      <c r="L74" s="5"/>
      <c r="M74" s="105" t="str">
        <f>_xll.qlSwapIndex(,"Euribor",D74,SettlementDays,Currency,Calendar,$O$24,$P$24,$Q$24,IborIndex,YieldCurve,,Trigger)</f>
        <v>obj_00d70#0000</v>
      </c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94"/>
      <c r="D75" s="94" t="s">
        <v>155</v>
      </c>
      <c r="E75" s="24" t="s">
        <v>45</v>
      </c>
      <c r="F75" s="108">
        <f t="shared" si="1"/>
        <v>41967</v>
      </c>
      <c r="G75" s="108">
        <f>_xll.qlInterestRateIndexValueDate(M75,F75,Trigger)</f>
        <v>41969</v>
      </c>
      <c r="H75" s="108">
        <f>_xll.qlInterestRateIndexMaturity(M75,G75,Trigger)</f>
        <v>56214</v>
      </c>
      <c r="I75" s="90">
        <f>_xll.qlIndexFixing(M75,F75,TRUE,AllTriggers)</f>
        <v>1.6386600649014097E-2</v>
      </c>
      <c r="J75" s="49" t="str">
        <f>Contribution!I75</f>
        <v>EURYC1M_AB1E_39Y</v>
      </c>
      <c r="K75" s="49"/>
      <c r="L75" s="5"/>
      <c r="M75" s="105" t="str">
        <f>_xll.qlSwapIndex(,"Euribor",D75,SettlementDays,Currency,Calendar,$O$24,$P$24,$Q$24,IborIndex,YieldCurve,,Trigger)</f>
        <v>obj_00d73#0000</v>
      </c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94"/>
      <c r="D76" s="94" t="s">
        <v>123</v>
      </c>
      <c r="E76" s="24" t="s">
        <v>45</v>
      </c>
      <c r="F76" s="108">
        <f t="shared" si="1"/>
        <v>41967</v>
      </c>
      <c r="G76" s="108">
        <f>_xll.qlInterestRateIndexValueDate(M76,F76,Trigger)</f>
        <v>41969</v>
      </c>
      <c r="H76" s="108">
        <f>_xll.qlInterestRateIndexMaturity(M76,G76,Trigger)</f>
        <v>56579</v>
      </c>
      <c r="I76" s="90">
        <f>_xll.qlIndexFixing(M76,F76,TRUE,AllTriggers)</f>
        <v>1.6423461851572237E-2</v>
      </c>
      <c r="J76" s="49" t="str">
        <f>Contribution!I76</f>
        <v>EURYC1M_AB1E_40Y</v>
      </c>
      <c r="K76" s="49" t="s">
        <v>185</v>
      </c>
      <c r="L76" s="5"/>
      <c r="M76" s="105" t="str">
        <f>_xll.qlSwapIndex(,"Euribor",D76,SettlementDays,Currency,Calendar,$O$24,$P$24,$Q$24,IborIndex,YieldCurve,,Trigger)</f>
        <v>obj_00d9a#0000</v>
      </c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94"/>
      <c r="D77" s="94" t="s">
        <v>124</v>
      </c>
      <c r="E77" s="24" t="s">
        <v>45</v>
      </c>
      <c r="F77" s="108">
        <f t="shared" si="1"/>
        <v>41967</v>
      </c>
      <c r="G77" s="108">
        <f>_xll.qlInterestRateIndexValueDate(M77,F77,Trigger)</f>
        <v>41969</v>
      </c>
      <c r="H77" s="108">
        <f>_xll.qlInterestRateIndexMaturity(M77,G77,Trigger)</f>
        <v>60232</v>
      </c>
      <c r="I77" s="90">
        <f>_xll.qlIndexFixing(M77,F77,TRUE,AllTriggers)</f>
        <v>1.6545382680661518E-2</v>
      </c>
      <c r="J77" s="49" t="str">
        <f>Contribution!I77</f>
        <v>EURYC1M_AB1E_50Y</v>
      </c>
      <c r="K77" s="49" t="s">
        <v>186</v>
      </c>
      <c r="L77" s="5"/>
      <c r="M77" s="105" t="str">
        <f>_xll.qlSwapIndex(,"Euribor",D77,SettlementDays,Currency,Calendar,$O$24,$P$24,$Q$24,IborIndex,YieldCurve,,Trigger)</f>
        <v>obj_00d84#0000</v>
      </c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95"/>
      <c r="D78" s="95" t="s">
        <v>125</v>
      </c>
      <c r="E78" s="26" t="s">
        <v>45</v>
      </c>
      <c r="F78" s="111">
        <f t="shared" si="1"/>
        <v>41967</v>
      </c>
      <c r="G78" s="111">
        <f>_xll.qlInterestRateIndexValueDate(M78,F78,Trigger)</f>
        <v>41969</v>
      </c>
      <c r="H78" s="111">
        <f>_xll.qlInterestRateIndexMaturity(M78,G78,Trigger)</f>
        <v>63884</v>
      </c>
      <c r="I78" s="112">
        <f>_xll.qlIndexFixing(M78,F78,TRUE,AllTriggers)</f>
        <v>1.6776600048516242E-2</v>
      </c>
      <c r="J78" s="113" t="str">
        <f>Contribution!I78</f>
        <v>EURYC1M_AB1E_60Y</v>
      </c>
      <c r="K78" s="113" t="s">
        <v>187</v>
      </c>
      <c r="L78" s="5"/>
      <c r="M78" s="114" t="str">
        <f>_xll.qlSwapIndex(,"Euribor",D78,SettlementDays,Currency,Calendar,$O$24,$P$24,$Q$24,IborIndex,YieldCurve,,Trigger)</f>
        <v>obj_00d98#0000</v>
      </c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3"/>
      <c r="D79" s="3"/>
      <c r="E79" s="5"/>
      <c r="F79" s="5"/>
      <c r="G79" s="5"/>
      <c r="H79" s="5"/>
      <c r="I79" s="133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3"/>
      <c r="D80" s="3"/>
      <c r="E80" s="5"/>
      <c r="F80" s="5"/>
      <c r="G80" s="5"/>
      <c r="H80" s="5"/>
      <c r="I80" s="133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3"/>
      <c r="D81" s="3"/>
      <c r="E81" s="5"/>
      <c r="F81" s="5"/>
      <c r="G81" s="5"/>
      <c r="H81" s="5"/>
      <c r="I81" s="133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3"/>
      <c r="D82" s="3"/>
      <c r="E82" s="5"/>
      <c r="F82" s="5"/>
      <c r="G82" s="5"/>
      <c r="H82" s="5"/>
      <c r="I82" s="133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3"/>
      <c r="D83" s="3"/>
      <c r="E83" s="5"/>
      <c r="F83" s="5"/>
      <c r="G83" s="5"/>
      <c r="H83" s="5"/>
      <c r="I83" s="133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3"/>
      <c r="D84" s="3"/>
      <c r="E84" s="5"/>
      <c r="F84" s="5"/>
      <c r="G84" s="5"/>
      <c r="H84" s="5"/>
      <c r="I84" s="133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3"/>
      <c r="D85" s="3"/>
      <c r="E85" s="5"/>
      <c r="F85" s="5"/>
      <c r="G85" s="5"/>
      <c r="H85" s="5"/>
      <c r="I85" s="133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3"/>
      <c r="D86" s="3"/>
      <c r="E86" s="5"/>
      <c r="F86" s="5"/>
      <c r="G86" s="5"/>
      <c r="H86" s="5"/>
      <c r="I86" s="133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3"/>
      <c r="D87" s="3"/>
      <c r="E87" s="5"/>
      <c r="F87" s="5"/>
      <c r="G87" s="5"/>
      <c r="H87" s="5"/>
      <c r="I87" s="133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3"/>
      <c r="D88" s="3"/>
      <c r="E88" s="5"/>
      <c r="F88" s="5"/>
      <c r="G88" s="5"/>
      <c r="H88" s="5"/>
      <c r="I88" s="133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3"/>
      <c r="D89" s="3"/>
      <c r="E89" s="5"/>
      <c r="F89" s="5"/>
      <c r="G89" s="5"/>
      <c r="H89" s="5"/>
      <c r="I89" s="133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3"/>
      <c r="D90" s="3"/>
      <c r="E90" s="5"/>
      <c r="F90" s="5"/>
      <c r="G90" s="5"/>
      <c r="H90" s="5"/>
      <c r="I90" s="133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3"/>
      <c r="D91" s="3"/>
      <c r="E91" s="5"/>
      <c r="F91" s="5"/>
      <c r="G91" s="5"/>
      <c r="H91" s="5"/>
      <c r="I91" s="133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3"/>
      <c r="D92" s="3"/>
      <c r="E92" s="5"/>
      <c r="F92" s="5"/>
      <c r="G92" s="5"/>
      <c r="H92" s="5"/>
      <c r="I92" s="133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3"/>
      <c r="D93" s="3"/>
      <c r="E93" s="5"/>
      <c r="F93" s="5"/>
      <c r="G93" s="5"/>
      <c r="H93" s="5"/>
      <c r="I93" s="133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3"/>
      <c r="D94" s="3"/>
      <c r="E94" s="5"/>
      <c r="F94" s="5"/>
      <c r="G94" s="5"/>
      <c r="H94" s="5"/>
      <c r="I94" s="133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3"/>
      <c r="D95" s="3"/>
      <c r="E95" s="5"/>
      <c r="F95" s="5"/>
      <c r="G95" s="5"/>
      <c r="H95" s="5"/>
      <c r="I95" s="133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3"/>
      <c r="D96" s="3"/>
      <c r="E96" s="5"/>
      <c r="F96" s="5"/>
      <c r="G96" s="5"/>
      <c r="H96" s="5"/>
      <c r="I96" s="133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3"/>
      <c r="D97" s="3"/>
      <c r="E97" s="5"/>
      <c r="F97" s="5"/>
      <c r="G97" s="5"/>
      <c r="H97" s="5"/>
      <c r="I97" s="133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3"/>
      <c r="D98" s="3"/>
      <c r="E98" s="5"/>
      <c r="F98" s="5"/>
      <c r="G98" s="5"/>
      <c r="H98" s="5"/>
      <c r="I98" s="133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3"/>
      <c r="D99" s="3"/>
      <c r="E99" s="5"/>
      <c r="F99" s="5"/>
      <c r="G99" s="5"/>
      <c r="H99" s="5"/>
      <c r="I99" s="133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3"/>
      <c r="D100" s="3"/>
      <c r="E100" s="5"/>
      <c r="F100" s="5"/>
      <c r="G100" s="5"/>
      <c r="H100" s="5"/>
      <c r="I100" s="133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3"/>
      <c r="D101" s="3"/>
      <c r="E101" s="5"/>
      <c r="F101" s="5"/>
      <c r="G101" s="5"/>
      <c r="H101" s="5"/>
      <c r="I101" s="133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3"/>
      <c r="D102" s="3"/>
      <c r="E102" s="5"/>
      <c r="F102" s="5"/>
      <c r="G102" s="5"/>
      <c r="H102" s="5"/>
      <c r="I102" s="133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3"/>
      <c r="D103" s="3"/>
      <c r="E103" s="5"/>
      <c r="F103" s="5"/>
      <c r="G103" s="5"/>
      <c r="H103" s="5"/>
      <c r="I103" s="133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3"/>
      <c r="D104" s="3"/>
      <c r="E104" s="5"/>
      <c r="F104" s="5"/>
      <c r="G104" s="5"/>
      <c r="H104" s="5"/>
      <c r="I104" s="133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5"/>
      <c r="B105" s="5"/>
      <c r="C105" s="3"/>
      <c r="D105" s="3"/>
      <c r="E105" s="5"/>
      <c r="F105" s="5"/>
      <c r="G105" s="5"/>
      <c r="H105" s="5"/>
      <c r="I105" s="133"/>
      <c r="J105" s="5"/>
      <c r="K105" s="5"/>
      <c r="L105" s="5"/>
      <c r="M105" s="5"/>
      <c r="N105" s="5"/>
      <c r="O105" s="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9"/>
      <c r="AE105" s="9"/>
      <c r="AF105" s="9"/>
      <c r="AG105" s="9"/>
      <c r="AH105" s="9"/>
      <c r="AI105" s="9"/>
      <c r="AJ105" s="9"/>
    </row>
    <row r="106" spans="1:36" x14ac:dyDescent="0.2">
      <c r="A106" s="5"/>
      <c r="B106" s="5"/>
      <c r="C106" s="3"/>
      <c r="D106" s="3"/>
      <c r="E106" s="5"/>
      <c r="F106" s="5"/>
      <c r="G106" s="5"/>
      <c r="H106" s="5"/>
      <c r="I106" s="133"/>
      <c r="J106" s="5"/>
      <c r="K106" s="5"/>
      <c r="L106" s="5"/>
      <c r="M106" s="5"/>
      <c r="N106" s="5"/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9"/>
      <c r="AE106" s="9"/>
      <c r="AF106" s="9"/>
      <c r="AG106" s="9"/>
      <c r="AH106" s="9"/>
      <c r="AI106" s="9"/>
      <c r="AJ106" s="9"/>
    </row>
    <row r="107" spans="1:36" x14ac:dyDescent="0.2">
      <c r="A107" s="5"/>
      <c r="B107" s="5"/>
      <c r="C107" s="3"/>
      <c r="D107" s="3"/>
      <c r="E107" s="5"/>
      <c r="F107" s="5"/>
      <c r="G107" s="5"/>
      <c r="H107" s="5"/>
      <c r="I107" s="133"/>
      <c r="J107" s="5"/>
      <c r="K107" s="5"/>
      <c r="L107" s="5"/>
      <c r="M107" s="5"/>
      <c r="N107" s="5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9"/>
      <c r="AE107" s="9"/>
      <c r="AF107" s="9"/>
      <c r="AG107" s="9"/>
      <c r="AH107" s="9"/>
      <c r="AI107" s="9"/>
      <c r="AJ107" s="9"/>
    </row>
    <row r="108" spans="1:36" x14ac:dyDescent="0.2">
      <c r="A108" s="5"/>
      <c r="B108" s="5"/>
      <c r="C108" s="3"/>
      <c r="D108" s="3"/>
      <c r="E108" s="5"/>
      <c r="F108" s="5"/>
      <c r="G108" s="5"/>
      <c r="H108" s="5"/>
      <c r="I108" s="133"/>
      <c r="J108" s="5"/>
      <c r="K108" s="5"/>
      <c r="L108" s="5"/>
      <c r="M108" s="5"/>
      <c r="N108" s="5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9"/>
      <c r="AE108" s="9"/>
      <c r="AF108" s="9"/>
      <c r="AG108" s="9"/>
      <c r="AH108" s="9"/>
      <c r="AI108" s="9"/>
      <c r="AJ108" s="9"/>
    </row>
    <row r="109" spans="1:36" x14ac:dyDescent="0.2">
      <c r="A109" s="5"/>
      <c r="B109" s="5"/>
      <c r="C109" s="3"/>
      <c r="D109" s="3"/>
      <c r="E109" s="5"/>
      <c r="F109" s="5"/>
      <c r="G109" s="5"/>
      <c r="H109" s="5"/>
      <c r="I109" s="133"/>
      <c r="J109" s="5"/>
      <c r="K109" s="5"/>
      <c r="L109" s="5"/>
      <c r="M109" s="5"/>
      <c r="N109" s="5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9"/>
      <c r="AE109" s="9"/>
      <c r="AF109" s="9"/>
      <c r="AG109" s="9"/>
      <c r="AH109" s="9"/>
      <c r="AI109" s="9"/>
      <c r="AJ109" s="9"/>
    </row>
    <row r="110" spans="1:36" x14ac:dyDescent="0.2">
      <c r="A110" s="5"/>
      <c r="B110" s="5"/>
      <c r="C110" s="3"/>
      <c r="D110" s="3"/>
      <c r="E110" s="5"/>
      <c r="F110" s="5"/>
      <c r="G110" s="5"/>
      <c r="H110" s="5"/>
      <c r="I110" s="133"/>
      <c r="J110" s="5"/>
      <c r="K110" s="5"/>
      <c r="L110" s="5"/>
      <c r="M110" s="5"/>
      <c r="N110" s="5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9"/>
      <c r="AE110" s="9"/>
      <c r="AF110" s="9"/>
      <c r="AG110" s="9"/>
      <c r="AH110" s="9"/>
      <c r="AI110" s="9"/>
      <c r="AJ110" s="9"/>
    </row>
    <row r="111" spans="1:36" x14ac:dyDescent="0.2">
      <c r="A111" s="5"/>
      <c r="B111" s="5"/>
      <c r="C111" s="3"/>
      <c r="D111" s="3"/>
      <c r="E111" s="5"/>
      <c r="F111" s="5"/>
      <c r="G111" s="5"/>
      <c r="H111" s="5"/>
      <c r="I111" s="133"/>
      <c r="J111" s="5"/>
      <c r="K111" s="5"/>
      <c r="L111" s="5"/>
      <c r="M111" s="5"/>
      <c r="N111" s="5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9"/>
      <c r="AE111" s="9"/>
      <c r="AF111" s="9"/>
      <c r="AG111" s="9"/>
      <c r="AH111" s="9"/>
      <c r="AI111" s="9"/>
      <c r="AJ111" s="9"/>
    </row>
    <row r="112" spans="1:36" x14ac:dyDescent="0.2">
      <c r="A112" s="5"/>
      <c r="B112" s="5"/>
      <c r="C112" s="3"/>
      <c r="D112" s="3"/>
      <c r="E112" s="5"/>
      <c r="F112" s="5"/>
      <c r="G112" s="5"/>
      <c r="H112" s="5"/>
      <c r="I112" s="133"/>
      <c r="J112" s="5"/>
      <c r="K112" s="5"/>
      <c r="L112" s="5"/>
      <c r="M112" s="5"/>
      <c r="N112" s="5"/>
      <c r="O112" s="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9"/>
      <c r="AE112" s="9"/>
      <c r="AF112" s="9"/>
      <c r="AG112" s="9"/>
      <c r="AH112" s="9"/>
      <c r="AI112" s="9"/>
      <c r="AJ112" s="9"/>
    </row>
    <row r="113" spans="1:36" x14ac:dyDescent="0.2">
      <c r="A113" s="5"/>
      <c r="B113" s="5"/>
      <c r="C113" s="3"/>
      <c r="D113" s="3"/>
      <c r="E113" s="5"/>
      <c r="F113" s="5"/>
      <c r="G113" s="5"/>
      <c r="H113" s="5"/>
      <c r="I113" s="133"/>
      <c r="J113" s="5"/>
      <c r="K113" s="5"/>
      <c r="L113" s="5"/>
      <c r="M113" s="5"/>
      <c r="N113" s="5"/>
      <c r="O113" s="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9"/>
      <c r="AE113" s="9"/>
      <c r="AF113" s="9"/>
      <c r="AG113" s="9"/>
      <c r="AH113" s="9"/>
      <c r="AI113" s="9"/>
      <c r="AJ113" s="9"/>
    </row>
    <row r="114" spans="1:36" x14ac:dyDescent="0.2">
      <c r="A114" s="5"/>
      <c r="B114" s="5"/>
      <c r="C114" s="3"/>
      <c r="D114" s="3"/>
      <c r="E114" s="5"/>
      <c r="F114" s="5"/>
      <c r="G114" s="5"/>
      <c r="H114" s="5"/>
      <c r="I114" s="133"/>
      <c r="J114" s="5"/>
      <c r="K114" s="5"/>
      <c r="L114" s="5"/>
      <c r="M114" s="5"/>
      <c r="N114" s="5"/>
      <c r="O114" s="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9"/>
      <c r="AE114" s="9"/>
      <c r="AF114" s="9"/>
      <c r="AG114" s="9"/>
      <c r="AH114" s="9"/>
      <c r="AI114" s="9"/>
      <c r="AJ114" s="9"/>
    </row>
    <row r="115" spans="1:36" x14ac:dyDescent="0.2">
      <c r="A115" s="5"/>
      <c r="B115" s="5"/>
      <c r="C115" s="3"/>
      <c r="D115" s="3"/>
      <c r="E115" s="5"/>
      <c r="F115" s="5"/>
      <c r="G115" s="5"/>
      <c r="H115" s="5"/>
      <c r="I115" s="133"/>
      <c r="J115" s="5"/>
      <c r="K115" s="5"/>
      <c r="L115" s="5"/>
      <c r="M115" s="5"/>
      <c r="N115" s="5"/>
      <c r="O115" s="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9"/>
      <c r="AE115" s="9"/>
      <c r="AF115" s="9"/>
      <c r="AG115" s="9"/>
      <c r="AH115" s="9"/>
      <c r="AI115" s="9"/>
      <c r="AJ115" s="9"/>
    </row>
    <row r="116" spans="1:36" x14ac:dyDescent="0.2">
      <c r="A116" s="5"/>
      <c r="B116" s="5"/>
      <c r="C116" s="3"/>
      <c r="D116" s="3"/>
      <c r="E116" s="5"/>
      <c r="F116" s="5"/>
      <c r="G116" s="5"/>
      <c r="H116" s="5"/>
      <c r="I116" s="133"/>
      <c r="J116" s="5"/>
      <c r="K116" s="5"/>
      <c r="L116" s="5"/>
      <c r="M116" s="5"/>
      <c r="N116" s="5"/>
      <c r="O116" s="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9"/>
      <c r="AE116" s="9"/>
      <c r="AF116" s="9"/>
      <c r="AG116" s="9"/>
      <c r="AH116" s="9"/>
      <c r="AI116" s="9"/>
      <c r="AJ116" s="9"/>
    </row>
    <row r="117" spans="1:36" x14ac:dyDescent="0.2">
      <c r="A117" s="5"/>
      <c r="B117" s="5"/>
      <c r="C117" s="3"/>
      <c r="D117" s="3"/>
      <c r="E117" s="5"/>
      <c r="F117" s="5"/>
      <c r="G117" s="5"/>
      <c r="H117" s="5"/>
      <c r="I117" s="133"/>
      <c r="J117" s="5"/>
      <c r="K117" s="5"/>
      <c r="L117" s="5"/>
      <c r="M117" s="5"/>
      <c r="N117" s="5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9"/>
      <c r="AE117" s="9"/>
      <c r="AF117" s="9"/>
      <c r="AG117" s="9"/>
      <c r="AH117" s="9"/>
      <c r="AI117" s="9"/>
      <c r="AJ117" s="9"/>
    </row>
    <row r="118" spans="1:36" x14ac:dyDescent="0.2">
      <c r="A118" s="5"/>
      <c r="B118" s="5"/>
      <c r="C118" s="3"/>
      <c r="D118" s="3"/>
      <c r="E118" s="5"/>
      <c r="F118" s="5"/>
      <c r="G118" s="5"/>
      <c r="H118" s="5"/>
      <c r="I118" s="133"/>
      <c r="J118" s="5"/>
      <c r="K118" s="5"/>
      <c r="L118" s="5"/>
      <c r="M118" s="5"/>
      <c r="N118" s="5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9"/>
      <c r="AE118" s="9"/>
      <c r="AF118" s="9"/>
      <c r="AG118" s="9"/>
      <c r="AH118" s="9"/>
      <c r="AI118" s="9"/>
      <c r="AJ118" s="9"/>
    </row>
    <row r="119" spans="1:36" x14ac:dyDescent="0.2">
      <c r="A119" s="5"/>
      <c r="B119" s="5"/>
      <c r="C119" s="3"/>
      <c r="D119" s="3"/>
      <c r="E119" s="5"/>
      <c r="F119" s="5"/>
      <c r="G119" s="5"/>
      <c r="H119" s="5"/>
      <c r="I119" s="133"/>
      <c r="J119" s="5"/>
      <c r="K119" s="5"/>
      <c r="L119" s="5"/>
      <c r="M119" s="5"/>
      <c r="N119" s="5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9"/>
      <c r="AE119" s="9"/>
      <c r="AF119" s="9"/>
      <c r="AG119" s="9"/>
      <c r="AH119" s="9"/>
      <c r="AI119" s="9"/>
      <c r="AJ119" s="9"/>
    </row>
    <row r="120" spans="1:36" x14ac:dyDescent="0.2">
      <c r="A120" s="5"/>
      <c r="B120" s="5"/>
      <c r="C120" s="3"/>
      <c r="D120" s="3"/>
      <c r="E120" s="5"/>
      <c r="F120" s="5"/>
      <c r="G120" s="5"/>
      <c r="H120" s="5"/>
      <c r="I120" s="133"/>
      <c r="J120" s="5"/>
      <c r="K120" s="5"/>
      <c r="L120" s="5"/>
      <c r="M120" s="5"/>
      <c r="N120" s="5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9"/>
      <c r="AE120" s="9"/>
      <c r="AF120" s="9"/>
      <c r="AG120" s="9"/>
      <c r="AH120" s="9"/>
      <c r="AI120" s="9"/>
      <c r="AJ120" s="9"/>
    </row>
    <row r="121" spans="1:36" x14ac:dyDescent="0.2">
      <c r="A121" s="5"/>
      <c r="B121" s="5"/>
      <c r="C121" s="3"/>
      <c r="D121" s="3"/>
      <c r="E121" s="5"/>
      <c r="F121" s="5"/>
      <c r="G121" s="5"/>
      <c r="H121" s="5"/>
      <c r="I121" s="133"/>
      <c r="J121" s="5"/>
      <c r="K121" s="5"/>
      <c r="L121" s="5"/>
      <c r="M121" s="5"/>
      <c r="N121" s="5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9"/>
      <c r="AE121" s="9"/>
      <c r="AF121" s="9"/>
      <c r="AG121" s="9"/>
      <c r="AH121" s="9"/>
      <c r="AI121" s="9"/>
      <c r="AJ121" s="9"/>
    </row>
    <row r="122" spans="1:36" x14ac:dyDescent="0.2">
      <c r="A122" s="5"/>
      <c r="B122" s="5"/>
      <c r="C122" s="3"/>
      <c r="D122" s="3"/>
      <c r="E122" s="5"/>
      <c r="F122" s="5"/>
      <c r="G122" s="5"/>
      <c r="H122" s="5"/>
      <c r="I122" s="133"/>
      <c r="J122" s="5"/>
      <c r="K122" s="5"/>
      <c r="L122" s="5"/>
      <c r="M122" s="5"/>
      <c r="N122" s="5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9"/>
      <c r="AE122" s="9"/>
      <c r="AF122" s="9"/>
      <c r="AG122" s="9"/>
      <c r="AH122" s="9"/>
      <c r="AI122" s="9"/>
      <c r="AJ122" s="9"/>
    </row>
    <row r="123" spans="1:36" x14ac:dyDescent="0.2">
      <c r="A123" s="5"/>
      <c r="B123" s="5"/>
      <c r="C123" s="3"/>
      <c r="D123" s="3"/>
      <c r="E123" s="5"/>
      <c r="F123" s="5"/>
      <c r="G123" s="5"/>
      <c r="H123" s="5"/>
      <c r="I123" s="133"/>
      <c r="J123" s="5"/>
      <c r="K123" s="5"/>
      <c r="L123" s="5"/>
      <c r="M123" s="5"/>
      <c r="N123" s="5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9"/>
      <c r="AE123" s="9"/>
      <c r="AF123" s="9"/>
      <c r="AG123" s="9"/>
      <c r="AH123" s="9"/>
      <c r="AI123" s="9"/>
      <c r="AJ123" s="9"/>
    </row>
    <row r="124" spans="1:36" x14ac:dyDescent="0.2">
      <c r="A124" s="5"/>
      <c r="B124" s="5"/>
      <c r="C124" s="3"/>
      <c r="D124" s="3"/>
      <c r="E124" s="5"/>
      <c r="F124" s="5"/>
      <c r="G124" s="5"/>
      <c r="H124" s="5"/>
      <c r="I124" s="133"/>
      <c r="J124" s="5"/>
      <c r="K124" s="5"/>
      <c r="L124" s="5"/>
      <c r="M124" s="5"/>
      <c r="N124" s="5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9"/>
      <c r="AE124" s="9"/>
      <c r="AF124" s="9"/>
      <c r="AG124" s="9"/>
      <c r="AH124" s="9"/>
      <c r="AI124" s="9"/>
      <c r="AJ124" s="9"/>
    </row>
    <row r="125" spans="1:36" x14ac:dyDescent="0.2">
      <c r="A125" s="5"/>
      <c r="B125" s="5"/>
      <c r="C125" s="3"/>
      <c r="D125" s="3"/>
      <c r="E125" s="5"/>
      <c r="F125" s="5"/>
      <c r="G125" s="5"/>
      <c r="H125" s="5"/>
      <c r="I125" s="133"/>
      <c r="J125" s="5"/>
      <c r="K125" s="5"/>
      <c r="L125" s="5"/>
      <c r="M125" s="5"/>
      <c r="N125" s="5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9"/>
      <c r="AE125" s="9"/>
      <c r="AF125" s="9"/>
      <c r="AG125" s="9"/>
      <c r="AH125" s="9"/>
      <c r="AI125" s="9"/>
      <c r="AJ125" s="9"/>
    </row>
    <row r="126" spans="1:36" x14ac:dyDescent="0.2">
      <c r="A126" s="5"/>
      <c r="B126" s="5"/>
      <c r="C126" s="3"/>
      <c r="D126" s="3"/>
      <c r="E126" s="5"/>
      <c r="F126" s="5"/>
      <c r="G126" s="5"/>
      <c r="H126" s="5"/>
      <c r="I126" s="133"/>
      <c r="J126" s="5"/>
      <c r="K126" s="5"/>
      <c r="L126" s="5"/>
      <c r="M126" s="5"/>
      <c r="N126" s="5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9"/>
      <c r="AE126" s="9"/>
      <c r="AF126" s="9"/>
      <c r="AG126" s="9"/>
      <c r="AH126" s="9"/>
      <c r="AI126" s="9"/>
      <c r="AJ126" s="9"/>
    </row>
    <row r="127" spans="1:36" x14ac:dyDescent="0.2">
      <c r="A127" s="5"/>
      <c r="B127" s="5"/>
      <c r="C127" s="3"/>
      <c r="D127" s="3"/>
      <c r="E127" s="5"/>
      <c r="F127" s="5"/>
      <c r="G127" s="5"/>
      <c r="H127" s="5"/>
      <c r="I127" s="133"/>
      <c r="J127" s="5"/>
      <c r="K127" s="5"/>
      <c r="L127" s="5"/>
      <c r="M127" s="5"/>
      <c r="N127" s="5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9"/>
      <c r="AE127" s="9"/>
      <c r="AF127" s="9"/>
      <c r="AG127" s="9"/>
      <c r="AH127" s="9"/>
      <c r="AI127" s="9"/>
      <c r="AJ127" s="9"/>
    </row>
    <row r="128" spans="1:36" x14ac:dyDescent="0.2">
      <c r="A128" s="5"/>
      <c r="B128" s="5"/>
      <c r="C128" s="3"/>
      <c r="D128" s="3"/>
      <c r="E128" s="5"/>
      <c r="F128" s="5"/>
      <c r="G128" s="5"/>
      <c r="H128" s="5"/>
      <c r="I128" s="133"/>
      <c r="J128" s="5"/>
      <c r="K128" s="5"/>
      <c r="L128" s="5"/>
      <c r="M128" s="5"/>
      <c r="N128" s="5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9"/>
      <c r="AE128" s="9"/>
      <c r="AF128" s="9"/>
      <c r="AG128" s="9"/>
      <c r="AH128" s="9"/>
      <c r="AI128" s="9"/>
      <c r="AJ128" s="9"/>
    </row>
    <row r="129" spans="1:36" x14ac:dyDescent="0.2">
      <c r="A129" s="5"/>
      <c r="B129" s="5"/>
      <c r="C129" s="3"/>
      <c r="D129" s="3"/>
      <c r="E129" s="5"/>
      <c r="F129" s="5"/>
      <c r="G129" s="5"/>
      <c r="H129" s="5"/>
      <c r="I129" s="133"/>
      <c r="J129" s="5"/>
      <c r="K129" s="5"/>
      <c r="L129" s="5"/>
      <c r="M129" s="5"/>
      <c r="N129" s="5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9"/>
      <c r="AE129" s="9"/>
      <c r="AF129" s="9"/>
      <c r="AG129" s="9"/>
      <c r="AH129" s="9"/>
      <c r="AI129" s="9"/>
      <c r="AJ129" s="9"/>
    </row>
    <row r="130" spans="1:36" x14ac:dyDescent="0.2">
      <c r="A130" s="5"/>
      <c r="B130" s="5"/>
      <c r="C130" s="3"/>
      <c r="D130" s="3"/>
      <c r="E130" s="5"/>
      <c r="F130" s="5"/>
      <c r="G130" s="5"/>
      <c r="H130" s="5"/>
      <c r="I130" s="133"/>
      <c r="J130" s="5"/>
      <c r="K130" s="5"/>
      <c r="L130" s="5"/>
      <c r="M130" s="5"/>
      <c r="N130" s="5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9"/>
      <c r="AE130" s="9"/>
      <c r="AF130" s="9"/>
      <c r="AG130" s="9"/>
      <c r="AH130" s="9"/>
      <c r="AI130" s="9"/>
      <c r="AJ130" s="9"/>
    </row>
    <row r="131" spans="1:36" x14ac:dyDescent="0.2">
      <c r="A131" s="5"/>
      <c r="B131" s="5"/>
      <c r="C131" s="3"/>
      <c r="D131" s="3"/>
      <c r="E131" s="5"/>
      <c r="F131" s="5"/>
      <c r="G131" s="5"/>
      <c r="H131" s="5"/>
      <c r="I131" s="133"/>
      <c r="J131" s="5"/>
      <c r="K131" s="5"/>
      <c r="L131" s="5"/>
      <c r="M131" s="5"/>
      <c r="N131" s="5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9"/>
      <c r="AE131" s="9"/>
      <c r="AF131" s="9"/>
      <c r="AG131" s="9"/>
      <c r="AH131" s="9"/>
      <c r="AI131" s="9"/>
      <c r="AJ131" s="9"/>
    </row>
    <row r="132" spans="1:36" x14ac:dyDescent="0.2">
      <c r="A132" s="5"/>
      <c r="B132" s="5"/>
      <c r="C132" s="3"/>
      <c r="D132" s="3"/>
      <c r="E132" s="5"/>
      <c r="F132" s="5"/>
      <c r="G132" s="5"/>
      <c r="H132" s="5"/>
      <c r="I132" s="133"/>
      <c r="J132" s="5"/>
      <c r="K132" s="5"/>
      <c r="L132" s="5"/>
      <c r="M132" s="5"/>
      <c r="N132" s="5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9"/>
      <c r="AE132" s="9"/>
      <c r="AF132" s="9"/>
      <c r="AG132" s="9"/>
      <c r="AH132" s="9"/>
      <c r="AI132" s="9"/>
      <c r="AJ132" s="9"/>
    </row>
    <row r="133" spans="1:36" x14ac:dyDescent="0.2">
      <c r="A133" s="5"/>
      <c r="B133" s="5"/>
      <c r="C133" s="3"/>
      <c r="D133" s="3"/>
      <c r="E133" s="5"/>
      <c r="F133" s="5"/>
      <c r="G133" s="5"/>
      <c r="H133" s="5"/>
      <c r="I133" s="133"/>
      <c r="J133" s="5"/>
      <c r="K133" s="5"/>
      <c r="L133" s="5"/>
      <c r="M133" s="5"/>
      <c r="N133" s="5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9"/>
      <c r="AE133" s="9"/>
      <c r="AF133" s="9"/>
      <c r="AG133" s="9"/>
      <c r="AH133" s="9"/>
      <c r="AI133" s="9"/>
      <c r="AJ133" s="9"/>
    </row>
    <row r="134" spans="1:36" x14ac:dyDescent="0.2">
      <c r="A134" s="5"/>
      <c r="B134" s="5"/>
      <c r="C134" s="3"/>
      <c r="D134" s="3"/>
      <c r="E134" s="5"/>
      <c r="F134" s="5"/>
      <c r="G134" s="5"/>
      <c r="H134" s="5"/>
      <c r="I134" s="133"/>
      <c r="J134" s="5"/>
      <c r="K134" s="5"/>
      <c r="L134" s="5"/>
      <c r="M134" s="5"/>
      <c r="N134" s="5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9"/>
      <c r="AE134" s="9"/>
      <c r="AF134" s="9"/>
      <c r="AG134" s="9"/>
      <c r="AH134" s="9"/>
      <c r="AI134" s="9"/>
      <c r="AJ134" s="9"/>
    </row>
    <row r="135" spans="1:36" x14ac:dyDescent="0.2">
      <c r="A135" s="5"/>
      <c r="B135" s="5"/>
      <c r="C135" s="3"/>
      <c r="D135" s="3"/>
      <c r="E135" s="5"/>
      <c r="F135" s="5"/>
      <c r="G135" s="5"/>
      <c r="H135" s="5"/>
      <c r="I135" s="133"/>
      <c r="J135" s="5"/>
      <c r="K135" s="5"/>
      <c r="L135" s="5"/>
      <c r="M135" s="5"/>
      <c r="N135" s="5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9"/>
      <c r="AE135" s="9"/>
      <c r="AF135" s="9"/>
      <c r="AG135" s="9"/>
      <c r="AH135" s="9"/>
      <c r="AI135" s="9"/>
      <c r="AJ135" s="9"/>
    </row>
    <row r="136" spans="1:36" x14ac:dyDescent="0.2">
      <c r="A136" s="5"/>
      <c r="B136" s="5"/>
      <c r="C136" s="3"/>
      <c r="D136" s="3"/>
      <c r="E136" s="5"/>
      <c r="F136" s="5"/>
      <c r="G136" s="5"/>
      <c r="H136" s="5"/>
      <c r="I136" s="133"/>
      <c r="J136" s="5"/>
      <c r="K136" s="5"/>
      <c r="L136" s="5"/>
      <c r="M136" s="5"/>
      <c r="N136" s="5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9"/>
      <c r="AE136" s="9"/>
      <c r="AF136" s="9"/>
      <c r="AG136" s="9"/>
      <c r="AH136" s="9"/>
      <c r="AI136" s="9"/>
      <c r="AJ136" s="9"/>
    </row>
    <row r="137" spans="1:36" x14ac:dyDescent="0.2">
      <c r="A137" s="5"/>
      <c r="B137" s="5"/>
      <c r="C137" s="3"/>
      <c r="D137" s="3"/>
      <c r="E137" s="5"/>
      <c r="F137" s="5"/>
      <c r="G137" s="5"/>
      <c r="H137" s="5"/>
      <c r="I137" s="133"/>
      <c r="J137" s="5"/>
      <c r="K137" s="5"/>
      <c r="L137" s="5"/>
      <c r="M137" s="5"/>
      <c r="N137" s="5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9"/>
      <c r="AE137" s="9"/>
      <c r="AF137" s="9"/>
      <c r="AG137" s="9"/>
      <c r="AH137" s="9"/>
      <c r="AI137" s="9"/>
      <c r="AJ137" s="9"/>
    </row>
    <row r="138" spans="1:36" x14ac:dyDescent="0.2">
      <c r="A138" s="5"/>
      <c r="B138" s="5"/>
      <c r="C138" s="3"/>
      <c r="D138" s="3"/>
      <c r="E138" s="5"/>
      <c r="F138" s="5"/>
      <c r="G138" s="5"/>
      <c r="H138" s="5"/>
      <c r="I138" s="133"/>
      <c r="J138" s="5"/>
      <c r="K138" s="5"/>
      <c r="L138" s="5"/>
      <c r="M138" s="5"/>
      <c r="N138" s="5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9"/>
      <c r="AE138" s="9"/>
      <c r="AF138" s="9"/>
      <c r="AG138" s="9"/>
      <c r="AH138" s="9"/>
      <c r="AI138" s="9"/>
      <c r="AJ138" s="9"/>
    </row>
    <row r="139" spans="1:36" x14ac:dyDescent="0.2">
      <c r="A139" s="5"/>
      <c r="B139" s="5"/>
      <c r="C139" s="3"/>
      <c r="D139" s="3"/>
      <c r="E139" s="5"/>
      <c r="F139" s="5"/>
      <c r="G139" s="5"/>
      <c r="H139" s="5"/>
      <c r="I139" s="133"/>
      <c r="J139" s="5"/>
      <c r="K139" s="5"/>
      <c r="L139" s="5"/>
      <c r="M139" s="5"/>
      <c r="N139" s="5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9"/>
      <c r="AE139" s="9"/>
      <c r="AF139" s="9"/>
      <c r="AG139" s="9"/>
      <c r="AH139" s="9"/>
      <c r="AI139" s="9"/>
      <c r="AJ139" s="9"/>
    </row>
    <row r="140" spans="1:36" x14ac:dyDescent="0.2">
      <c r="A140" s="5"/>
      <c r="B140" s="5"/>
      <c r="C140" s="3"/>
      <c r="D140" s="3"/>
      <c r="E140" s="5"/>
      <c r="F140" s="5"/>
      <c r="G140" s="5"/>
      <c r="H140" s="5"/>
      <c r="I140" s="133"/>
      <c r="J140" s="5"/>
      <c r="K140" s="5"/>
      <c r="L140" s="5"/>
      <c r="M140" s="5"/>
      <c r="N140" s="5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9"/>
      <c r="AE140" s="9"/>
      <c r="AF140" s="9"/>
      <c r="AG140" s="9"/>
      <c r="AH140" s="9"/>
      <c r="AI140" s="9"/>
      <c r="AJ140" s="9"/>
    </row>
    <row r="141" spans="1:36" x14ac:dyDescent="0.2">
      <c r="A141" s="5"/>
      <c r="B141" s="5"/>
      <c r="C141" s="3"/>
      <c r="D141" s="3"/>
      <c r="E141" s="5"/>
      <c r="F141" s="5"/>
      <c r="G141" s="5"/>
      <c r="H141" s="5"/>
      <c r="I141" s="133"/>
      <c r="J141" s="5"/>
      <c r="K141" s="5"/>
      <c r="L141" s="5"/>
      <c r="M141" s="5"/>
      <c r="N141" s="5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9"/>
      <c r="AE141" s="9"/>
      <c r="AF141" s="9"/>
      <c r="AG141" s="9"/>
      <c r="AH141" s="9"/>
      <c r="AI141" s="9"/>
      <c r="AJ141" s="9"/>
    </row>
    <row r="142" spans="1:36" x14ac:dyDescent="0.2">
      <c r="A142" s="5"/>
      <c r="B142" s="5"/>
      <c r="C142" s="3"/>
      <c r="D142" s="3"/>
      <c r="E142" s="5"/>
      <c r="F142" s="5"/>
      <c r="G142" s="5"/>
      <c r="H142" s="5"/>
      <c r="I142" s="133"/>
      <c r="J142" s="5"/>
      <c r="K142" s="5"/>
      <c r="L142" s="5"/>
      <c r="M142" s="5"/>
      <c r="N142" s="5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9"/>
      <c r="AE142" s="9"/>
      <c r="AF142" s="9"/>
      <c r="AG142" s="9"/>
      <c r="AH142" s="9"/>
      <c r="AI142" s="9"/>
      <c r="AJ142" s="9"/>
    </row>
    <row r="143" spans="1:36" x14ac:dyDescent="0.2">
      <c r="A143" s="5"/>
      <c r="B143" s="5"/>
      <c r="C143" s="3"/>
      <c r="D143" s="3"/>
      <c r="E143" s="5"/>
      <c r="F143" s="5"/>
      <c r="G143" s="5"/>
      <c r="H143" s="5"/>
      <c r="I143" s="133"/>
      <c r="J143" s="5"/>
      <c r="K143" s="5"/>
      <c r="L143" s="5"/>
      <c r="M143" s="5"/>
      <c r="N143" s="5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9"/>
      <c r="AE143" s="9"/>
      <c r="AF143" s="9"/>
      <c r="AG143" s="9"/>
      <c r="AH143" s="9"/>
      <c r="AI143" s="9"/>
      <c r="AJ143" s="9"/>
    </row>
    <row r="144" spans="1:36" x14ac:dyDescent="0.2">
      <c r="A144" s="5"/>
      <c r="B144" s="5"/>
      <c r="C144" s="3"/>
      <c r="D144" s="3"/>
      <c r="E144" s="5"/>
      <c r="F144" s="5"/>
      <c r="G144" s="5"/>
      <c r="H144" s="5"/>
      <c r="I144" s="133"/>
      <c r="J144" s="5"/>
      <c r="K144" s="5"/>
      <c r="L144" s="5"/>
      <c r="M144" s="5"/>
      <c r="N144" s="5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9"/>
      <c r="AE144" s="9"/>
      <c r="AF144" s="9"/>
      <c r="AG144" s="9"/>
      <c r="AH144" s="9"/>
      <c r="AI144" s="9"/>
      <c r="AJ144" s="9"/>
    </row>
    <row r="145" spans="1:36" x14ac:dyDescent="0.2">
      <c r="A145" s="5"/>
      <c r="B145" s="5"/>
      <c r="C145" s="3"/>
      <c r="D145" s="3"/>
      <c r="E145" s="5"/>
      <c r="F145" s="5"/>
      <c r="G145" s="5"/>
      <c r="H145" s="5"/>
      <c r="I145" s="133"/>
      <c r="J145" s="5"/>
      <c r="K145" s="5"/>
      <c r="L145" s="5"/>
      <c r="M145" s="5"/>
      <c r="N145" s="5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9"/>
      <c r="AE145" s="9"/>
      <c r="AF145" s="9"/>
      <c r="AG145" s="9"/>
      <c r="AH145" s="9"/>
      <c r="AI145" s="9"/>
      <c r="AJ145" s="9"/>
    </row>
    <row r="146" spans="1:36" x14ac:dyDescent="0.2">
      <c r="A146" s="5"/>
      <c r="B146" s="5"/>
      <c r="C146" s="3"/>
      <c r="D146" s="3"/>
      <c r="E146" s="5"/>
      <c r="F146" s="5"/>
      <c r="G146" s="5"/>
      <c r="H146" s="5"/>
      <c r="I146" s="133"/>
      <c r="J146" s="5"/>
      <c r="K146" s="5"/>
      <c r="L146" s="5"/>
      <c r="M146" s="5"/>
      <c r="N146" s="5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9"/>
      <c r="AE146" s="9"/>
      <c r="AF146" s="9"/>
      <c r="AG146" s="9"/>
      <c r="AH146" s="9"/>
      <c r="AI146" s="9"/>
      <c r="AJ146" s="9"/>
    </row>
    <row r="147" spans="1:36" x14ac:dyDescent="0.2">
      <c r="A147" s="5"/>
      <c r="B147" s="5"/>
      <c r="C147" s="3"/>
      <c r="D147" s="3"/>
      <c r="E147" s="5"/>
      <c r="F147" s="5"/>
      <c r="G147" s="5"/>
      <c r="H147" s="5"/>
      <c r="I147" s="133"/>
      <c r="J147" s="5"/>
      <c r="K147" s="5"/>
      <c r="L147" s="5"/>
      <c r="M147" s="5"/>
      <c r="N147" s="5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9"/>
      <c r="AE147" s="9"/>
      <c r="AF147" s="9"/>
      <c r="AG147" s="9"/>
      <c r="AH147" s="9"/>
      <c r="AI147" s="9"/>
      <c r="AJ147" s="9"/>
    </row>
    <row r="148" spans="1:36" x14ac:dyDescent="0.2">
      <c r="A148" s="5"/>
      <c r="B148" s="5"/>
      <c r="C148" s="3"/>
      <c r="D148" s="3"/>
      <c r="E148" s="5"/>
      <c r="F148" s="5"/>
      <c r="G148" s="5"/>
      <c r="H148" s="5"/>
      <c r="I148" s="133"/>
      <c r="J148" s="5"/>
      <c r="K148" s="5"/>
      <c r="L148" s="5"/>
      <c r="M148" s="5"/>
      <c r="N148" s="5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9"/>
      <c r="AE148" s="9"/>
      <c r="AF148" s="9"/>
      <c r="AG148" s="9"/>
      <c r="AH148" s="9"/>
      <c r="AI148" s="9"/>
      <c r="AJ148" s="9"/>
    </row>
    <row r="149" spans="1:36" x14ac:dyDescent="0.2">
      <c r="A149" s="5"/>
      <c r="B149" s="5"/>
      <c r="C149" s="3"/>
      <c r="D149" s="3"/>
      <c r="E149" s="5"/>
      <c r="F149" s="5"/>
      <c r="G149" s="5"/>
      <c r="H149" s="5"/>
      <c r="I149" s="133"/>
      <c r="J149" s="5"/>
      <c r="K149" s="5"/>
      <c r="L149" s="5"/>
      <c r="M149" s="5"/>
      <c r="N149" s="5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9"/>
      <c r="AE149" s="9"/>
      <c r="AF149" s="9"/>
      <c r="AG149" s="9"/>
      <c r="AH149" s="9"/>
      <c r="AI149" s="9"/>
      <c r="AJ149" s="9"/>
    </row>
    <row r="150" spans="1:36" x14ac:dyDescent="0.2">
      <c r="A150" s="5"/>
      <c r="B150" s="5"/>
      <c r="C150" s="3"/>
      <c r="D150" s="3"/>
      <c r="E150" s="5"/>
      <c r="F150" s="5"/>
      <c r="G150" s="5"/>
      <c r="H150" s="5"/>
      <c r="I150" s="133"/>
      <c r="J150" s="5"/>
      <c r="K150" s="5"/>
      <c r="L150" s="5"/>
      <c r="M150" s="5"/>
      <c r="N150" s="5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9"/>
      <c r="AE150" s="9"/>
      <c r="AF150" s="9"/>
      <c r="AG150" s="9"/>
      <c r="AH150" s="9"/>
      <c r="AI150" s="9"/>
      <c r="AJ150" s="9"/>
    </row>
  </sheetData>
  <dataValidations count="2">
    <dataValidation type="list" allowBlank="1" showInputMessage="1" showErrorMessage="1" sqref="Q8 Q13 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8 P13 P24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0"/>
  <sheetViews>
    <sheetView showGridLines="0" workbookViewId="0">
      <selection activeCell="M20" sqref="M20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customWidth="1" outlineLevel="1"/>
    <col min="13" max="13" width="15.140625" style="6" customWidth="1" outlineLevel="1"/>
    <col min="14" max="14" width="2.7109375" style="6" customWidth="1" outlineLevel="1"/>
    <col min="15" max="15" width="14.140625" style="6" customWidth="1" outlineLevel="1"/>
    <col min="16" max="17" width="19.28515625" style="1" customWidth="1" outlineLevel="1"/>
    <col min="18" max="18" width="2.7109375" style="1" customWidth="1"/>
    <col min="19" max="26" width="27.28515625" style="1" customWidth="1"/>
    <col min="27" max="27" width="27.28515625" style="32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6"/>
      <c r="B2" s="51"/>
      <c r="C2" s="51"/>
      <c r="D2" s="72"/>
      <c r="E2" s="73" t="s">
        <v>57</v>
      </c>
      <c r="F2" s="74" t="s">
        <v>19</v>
      </c>
      <c r="G2" s="76"/>
      <c r="H2" s="76"/>
      <c r="I2" s="76"/>
      <c r="J2" s="76"/>
      <c r="K2" s="76"/>
      <c r="L2" s="76"/>
      <c r="M2" s="73" t="s">
        <v>32</v>
      </c>
      <c r="N2" s="76"/>
      <c r="O2" s="76"/>
      <c r="P2" s="76"/>
      <c r="Q2" s="76"/>
      <c r="R2" s="76"/>
      <c r="S2" s="36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3" t="s">
        <v>58</v>
      </c>
      <c r="F3" s="74" t="str">
        <f>Currency&amp;CurveTenor</f>
        <v>EUR3M</v>
      </c>
      <c r="G3" s="76"/>
      <c r="H3" s="76"/>
      <c r="I3" s="76"/>
      <c r="J3" s="76"/>
      <c r="K3" s="76"/>
      <c r="L3" s="5"/>
      <c r="M3" s="27" t="str">
        <f>IborIndexFamily&amp;CurveTenor</f>
        <v>Euribor3M</v>
      </c>
      <c r="N3" s="5"/>
      <c r="O3" s="76"/>
      <c r="P3" s="76"/>
      <c r="Q3" s="76"/>
      <c r="R3" s="76"/>
      <c r="S3" s="36"/>
      <c r="T3" s="2"/>
      <c r="U3" s="2"/>
      <c r="V3" s="2"/>
      <c r="W3" s="2"/>
      <c r="X3" s="2"/>
      <c r="Y3" s="2"/>
      <c r="Z3" s="2"/>
    </row>
    <row r="4" spans="1:26" x14ac:dyDescent="0.2">
      <c r="A4" s="76"/>
      <c r="B4" s="51"/>
      <c r="C4" s="51"/>
      <c r="D4" s="72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6"/>
      <c r="T4" s="2"/>
      <c r="U4" s="2"/>
      <c r="V4" s="2"/>
      <c r="W4" s="2"/>
      <c r="X4" s="2"/>
      <c r="Y4" s="2"/>
      <c r="Z4" s="2"/>
    </row>
    <row r="5" spans="1:26" x14ac:dyDescent="0.2">
      <c r="A5" s="36"/>
      <c r="B5" s="99"/>
      <c r="C5" s="99"/>
      <c r="D5" s="21"/>
      <c r="E5" s="21" t="s">
        <v>39</v>
      </c>
      <c r="F5" s="21" t="s">
        <v>44</v>
      </c>
      <c r="G5" s="21" t="s">
        <v>54</v>
      </c>
      <c r="H5" s="21" t="s">
        <v>37</v>
      </c>
      <c r="I5" s="22" t="s">
        <v>36</v>
      </c>
      <c r="J5" s="22" t="s">
        <v>55</v>
      </c>
      <c r="K5" s="22" t="s">
        <v>56</v>
      </c>
      <c r="L5" s="36"/>
      <c r="M5" s="73" t="s">
        <v>69</v>
      </c>
      <c r="N5" s="72"/>
      <c r="O5" s="73" t="s">
        <v>68</v>
      </c>
      <c r="P5" s="73" t="s">
        <v>65</v>
      </c>
      <c r="Q5" s="73" t="s">
        <v>66</v>
      </c>
      <c r="R5" s="36"/>
      <c r="S5" s="36"/>
      <c r="T5" s="2"/>
      <c r="U5" s="2"/>
      <c r="V5" s="2"/>
      <c r="W5" s="2"/>
      <c r="X5" s="2"/>
      <c r="Y5" s="2"/>
      <c r="Z5" s="2"/>
    </row>
    <row r="6" spans="1:26" x14ac:dyDescent="0.2">
      <c r="A6" s="36"/>
      <c r="B6" s="100"/>
      <c r="C6" s="119"/>
      <c r="D6" s="15" t="s">
        <v>15</v>
      </c>
      <c r="E6" s="125" t="s">
        <v>46</v>
      </c>
      <c r="F6" s="40">
        <f t="shared" ref="F6:F29" si="0">EvaluationDate</f>
        <v>41967</v>
      </c>
      <c r="G6" s="40">
        <f>_xll.qlInterestRateIndexValueDate(M6,F6,Trigger)</f>
        <v>41967</v>
      </c>
      <c r="H6" s="40">
        <f>_xll.qlInterestRateIndexMaturity(M6,G6,Trigger)</f>
        <v>41968</v>
      </c>
      <c r="I6" s="46" t="e">
        <f>_xll.qlIndexFixing(M6,F6,TRUE,AllTriggers)</f>
        <v>#NUM!</v>
      </c>
      <c r="J6" s="47" t="str">
        <f>Contribution!M6</f>
        <v>EUR3MOND=</v>
      </c>
      <c r="K6" s="48"/>
      <c r="L6" s="36"/>
      <c r="M6" s="75" t="str">
        <f>_xll.qlIborIndex(,"Hibor",IF(OR(D6="ON",D6="TN",D6="SN"),"1D",IF(D6="SW","1W",D6)),0,Currency,Calendar,BDayConvention,EndOfMonth,DayCounter,YieldCurve,,Trigger)</f>
        <v>obj_00dc7#0000</v>
      </c>
      <c r="N6" s="72"/>
      <c r="O6" s="74" t="b">
        <v>1</v>
      </c>
      <c r="P6" s="74" t="s">
        <v>41</v>
      </c>
      <c r="Q6" s="74" t="s">
        <v>35</v>
      </c>
      <c r="R6" s="36"/>
      <c r="S6" s="36"/>
      <c r="T6" s="2"/>
      <c r="U6" s="2"/>
      <c r="V6" s="2"/>
      <c r="W6" s="2"/>
      <c r="X6" s="2"/>
      <c r="Y6" s="2"/>
      <c r="Z6" s="2"/>
    </row>
    <row r="7" spans="1:26" x14ac:dyDescent="0.2">
      <c r="A7" s="36"/>
      <c r="B7" s="101"/>
      <c r="C7" s="120"/>
      <c r="D7" s="16" t="s">
        <v>126</v>
      </c>
      <c r="E7" s="126" t="s">
        <v>46</v>
      </c>
      <c r="F7" s="43">
        <f t="shared" si="0"/>
        <v>41967</v>
      </c>
      <c r="G7" s="43">
        <f>_xll.qlInterestRateIndexValueDate(M7,F7,Trigger)</f>
        <v>41969</v>
      </c>
      <c r="H7" s="43">
        <f>_xll.qlInterestRateIndexMaturity(M7,G7,Trigger)</f>
        <v>41970</v>
      </c>
      <c r="I7" s="42">
        <f>_xll.qlIndexFixing(M7,F7,TRUE,AllTriggers)</f>
        <v>9.4577216384506002E-4</v>
      </c>
      <c r="J7" s="33" t="str">
        <f>Contribution!M7</f>
        <v>EUR3MTND=</v>
      </c>
      <c r="K7" s="33"/>
      <c r="L7" s="36"/>
      <c r="M7" s="25" t="str">
        <f>_xll.qlIborIndex(,"Hibor",IF(OR(D7="ON",D7="TN",D7="SN"),"1D",IF(D7="SW","1W",D7)),SettlementDays,Currency,Calendar,BDayConvention,EndOfMonth,DayCounter,YieldCurve,,Trigger)</f>
        <v>obj_00dbc#0000</v>
      </c>
      <c r="N7" s="72"/>
      <c r="O7" s="76"/>
      <c r="P7" s="76"/>
      <c r="Q7" s="76"/>
      <c r="R7" s="36"/>
      <c r="S7" s="36"/>
      <c r="T7" s="2"/>
      <c r="U7" s="2"/>
      <c r="V7" s="2"/>
      <c r="W7" s="2"/>
      <c r="X7" s="2"/>
      <c r="Y7" s="2"/>
      <c r="Z7" s="2"/>
    </row>
    <row r="8" spans="1:26" x14ac:dyDescent="0.2">
      <c r="A8" s="36"/>
      <c r="B8" s="101"/>
      <c r="C8" s="120"/>
      <c r="D8" s="16" t="s">
        <v>127</v>
      </c>
      <c r="E8" s="126" t="s">
        <v>46</v>
      </c>
      <c r="F8" s="43">
        <f t="shared" si="0"/>
        <v>41967</v>
      </c>
      <c r="G8" s="43">
        <f>_xll.qlInterestRateIndexValueDate(M8,F8,Trigger)</f>
        <v>41969</v>
      </c>
      <c r="H8" s="43">
        <f>_xll.qlInterestRateIndexMaturity(M8,G8,Trigger)</f>
        <v>41970</v>
      </c>
      <c r="I8" s="42">
        <f>_xll.qlIndexFixing(M8,F8,TRUE,AllTriggers)</f>
        <v>9.4577216384506002E-4</v>
      </c>
      <c r="J8" s="33" t="str">
        <f>Contribution!M8</f>
        <v>EUR3MSND=</v>
      </c>
      <c r="K8" s="33"/>
      <c r="L8" s="36"/>
      <c r="M8" s="25" t="str">
        <f>_xll.qlIborIndex(,"Hibor",IF(OR(D8="ON",D8="TN",D8="SN"),"1D",IF(D8="SW","1W",D8)),SettlementDays,Currency,Calendar,BDayConvention,EndOfMonth,DayCounter,YieldCurve,,Trigger)</f>
        <v>obj_00dc9#0000</v>
      </c>
      <c r="N8" s="72"/>
      <c r="O8" s="76"/>
      <c r="P8" s="76"/>
      <c r="Q8" s="76"/>
      <c r="R8" s="36"/>
      <c r="S8" s="36"/>
      <c r="T8" s="2"/>
      <c r="U8" s="2"/>
      <c r="V8" s="2"/>
      <c r="W8" s="2"/>
      <c r="X8" s="2"/>
      <c r="Y8" s="2"/>
      <c r="Z8" s="2"/>
    </row>
    <row r="9" spans="1:26" x14ac:dyDescent="0.2">
      <c r="A9" s="36"/>
      <c r="B9" s="101"/>
      <c r="C9" s="120"/>
      <c r="D9" s="16" t="s">
        <v>75</v>
      </c>
      <c r="E9" s="126" t="s">
        <v>46</v>
      </c>
      <c r="F9" s="43">
        <f t="shared" si="0"/>
        <v>41967</v>
      </c>
      <c r="G9" s="43">
        <f>_xll.qlInterestRateIndexValueDate(M9,F9,Trigger)</f>
        <v>41969</v>
      </c>
      <c r="H9" s="43">
        <f>_xll.qlInterestRateIndexMaturity(M9,G9,Trigger)</f>
        <v>41976</v>
      </c>
      <c r="I9" s="42">
        <f>_xll.qlIndexFixing(M9,F9,TRUE,AllTriggers)</f>
        <v>9.4350489719634864E-4</v>
      </c>
      <c r="J9" s="33" t="str">
        <f>Contribution!M9</f>
        <v>EUR3M1WD=</v>
      </c>
      <c r="K9" s="33"/>
      <c r="L9" s="36"/>
      <c r="M9" s="25" t="str">
        <f>_xll.qlIborIndex(,"Hibor",IF(OR(D9="ON",D9="TN",D9="SN"),"1D",IF(D9="SW","1W",D9)),SettlementDays,Currency,Calendar,BDayConvention,EndOfMonth,DayCounter,YieldCurve,,Trigger)</f>
        <v>obj_00daf#0000</v>
      </c>
      <c r="N9" s="72"/>
      <c r="O9" s="76"/>
      <c r="P9" s="76"/>
      <c r="Q9" s="76"/>
      <c r="R9" s="36"/>
      <c r="S9" s="36"/>
      <c r="T9" s="2"/>
      <c r="U9" s="2"/>
      <c r="V9" s="2"/>
      <c r="W9" s="2"/>
      <c r="X9" s="2"/>
      <c r="Y9" s="2"/>
      <c r="Z9" s="2"/>
    </row>
    <row r="10" spans="1:26" x14ac:dyDescent="0.2">
      <c r="A10" s="36"/>
      <c r="B10" s="101"/>
      <c r="C10" s="120"/>
      <c r="D10" s="16" t="s">
        <v>16</v>
      </c>
      <c r="E10" s="126" t="s">
        <v>46</v>
      </c>
      <c r="F10" s="43">
        <f t="shared" si="0"/>
        <v>41967</v>
      </c>
      <c r="G10" s="43">
        <f>_xll.qlInterestRateIndexValueDate(M10,F10,Trigger)</f>
        <v>41969</v>
      </c>
      <c r="H10" s="43">
        <f>_xll.qlInterestRateIndexMaturity(M10,G10,Trigger)</f>
        <v>41983</v>
      </c>
      <c r="I10" s="42">
        <f>_xll.qlIndexFixing(M10,F10,TRUE,AllTriggers)</f>
        <v>9.3654728902302158E-4</v>
      </c>
      <c r="J10" s="33"/>
      <c r="K10" s="33"/>
      <c r="L10" s="36"/>
      <c r="M10" s="25" t="str">
        <f>_xll.qlIborIndex(,"Hibor",IF(OR(D10="ON",D10="TN",D10="SN"),"1D",IF(D10="SW","1W",D10)),SettlementDays,Currency,Calendar,BDayConvention,EndOfMonth,DayCounter,YieldCurve,,Trigger)</f>
        <v>obj_00da9#0000</v>
      </c>
      <c r="N10" s="72"/>
      <c r="O10" s="76"/>
      <c r="P10" s="76"/>
      <c r="Q10" s="76"/>
      <c r="R10" s="36"/>
      <c r="S10" s="36"/>
      <c r="T10" s="2"/>
      <c r="U10" s="2"/>
      <c r="V10" s="2"/>
      <c r="W10" s="2"/>
      <c r="X10" s="2"/>
      <c r="Y10" s="2"/>
      <c r="Z10" s="2"/>
    </row>
    <row r="11" spans="1:26" x14ac:dyDescent="0.2">
      <c r="A11" s="36"/>
      <c r="B11" s="102"/>
      <c r="C11" s="121"/>
      <c r="D11" s="16" t="s">
        <v>90</v>
      </c>
      <c r="E11" s="127" t="s">
        <v>46</v>
      </c>
      <c r="F11" s="44">
        <f t="shared" si="0"/>
        <v>41967</v>
      </c>
      <c r="G11" s="44">
        <f>_xll.qlInterestRateIndexValueDate(M11,F11,Trigger)</f>
        <v>41969</v>
      </c>
      <c r="H11" s="44">
        <f>_xll.qlInterestRateIndexMaturity(M11,G11,Trigger)</f>
        <v>41990</v>
      </c>
      <c r="I11" s="45">
        <f>_xll.qlIndexFixing(M11,F11,TRUE,AllTriggers)</f>
        <v>9.2494525602406679E-4</v>
      </c>
      <c r="J11" s="35" t="str">
        <f>Contribution!M11</f>
        <v>EUR3M3WD=</v>
      </c>
      <c r="K11" s="35"/>
      <c r="L11" s="36"/>
      <c r="M11" s="27" t="str">
        <f>_xll.qlIborIndex(,"Hibor",IF(OR(D11="ON",D11="TN",D11="SN"),"1D",IF(D11="SW","1W",D11)),SettlementDays,Currency,Calendar,BDayConvention,EndOfMonth,DayCounter,YieldCurve,,Trigger)</f>
        <v>obj_00dbd#0000</v>
      </c>
      <c r="N11" s="36"/>
      <c r="O11" s="76"/>
      <c r="P11" s="76"/>
      <c r="Q11" s="76"/>
      <c r="R11" s="36"/>
      <c r="S11" s="36"/>
      <c r="T11" s="2"/>
      <c r="U11" s="2"/>
      <c r="V11" s="2"/>
      <c r="W11" s="2"/>
      <c r="X11" s="2"/>
      <c r="Y11" s="2"/>
      <c r="Z11" s="2"/>
    </row>
    <row r="12" spans="1:26" x14ac:dyDescent="0.2">
      <c r="A12" s="36"/>
      <c r="B12" s="101">
        <v>1</v>
      </c>
      <c r="C12" s="120" t="s">
        <v>87</v>
      </c>
      <c r="D12" s="16" t="s">
        <v>17</v>
      </c>
      <c r="E12" s="126" t="s">
        <v>70</v>
      </c>
      <c r="F12" s="43">
        <f>_xll.qlInterestRateIndexFixingDate(IborIndex,G12,Trigger)</f>
        <v>41996</v>
      </c>
      <c r="G12" s="108">
        <f>_xll.qlCalendarAdvance(Calendar,_xll.qlCalendarAdvance(Calendar,EvaluationDate,"2D","following",FALSE,Trigger),B12&amp;"M","mf",TRUE)</f>
        <v>42002</v>
      </c>
      <c r="H12" s="43">
        <f>_xll.qlInterestRateIndexMaturity(IborIndex,G12,Trigger)</f>
        <v>42093</v>
      </c>
      <c r="I12" s="42">
        <f>_xll.qlIndexFixing(IborIndex,F12,TRUE,AllTriggers)</f>
        <v>9.3534505048572083E-4</v>
      </c>
      <c r="J12" s="33" t="str">
        <f>Contribution!M12</f>
        <v>EUR3M1X4F=</v>
      </c>
      <c r="K12" s="33"/>
      <c r="L12" s="36"/>
      <c r="M12" s="72"/>
      <c r="N12" s="36"/>
      <c r="O12" s="76"/>
      <c r="P12" s="76"/>
      <c r="Q12" s="76"/>
      <c r="R12" s="36"/>
      <c r="S12" s="36"/>
      <c r="T12" s="2"/>
      <c r="U12" s="2"/>
      <c r="V12" s="2"/>
      <c r="W12" s="2"/>
      <c r="X12" s="2"/>
      <c r="Y12" s="2"/>
      <c r="Z12" s="2"/>
    </row>
    <row r="13" spans="1:26" x14ac:dyDescent="0.2">
      <c r="A13" s="36"/>
      <c r="B13" s="101">
        <v>2</v>
      </c>
      <c r="C13" s="120" t="s">
        <v>87</v>
      </c>
      <c r="D13" s="16" t="s">
        <v>18</v>
      </c>
      <c r="E13" s="126" t="s">
        <v>70</v>
      </c>
      <c r="F13" s="43">
        <f>_xll.qlInterestRateIndexFixingDate(IborIndex,G13,Trigger)</f>
        <v>42026</v>
      </c>
      <c r="G13" s="108">
        <f>_xll.qlCalendarAdvance(Calendar,_xll.qlCalendarAdvance(Calendar,EvaluationDate,"2D","following",FALSE,Trigger),B13&amp;"M","mf",TRUE)</f>
        <v>42030</v>
      </c>
      <c r="H13" s="43">
        <f>_xll.qlInterestRateIndexMaturity(IborIndex,G13,Trigger)</f>
        <v>42121</v>
      </c>
      <c r="I13" s="42">
        <f>_xll.qlIndexFixing(IborIndex,F13,TRUE,AllTriggers)</f>
        <v>9.6117482874308877E-4</v>
      </c>
      <c r="J13" s="33"/>
      <c r="K13" s="33"/>
      <c r="L13" s="36"/>
      <c r="M13" s="72"/>
      <c r="N13" s="36"/>
      <c r="O13" s="76"/>
      <c r="P13" s="76"/>
      <c r="Q13" s="76"/>
      <c r="R13" s="36"/>
      <c r="S13" s="36"/>
      <c r="T13" s="2"/>
      <c r="U13" s="2"/>
      <c r="V13" s="2"/>
      <c r="W13" s="2"/>
      <c r="X13" s="2"/>
      <c r="Y13" s="2"/>
      <c r="Z13" s="2"/>
    </row>
    <row r="14" spans="1:26" x14ac:dyDescent="0.2">
      <c r="A14" s="36"/>
      <c r="B14" s="101">
        <v>3</v>
      </c>
      <c r="C14" s="120" t="s">
        <v>87</v>
      </c>
      <c r="D14" s="16" t="s">
        <v>19</v>
      </c>
      <c r="E14" s="126" t="s">
        <v>70</v>
      </c>
      <c r="F14" s="43">
        <f>_xll.qlInterestRateIndexFixingDate(IborIndex,G14,Trigger)</f>
        <v>42059</v>
      </c>
      <c r="G14" s="108">
        <f>_xll.qlCalendarAdvance(Calendar,_xll.qlCalendarAdvance(Calendar,EvaluationDate,"2D","following",FALSE,Trigger),B14&amp;"M","mf",TRUE)</f>
        <v>42061</v>
      </c>
      <c r="H14" s="43">
        <f>_xll.qlInterestRateIndexMaturity(IborIndex,G14,Trigger)</f>
        <v>42150</v>
      </c>
      <c r="I14" s="42">
        <f>_xll.qlIndexFixing(IborIndex,F14,TRUE,AllTriggers)</f>
        <v>8.7602838876381568E-4</v>
      </c>
      <c r="J14" s="33" t="str">
        <f>Contribution!M14</f>
        <v>EUR3M3X6F=</v>
      </c>
      <c r="K14" s="33"/>
      <c r="L14" s="36"/>
      <c r="M14" s="72"/>
      <c r="N14" s="36"/>
      <c r="O14" s="76"/>
      <c r="P14" s="72"/>
      <c r="Q14" s="76"/>
      <c r="R14" s="36"/>
      <c r="S14" s="36"/>
      <c r="T14" s="2"/>
      <c r="U14" s="2"/>
      <c r="V14" s="2"/>
      <c r="W14" s="2"/>
      <c r="X14" s="2"/>
      <c r="Y14" s="2"/>
      <c r="Z14" s="2"/>
    </row>
    <row r="15" spans="1:26" x14ac:dyDescent="0.2">
      <c r="A15" s="36"/>
      <c r="B15" s="101">
        <v>4</v>
      </c>
      <c r="C15" s="120" t="s">
        <v>87</v>
      </c>
      <c r="D15" s="16" t="s">
        <v>20</v>
      </c>
      <c r="E15" s="126" t="s">
        <v>70</v>
      </c>
      <c r="F15" s="43">
        <f>_xll.qlInterestRateIndexFixingDate(IborIndex,G15,Trigger)</f>
        <v>42087</v>
      </c>
      <c r="G15" s="108">
        <f>_xll.qlCalendarAdvance(Calendar,_xll.qlCalendarAdvance(Calendar,EvaluationDate,"2D","following",FALSE,Trigger),B15&amp;"M","mf",TRUE)</f>
        <v>42089</v>
      </c>
      <c r="H15" s="43">
        <f>_xll.qlInterestRateIndexMaturity(IborIndex,G15,Trigger)</f>
        <v>42181</v>
      </c>
      <c r="I15" s="42">
        <f>_xll.qlIndexFixing(IborIndex,F15,TRUE,AllTriggers)</f>
        <v>8.0794886557535093E-4</v>
      </c>
      <c r="J15" s="33"/>
      <c r="K15" s="33"/>
      <c r="L15" s="36"/>
      <c r="M15" s="72"/>
      <c r="N15" s="36"/>
      <c r="O15" s="76"/>
      <c r="P15" s="72"/>
      <c r="Q15" s="76"/>
      <c r="R15" s="36"/>
      <c r="S15" s="36"/>
      <c r="T15" s="2"/>
      <c r="U15" s="2"/>
      <c r="V15" s="2"/>
      <c r="W15" s="2"/>
      <c r="X15" s="2"/>
      <c r="Y15" s="2"/>
      <c r="Z15" s="2"/>
    </row>
    <row r="16" spans="1:26" x14ac:dyDescent="0.2">
      <c r="A16" s="36"/>
      <c r="B16" s="101">
        <v>5</v>
      </c>
      <c r="C16" s="120" t="s">
        <v>87</v>
      </c>
      <c r="D16" s="16" t="s">
        <v>21</v>
      </c>
      <c r="E16" s="126" t="s">
        <v>70</v>
      </c>
      <c r="F16" s="43">
        <f>_xll.qlInterestRateIndexFixingDate(IborIndex,G16,Trigger)</f>
        <v>42117</v>
      </c>
      <c r="G16" s="108">
        <f>_xll.qlCalendarAdvance(Calendar,_xll.qlCalendarAdvance(Calendar,EvaluationDate,"2D","following",FALSE,Trigger),B16&amp;"M","mf",TRUE)</f>
        <v>42121</v>
      </c>
      <c r="H16" s="43">
        <f>_xll.qlInterestRateIndexMaturity(IborIndex,G16,Trigger)</f>
        <v>42212</v>
      </c>
      <c r="I16" s="42">
        <f>_xll.qlIndexFixing(IborIndex,F16,TRUE,AllTriggers)</f>
        <v>7.4281468300132711E-4</v>
      </c>
      <c r="J16" s="33"/>
      <c r="K16" s="33"/>
      <c r="L16" s="36"/>
      <c r="M16" s="72"/>
      <c r="N16" s="36"/>
      <c r="O16" s="76"/>
      <c r="P16" s="72"/>
      <c r="Q16" s="76"/>
      <c r="R16" s="36"/>
      <c r="S16" s="36"/>
      <c r="T16" s="2"/>
      <c r="U16" s="2"/>
      <c r="V16" s="2"/>
      <c r="W16" s="2"/>
      <c r="X16" s="2"/>
      <c r="Y16" s="2"/>
      <c r="Z16" s="2"/>
    </row>
    <row r="17" spans="1:26" x14ac:dyDescent="0.2">
      <c r="A17" s="36"/>
      <c r="B17" s="101">
        <v>6</v>
      </c>
      <c r="C17" s="120" t="s">
        <v>87</v>
      </c>
      <c r="D17" s="16" t="s">
        <v>14</v>
      </c>
      <c r="E17" s="126" t="s">
        <v>70</v>
      </c>
      <c r="F17" s="43">
        <f>_xll.qlInterestRateIndexFixingDate(IborIndex,G17,Trigger)</f>
        <v>42146</v>
      </c>
      <c r="G17" s="108">
        <f>_xll.qlCalendarAdvance(Calendar,_xll.qlCalendarAdvance(Calendar,EvaluationDate,"2D","following",FALSE,Trigger),B17&amp;"M","mf",TRUE)</f>
        <v>42150</v>
      </c>
      <c r="H17" s="43">
        <f>_xll.qlInterestRateIndexMaturity(IborIndex,G17,Trigger)</f>
        <v>42242</v>
      </c>
      <c r="I17" s="42">
        <f>_xll.qlIndexFixing(IborIndex,F17,TRUE,AllTriggers)</f>
        <v>6.9500886396881142E-4</v>
      </c>
      <c r="J17" s="33" t="str">
        <f>Contribution!M17</f>
        <v>EUR3M6X9F=</v>
      </c>
      <c r="K17" s="33"/>
      <c r="L17" s="36"/>
      <c r="M17" s="72"/>
      <c r="N17" s="72"/>
      <c r="O17" s="76"/>
      <c r="P17" s="72"/>
      <c r="Q17" s="76"/>
      <c r="R17" s="36"/>
      <c r="S17" s="36"/>
      <c r="T17" s="2"/>
      <c r="U17" s="2"/>
      <c r="V17" s="2"/>
      <c r="W17" s="2"/>
      <c r="X17" s="2"/>
      <c r="Y17" s="2"/>
      <c r="Z17" s="2"/>
    </row>
    <row r="18" spans="1:26" x14ac:dyDescent="0.2">
      <c r="A18" s="36"/>
      <c r="B18" s="101">
        <v>7</v>
      </c>
      <c r="C18" s="120" t="s">
        <v>87</v>
      </c>
      <c r="D18" s="16" t="s">
        <v>71</v>
      </c>
      <c r="E18" s="126" t="s">
        <v>70</v>
      </c>
      <c r="F18" s="43">
        <f>_xll.qlInterestRateIndexFixingDate(IborIndex,G18,Trigger)</f>
        <v>42179</v>
      </c>
      <c r="G18" s="108">
        <f>_xll.qlCalendarAdvance(Calendar,_xll.qlCalendarAdvance(Calendar,EvaluationDate,"2D","following",FALSE,Trigger),B18&amp;"M","mf",TRUE)</f>
        <v>42181</v>
      </c>
      <c r="H18" s="43">
        <f>_xll.qlInterestRateIndexMaturity(IborIndex,G18,Trigger)</f>
        <v>42275</v>
      </c>
      <c r="I18" s="42">
        <f>_xll.qlIndexFixing(IborIndex,F18,TRUE,AllTriggers)</f>
        <v>6.7236606799809043E-4</v>
      </c>
      <c r="J18" s="33"/>
      <c r="K18" s="33"/>
      <c r="L18" s="36"/>
      <c r="M18" s="72"/>
      <c r="N18" s="72"/>
      <c r="O18" s="76"/>
      <c r="P18" s="72"/>
      <c r="Q18" s="76"/>
      <c r="R18" s="36"/>
      <c r="S18" s="36"/>
      <c r="T18" s="2"/>
      <c r="U18" s="2"/>
      <c r="V18" s="2"/>
      <c r="W18" s="2"/>
      <c r="X18" s="2"/>
      <c r="Y18" s="2"/>
      <c r="Z18" s="2"/>
    </row>
    <row r="19" spans="1:26" x14ac:dyDescent="0.2">
      <c r="A19" s="36"/>
      <c r="B19" s="101">
        <v>8</v>
      </c>
      <c r="C19" s="120" t="s">
        <v>87</v>
      </c>
      <c r="D19" s="16" t="s">
        <v>72</v>
      </c>
      <c r="E19" s="126" t="s">
        <v>70</v>
      </c>
      <c r="F19" s="43">
        <f>_xll.qlInterestRateIndexFixingDate(IborIndex,G19,Trigger)</f>
        <v>42208</v>
      </c>
      <c r="G19" s="108">
        <f>_xll.qlCalendarAdvance(Calendar,_xll.qlCalendarAdvance(Calendar,EvaluationDate,"2D","following",FALSE,Trigger),B19&amp;"M","mf",TRUE)</f>
        <v>42212</v>
      </c>
      <c r="H19" s="43">
        <f>_xll.qlInterestRateIndexMaturity(IborIndex,G19,Trigger)</f>
        <v>42304</v>
      </c>
      <c r="I19" s="42">
        <f>_xll.qlIndexFixing(IborIndex,F19,TRUE,AllTriggers)</f>
        <v>6.8063560276148999E-4</v>
      </c>
      <c r="J19" s="33"/>
      <c r="K19" s="33"/>
      <c r="L19" s="36"/>
      <c r="M19" s="73" t="s">
        <v>38</v>
      </c>
      <c r="N19" s="72"/>
      <c r="O19" s="73" t="s">
        <v>33</v>
      </c>
      <c r="P19" s="73" t="s">
        <v>59</v>
      </c>
      <c r="Q19" s="73" t="s">
        <v>34</v>
      </c>
      <c r="R19" s="36"/>
      <c r="S19" s="36"/>
      <c r="T19" s="2"/>
      <c r="U19" s="2"/>
      <c r="V19" s="2"/>
      <c r="W19" s="2"/>
      <c r="X19" s="2"/>
      <c r="Y19" s="2"/>
      <c r="Z19" s="2"/>
    </row>
    <row r="20" spans="1:26" x14ac:dyDescent="0.2">
      <c r="A20" s="36"/>
      <c r="B20" s="103"/>
      <c r="C20" s="122"/>
      <c r="D20" s="94" t="s">
        <v>22</v>
      </c>
      <c r="E20" s="128" t="s">
        <v>45</v>
      </c>
      <c r="F20" s="92">
        <f t="shared" si="0"/>
        <v>41967</v>
      </c>
      <c r="G20" s="92">
        <f>_xll.qlInterestRateIndexValueDate(M20,F20,Trigger)</f>
        <v>41969</v>
      </c>
      <c r="H20" s="92">
        <f>_xll.qlInterestRateIndexMaturity(M20,G20,Trigger)</f>
        <v>42242</v>
      </c>
      <c r="I20" s="46">
        <f>_xll.qlIndexFixing(M20,F20,TRUE,AllTriggers)</f>
        <v>8.0379210542615154E-4</v>
      </c>
      <c r="J20" s="47" t="str">
        <f>Contribution!M20</f>
        <v>EUR3M9M=</v>
      </c>
      <c r="K20" s="47"/>
      <c r="L20" s="104"/>
      <c r="M20" s="105" t="str">
        <f>_xll.qlSwapIndex(,"Hibor",D20,SettlementDays,Currency,Calendar,FixedLegTenor,FixedLegBDC,FixedLegDayCounter,IborIndex,YieldCurve,,Trigger)</f>
        <v>obj_00db1#0000</v>
      </c>
      <c r="N20" s="72"/>
      <c r="O20" s="74" t="s">
        <v>19</v>
      </c>
      <c r="P20" s="74" t="s">
        <v>41</v>
      </c>
      <c r="Q20" s="74" t="s">
        <v>35</v>
      </c>
      <c r="R20" s="36"/>
      <c r="S20" s="36"/>
      <c r="T20" s="2"/>
      <c r="U20" s="2"/>
      <c r="V20" s="2"/>
      <c r="W20" s="2"/>
      <c r="X20" s="2"/>
      <c r="Y20" s="2"/>
      <c r="Z20" s="2"/>
    </row>
    <row r="21" spans="1:26" x14ac:dyDescent="0.2">
      <c r="A21" s="36"/>
      <c r="B21" s="106"/>
      <c r="C21" s="123"/>
      <c r="D21" s="94" t="s">
        <v>73</v>
      </c>
      <c r="E21" s="129" t="s">
        <v>45</v>
      </c>
      <c r="F21" s="108">
        <f t="shared" si="0"/>
        <v>41967</v>
      </c>
      <c r="G21" s="108">
        <f>_xll.qlInterestRateIndexValueDate(M21,F21,Trigger)</f>
        <v>41969</v>
      </c>
      <c r="H21" s="108">
        <f>_xll.qlInterestRateIndexMaturity(M21,G21,Trigger)</f>
        <v>42275</v>
      </c>
      <c r="I21" s="90">
        <f>_xll.qlIndexFixing(M21,F21,TRUE,AllTriggers)</f>
        <v>8.1437187643527487E-4</v>
      </c>
      <c r="J21" s="49" t="str">
        <f>Contribution!M21</f>
        <v>EUR3M10M=</v>
      </c>
      <c r="K21" s="49"/>
      <c r="L21" s="104"/>
      <c r="M21" s="105" t="str">
        <f>_xll.qlSwapIndex(,"Hibor",D21,SettlementDays,Currency,Calendar,FixedLegTenor,FixedLegBDC,FixedLegDayCounter,IborIndex,YieldCurve,,Trigger)</f>
        <v>obj_00dba#0000</v>
      </c>
      <c r="N21" s="72"/>
      <c r="O21" s="76"/>
      <c r="P21" s="72"/>
      <c r="Q21" s="76"/>
      <c r="R21" s="36"/>
      <c r="S21" s="36"/>
      <c r="T21" s="2"/>
      <c r="U21" s="2"/>
      <c r="V21" s="2"/>
      <c r="W21" s="2"/>
      <c r="X21" s="2"/>
      <c r="Y21" s="2"/>
      <c r="Z21" s="2"/>
    </row>
    <row r="22" spans="1:26" x14ac:dyDescent="0.2">
      <c r="A22" s="36"/>
      <c r="B22" s="106"/>
      <c r="C22" s="123"/>
      <c r="D22" s="94" t="s">
        <v>74</v>
      </c>
      <c r="E22" s="129" t="s">
        <v>45</v>
      </c>
      <c r="F22" s="108">
        <f t="shared" si="0"/>
        <v>41967</v>
      </c>
      <c r="G22" s="108">
        <f>_xll.qlInterestRateIndexValueDate(M22,F22,Trigger)</f>
        <v>41969</v>
      </c>
      <c r="H22" s="108">
        <f>_xll.qlInterestRateIndexMaturity(M22,G22,Trigger)</f>
        <v>42303</v>
      </c>
      <c r="I22" s="90">
        <f>_xll.qlIndexFixing(M22,F22,TRUE,AllTriggers)</f>
        <v>8.0859883178514814E-4</v>
      </c>
      <c r="J22" s="49" t="str">
        <f>Contribution!M22</f>
        <v>EUR3M11M=</v>
      </c>
      <c r="K22" s="49"/>
      <c r="L22" s="104"/>
      <c r="M22" s="105" t="str">
        <f>_xll.qlSwapIndex(,"Hibor",D22,SettlementDays,Currency,Calendar,FixedLegTenor,FixedLegBDC,FixedLegDayCounter,IborIndex,YieldCurve,,Trigger)</f>
        <v>obj_00dbb#0000</v>
      </c>
      <c r="N22" s="72"/>
      <c r="O22" s="76"/>
      <c r="P22" s="72"/>
      <c r="Q22" s="76"/>
      <c r="R22" s="36"/>
      <c r="S22" s="36"/>
      <c r="T22" s="2"/>
      <c r="U22" s="2"/>
      <c r="V22" s="2"/>
      <c r="W22" s="2"/>
      <c r="X22" s="2"/>
      <c r="Y22" s="2"/>
      <c r="Z22" s="2"/>
    </row>
    <row r="23" spans="1:26" x14ac:dyDescent="0.2">
      <c r="A23" s="36"/>
      <c r="B23" s="106"/>
      <c r="C23" s="123"/>
      <c r="D23" s="94" t="s">
        <v>23</v>
      </c>
      <c r="E23" s="129" t="s">
        <v>45</v>
      </c>
      <c r="F23" s="108">
        <f t="shared" si="0"/>
        <v>41967</v>
      </c>
      <c r="G23" s="108">
        <f>_xll.qlInterestRateIndexValueDate(M23,F23,Trigger)</f>
        <v>41969</v>
      </c>
      <c r="H23" s="108">
        <f>_xll.qlInterestRateIndexMaturity(M23,G23,Trigger)</f>
        <v>42334</v>
      </c>
      <c r="I23" s="90">
        <f>_xll.qlIndexFixing(M23,F23,TRUE,AllTriggers)</f>
        <v>7.8158470904726848E-4</v>
      </c>
      <c r="J23" s="49" t="str">
        <f>Contribution!M23</f>
        <v>EUR3M1Y=</v>
      </c>
      <c r="K23" s="49"/>
      <c r="L23" s="104"/>
      <c r="M23" s="105" t="str">
        <f>_xll.qlSwapIndex(,"Hibor",D23,SettlementDays,Currency,Calendar,FixedLegTenor,FixedLegBDC,FixedLegDayCounter,IborIndex,YieldCurve,,Trigger)</f>
        <v>obj_00dca#0000</v>
      </c>
      <c r="N23" s="72"/>
      <c r="O23" s="76"/>
      <c r="P23" s="72"/>
      <c r="Q23" s="76"/>
      <c r="R23" s="36"/>
      <c r="S23" s="36"/>
      <c r="T23" s="2"/>
      <c r="U23" s="2"/>
      <c r="V23" s="2"/>
      <c r="W23" s="2"/>
      <c r="X23" s="2"/>
      <c r="Y23" s="2"/>
      <c r="Z23" s="2"/>
    </row>
    <row r="24" spans="1:26" x14ac:dyDescent="0.2">
      <c r="A24" s="36"/>
      <c r="B24" s="106"/>
      <c r="C24" s="123"/>
      <c r="D24" s="94" t="s">
        <v>91</v>
      </c>
      <c r="E24" s="129" t="s">
        <v>45</v>
      </c>
      <c r="F24" s="108">
        <f t="shared" si="0"/>
        <v>41967</v>
      </c>
      <c r="G24" s="108">
        <f>_xll.qlInterestRateIndexValueDate(M24,F24,Trigger)</f>
        <v>41969</v>
      </c>
      <c r="H24" s="108">
        <f>_xll.qlInterestRateIndexMaturity(M24,G24,Trigger)</f>
        <v>42366</v>
      </c>
      <c r="I24" s="90">
        <f>_xll.qlIndexFixing(M24,F24,TRUE,AllTriggers)</f>
        <v>7.9849568533462551E-4</v>
      </c>
      <c r="J24" s="49" t="str">
        <f>Contribution!M24</f>
        <v>EUR3M13M=</v>
      </c>
      <c r="K24" s="49"/>
      <c r="L24" s="104"/>
      <c r="M24" s="105" t="str">
        <f>_xll.qlSwapIndex(,"Hibor",D24,SettlementDays,Currency,Calendar,FixedLegTenor,FixedLegBDC,FixedLegDayCounter,IborIndex,YieldCurve,,Trigger)</f>
        <v>obj_00dd3#0000</v>
      </c>
      <c r="N24" s="72"/>
      <c r="O24" s="76"/>
      <c r="P24" s="72"/>
      <c r="Q24" s="76"/>
      <c r="R24" s="36"/>
      <c r="S24" s="36"/>
      <c r="T24" s="2"/>
      <c r="U24" s="2"/>
      <c r="V24" s="2"/>
      <c r="W24" s="2"/>
      <c r="X24" s="2"/>
      <c r="Y24" s="2"/>
      <c r="Z24" s="2"/>
    </row>
    <row r="25" spans="1:26" x14ac:dyDescent="0.2">
      <c r="A25" s="36"/>
      <c r="B25" s="106"/>
      <c r="C25" s="123"/>
      <c r="D25" s="94" t="s">
        <v>92</v>
      </c>
      <c r="E25" s="129" t="s">
        <v>45</v>
      </c>
      <c r="F25" s="108">
        <f t="shared" si="0"/>
        <v>41967</v>
      </c>
      <c r="G25" s="108">
        <f>_xll.qlInterestRateIndexValueDate(M25,F25,Trigger)</f>
        <v>41969</v>
      </c>
      <c r="H25" s="108">
        <f>_xll.qlInterestRateIndexMaturity(M25,G25,Trigger)</f>
        <v>42395</v>
      </c>
      <c r="I25" s="90">
        <f>_xll.qlIndexFixing(M25,F25,TRUE,AllTriggers)</f>
        <v>7.9985650106149215E-4</v>
      </c>
      <c r="J25" s="49" t="str">
        <f>Contribution!M25</f>
        <v>EUR3M14M=</v>
      </c>
      <c r="K25" s="49"/>
      <c r="L25" s="104"/>
      <c r="M25" s="105" t="str">
        <f>_xll.qlSwapIndex(,"Hibor",D25,SettlementDays,Currency,Calendar,FixedLegTenor,FixedLegBDC,FixedLegDayCounter,IborIndex,YieldCurve,,Trigger)</f>
        <v>obj_00dc2#0000</v>
      </c>
      <c r="N25" s="72"/>
      <c r="O25" s="76"/>
      <c r="P25" s="72"/>
      <c r="Q25" s="76"/>
      <c r="R25" s="36"/>
      <c r="S25" s="36"/>
      <c r="T25" s="2"/>
      <c r="U25" s="2"/>
      <c r="V25" s="2"/>
      <c r="W25" s="2"/>
      <c r="X25" s="2"/>
      <c r="Y25" s="2"/>
      <c r="Z25" s="2"/>
    </row>
    <row r="26" spans="1:26" x14ac:dyDescent="0.2">
      <c r="A26" s="36"/>
      <c r="B26" s="106"/>
      <c r="C26" s="123"/>
      <c r="D26" s="94" t="s">
        <v>93</v>
      </c>
      <c r="E26" s="129" t="s">
        <v>45</v>
      </c>
      <c r="F26" s="108">
        <f t="shared" si="0"/>
        <v>41967</v>
      </c>
      <c r="G26" s="108">
        <f>_xll.qlInterestRateIndexValueDate(M26,F26,Trigger)</f>
        <v>41969</v>
      </c>
      <c r="H26" s="108">
        <f>_xll.qlInterestRateIndexMaturity(M26,G26,Trigger)</f>
        <v>42426</v>
      </c>
      <c r="I26" s="90">
        <f>_xll.qlIndexFixing(M26,F26,TRUE,AllTriggers)</f>
        <v>7.8589859265599193E-4</v>
      </c>
      <c r="J26" s="49" t="str">
        <f>Contribution!M26</f>
        <v>EUR3M15M=</v>
      </c>
      <c r="K26" s="49"/>
      <c r="L26" s="104"/>
      <c r="M26" s="105" t="str">
        <f>_xll.qlSwapIndex(,"Hibor",D26,SettlementDays,Currency,Calendar,FixedLegTenor,FixedLegBDC,FixedLegDayCounter,IborIndex,YieldCurve,,Trigger)</f>
        <v>obj_00db5#0000</v>
      </c>
      <c r="N26" s="72"/>
      <c r="O26" s="76"/>
      <c r="P26" s="72"/>
      <c r="Q26" s="76"/>
      <c r="R26" s="36"/>
      <c r="S26" s="36"/>
      <c r="T26" s="2"/>
      <c r="U26" s="2"/>
      <c r="V26" s="2"/>
      <c r="W26" s="2"/>
      <c r="X26" s="2"/>
      <c r="Y26" s="2"/>
      <c r="Z26" s="2"/>
    </row>
    <row r="27" spans="1:26" x14ac:dyDescent="0.2">
      <c r="A27" s="36"/>
      <c r="B27" s="106"/>
      <c r="C27" s="123"/>
      <c r="D27" s="94" t="s">
        <v>94</v>
      </c>
      <c r="E27" s="129" t="s">
        <v>45</v>
      </c>
      <c r="F27" s="108">
        <f t="shared" si="0"/>
        <v>41967</v>
      </c>
      <c r="G27" s="108">
        <f>_xll.qlInterestRateIndexValueDate(M27,F27,Trigger)</f>
        <v>41969</v>
      </c>
      <c r="H27" s="108">
        <f>_xll.qlInterestRateIndexMaturity(M27,G27,Trigger)</f>
        <v>42458</v>
      </c>
      <c r="I27" s="90">
        <f>_xll.qlIndexFixing(M27,F27,TRUE,AllTriggers)</f>
        <v>8.1097214221769018E-4</v>
      </c>
      <c r="J27" s="49" t="str">
        <f>Contribution!M27</f>
        <v>EUR3M16M=</v>
      </c>
      <c r="K27" s="49"/>
      <c r="L27" s="104"/>
      <c r="M27" s="105" t="str">
        <f>_xll.qlSwapIndex(,"Hibor",D27,SettlementDays,Currency,Calendar,FixedLegTenor,FixedLegBDC,FixedLegDayCounter,IborIndex,YieldCurve,,Trigger)</f>
        <v>obj_00dc6#0000</v>
      </c>
      <c r="N27" s="72"/>
      <c r="O27" s="76"/>
      <c r="P27" s="72"/>
      <c r="Q27" s="76"/>
      <c r="R27" s="36"/>
      <c r="S27" s="36"/>
      <c r="T27" s="2"/>
      <c r="U27" s="2"/>
      <c r="V27" s="2"/>
      <c r="W27" s="2"/>
      <c r="X27" s="2"/>
      <c r="Y27" s="2"/>
      <c r="Z27" s="2"/>
    </row>
    <row r="28" spans="1:26" x14ac:dyDescent="0.2">
      <c r="A28" s="36"/>
      <c r="B28" s="106"/>
      <c r="C28" s="123"/>
      <c r="D28" s="94" t="s">
        <v>95</v>
      </c>
      <c r="E28" s="129" t="s">
        <v>45</v>
      </c>
      <c r="F28" s="108">
        <f t="shared" si="0"/>
        <v>41967</v>
      </c>
      <c r="G28" s="108">
        <f>_xll.qlInterestRateIndexValueDate(M28,F28,Trigger)</f>
        <v>41969</v>
      </c>
      <c r="H28" s="108">
        <f>_xll.qlInterestRateIndexMaturity(M28,G28,Trigger)</f>
        <v>42486</v>
      </c>
      <c r="I28" s="90">
        <f>_xll.qlIndexFixing(M28,F28,TRUE,AllTriggers)</f>
        <v>8.2501484423694413E-4</v>
      </c>
      <c r="J28" s="49" t="str">
        <f>Contribution!M28</f>
        <v>EUR3M17M=</v>
      </c>
      <c r="K28" s="49"/>
      <c r="L28" s="104"/>
      <c r="M28" s="105" t="str">
        <f>_xll.qlSwapIndex(,"Hibor",D28,SettlementDays,Currency,Calendar,FixedLegTenor,FixedLegBDC,FixedLegDayCounter,IborIndex,YieldCurve,,Trigger)</f>
        <v>obj_00da6#0000</v>
      </c>
      <c r="N28" s="72"/>
      <c r="O28" s="76"/>
      <c r="P28" s="72"/>
      <c r="Q28" s="76"/>
      <c r="R28" s="36"/>
      <c r="S28" s="36"/>
      <c r="T28" s="2"/>
      <c r="U28" s="2"/>
      <c r="V28" s="2"/>
      <c r="W28" s="2"/>
      <c r="X28" s="2"/>
      <c r="Y28" s="2"/>
      <c r="Z28" s="2"/>
    </row>
    <row r="29" spans="1:26" x14ac:dyDescent="0.2">
      <c r="A29" s="36"/>
      <c r="B29" s="109"/>
      <c r="C29" s="124"/>
      <c r="D29" s="94" t="s">
        <v>48</v>
      </c>
      <c r="E29" s="130" t="s">
        <v>45</v>
      </c>
      <c r="F29" s="111">
        <f t="shared" si="0"/>
        <v>41967</v>
      </c>
      <c r="G29" s="111">
        <f>_xll.qlInterestRateIndexValueDate(M29,F29,Trigger)</f>
        <v>41969</v>
      </c>
      <c r="H29" s="111">
        <f>_xll.qlInterestRateIndexMaturity(M29,G29,Trigger)</f>
        <v>42516</v>
      </c>
      <c r="I29" s="112">
        <f>_xll.qlIndexFixing(M29,F29,TRUE,AllTriggers)</f>
        <v>8.2678311118427282E-4</v>
      </c>
      <c r="J29" s="113" t="str">
        <f>Contribution!M29</f>
        <v>EUR3M18M=</v>
      </c>
      <c r="K29" s="113"/>
      <c r="L29" s="104"/>
      <c r="M29" s="114" t="str">
        <f>_xll.qlSwapIndex(,"Hibor",D29,SettlementDays,Currency,Calendar,FixedLegTenor,FixedLegBDC,FixedLegDayCounter,IborIndex,YieldCurve,,Trigger)</f>
        <v>obj_00dc5#0000</v>
      </c>
      <c r="N29" s="72"/>
      <c r="O29" s="76"/>
      <c r="P29" s="72"/>
      <c r="Q29" s="76"/>
      <c r="R29" s="36"/>
      <c r="S29" s="36"/>
      <c r="T29" s="2"/>
      <c r="U29" s="2"/>
      <c r="V29" s="2"/>
      <c r="W29" s="2"/>
      <c r="X29" s="2"/>
      <c r="Y29" s="2"/>
      <c r="Z29" s="2"/>
    </row>
    <row r="30" spans="1:26" x14ac:dyDescent="0.2">
      <c r="A30" s="36"/>
      <c r="B30" s="7"/>
      <c r="C30" s="7"/>
      <c r="D30" s="131" t="s">
        <v>96</v>
      </c>
      <c r="E30" s="5"/>
      <c r="F30" s="5"/>
      <c r="G30" s="5"/>
      <c r="H30" s="5"/>
      <c r="I30" s="5"/>
      <c r="J30" s="5"/>
      <c r="K30" s="5"/>
      <c r="L30" s="36"/>
      <c r="M30" s="50"/>
      <c r="N30" s="72"/>
      <c r="O30" s="76"/>
      <c r="P30" s="72"/>
      <c r="Q30" s="76"/>
      <c r="R30" s="36"/>
      <c r="S30" s="36"/>
      <c r="T30" s="2"/>
      <c r="U30" s="2"/>
      <c r="V30" s="2"/>
      <c r="W30" s="2"/>
      <c r="X30" s="2"/>
      <c r="Y30" s="2"/>
      <c r="Z30" s="2"/>
    </row>
    <row r="31" spans="1:26" x14ac:dyDescent="0.2">
      <c r="A31" s="36"/>
      <c r="B31" s="7"/>
      <c r="C31" s="7"/>
      <c r="D31" s="131" t="s">
        <v>97</v>
      </c>
      <c r="E31" s="5"/>
      <c r="F31" s="5"/>
      <c r="G31" s="5"/>
      <c r="H31" s="5"/>
      <c r="I31" s="5"/>
      <c r="J31" s="5"/>
      <c r="K31" s="5"/>
      <c r="L31" s="36"/>
      <c r="M31" s="76"/>
      <c r="N31" s="72"/>
      <c r="O31" s="76"/>
      <c r="P31" s="72"/>
      <c r="Q31" s="76"/>
      <c r="R31" s="36"/>
      <c r="S31" s="36"/>
      <c r="T31" s="2"/>
      <c r="U31" s="2"/>
      <c r="V31" s="2"/>
      <c r="W31" s="2"/>
      <c r="X31" s="2"/>
      <c r="Y31" s="2"/>
      <c r="Z31" s="2"/>
    </row>
    <row r="32" spans="1:26" x14ac:dyDescent="0.2">
      <c r="A32" s="36"/>
      <c r="B32" s="7"/>
      <c r="C32" s="7"/>
      <c r="D32" s="131" t="s">
        <v>98</v>
      </c>
      <c r="E32" s="5"/>
      <c r="F32" s="5"/>
      <c r="G32" s="5"/>
      <c r="H32" s="5"/>
      <c r="I32" s="5"/>
      <c r="J32" s="5"/>
      <c r="K32" s="5"/>
      <c r="L32" s="36"/>
      <c r="M32" s="76"/>
      <c r="N32" s="72"/>
      <c r="O32" s="76"/>
      <c r="P32" s="72"/>
      <c r="Q32" s="76"/>
      <c r="R32" s="36"/>
      <c r="S32" s="36"/>
      <c r="T32" s="2"/>
      <c r="U32" s="2"/>
      <c r="V32" s="2"/>
      <c r="W32" s="2"/>
      <c r="X32" s="2"/>
      <c r="Y32" s="2"/>
      <c r="Z32" s="2"/>
    </row>
    <row r="33" spans="1:26" x14ac:dyDescent="0.2">
      <c r="A33" s="36"/>
      <c r="B33" s="7"/>
      <c r="C33" s="7"/>
      <c r="D33" s="131" t="s">
        <v>99</v>
      </c>
      <c r="E33" s="5"/>
      <c r="F33" s="5"/>
      <c r="G33" s="5"/>
      <c r="H33" s="5"/>
      <c r="I33" s="5"/>
      <c r="J33" s="5"/>
      <c r="K33" s="5"/>
      <c r="L33" s="36"/>
      <c r="M33" s="76"/>
      <c r="N33" s="72"/>
      <c r="O33" s="76"/>
      <c r="P33" s="76"/>
      <c r="Q33" s="72"/>
      <c r="R33" s="76"/>
      <c r="S33" s="76"/>
      <c r="T33" s="2"/>
      <c r="U33" s="2"/>
      <c r="V33" s="2"/>
      <c r="W33" s="2"/>
      <c r="X33" s="2"/>
      <c r="Y33" s="2"/>
      <c r="Z33" s="2"/>
    </row>
    <row r="34" spans="1:26" x14ac:dyDescent="0.2">
      <c r="A34" s="36"/>
      <c r="B34" s="7"/>
      <c r="C34" s="7"/>
      <c r="D34" s="131" t="s">
        <v>100</v>
      </c>
      <c r="E34" s="5"/>
      <c r="F34" s="5"/>
      <c r="G34" s="5"/>
      <c r="H34" s="5"/>
      <c r="I34" s="5"/>
      <c r="J34" s="5"/>
      <c r="K34" s="5"/>
      <c r="L34" s="36"/>
      <c r="M34" s="76"/>
      <c r="N34" s="72"/>
      <c r="O34" s="76"/>
      <c r="P34" s="72"/>
      <c r="Q34" s="76"/>
      <c r="R34" s="36"/>
      <c r="S34" s="36"/>
      <c r="T34" s="2"/>
      <c r="U34" s="2"/>
      <c r="V34" s="2"/>
      <c r="W34" s="2"/>
      <c r="X34" s="2"/>
      <c r="Y34" s="2"/>
      <c r="Z34" s="2"/>
    </row>
    <row r="35" spans="1:26" x14ac:dyDescent="0.2">
      <c r="A35" s="36"/>
      <c r="B35" s="7"/>
      <c r="C35" s="7"/>
      <c r="D35" s="131" t="s">
        <v>24</v>
      </c>
      <c r="E35" s="5"/>
      <c r="F35" s="5"/>
      <c r="G35" s="5"/>
      <c r="H35" s="5"/>
      <c r="I35" s="5"/>
      <c r="J35" s="5"/>
      <c r="K35" s="5"/>
      <c r="L35" s="36"/>
      <c r="M35" s="76"/>
      <c r="N35" s="72"/>
      <c r="O35" s="76"/>
      <c r="P35" s="72"/>
      <c r="Q35" s="76"/>
      <c r="R35" s="36"/>
      <c r="S35" s="36"/>
      <c r="T35" s="2"/>
      <c r="U35" s="2"/>
      <c r="V35" s="2"/>
      <c r="W35" s="2"/>
      <c r="X35" s="2"/>
      <c r="Y35" s="2"/>
      <c r="Z35" s="2"/>
    </row>
    <row r="36" spans="1:26" x14ac:dyDescent="0.2">
      <c r="A36" s="36"/>
      <c r="B36" s="7"/>
      <c r="C36" s="7"/>
      <c r="D36" s="131" t="s">
        <v>142</v>
      </c>
      <c r="E36" s="5"/>
      <c r="F36" s="5"/>
      <c r="G36" s="5"/>
      <c r="H36" s="5"/>
      <c r="I36" s="5"/>
      <c r="J36" s="5"/>
      <c r="K36" s="5"/>
      <c r="L36" s="36"/>
      <c r="M36" s="76"/>
      <c r="N36" s="72"/>
      <c r="O36" s="76"/>
      <c r="P36" s="72"/>
      <c r="Q36" s="76"/>
      <c r="R36" s="36"/>
      <c r="S36" s="36"/>
      <c r="T36" s="2"/>
      <c r="U36" s="2"/>
      <c r="V36" s="2"/>
      <c r="W36" s="2"/>
      <c r="X36" s="2"/>
      <c r="Y36" s="2"/>
      <c r="Z36" s="2"/>
    </row>
    <row r="37" spans="1:26" x14ac:dyDescent="0.2">
      <c r="A37" s="36"/>
      <c r="B37" s="7"/>
      <c r="C37" s="7"/>
      <c r="D37" s="131" t="s">
        <v>143</v>
      </c>
      <c r="E37" s="5"/>
      <c r="F37" s="5"/>
      <c r="G37" s="5"/>
      <c r="H37" s="5"/>
      <c r="I37" s="5"/>
      <c r="J37" s="5"/>
      <c r="K37" s="5"/>
      <c r="L37" s="36"/>
      <c r="M37" s="76"/>
      <c r="N37" s="76"/>
      <c r="O37" s="76"/>
      <c r="P37" s="36"/>
      <c r="Q37" s="36"/>
      <c r="R37" s="76"/>
      <c r="S37" s="36"/>
      <c r="T37" s="2"/>
      <c r="U37" s="2"/>
      <c r="V37" s="2"/>
      <c r="W37" s="2"/>
      <c r="X37" s="2"/>
      <c r="Y37" s="2"/>
      <c r="Z37" s="2"/>
    </row>
    <row r="38" spans="1:26" x14ac:dyDescent="0.2">
      <c r="A38" s="36"/>
      <c r="B38" s="7"/>
      <c r="C38" s="7"/>
      <c r="D38" s="131" t="s">
        <v>144</v>
      </c>
      <c r="E38" s="5"/>
      <c r="F38" s="5"/>
      <c r="G38" s="5"/>
      <c r="H38" s="5"/>
      <c r="I38" s="5"/>
      <c r="J38" s="5"/>
      <c r="K38" s="5"/>
      <c r="L38" s="36"/>
      <c r="M38" s="76"/>
      <c r="N38" s="76"/>
      <c r="O38" s="76"/>
      <c r="P38" s="36"/>
      <c r="Q38" s="36"/>
      <c r="R38" s="36"/>
      <c r="S38" s="36"/>
      <c r="T38" s="2"/>
      <c r="U38" s="2"/>
      <c r="V38" s="2"/>
      <c r="W38" s="2"/>
      <c r="X38" s="2"/>
      <c r="Y38" s="2"/>
      <c r="Z38" s="2"/>
    </row>
    <row r="39" spans="1:26" x14ac:dyDescent="0.2">
      <c r="A39" s="76"/>
      <c r="B39" s="7"/>
      <c r="C39" s="7"/>
      <c r="D39" s="131" t="s">
        <v>25</v>
      </c>
      <c r="E39" s="5"/>
      <c r="F39" s="5"/>
      <c r="G39" s="5"/>
      <c r="H39" s="5"/>
      <c r="I39" s="5"/>
      <c r="J39" s="5"/>
      <c r="K39" s="5"/>
      <c r="L39" s="76"/>
      <c r="M39" s="76"/>
      <c r="N39" s="76"/>
      <c r="O39" s="76"/>
      <c r="P39" s="36"/>
      <c r="Q39" s="3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6"/>
      <c r="B40" s="7"/>
      <c r="C40" s="7"/>
      <c r="D40" s="131" t="s">
        <v>26</v>
      </c>
      <c r="E40" s="5"/>
      <c r="F40" s="5"/>
      <c r="G40" s="5"/>
      <c r="H40" s="5"/>
      <c r="I40" s="5"/>
      <c r="J40" s="5"/>
      <c r="K40" s="5"/>
      <c r="L40" s="76"/>
      <c r="M40" s="76"/>
      <c r="N40" s="76"/>
      <c r="O40" s="76"/>
      <c r="P40" s="36"/>
      <c r="Q40" s="3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131" t="s">
        <v>27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131" t="s">
        <v>101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131" t="s">
        <v>28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131" t="s">
        <v>102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6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131" t="s">
        <v>103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131" t="s">
        <v>29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131" t="s">
        <v>104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131" t="s">
        <v>30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131" t="s">
        <v>105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131" t="s">
        <v>106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131" t="s">
        <v>31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131" t="s">
        <v>107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131" t="s">
        <v>108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131" t="s">
        <v>109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131" t="s">
        <v>110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131" t="s">
        <v>111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131" t="s">
        <v>112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131" t="s">
        <v>113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131" t="s">
        <v>114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131" t="s">
        <v>115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131" t="s">
        <v>116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131" t="s">
        <v>117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131" t="s">
        <v>118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131" t="s">
        <v>119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131" t="s">
        <v>120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131" t="s">
        <v>121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131" t="s">
        <v>148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131" t="s">
        <v>149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131" t="s">
        <v>150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131" t="s">
        <v>151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131" t="s">
        <v>122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131" t="s">
        <v>152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131" t="s">
        <v>153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131" t="s">
        <v>154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131" t="s">
        <v>155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131" t="s">
        <v>123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131" t="s">
        <v>124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132" t="s">
        <v>125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5"/>
      <c r="B105" s="7"/>
      <c r="C105" s="7"/>
      <c r="D105" s="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9"/>
      <c r="AE105" s="9"/>
      <c r="AF105" s="9"/>
      <c r="AG105" s="9"/>
      <c r="AH105" s="9"/>
      <c r="AI105" s="9"/>
      <c r="AJ105" s="9"/>
    </row>
    <row r="106" spans="1:36" x14ac:dyDescent="0.2">
      <c r="A106" s="5"/>
      <c r="B106" s="7"/>
      <c r="C106" s="7"/>
      <c r="D106" s="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9"/>
      <c r="AE106" s="9"/>
      <c r="AF106" s="9"/>
      <c r="AG106" s="9"/>
      <c r="AH106" s="9"/>
      <c r="AI106" s="9"/>
      <c r="AJ106" s="9"/>
    </row>
    <row r="107" spans="1:36" x14ac:dyDescent="0.2">
      <c r="A107" s="5"/>
      <c r="B107" s="7"/>
      <c r="C107" s="7"/>
      <c r="D107" s="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9"/>
      <c r="AE107" s="9"/>
      <c r="AF107" s="9"/>
      <c r="AG107" s="9"/>
      <c r="AH107" s="9"/>
      <c r="AI107" s="9"/>
      <c r="AJ107" s="9"/>
    </row>
    <row r="108" spans="1:36" x14ac:dyDescent="0.2">
      <c r="A108" s="5"/>
      <c r="B108" s="7"/>
      <c r="C108" s="7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9"/>
      <c r="AE108" s="9"/>
      <c r="AF108" s="9"/>
      <c r="AG108" s="9"/>
      <c r="AH108" s="9"/>
      <c r="AI108" s="9"/>
      <c r="AJ108" s="9"/>
    </row>
    <row r="109" spans="1:36" x14ac:dyDescent="0.2">
      <c r="A109" s="5"/>
      <c r="B109" s="7"/>
      <c r="C109" s="7"/>
      <c r="D109" s="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9"/>
      <c r="AE109" s="9"/>
      <c r="AF109" s="9"/>
      <c r="AG109" s="9"/>
      <c r="AH109" s="9"/>
      <c r="AI109" s="9"/>
      <c r="AJ109" s="9"/>
    </row>
    <row r="110" spans="1:36" x14ac:dyDescent="0.2">
      <c r="A110" s="5"/>
      <c r="B110" s="7"/>
      <c r="C110" s="7"/>
      <c r="D110" s="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9"/>
      <c r="AE110" s="9"/>
      <c r="AF110" s="9"/>
      <c r="AG110" s="9"/>
      <c r="AH110" s="9"/>
      <c r="AI110" s="9"/>
      <c r="AJ110" s="9"/>
    </row>
    <row r="111" spans="1:36" x14ac:dyDescent="0.2">
      <c r="A111" s="5"/>
      <c r="B111" s="7"/>
      <c r="C111" s="7"/>
      <c r="D111" s="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9"/>
      <c r="AE111" s="9"/>
      <c r="AF111" s="9"/>
      <c r="AG111" s="9"/>
      <c r="AH111" s="9"/>
      <c r="AI111" s="9"/>
      <c r="AJ111" s="9"/>
    </row>
    <row r="112" spans="1:36" x14ac:dyDescent="0.2">
      <c r="A112" s="5"/>
      <c r="B112" s="7"/>
      <c r="C112" s="7"/>
      <c r="D112" s="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9"/>
      <c r="AE112" s="9"/>
      <c r="AF112" s="9"/>
      <c r="AG112" s="9"/>
      <c r="AH112" s="9"/>
      <c r="AI112" s="9"/>
      <c r="AJ112" s="9"/>
    </row>
    <row r="113" spans="1:36" x14ac:dyDescent="0.2">
      <c r="A113" s="5"/>
      <c r="B113" s="7"/>
      <c r="C113" s="7"/>
      <c r="D113" s="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9"/>
      <c r="AE113" s="9"/>
      <c r="AF113" s="9"/>
      <c r="AG113" s="9"/>
      <c r="AH113" s="9"/>
      <c r="AI113" s="9"/>
      <c r="AJ113" s="9"/>
    </row>
    <row r="114" spans="1:36" x14ac:dyDescent="0.2">
      <c r="A114" s="5"/>
      <c r="B114" s="7"/>
      <c r="C114" s="7"/>
      <c r="D114" s="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9"/>
      <c r="AE114" s="9"/>
      <c r="AF114" s="9"/>
      <c r="AG114" s="9"/>
      <c r="AH114" s="9"/>
      <c r="AI114" s="9"/>
      <c r="AJ114" s="9"/>
    </row>
    <row r="115" spans="1:36" x14ac:dyDescent="0.2">
      <c r="A115" s="5"/>
      <c r="B115" s="7"/>
      <c r="C115" s="7"/>
      <c r="D115" s="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9"/>
      <c r="AE115" s="9"/>
      <c r="AF115" s="9"/>
      <c r="AG115" s="9"/>
      <c r="AH115" s="9"/>
      <c r="AI115" s="9"/>
      <c r="AJ115" s="9"/>
    </row>
    <row r="116" spans="1:36" x14ac:dyDescent="0.2">
      <c r="A116" s="5"/>
      <c r="B116" s="7"/>
      <c r="C116" s="7"/>
      <c r="D116" s="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9"/>
      <c r="AE116" s="9"/>
      <c r="AF116" s="9"/>
      <c r="AG116" s="9"/>
      <c r="AH116" s="9"/>
      <c r="AI116" s="9"/>
      <c r="AJ116" s="9"/>
    </row>
    <row r="117" spans="1:36" x14ac:dyDescent="0.2">
      <c r="A117" s="5"/>
      <c r="B117" s="7"/>
      <c r="C117" s="7"/>
      <c r="D117" s="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9"/>
      <c r="AE117" s="9"/>
      <c r="AF117" s="9"/>
      <c r="AG117" s="9"/>
      <c r="AH117" s="9"/>
      <c r="AI117" s="9"/>
      <c r="AJ117" s="9"/>
    </row>
    <row r="118" spans="1:36" x14ac:dyDescent="0.2">
      <c r="A118" s="5"/>
      <c r="B118" s="7"/>
      <c r="C118" s="7"/>
      <c r="D118" s="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9"/>
      <c r="AE118" s="9"/>
      <c r="AF118" s="9"/>
      <c r="AG118" s="9"/>
      <c r="AH118" s="9"/>
      <c r="AI118" s="9"/>
      <c r="AJ118" s="9"/>
    </row>
    <row r="119" spans="1:36" x14ac:dyDescent="0.2">
      <c r="A119" s="5"/>
      <c r="B119" s="7"/>
      <c r="C119" s="7"/>
      <c r="D119" s="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9"/>
      <c r="AE119" s="9"/>
      <c r="AF119" s="9"/>
      <c r="AG119" s="9"/>
      <c r="AH119" s="9"/>
      <c r="AI119" s="9"/>
      <c r="AJ119" s="9"/>
    </row>
    <row r="120" spans="1:36" x14ac:dyDescent="0.2">
      <c r="A120" s="5"/>
      <c r="B120" s="7"/>
      <c r="C120" s="7"/>
      <c r="D120" s="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9"/>
      <c r="AE120" s="9"/>
      <c r="AF120" s="9"/>
      <c r="AG120" s="9"/>
      <c r="AH120" s="9"/>
      <c r="AI120" s="9"/>
      <c r="AJ120" s="9"/>
    </row>
    <row r="121" spans="1:36" x14ac:dyDescent="0.2">
      <c r="A121" s="5"/>
      <c r="B121" s="7"/>
      <c r="C121" s="7"/>
      <c r="D121" s="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9"/>
      <c r="AE121" s="9"/>
      <c r="AF121" s="9"/>
      <c r="AG121" s="9"/>
      <c r="AH121" s="9"/>
      <c r="AI121" s="9"/>
      <c r="AJ121" s="9"/>
    </row>
    <row r="122" spans="1:36" x14ac:dyDescent="0.2">
      <c r="A122" s="5"/>
      <c r="B122" s="7"/>
      <c r="C122" s="7"/>
      <c r="D122" s="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9"/>
      <c r="AE122" s="9"/>
      <c r="AF122" s="9"/>
      <c r="AG122" s="9"/>
      <c r="AH122" s="9"/>
      <c r="AI122" s="9"/>
      <c r="AJ122" s="9"/>
    </row>
    <row r="123" spans="1:36" x14ac:dyDescent="0.2">
      <c r="A123" s="5"/>
      <c r="B123" s="7"/>
      <c r="C123" s="7"/>
      <c r="D123" s="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9"/>
      <c r="AE123" s="9"/>
      <c r="AF123" s="9"/>
      <c r="AG123" s="9"/>
      <c r="AH123" s="9"/>
      <c r="AI123" s="9"/>
      <c r="AJ123" s="9"/>
    </row>
    <row r="124" spans="1:36" x14ac:dyDescent="0.2">
      <c r="A124" s="5"/>
      <c r="B124" s="7"/>
      <c r="C124" s="7"/>
      <c r="D124" s="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9"/>
      <c r="AE124" s="9"/>
      <c r="AF124" s="9"/>
      <c r="AG124" s="9"/>
      <c r="AH124" s="9"/>
      <c r="AI124" s="9"/>
      <c r="AJ124" s="9"/>
    </row>
    <row r="125" spans="1:36" x14ac:dyDescent="0.2">
      <c r="A125" s="5"/>
      <c r="B125" s="7"/>
      <c r="C125" s="7"/>
      <c r="D125" s="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9"/>
      <c r="AE125" s="9"/>
      <c r="AF125" s="9"/>
      <c r="AG125" s="9"/>
      <c r="AH125" s="9"/>
      <c r="AI125" s="9"/>
      <c r="AJ125" s="9"/>
    </row>
    <row r="126" spans="1:36" x14ac:dyDescent="0.2">
      <c r="A126" s="5"/>
      <c r="B126" s="7"/>
      <c r="C126" s="7"/>
      <c r="D126" s="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9"/>
      <c r="AE126" s="9"/>
      <c r="AF126" s="9"/>
      <c r="AG126" s="9"/>
      <c r="AH126" s="9"/>
      <c r="AI126" s="9"/>
      <c r="AJ126" s="9"/>
    </row>
    <row r="127" spans="1:36" x14ac:dyDescent="0.2">
      <c r="A127" s="5"/>
      <c r="B127" s="7"/>
      <c r="C127" s="7"/>
      <c r="D127" s="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9"/>
      <c r="AE127" s="9"/>
      <c r="AF127" s="9"/>
      <c r="AG127" s="9"/>
      <c r="AH127" s="9"/>
      <c r="AI127" s="9"/>
      <c r="AJ127" s="9"/>
    </row>
    <row r="128" spans="1:36" x14ac:dyDescent="0.2">
      <c r="A128" s="5"/>
      <c r="B128" s="7"/>
      <c r="C128" s="7"/>
      <c r="D128" s="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9"/>
      <c r="AE128" s="9"/>
      <c r="AF128" s="9"/>
      <c r="AG128" s="9"/>
      <c r="AH128" s="9"/>
      <c r="AI128" s="9"/>
      <c r="AJ128" s="9"/>
    </row>
    <row r="129" spans="1:36" x14ac:dyDescent="0.2">
      <c r="A129" s="5"/>
      <c r="B129" s="7"/>
      <c r="C129" s="7"/>
      <c r="D129" s="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9"/>
      <c r="AE129" s="9"/>
      <c r="AF129" s="9"/>
      <c r="AG129" s="9"/>
      <c r="AH129" s="9"/>
      <c r="AI129" s="9"/>
      <c r="AJ129" s="9"/>
    </row>
    <row r="130" spans="1:36" x14ac:dyDescent="0.2">
      <c r="A130" s="5"/>
      <c r="B130" s="7"/>
      <c r="C130" s="7"/>
      <c r="D130" s="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9"/>
      <c r="AE130" s="9"/>
      <c r="AF130" s="9"/>
      <c r="AG130" s="9"/>
      <c r="AH130" s="9"/>
      <c r="AI130" s="9"/>
      <c r="AJ130" s="9"/>
    </row>
    <row r="131" spans="1:36" x14ac:dyDescent="0.2">
      <c r="A131" s="5"/>
      <c r="B131" s="7"/>
      <c r="C131" s="7"/>
      <c r="D131" s="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9"/>
      <c r="AE131" s="9"/>
      <c r="AF131" s="9"/>
      <c r="AG131" s="9"/>
      <c r="AH131" s="9"/>
      <c r="AI131" s="9"/>
      <c r="AJ131" s="9"/>
    </row>
    <row r="132" spans="1:36" x14ac:dyDescent="0.2">
      <c r="A132" s="5"/>
      <c r="B132" s="7"/>
      <c r="C132" s="7"/>
      <c r="D132" s="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9"/>
      <c r="AE132" s="9"/>
      <c r="AF132" s="9"/>
      <c r="AG132" s="9"/>
      <c r="AH132" s="9"/>
      <c r="AI132" s="9"/>
      <c r="AJ132" s="9"/>
    </row>
    <row r="133" spans="1:36" x14ac:dyDescent="0.2">
      <c r="A133" s="5"/>
      <c r="B133" s="7"/>
      <c r="C133" s="7"/>
      <c r="D133" s="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9"/>
      <c r="AE133" s="9"/>
      <c r="AF133" s="9"/>
      <c r="AG133" s="9"/>
      <c r="AH133" s="9"/>
      <c r="AI133" s="9"/>
      <c r="AJ133" s="9"/>
    </row>
    <row r="134" spans="1:36" x14ac:dyDescent="0.2">
      <c r="A134" s="5"/>
      <c r="B134" s="7"/>
      <c r="C134" s="7"/>
      <c r="D134" s="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9"/>
      <c r="AE134" s="9"/>
      <c r="AF134" s="9"/>
      <c r="AG134" s="9"/>
      <c r="AH134" s="9"/>
      <c r="AI134" s="9"/>
      <c r="AJ134" s="9"/>
    </row>
    <row r="135" spans="1:36" x14ac:dyDescent="0.2">
      <c r="A135" s="5"/>
      <c r="B135" s="7"/>
      <c r="C135" s="7"/>
      <c r="D135" s="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9"/>
      <c r="AE135" s="9"/>
      <c r="AF135" s="9"/>
      <c r="AG135" s="9"/>
      <c r="AH135" s="9"/>
      <c r="AI135" s="9"/>
      <c r="AJ135" s="9"/>
    </row>
    <row r="136" spans="1:36" x14ac:dyDescent="0.2">
      <c r="A136" s="5"/>
      <c r="B136" s="7"/>
      <c r="C136" s="7"/>
      <c r="D136" s="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9"/>
      <c r="AE136" s="9"/>
      <c r="AF136" s="9"/>
      <c r="AG136" s="9"/>
      <c r="AH136" s="9"/>
      <c r="AI136" s="9"/>
      <c r="AJ136" s="9"/>
    </row>
    <row r="137" spans="1:36" x14ac:dyDescent="0.2">
      <c r="A137" s="5"/>
      <c r="B137" s="7"/>
      <c r="C137" s="7"/>
      <c r="D137" s="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9"/>
      <c r="AE137" s="9"/>
      <c r="AF137" s="9"/>
      <c r="AG137" s="9"/>
      <c r="AH137" s="9"/>
      <c r="AI137" s="9"/>
      <c r="AJ137" s="9"/>
    </row>
    <row r="138" spans="1:36" x14ac:dyDescent="0.2">
      <c r="A138" s="5"/>
      <c r="B138" s="7"/>
      <c r="C138" s="7"/>
      <c r="D138" s="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9"/>
      <c r="AE138" s="9"/>
      <c r="AF138" s="9"/>
      <c r="AG138" s="9"/>
      <c r="AH138" s="9"/>
      <c r="AI138" s="9"/>
      <c r="AJ138" s="9"/>
    </row>
    <row r="139" spans="1:36" x14ac:dyDescent="0.2">
      <c r="A139" s="5"/>
      <c r="B139" s="7"/>
      <c r="C139" s="7"/>
      <c r="D139" s="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9"/>
      <c r="AE139" s="9"/>
      <c r="AF139" s="9"/>
      <c r="AG139" s="9"/>
      <c r="AH139" s="9"/>
      <c r="AI139" s="9"/>
      <c r="AJ139" s="9"/>
    </row>
    <row r="140" spans="1:36" x14ac:dyDescent="0.2">
      <c r="A140" s="5"/>
      <c r="B140" s="7"/>
      <c r="C140" s="7"/>
      <c r="D140" s="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9"/>
      <c r="AE140" s="9"/>
      <c r="AF140" s="9"/>
      <c r="AG140" s="9"/>
      <c r="AH140" s="9"/>
      <c r="AI140" s="9"/>
      <c r="AJ140" s="9"/>
    </row>
    <row r="141" spans="1:36" x14ac:dyDescent="0.2">
      <c r="A141" s="5"/>
      <c r="B141" s="7"/>
      <c r="C141" s="7"/>
      <c r="D141" s="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9"/>
      <c r="AE141" s="9"/>
      <c r="AF141" s="9"/>
      <c r="AG141" s="9"/>
      <c r="AH141" s="9"/>
      <c r="AI141" s="9"/>
      <c r="AJ141" s="9"/>
    </row>
    <row r="142" spans="1:36" x14ac:dyDescent="0.2">
      <c r="A142" s="5"/>
      <c r="B142" s="7"/>
      <c r="C142" s="7"/>
      <c r="D142" s="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9"/>
      <c r="AE142" s="9"/>
      <c r="AF142" s="9"/>
      <c r="AG142" s="9"/>
      <c r="AH142" s="9"/>
      <c r="AI142" s="9"/>
      <c r="AJ142" s="9"/>
    </row>
    <row r="143" spans="1:36" x14ac:dyDescent="0.2">
      <c r="A143" s="5"/>
      <c r="B143" s="7"/>
      <c r="C143" s="7"/>
      <c r="D143" s="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9"/>
      <c r="AE143" s="9"/>
      <c r="AF143" s="9"/>
      <c r="AG143" s="9"/>
      <c r="AH143" s="9"/>
      <c r="AI143" s="9"/>
      <c r="AJ143" s="9"/>
    </row>
    <row r="144" spans="1:36" x14ac:dyDescent="0.2">
      <c r="A144" s="5"/>
      <c r="B144" s="7"/>
      <c r="C144" s="7"/>
      <c r="D144" s="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9"/>
      <c r="AE144" s="9"/>
      <c r="AF144" s="9"/>
      <c r="AG144" s="9"/>
      <c r="AH144" s="9"/>
      <c r="AI144" s="9"/>
      <c r="AJ144" s="9"/>
    </row>
    <row r="145" spans="1:36" x14ac:dyDescent="0.2">
      <c r="A145" s="5"/>
      <c r="B145" s="7"/>
      <c r="C145" s="7"/>
      <c r="D145" s="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9"/>
      <c r="AE145" s="9"/>
      <c r="AF145" s="9"/>
      <c r="AG145" s="9"/>
      <c r="AH145" s="9"/>
      <c r="AI145" s="9"/>
      <c r="AJ145" s="9"/>
    </row>
    <row r="146" spans="1:36" x14ac:dyDescent="0.2">
      <c r="A146" s="5"/>
      <c r="B146" s="7"/>
      <c r="C146" s="7"/>
      <c r="D146" s="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9"/>
      <c r="AE146" s="9"/>
      <c r="AF146" s="9"/>
      <c r="AG146" s="9"/>
      <c r="AH146" s="9"/>
      <c r="AI146" s="9"/>
      <c r="AJ146" s="9"/>
    </row>
    <row r="147" spans="1:36" x14ac:dyDescent="0.2">
      <c r="A147" s="5"/>
      <c r="B147" s="7"/>
      <c r="C147" s="7"/>
      <c r="D147" s="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9"/>
      <c r="AE147" s="9"/>
      <c r="AF147" s="9"/>
      <c r="AG147" s="9"/>
      <c r="AH147" s="9"/>
      <c r="AI147" s="9"/>
      <c r="AJ147" s="9"/>
    </row>
    <row r="148" spans="1:36" x14ac:dyDescent="0.2">
      <c r="A148" s="5"/>
      <c r="B148" s="7"/>
      <c r="C148" s="7"/>
      <c r="D148" s="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9"/>
      <c r="AE148" s="9"/>
      <c r="AF148" s="9"/>
      <c r="AG148" s="9"/>
      <c r="AH148" s="9"/>
      <c r="AI148" s="9"/>
      <c r="AJ148" s="9"/>
    </row>
    <row r="149" spans="1:36" x14ac:dyDescent="0.2">
      <c r="A149" s="5"/>
      <c r="B149" s="7"/>
      <c r="C149" s="7"/>
      <c r="D149" s="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9"/>
      <c r="AE149" s="9"/>
      <c r="AF149" s="9"/>
      <c r="AG149" s="9"/>
      <c r="AH149" s="9"/>
      <c r="AI149" s="9"/>
      <c r="AJ149" s="9"/>
    </row>
    <row r="150" spans="1:36" x14ac:dyDescent="0.2">
      <c r="A150" s="5"/>
      <c r="B150" s="7"/>
      <c r="C150" s="7"/>
      <c r="D150" s="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9"/>
      <c r="AE150" s="9"/>
      <c r="AF150" s="9"/>
      <c r="AG150" s="9"/>
      <c r="AH150" s="9"/>
      <c r="AI150" s="9"/>
      <c r="AJ150" s="9"/>
    </row>
  </sheetData>
  <dataValidations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topLeftCell="A46" workbookViewId="0">
      <selection activeCell="D6" sqref="D6:D78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2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6"/>
      <c r="B2" s="51"/>
      <c r="C2" s="51"/>
      <c r="D2" s="72"/>
      <c r="E2" s="73" t="s">
        <v>57</v>
      </c>
      <c r="F2" s="74" t="s">
        <v>14</v>
      </c>
      <c r="G2" s="76"/>
      <c r="H2" s="76"/>
      <c r="I2" s="76"/>
      <c r="J2" s="76"/>
      <c r="K2" s="76"/>
      <c r="L2" s="76"/>
      <c r="M2" s="73" t="s">
        <v>32</v>
      </c>
      <c r="N2" s="76"/>
      <c r="O2" s="76"/>
      <c r="P2" s="76"/>
      <c r="Q2" s="76"/>
      <c r="R2" s="76"/>
      <c r="S2" s="36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3" t="s">
        <v>58</v>
      </c>
      <c r="F3" s="74" t="str">
        <f>Currency&amp;CurveTenor</f>
        <v>EUR6M</v>
      </c>
      <c r="G3" s="76"/>
      <c r="H3" s="76"/>
      <c r="I3" s="76"/>
      <c r="J3" s="76"/>
      <c r="K3" s="76"/>
      <c r="L3" s="5"/>
      <c r="M3" s="27" t="str">
        <f>IborIndexFamily&amp;CurveTenor</f>
        <v>Euribor6M</v>
      </c>
      <c r="N3" s="5"/>
      <c r="O3" s="76"/>
      <c r="P3" s="76"/>
      <c r="Q3" s="76"/>
      <c r="R3" s="76"/>
      <c r="S3" s="36"/>
      <c r="T3" s="2"/>
      <c r="U3" s="2"/>
      <c r="V3" s="2"/>
      <c r="W3" s="2"/>
      <c r="X3" s="2"/>
      <c r="Y3" s="2"/>
      <c r="Z3" s="2"/>
    </row>
    <row r="4" spans="1:26" x14ac:dyDescent="0.2">
      <c r="A4" s="76"/>
      <c r="B4" s="51"/>
      <c r="C4" s="51"/>
      <c r="D4" s="72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6"/>
      <c r="T4" s="2"/>
      <c r="U4" s="2"/>
      <c r="V4" s="2"/>
      <c r="W4" s="2"/>
      <c r="X4" s="2"/>
      <c r="Y4" s="2"/>
      <c r="Z4" s="2"/>
    </row>
    <row r="5" spans="1:26" x14ac:dyDescent="0.2">
      <c r="A5" s="36"/>
      <c r="B5" s="99"/>
      <c r="C5" s="99"/>
      <c r="D5" s="21"/>
      <c r="E5" s="21" t="s">
        <v>39</v>
      </c>
      <c r="F5" s="21" t="s">
        <v>44</v>
      </c>
      <c r="G5" s="21" t="s">
        <v>54</v>
      </c>
      <c r="H5" s="21" t="s">
        <v>37</v>
      </c>
      <c r="I5" s="22" t="s">
        <v>36</v>
      </c>
      <c r="J5" s="22" t="s">
        <v>55</v>
      </c>
      <c r="K5" s="22" t="s">
        <v>56</v>
      </c>
      <c r="L5" s="36"/>
      <c r="M5" s="73" t="s">
        <v>69</v>
      </c>
      <c r="N5" s="72"/>
      <c r="O5" s="73" t="s">
        <v>68</v>
      </c>
      <c r="P5" s="73" t="s">
        <v>65</v>
      </c>
      <c r="Q5" s="73" t="s">
        <v>66</v>
      </c>
      <c r="R5" s="36"/>
      <c r="S5" s="36"/>
      <c r="T5" s="2"/>
      <c r="U5" s="2"/>
      <c r="V5" s="2"/>
      <c r="W5" s="2"/>
      <c r="X5" s="2"/>
      <c r="Y5" s="2"/>
      <c r="Z5" s="2"/>
    </row>
    <row r="6" spans="1:26" x14ac:dyDescent="0.2">
      <c r="A6" s="36"/>
      <c r="B6" s="100"/>
      <c r="C6" s="100"/>
      <c r="D6" s="15" t="s">
        <v>15</v>
      </c>
      <c r="E6" s="23" t="s">
        <v>46</v>
      </c>
      <c r="F6" s="40">
        <f t="shared" ref="F6:F29" si="0">EvaluationDate</f>
        <v>41967</v>
      </c>
      <c r="G6" s="40">
        <f>_xll.qlInterestRateIndexValueDate(M6,F6,Trigger)</f>
        <v>41967</v>
      </c>
      <c r="H6" s="40">
        <f>_xll.qlInterestRateIndexMaturity(M6,G6,Trigger)</f>
        <v>41968</v>
      </c>
      <c r="I6" s="46" t="e">
        <f>_xll.qlIndexFixing(M6,F6,TRUE,AllTriggers)</f>
        <v>#NUM!</v>
      </c>
      <c r="J6" s="47" t="str">
        <f>Contribution!Q6</f>
        <v>EUR6MOND=</v>
      </c>
      <c r="K6" s="48"/>
      <c r="L6" s="36"/>
      <c r="M6" s="75" t="str">
        <f>_xll.qlIborIndex(,"Hibor",IF(OR(D6="ON",D6="TN",D6="SN"),"1D",IF(D6="SW","1W",D6)),0,Currency,Calendar,BDayConvention,EndOfMonth,DayCounter,YieldCurve,,Trigger)</f>
        <v>obj_00dbe#0000</v>
      </c>
      <c r="N6" s="72"/>
      <c r="O6" s="74" t="b">
        <v>1</v>
      </c>
      <c r="P6" s="74" t="s">
        <v>41</v>
      </c>
      <c r="Q6" s="74" t="s">
        <v>35</v>
      </c>
      <c r="R6" s="36"/>
      <c r="S6" s="36"/>
      <c r="T6" s="2"/>
      <c r="U6" s="2"/>
      <c r="V6" s="2"/>
      <c r="W6" s="2"/>
      <c r="X6" s="2"/>
      <c r="Y6" s="2"/>
      <c r="Z6" s="2"/>
    </row>
    <row r="7" spans="1:26" x14ac:dyDescent="0.2">
      <c r="A7" s="36"/>
      <c r="B7" s="101"/>
      <c r="C7" s="101"/>
      <c r="D7" s="16" t="s">
        <v>126</v>
      </c>
      <c r="E7" s="24" t="s">
        <v>46</v>
      </c>
      <c r="F7" s="43">
        <f t="shared" si="0"/>
        <v>41967</v>
      </c>
      <c r="G7" s="43">
        <f>_xll.qlInterestRateIndexValueDate(M7,F7,Trigger)</f>
        <v>41969</v>
      </c>
      <c r="H7" s="43">
        <f>_xll.qlInterestRateIndexMaturity(M7,G7,Trigger)</f>
        <v>41970</v>
      </c>
      <c r="I7" s="42">
        <f>_xll.qlIndexFixing(M7,F7,TRUE,AllTriggers)</f>
        <v>2.0117857464119204E-3</v>
      </c>
      <c r="J7" s="33" t="str">
        <f>Contribution!Q7</f>
        <v>EUR6MTND=</v>
      </c>
      <c r="K7" s="33"/>
      <c r="L7" s="36"/>
      <c r="M7" s="25" t="str">
        <f>_xll.qlIborIndex(,"Hibor",IF(OR(D7="ON",D7="TN",D7="SN"),"1D",IF(D7="SW","1W",D7)),SettlementDays,Currency,Calendar,BDayConvention,EndOfMonth,DayCounter,YieldCurve,,Trigger)</f>
        <v>obj_00dd2#0000</v>
      </c>
      <c r="N7" s="72"/>
      <c r="O7" s="76"/>
      <c r="P7" s="76"/>
      <c r="Q7" s="76"/>
      <c r="R7" s="36"/>
      <c r="S7" s="36"/>
      <c r="T7" s="2"/>
      <c r="U7" s="2"/>
      <c r="V7" s="2"/>
      <c r="W7" s="2"/>
      <c r="X7" s="2"/>
      <c r="Y7" s="2"/>
      <c r="Z7" s="2"/>
    </row>
    <row r="8" spans="1:26" x14ac:dyDescent="0.2">
      <c r="A8" s="36"/>
      <c r="B8" s="101"/>
      <c r="C8" s="101"/>
      <c r="D8" s="16" t="s">
        <v>127</v>
      </c>
      <c r="E8" s="24" t="s">
        <v>46</v>
      </c>
      <c r="F8" s="43">
        <f t="shared" si="0"/>
        <v>41967</v>
      </c>
      <c r="G8" s="43">
        <f>_xll.qlInterestRateIndexValueDate(M8,F8,Trigger)</f>
        <v>41969</v>
      </c>
      <c r="H8" s="43">
        <f>_xll.qlInterestRateIndexMaturity(M8,G8,Trigger)</f>
        <v>41970</v>
      </c>
      <c r="I8" s="42">
        <f>_xll.qlIndexFixing(M8,F8,TRUE,AllTriggers)</f>
        <v>2.0117857464119204E-3</v>
      </c>
      <c r="J8" s="33" t="str">
        <f>Contribution!Q8</f>
        <v>EUR6MSND=</v>
      </c>
      <c r="K8" s="33"/>
      <c r="L8" s="36"/>
      <c r="M8" s="25" t="str">
        <f>_xll.qlIborIndex(,"Hibor",IF(OR(D8="ON",D8="TN",D8="SN"),"1D",IF(D8="SW","1W",D8)),SettlementDays,Currency,Calendar,BDayConvention,EndOfMonth,DayCounter,YieldCurve,,Trigger)</f>
        <v>obj_00db2#0000</v>
      </c>
      <c r="N8" s="72"/>
      <c r="O8" s="76"/>
      <c r="P8" s="76"/>
      <c r="Q8" s="76"/>
      <c r="R8" s="36"/>
      <c r="S8" s="36"/>
      <c r="T8" s="2"/>
      <c r="U8" s="2"/>
      <c r="V8" s="2"/>
      <c r="W8" s="2"/>
      <c r="X8" s="2"/>
      <c r="Y8" s="2"/>
      <c r="Z8" s="2"/>
    </row>
    <row r="9" spans="1:26" x14ac:dyDescent="0.2">
      <c r="A9" s="36"/>
      <c r="B9" s="101"/>
      <c r="C9" s="101"/>
      <c r="D9" s="16" t="s">
        <v>75</v>
      </c>
      <c r="E9" s="24" t="s">
        <v>46</v>
      </c>
      <c r="F9" s="43">
        <f t="shared" si="0"/>
        <v>41967</v>
      </c>
      <c r="G9" s="43">
        <f>_xll.qlInterestRateIndexValueDate(M9,F9,Trigger)</f>
        <v>41969</v>
      </c>
      <c r="H9" s="43">
        <f>_xll.qlInterestRateIndexMaturity(M9,G9,Trigger)</f>
        <v>41976</v>
      </c>
      <c r="I9" s="42">
        <f>_xll.qlIndexFixing(M9,F9,TRUE,AllTriggers)</f>
        <v>2.01005679292313E-3</v>
      </c>
      <c r="J9" s="33" t="str">
        <f>Contribution!Q9</f>
        <v>EUR6M1WD=</v>
      </c>
      <c r="K9" s="33"/>
      <c r="L9" s="36"/>
      <c r="M9" s="25" t="str">
        <f>_xll.qlIborIndex(,"Hibor",IF(OR(D9="ON",D9="TN",D9="SN"),"1D",IF(D9="SW","1W",D9)),SettlementDays,Currency,Calendar,BDayConvention,EndOfMonth,DayCounter,YieldCurve,,Trigger)</f>
        <v>obj_00dc4#0000</v>
      </c>
      <c r="N9" s="72"/>
      <c r="O9" s="76"/>
      <c r="P9" s="76"/>
      <c r="Q9" s="76"/>
      <c r="R9" s="36"/>
      <c r="S9" s="36"/>
      <c r="T9" s="2"/>
      <c r="U9" s="2"/>
      <c r="V9" s="2"/>
      <c r="W9" s="2"/>
      <c r="X9" s="2"/>
      <c r="Y9" s="2"/>
      <c r="Z9" s="2"/>
    </row>
    <row r="10" spans="1:26" x14ac:dyDescent="0.2">
      <c r="A10" s="36"/>
      <c r="B10" s="101"/>
      <c r="C10" s="101"/>
      <c r="D10" s="16" t="s">
        <v>16</v>
      </c>
      <c r="E10" s="24" t="s">
        <v>46</v>
      </c>
      <c r="F10" s="43">
        <f t="shared" si="0"/>
        <v>41967</v>
      </c>
      <c r="G10" s="43">
        <f>_xll.qlInterestRateIndexValueDate(M10,F10,Trigger)</f>
        <v>41969</v>
      </c>
      <c r="H10" s="43">
        <f>_xll.qlInterestRateIndexMaturity(M10,G10,Trigger)</f>
        <v>41983</v>
      </c>
      <c r="I10" s="42">
        <f>_xll.qlIndexFixing(M10,F10,TRUE,AllTriggers)</f>
        <v>2.0046985322739819E-3</v>
      </c>
      <c r="J10" s="33" t="str">
        <f>Contribution!Q10</f>
        <v>EUR6M2WD=</v>
      </c>
      <c r="K10" s="33"/>
      <c r="L10" s="36"/>
      <c r="M10" s="25" t="str">
        <f>_xll.qlIborIndex(,"Hibor",IF(OR(D10="ON",D10="TN",D10="SN"),"1D",IF(D10="SW","1W",D10)),SettlementDays,Currency,Calendar,BDayConvention,EndOfMonth,DayCounter,YieldCurve,,Trigger)</f>
        <v>obj_00daa#0000</v>
      </c>
      <c r="N10" s="72"/>
      <c r="O10" s="76"/>
      <c r="P10" s="76"/>
      <c r="Q10" s="76"/>
      <c r="R10" s="36"/>
      <c r="S10" s="36"/>
      <c r="T10" s="2"/>
      <c r="U10" s="2"/>
      <c r="V10" s="2"/>
      <c r="W10" s="2"/>
      <c r="X10" s="2"/>
      <c r="Y10" s="2"/>
      <c r="Z10" s="2"/>
    </row>
    <row r="11" spans="1:26" x14ac:dyDescent="0.2">
      <c r="A11" s="36"/>
      <c r="B11" s="101"/>
      <c r="C11" s="101"/>
      <c r="D11" s="16" t="s">
        <v>90</v>
      </c>
      <c r="E11" s="24" t="s">
        <v>46</v>
      </c>
      <c r="F11" s="43">
        <f t="shared" si="0"/>
        <v>41967</v>
      </c>
      <c r="G11" s="43">
        <f>_xll.qlInterestRateIndexValueDate(M11,F11,Trigger)</f>
        <v>41969</v>
      </c>
      <c r="H11" s="43">
        <f>_xll.qlInterestRateIndexMaturity(M11,G11,Trigger)</f>
        <v>41990</v>
      </c>
      <c r="I11" s="42">
        <f>_xll.qlIndexFixing(M11,F11,TRUE,AllTriggers)</f>
        <v>1.9957417199457069E-3</v>
      </c>
      <c r="J11" s="33" t="str">
        <f>Contribution!Q11</f>
        <v>EUR6M3WD=</v>
      </c>
      <c r="K11" s="33"/>
      <c r="L11" s="36"/>
      <c r="M11" s="25" t="str">
        <f>_xll.qlIborIndex(,"Hibor",IF(OR(D11="ON",D11="TN",D11="SN"),"1D",IF(D11="SW","1W",D11)),SettlementDays,Currency,Calendar,BDayConvention,EndOfMonth,DayCounter,YieldCurve,,Trigger)</f>
        <v>obj_00da5#0000</v>
      </c>
      <c r="N11" s="36"/>
      <c r="O11" s="76"/>
      <c r="P11" s="76"/>
      <c r="Q11" s="76"/>
      <c r="R11" s="36"/>
      <c r="S11" s="36"/>
      <c r="T11" s="2"/>
      <c r="U11" s="2"/>
      <c r="V11" s="2"/>
      <c r="W11" s="2"/>
      <c r="X11" s="2"/>
      <c r="Y11" s="2"/>
      <c r="Z11" s="2"/>
    </row>
    <row r="12" spans="1:26" x14ac:dyDescent="0.2">
      <c r="A12" s="36"/>
      <c r="B12" s="101"/>
      <c r="C12" s="101"/>
      <c r="D12" s="16" t="s">
        <v>17</v>
      </c>
      <c r="E12" s="24" t="s">
        <v>46</v>
      </c>
      <c r="F12" s="43">
        <f t="shared" si="0"/>
        <v>41967</v>
      </c>
      <c r="G12" s="108">
        <f>_xll.qlInterestRateIndexValueDate(M12,F12,Trigger)</f>
        <v>41969</v>
      </c>
      <c r="H12" s="43">
        <f>_xll.qlInterestRateIndexMaturity(M12,G12,Trigger)</f>
        <v>42002</v>
      </c>
      <c r="I12" s="42">
        <f>_xll.qlIndexFixing(M12,F12,TRUE,AllTriggers)</f>
        <v>1.9720138846247132E-3</v>
      </c>
      <c r="J12" s="33" t="str">
        <f>Contribution!Q12</f>
        <v>EUR6M1MD=</v>
      </c>
      <c r="K12" s="33"/>
      <c r="L12" s="36"/>
      <c r="M12" s="25" t="str">
        <f>_xll.qlIborIndex(,"Hibor",IF(OR(D12="ON",D12="TN",D12="SN"),"1D",IF(D12="SW","1W",D12)),SettlementDays,Currency,Calendar,BDayConvention,EndOfMonth,DayCounter,YieldCurve,,Trigger)</f>
        <v>obj_00da7#0000</v>
      </c>
      <c r="N12" s="36"/>
      <c r="O12" s="76"/>
      <c r="P12" s="76"/>
      <c r="Q12" s="76"/>
      <c r="R12" s="36"/>
      <c r="S12" s="36"/>
      <c r="T12" s="2"/>
      <c r="U12" s="2"/>
      <c r="V12" s="2"/>
      <c r="W12" s="2"/>
      <c r="X12" s="2"/>
      <c r="Y12" s="2"/>
      <c r="Z12" s="2"/>
    </row>
    <row r="13" spans="1:26" x14ac:dyDescent="0.2">
      <c r="A13" s="36"/>
      <c r="B13" s="101"/>
      <c r="C13" s="101"/>
      <c r="D13" s="16" t="s">
        <v>18</v>
      </c>
      <c r="E13" s="24" t="s">
        <v>46</v>
      </c>
      <c r="F13" s="43">
        <f t="shared" si="0"/>
        <v>41967</v>
      </c>
      <c r="G13" s="108">
        <f>_xll.qlInterestRateIndexValueDate(M13,F13,Trigger)</f>
        <v>41969</v>
      </c>
      <c r="H13" s="43">
        <f>_xll.qlInterestRateIndexMaturity(M13,G13,Trigger)</f>
        <v>42030</v>
      </c>
      <c r="I13" s="42">
        <f>_xll.qlIndexFixing(M13,F13,TRUE,AllTriggers)</f>
        <v>1.9466666666663991E-3</v>
      </c>
      <c r="J13" s="33" t="str">
        <f>Contribution!Q13</f>
        <v>EUR6M2MD=</v>
      </c>
      <c r="K13" s="33"/>
      <c r="L13" s="36"/>
      <c r="M13" s="25" t="str">
        <f>_xll.qlIborIndex(,"Hibor",IF(OR(D13="ON",D13="TN",D13="SN"),"1D",IF(D13="SW","1W",D13)),SettlementDays,Currency,Calendar,BDayConvention,EndOfMonth,DayCounter,YieldCurve,,Trigger)</f>
        <v>obj_00dd0#0000</v>
      </c>
      <c r="N13" s="36"/>
      <c r="O13" s="76"/>
      <c r="P13" s="76"/>
      <c r="Q13" s="76"/>
      <c r="R13" s="36"/>
      <c r="S13" s="36"/>
      <c r="T13" s="2"/>
      <c r="U13" s="2"/>
      <c r="V13" s="2"/>
      <c r="W13" s="2"/>
      <c r="X13" s="2"/>
      <c r="Y13" s="2"/>
      <c r="Z13" s="2"/>
    </row>
    <row r="14" spans="1:26" x14ac:dyDescent="0.2">
      <c r="A14" s="36"/>
      <c r="B14" s="102"/>
      <c r="C14" s="102"/>
      <c r="D14" s="16" t="s">
        <v>19</v>
      </c>
      <c r="E14" s="26" t="s">
        <v>46</v>
      </c>
      <c r="F14" s="44">
        <f t="shared" si="0"/>
        <v>41967</v>
      </c>
      <c r="G14" s="111">
        <f>_xll.qlInterestRateIndexValueDate(M14,F14,Trigger)</f>
        <v>41969</v>
      </c>
      <c r="H14" s="44">
        <f>_xll.qlInterestRateIndexMaturity(M14,G14,Trigger)</f>
        <v>42061</v>
      </c>
      <c r="I14" s="45">
        <f>_xll.qlIndexFixing(M14,F14,TRUE,AllTriggers)</f>
        <v>2.0358888888896815E-3</v>
      </c>
      <c r="J14" s="35" t="str">
        <f>Contribution!Q14</f>
        <v>EUR6M3MD=</v>
      </c>
      <c r="K14" s="35"/>
      <c r="L14" s="36"/>
      <c r="M14" s="27" t="str">
        <f>_xll.qlIborIndex(,"Hibor",IF(OR(D14="ON",D14="TN",D14="SN"),"1D",IF(D14="SW","1W",D14)),SettlementDays,Currency,Calendar,BDayConvention,EndOfMonth,DayCounter,YieldCurve,,Trigger)</f>
        <v>obj_00dae#0000</v>
      </c>
      <c r="N14" s="36"/>
      <c r="O14" s="76"/>
      <c r="P14" s="72"/>
      <c r="Q14" s="76"/>
      <c r="R14" s="36"/>
      <c r="S14" s="36"/>
      <c r="T14" s="2"/>
      <c r="U14" s="2"/>
      <c r="V14" s="2"/>
      <c r="W14" s="2"/>
      <c r="X14" s="2"/>
      <c r="Y14" s="2"/>
      <c r="Z14" s="2"/>
    </row>
    <row r="15" spans="1:26" x14ac:dyDescent="0.2">
      <c r="A15" s="36"/>
      <c r="B15" s="100">
        <v>1</v>
      </c>
      <c r="C15" s="100" t="s">
        <v>87</v>
      </c>
      <c r="D15" s="16" t="s">
        <v>20</v>
      </c>
      <c r="E15" s="23" t="s">
        <v>70</v>
      </c>
      <c r="F15" s="40">
        <f>_xll.qlInterestRateIndexFixingDate(IborIndex,G15,Trigger)</f>
        <v>41996</v>
      </c>
      <c r="G15" s="92">
        <f>_xll.qlCalendarAdvance(Calendar,_xll.qlCalendarAdvance(Calendar,EvaluationDate,"2D","following",FALSE,Trigger),B15&amp;"M","mf",TRUE)</f>
        <v>42002</v>
      </c>
      <c r="H15" s="40">
        <f>_xll.qlInterestRateIndexMaturity(IborIndex,G15,Trigger)</f>
        <v>42184</v>
      </c>
      <c r="I15" s="41">
        <f>_xll.qlIndexFixing(IborIndex,F15,TRUE,AllTriggers)</f>
        <v>1.9199999992125152E-3</v>
      </c>
      <c r="J15" s="34" t="str">
        <f>Contribution!Q15</f>
        <v>EUR6M1X7F=</v>
      </c>
      <c r="K15" s="34"/>
      <c r="L15" s="36"/>
      <c r="M15" s="72"/>
      <c r="N15" s="36"/>
      <c r="O15" s="76"/>
      <c r="P15" s="72"/>
      <c r="Q15" s="76"/>
      <c r="R15" s="36"/>
      <c r="S15" s="36"/>
      <c r="T15" s="2"/>
      <c r="U15" s="2"/>
      <c r="V15" s="2"/>
      <c r="W15" s="2"/>
      <c r="X15" s="2"/>
      <c r="Y15" s="2"/>
      <c r="Z15" s="2"/>
    </row>
    <row r="16" spans="1:26" x14ac:dyDescent="0.2">
      <c r="A16" s="36"/>
      <c r="B16" s="101">
        <v>2</v>
      </c>
      <c r="C16" s="101" t="s">
        <v>87</v>
      </c>
      <c r="D16" s="16" t="s">
        <v>21</v>
      </c>
      <c r="E16" s="24" t="s">
        <v>70</v>
      </c>
      <c r="F16" s="43">
        <f>_xll.qlInterestRateIndexFixingDate(IborIndex,G16,Trigger)</f>
        <v>42026</v>
      </c>
      <c r="G16" s="108">
        <f>_xll.qlCalendarAdvance(Calendar,_xll.qlCalendarAdvance(Calendar,EvaluationDate,"2D","following",FALSE,Trigger),B16&amp;"M","mf",TRUE)</f>
        <v>42030</v>
      </c>
      <c r="H16" s="43">
        <f>_xll.qlInterestRateIndexMaturity(IborIndex,G16,Trigger)</f>
        <v>42212</v>
      </c>
      <c r="I16" s="42">
        <f>_xll.qlIndexFixing(IborIndex,F16,TRUE,AllTriggers)</f>
        <v>1.8999999999997103E-3</v>
      </c>
      <c r="J16" s="33" t="str">
        <f>Contribution!Q16</f>
        <v>EUR6M2X8F=</v>
      </c>
      <c r="K16" s="33"/>
      <c r="L16" s="36"/>
      <c r="M16" s="72"/>
      <c r="N16" s="36"/>
      <c r="O16" s="76"/>
      <c r="P16" s="72"/>
      <c r="Q16" s="76"/>
      <c r="R16" s="36"/>
      <c r="S16" s="36"/>
      <c r="T16" s="2"/>
      <c r="U16" s="2"/>
      <c r="V16" s="2"/>
      <c r="W16" s="2"/>
      <c r="X16" s="2"/>
      <c r="Y16" s="2"/>
      <c r="Z16" s="2"/>
    </row>
    <row r="17" spans="1:26" x14ac:dyDescent="0.2">
      <c r="A17" s="36"/>
      <c r="B17" s="101">
        <v>3</v>
      </c>
      <c r="C17" s="101" t="s">
        <v>87</v>
      </c>
      <c r="D17" s="16" t="s">
        <v>14</v>
      </c>
      <c r="E17" s="24" t="s">
        <v>70</v>
      </c>
      <c r="F17" s="43">
        <f>_xll.qlInterestRateIndexFixingDate(IborIndex,G17,Trigger)</f>
        <v>42059</v>
      </c>
      <c r="G17" s="108">
        <f>_xll.qlCalendarAdvance(Calendar,_xll.qlCalendarAdvance(Calendar,EvaluationDate,"2D","following",FALSE,Trigger),B17&amp;"M","mf",TRUE)</f>
        <v>42061</v>
      </c>
      <c r="H17" s="43">
        <f>_xll.qlInterestRateIndexMaturity(IborIndex,G17,Trigger)</f>
        <v>42242</v>
      </c>
      <c r="I17" s="42">
        <f>_xll.qlIndexFixing(IborIndex,F17,TRUE,AllTriggers)</f>
        <v>1.8300000000000868E-3</v>
      </c>
      <c r="J17" s="33" t="str">
        <f>Contribution!Q17</f>
        <v>EUR6M3X9F=</v>
      </c>
      <c r="K17" s="33"/>
      <c r="L17" s="36"/>
      <c r="M17" s="72"/>
      <c r="N17" s="72"/>
      <c r="O17" s="76"/>
      <c r="P17" s="72"/>
      <c r="Q17" s="76"/>
      <c r="R17" s="36"/>
      <c r="S17" s="36"/>
      <c r="T17" s="2"/>
      <c r="U17" s="2"/>
      <c r="V17" s="2"/>
      <c r="W17" s="2"/>
      <c r="X17" s="2"/>
      <c r="Y17" s="2"/>
      <c r="Z17" s="2"/>
    </row>
    <row r="18" spans="1:26" x14ac:dyDescent="0.2">
      <c r="A18" s="36"/>
      <c r="B18" s="101">
        <v>4</v>
      </c>
      <c r="C18" s="101" t="s">
        <v>87</v>
      </c>
      <c r="D18" s="16" t="s">
        <v>71</v>
      </c>
      <c r="E18" s="24" t="s">
        <v>70</v>
      </c>
      <c r="F18" s="43">
        <f>_xll.qlInterestRateIndexFixingDate(IborIndex,G18,Trigger)</f>
        <v>42087</v>
      </c>
      <c r="G18" s="108">
        <f>_xll.qlCalendarAdvance(Calendar,_xll.qlCalendarAdvance(Calendar,EvaluationDate,"2D","following",FALSE,Trigger),B18&amp;"M","mf",TRUE)</f>
        <v>42089</v>
      </c>
      <c r="H18" s="43">
        <f>_xll.qlInterestRateIndexMaturity(IborIndex,G18,Trigger)</f>
        <v>42275</v>
      </c>
      <c r="I18" s="42">
        <f>_xll.qlIndexFixing(IborIndex,F18,TRUE,AllTriggers)</f>
        <v>1.7900000000000799E-3</v>
      </c>
      <c r="J18" s="33" t="str">
        <f>Contribution!Q18</f>
        <v>EUR6M4X10F=</v>
      </c>
      <c r="K18" s="33"/>
      <c r="L18" s="36"/>
      <c r="M18" s="72"/>
      <c r="N18" s="72"/>
      <c r="O18" s="76"/>
      <c r="P18" s="72"/>
      <c r="Q18" s="76"/>
      <c r="R18" s="36"/>
      <c r="S18" s="36"/>
      <c r="T18" s="2"/>
      <c r="U18" s="2"/>
      <c r="V18" s="2"/>
      <c r="W18" s="2"/>
      <c r="X18" s="2"/>
      <c r="Y18" s="2"/>
      <c r="Z18" s="2"/>
    </row>
    <row r="19" spans="1:26" x14ac:dyDescent="0.2">
      <c r="A19" s="36"/>
      <c r="B19" s="101">
        <v>5</v>
      </c>
      <c r="C19" s="101" t="s">
        <v>87</v>
      </c>
      <c r="D19" s="16" t="s">
        <v>72</v>
      </c>
      <c r="E19" s="24" t="s">
        <v>70</v>
      </c>
      <c r="F19" s="43">
        <f>_xll.qlInterestRateIndexFixingDate(IborIndex,G19,Trigger)</f>
        <v>42117</v>
      </c>
      <c r="G19" s="108">
        <f>_xll.qlCalendarAdvance(Calendar,_xll.qlCalendarAdvance(Calendar,EvaluationDate,"2D","following",FALSE,Trigger),B19&amp;"M","mf",TRUE)</f>
        <v>42121</v>
      </c>
      <c r="H19" s="43">
        <f>_xll.qlInterestRateIndexMaturity(IborIndex,G19,Trigger)</f>
        <v>42304</v>
      </c>
      <c r="I19" s="42">
        <f>_xll.qlIndexFixing(IborIndex,F19,TRUE,AllTriggers)</f>
        <v>1.7700000000001731E-3</v>
      </c>
      <c r="J19" s="33" t="str">
        <f>Contribution!Q19</f>
        <v>EUR6M5X11F=</v>
      </c>
      <c r="K19" s="33"/>
      <c r="L19" s="36"/>
      <c r="M19" s="72"/>
      <c r="N19" s="72"/>
      <c r="O19" s="76"/>
      <c r="P19" s="72"/>
      <c r="Q19" s="76"/>
      <c r="R19" s="36"/>
      <c r="S19" s="36"/>
      <c r="T19" s="2"/>
      <c r="U19" s="2"/>
      <c r="V19" s="2"/>
      <c r="W19" s="2"/>
      <c r="X19" s="2"/>
      <c r="Y19" s="2"/>
      <c r="Z19" s="2"/>
    </row>
    <row r="20" spans="1:26" x14ac:dyDescent="0.2">
      <c r="A20" s="36"/>
      <c r="B20" s="106">
        <v>6</v>
      </c>
      <c r="C20" s="101" t="s">
        <v>87</v>
      </c>
      <c r="D20" s="94" t="s">
        <v>22</v>
      </c>
      <c r="E20" s="24" t="s">
        <v>70</v>
      </c>
      <c r="F20" s="108">
        <f>_xll.qlInterestRateIndexFixingDate(IborIndex,G20,Trigger)</f>
        <v>42146</v>
      </c>
      <c r="G20" s="108">
        <f>_xll.qlCalendarAdvance(Calendar,_xll.qlCalendarAdvance(Calendar,EvaluationDate,"2D","following",FALSE,Trigger),B20&amp;"M","mf",TRUE)</f>
        <v>42150</v>
      </c>
      <c r="H20" s="108">
        <f>_xll.qlInterestRateIndexMaturity(IborIndex,G20,Trigger)</f>
        <v>42334</v>
      </c>
      <c r="I20" s="90">
        <f>_xll.qlIndexFixing(IborIndex,F20,TRUE,AllTriggers)</f>
        <v>1.7499999999997351E-3</v>
      </c>
      <c r="J20" s="49" t="str">
        <f>Contribution!Q20</f>
        <v>EUR6M6X12F=</v>
      </c>
      <c r="K20" s="49"/>
      <c r="L20" s="104"/>
      <c r="M20" s="72"/>
      <c r="N20" s="72"/>
      <c r="O20" s="76"/>
      <c r="P20" s="72"/>
      <c r="Q20" s="76"/>
      <c r="R20" s="36"/>
      <c r="S20" s="36"/>
      <c r="T20" s="2"/>
      <c r="U20" s="2"/>
      <c r="V20" s="2"/>
      <c r="W20" s="2"/>
      <c r="X20" s="2"/>
      <c r="Y20" s="2"/>
      <c r="Z20" s="2"/>
    </row>
    <row r="21" spans="1:26" x14ac:dyDescent="0.2">
      <c r="A21" s="36"/>
      <c r="B21" s="106">
        <v>12</v>
      </c>
      <c r="C21" s="101" t="s">
        <v>87</v>
      </c>
      <c r="D21" s="94" t="s">
        <v>73</v>
      </c>
      <c r="E21" s="24" t="s">
        <v>70</v>
      </c>
      <c r="F21" s="108">
        <f>_xll.qlInterestRateIndexFixingDate(IborIndex,G21,Trigger)</f>
        <v>42332</v>
      </c>
      <c r="G21" s="108">
        <f>_xll.qlCalendarAdvance(Calendar,_xll.qlCalendarAdvance(Calendar,EvaluationDate,"2D","following",FALSE,Trigger),B21&amp;"M","mf",TRUE)</f>
        <v>42334</v>
      </c>
      <c r="H21" s="108">
        <f>_xll.qlInterestRateIndexMaturity(IborIndex,G21,Trigger)</f>
        <v>42516</v>
      </c>
      <c r="I21" s="90">
        <f>_xll.qlIndexFixing(IborIndex,F21,TRUE,AllTriggers)</f>
        <v>1.9800000000000585E-3</v>
      </c>
      <c r="J21" s="49" t="str">
        <f>Contribution!Q21</f>
        <v>EUR6M12X18F=</v>
      </c>
      <c r="K21" s="49"/>
      <c r="L21" s="104"/>
      <c r="M21" s="72"/>
      <c r="N21" s="72"/>
      <c r="O21" s="76"/>
      <c r="P21" s="72"/>
      <c r="Q21" s="76"/>
      <c r="R21" s="36"/>
      <c r="S21" s="36"/>
      <c r="T21" s="2"/>
      <c r="U21" s="2"/>
      <c r="V21" s="2"/>
      <c r="W21" s="2"/>
      <c r="X21" s="2"/>
      <c r="Y21" s="2"/>
      <c r="Z21" s="2"/>
    </row>
    <row r="22" spans="1:26" x14ac:dyDescent="0.2">
      <c r="A22" s="36"/>
      <c r="B22" s="109">
        <v>18</v>
      </c>
      <c r="C22" s="102" t="s">
        <v>87</v>
      </c>
      <c r="D22" s="94" t="s">
        <v>74</v>
      </c>
      <c r="E22" s="26" t="s">
        <v>70</v>
      </c>
      <c r="F22" s="111">
        <f>_xll.qlInterestRateIndexFixingDate(IborIndex,G22,Trigger)</f>
        <v>42514</v>
      </c>
      <c r="G22" s="111">
        <f>_xll.qlCalendarAdvance(Calendar,_xll.qlCalendarAdvance(Calendar,EvaluationDate,"2D","following",FALSE,Trigger),B22&amp;"M","mf",TRUE)</f>
        <v>42516</v>
      </c>
      <c r="H22" s="111">
        <f>_xll.qlInterestRateIndexMaturity(IborIndex,G22,Trigger)</f>
        <v>42702</v>
      </c>
      <c r="I22" s="112">
        <f>_xll.qlIndexFixing(IborIndex,F22,TRUE,AllTriggers)</f>
        <v>2.5600000000002678E-3</v>
      </c>
      <c r="J22" s="113" t="str">
        <f>Contribution!Q22</f>
        <v>EUR6M18X24F=</v>
      </c>
      <c r="K22" s="113"/>
      <c r="L22" s="104"/>
      <c r="M22" s="73" t="s">
        <v>38</v>
      </c>
      <c r="N22" s="72"/>
      <c r="O22" s="73" t="s">
        <v>33</v>
      </c>
      <c r="P22" s="73" t="s">
        <v>59</v>
      </c>
      <c r="Q22" s="73" t="s">
        <v>34</v>
      </c>
      <c r="R22" s="36"/>
      <c r="S22" s="36"/>
      <c r="T22" s="2"/>
      <c r="U22" s="2"/>
      <c r="V22" s="2"/>
      <c r="W22" s="2"/>
      <c r="X22" s="2"/>
      <c r="Y22" s="2"/>
      <c r="Z22" s="2"/>
    </row>
    <row r="23" spans="1:26" x14ac:dyDescent="0.2">
      <c r="A23" s="36"/>
      <c r="B23" s="106"/>
      <c r="C23" s="106"/>
      <c r="D23" s="94" t="s">
        <v>23</v>
      </c>
      <c r="E23" s="107" t="s">
        <v>45</v>
      </c>
      <c r="F23" s="108">
        <f t="shared" si="0"/>
        <v>41967</v>
      </c>
      <c r="G23" s="108">
        <f>_xll.qlInterestRateIndexValueDate(M23,F23,Trigger)</f>
        <v>41969</v>
      </c>
      <c r="H23" s="108">
        <f>_xll.qlInterestRateIndexMaturity(M23,G23,Trigger)</f>
        <v>42334</v>
      </c>
      <c r="I23" s="90">
        <f>_xll.qlIndexFixing(M23,F23,TRUE,AllTriggers)</f>
        <v>1.8095158620696611E-3</v>
      </c>
      <c r="J23" s="49" t="str">
        <f>Contribution!Q23</f>
        <v>EUR6M1Y=</v>
      </c>
      <c r="K23" s="49"/>
      <c r="L23" s="104"/>
      <c r="M23" s="105" t="str">
        <f>_xll.qlSwapIndex(,"Hibor",D23,SettlementDays,Currency,Calendar,FixedLegTenor,FixedLegBDC,FixedLegDayCounter,IborIndex,YieldCurve,,Trigger)</f>
        <v>obj_00dcc#0000</v>
      </c>
      <c r="N23" s="72"/>
      <c r="O23" s="74" t="s">
        <v>14</v>
      </c>
      <c r="P23" s="74" t="s">
        <v>41</v>
      </c>
      <c r="Q23" s="74" t="s">
        <v>35</v>
      </c>
      <c r="R23" s="36"/>
      <c r="S23" s="36"/>
      <c r="T23" s="2"/>
      <c r="U23" s="2"/>
      <c r="V23" s="2"/>
      <c r="W23" s="2"/>
      <c r="X23" s="2"/>
      <c r="Y23" s="2"/>
      <c r="Z23" s="2"/>
    </row>
    <row r="24" spans="1:26" x14ac:dyDescent="0.2">
      <c r="A24" s="36"/>
      <c r="B24" s="106"/>
      <c r="C24" s="106"/>
      <c r="D24" s="94" t="s">
        <v>91</v>
      </c>
      <c r="E24" s="107" t="s">
        <v>45</v>
      </c>
      <c r="F24" s="108">
        <f t="shared" si="0"/>
        <v>41967</v>
      </c>
      <c r="G24" s="108">
        <f>_xll.qlInterestRateIndexValueDate(M24,F24,Trigger)</f>
        <v>41969</v>
      </c>
      <c r="H24" s="108">
        <f>_xll.qlInterestRateIndexMaturity(M24,G24,Trigger)</f>
        <v>42366</v>
      </c>
      <c r="I24" s="90">
        <f>_xll.qlIndexFixing(M24,F24,TRUE,AllTriggers)</f>
        <v>1.8591088361618652E-3</v>
      </c>
      <c r="J24" s="49" t="str">
        <f>Contribution!Q24</f>
        <v>EUR6M13M=</v>
      </c>
      <c r="K24" s="49"/>
      <c r="L24" s="104"/>
      <c r="M24" s="105" t="str">
        <f>_xll.qlSwapIndex(,"Hibor",D24,SettlementDays,Currency,Calendar,FixedLegTenor,FixedLegBDC,FixedLegDayCounter,IborIndex,YieldCurve,,Trigger)</f>
        <v>obj_00dcf#0000</v>
      </c>
      <c r="N24" s="72"/>
      <c r="O24" s="76"/>
      <c r="P24" s="72"/>
      <c r="Q24" s="76"/>
      <c r="R24" s="36"/>
      <c r="S24" s="36"/>
      <c r="T24" s="2"/>
      <c r="U24" s="2"/>
      <c r="V24" s="2"/>
      <c r="W24" s="2"/>
      <c r="X24" s="2"/>
      <c r="Y24" s="2"/>
      <c r="Z24" s="2"/>
    </row>
    <row r="25" spans="1:26" x14ac:dyDescent="0.2">
      <c r="A25" s="36"/>
      <c r="B25" s="106"/>
      <c r="C25" s="106"/>
      <c r="D25" s="94" t="s">
        <v>92</v>
      </c>
      <c r="E25" s="107" t="s">
        <v>45</v>
      </c>
      <c r="F25" s="108">
        <f t="shared" si="0"/>
        <v>41967</v>
      </c>
      <c r="G25" s="108">
        <f>_xll.qlInterestRateIndexValueDate(M25,F25,Trigger)</f>
        <v>41969</v>
      </c>
      <c r="H25" s="108">
        <f>_xll.qlInterestRateIndexMaturity(M25,G25,Trigger)</f>
        <v>42395</v>
      </c>
      <c r="I25" s="90">
        <f>_xll.qlIndexFixing(M25,F25,TRUE,AllTriggers)</f>
        <v>1.8663591133818839E-3</v>
      </c>
      <c r="J25" s="49" t="str">
        <f>Contribution!Q25</f>
        <v>EUR6M14M=</v>
      </c>
      <c r="K25" s="49"/>
      <c r="L25" s="104"/>
      <c r="M25" s="105" t="str">
        <f>_xll.qlSwapIndex(,"Hibor",D25,SettlementDays,Currency,Calendar,FixedLegTenor,FixedLegBDC,FixedLegDayCounter,IborIndex,YieldCurve,,Trigger)</f>
        <v>obj_00db6#0000</v>
      </c>
      <c r="N25" s="72"/>
      <c r="O25" s="76"/>
      <c r="P25" s="72"/>
      <c r="Q25" s="76"/>
      <c r="R25" s="36"/>
      <c r="S25" s="36"/>
      <c r="T25" s="2"/>
      <c r="U25" s="2"/>
      <c r="V25" s="2"/>
      <c r="W25" s="2"/>
      <c r="X25" s="2"/>
      <c r="Y25" s="2"/>
      <c r="Z25" s="2"/>
    </row>
    <row r="26" spans="1:26" x14ac:dyDescent="0.2">
      <c r="A26" s="36"/>
      <c r="B26" s="106"/>
      <c r="C26" s="106"/>
      <c r="D26" s="94" t="s">
        <v>93</v>
      </c>
      <c r="E26" s="107" t="s">
        <v>45</v>
      </c>
      <c r="F26" s="108">
        <f t="shared" si="0"/>
        <v>41967</v>
      </c>
      <c r="G26" s="108">
        <f>_xll.qlInterestRateIndexValueDate(M26,F26,Trigger)</f>
        <v>41969</v>
      </c>
      <c r="H26" s="108">
        <f>_xll.qlInterestRateIndexMaturity(M26,G26,Trigger)</f>
        <v>42426</v>
      </c>
      <c r="I26" s="90">
        <f>_xll.qlIndexFixing(M26,F26,TRUE,AllTriggers)</f>
        <v>1.8492941579091285E-3</v>
      </c>
      <c r="J26" s="49" t="str">
        <f>Contribution!Q26</f>
        <v>EUR6M15M=</v>
      </c>
      <c r="K26" s="49"/>
      <c r="L26" s="104"/>
      <c r="M26" s="105" t="str">
        <f>_xll.qlSwapIndex(,"Hibor",D26,SettlementDays,Currency,Calendar,FixedLegTenor,FixedLegBDC,FixedLegDayCounter,IborIndex,YieldCurve,,Trigger)</f>
        <v>obj_00dab#0000</v>
      </c>
      <c r="N26" s="72"/>
      <c r="O26" s="76"/>
      <c r="P26" s="72"/>
      <c r="Q26" s="76"/>
      <c r="R26" s="36"/>
      <c r="S26" s="36"/>
      <c r="T26" s="2"/>
      <c r="U26" s="2"/>
      <c r="V26" s="2"/>
      <c r="W26" s="2"/>
      <c r="X26" s="2"/>
      <c r="Y26" s="2"/>
      <c r="Z26" s="2"/>
    </row>
    <row r="27" spans="1:26" x14ac:dyDescent="0.2">
      <c r="A27" s="36"/>
      <c r="B27" s="106"/>
      <c r="C27" s="106"/>
      <c r="D27" s="94" t="s">
        <v>94</v>
      </c>
      <c r="E27" s="107" t="s">
        <v>45</v>
      </c>
      <c r="F27" s="108">
        <f t="shared" si="0"/>
        <v>41967</v>
      </c>
      <c r="G27" s="108">
        <f>_xll.qlInterestRateIndexValueDate(M27,F27,Trigger)</f>
        <v>41969</v>
      </c>
      <c r="H27" s="108">
        <f>_xll.qlInterestRateIndexMaturity(M27,G27,Trigger)</f>
        <v>42458</v>
      </c>
      <c r="I27" s="90">
        <f>_xll.qlIndexFixing(M27,F27,TRUE,AllTriggers)</f>
        <v>1.8488715988534104E-3</v>
      </c>
      <c r="J27" s="49" t="str">
        <f>Contribution!Q27</f>
        <v>EUR6M16M=</v>
      </c>
      <c r="K27" s="49"/>
      <c r="L27" s="104"/>
      <c r="M27" s="105" t="str">
        <f>_xll.qlSwapIndex(,"Hibor",D27,SettlementDays,Currency,Calendar,FixedLegTenor,FixedLegBDC,FixedLegDayCounter,IborIndex,YieldCurve,,Trigger)</f>
        <v>obj_00dce#0000</v>
      </c>
      <c r="N27" s="72"/>
      <c r="O27" s="76"/>
      <c r="P27" s="72"/>
      <c r="Q27" s="76"/>
      <c r="R27" s="36"/>
      <c r="S27" s="36"/>
      <c r="T27" s="2"/>
      <c r="U27" s="2"/>
      <c r="V27" s="2"/>
      <c r="W27" s="2"/>
      <c r="X27" s="2"/>
      <c r="Y27" s="2"/>
      <c r="Z27" s="2"/>
    </row>
    <row r="28" spans="1:26" x14ac:dyDescent="0.2">
      <c r="A28" s="36"/>
      <c r="B28" s="106"/>
      <c r="C28" s="106"/>
      <c r="D28" s="94" t="s">
        <v>95</v>
      </c>
      <c r="E28" s="107" t="s">
        <v>45</v>
      </c>
      <c r="F28" s="108">
        <f t="shared" si="0"/>
        <v>41967</v>
      </c>
      <c r="G28" s="108">
        <f>_xll.qlInterestRateIndexValueDate(M28,F28,Trigger)</f>
        <v>41969</v>
      </c>
      <c r="H28" s="108">
        <f>_xll.qlInterestRateIndexMaturity(M28,G28,Trigger)</f>
        <v>42486</v>
      </c>
      <c r="I28" s="90">
        <f>_xll.qlIndexFixing(M28,F28,TRUE,AllTriggers)</f>
        <v>1.8634135644472623E-3</v>
      </c>
      <c r="J28" s="49" t="str">
        <f>Contribution!Q28</f>
        <v>EUR6M17M=</v>
      </c>
      <c r="K28" s="49"/>
      <c r="L28" s="104"/>
      <c r="M28" s="105" t="str">
        <f>_xll.qlSwapIndex(,"Hibor",D28,SettlementDays,Currency,Calendar,FixedLegTenor,FixedLegBDC,FixedLegDayCounter,IborIndex,YieldCurve,,Trigger)</f>
        <v>obj_00dc0#0000</v>
      </c>
      <c r="N28" s="72"/>
      <c r="O28" s="76"/>
      <c r="P28" s="72"/>
      <c r="Q28" s="76"/>
      <c r="R28" s="36"/>
      <c r="S28" s="36"/>
      <c r="T28" s="2"/>
      <c r="U28" s="2"/>
      <c r="V28" s="2"/>
      <c r="W28" s="2"/>
      <c r="X28" s="2"/>
      <c r="Y28" s="2"/>
      <c r="Z28" s="2"/>
    </row>
    <row r="29" spans="1:26" x14ac:dyDescent="0.2">
      <c r="A29" s="36"/>
      <c r="B29" s="109"/>
      <c r="C29" s="109"/>
      <c r="D29" s="94" t="s">
        <v>48</v>
      </c>
      <c r="E29" s="110" t="s">
        <v>45</v>
      </c>
      <c r="F29" s="111">
        <f t="shared" si="0"/>
        <v>41967</v>
      </c>
      <c r="G29" s="111">
        <f>_xll.qlInterestRateIndexValueDate(M29,F29,Trigger)</f>
        <v>41969</v>
      </c>
      <c r="H29" s="111">
        <f>_xll.qlInterestRateIndexMaturity(M29,G29,Trigger)</f>
        <v>42516</v>
      </c>
      <c r="I29" s="112">
        <f>_xll.qlIndexFixing(M29,F29,TRUE,AllTriggers)</f>
        <v>1.8753264711612843E-3</v>
      </c>
      <c r="J29" s="113" t="str">
        <f>Contribution!Q29</f>
        <v>EUR6M18M=</v>
      </c>
      <c r="K29" s="113"/>
      <c r="L29" s="104"/>
      <c r="M29" s="114" t="str">
        <f>_xll.qlSwapIndex(,"Hibor",D29,SettlementDays,Currency,Calendar,FixedLegTenor,FixedLegBDC,FixedLegDayCounter,IborIndex,YieldCurve,,Trigger)</f>
        <v>obj_00dd4#0000</v>
      </c>
      <c r="N29" s="72"/>
      <c r="O29" s="76"/>
      <c r="P29" s="72"/>
      <c r="Q29" s="76"/>
      <c r="R29" s="36"/>
      <c r="S29" s="36"/>
      <c r="T29" s="2"/>
      <c r="U29" s="2"/>
      <c r="V29" s="2"/>
      <c r="W29" s="2"/>
      <c r="X29" s="2"/>
      <c r="Y29" s="2"/>
      <c r="Z29" s="2"/>
    </row>
    <row r="30" spans="1:26" x14ac:dyDescent="0.2">
      <c r="A30" s="36"/>
      <c r="B30" s="7"/>
      <c r="C30" s="7"/>
      <c r="D30" s="131" t="s">
        <v>96</v>
      </c>
      <c r="E30" s="5"/>
      <c r="F30" s="5"/>
      <c r="G30" s="5"/>
      <c r="H30" s="5"/>
      <c r="I30" s="5"/>
      <c r="J30" s="5"/>
      <c r="K30" s="5"/>
      <c r="L30" s="36"/>
      <c r="M30" s="50"/>
      <c r="N30" s="72"/>
      <c r="O30" s="76"/>
      <c r="P30" s="72"/>
      <c r="Q30" s="76"/>
      <c r="R30" s="36"/>
      <c r="S30" s="36"/>
      <c r="T30" s="2"/>
      <c r="U30" s="2"/>
      <c r="V30" s="2"/>
      <c r="W30" s="2"/>
      <c r="X30" s="2"/>
      <c r="Y30" s="2"/>
      <c r="Z30" s="2"/>
    </row>
    <row r="31" spans="1:26" x14ac:dyDescent="0.2">
      <c r="A31" s="36"/>
      <c r="B31" s="7"/>
      <c r="C31" s="7"/>
      <c r="D31" s="131" t="s">
        <v>97</v>
      </c>
      <c r="E31" s="5"/>
      <c r="F31" s="5"/>
      <c r="G31" s="5"/>
      <c r="H31" s="5"/>
      <c r="I31" s="5"/>
      <c r="J31" s="5"/>
      <c r="K31" s="5"/>
      <c r="L31" s="36"/>
      <c r="M31" s="76"/>
      <c r="N31" s="72"/>
      <c r="O31" s="76"/>
      <c r="P31" s="72"/>
      <c r="Q31" s="76"/>
      <c r="R31" s="36"/>
      <c r="S31" s="36"/>
      <c r="T31" s="2"/>
      <c r="U31" s="2"/>
      <c r="V31" s="2"/>
      <c r="W31" s="2"/>
      <c r="X31" s="2"/>
      <c r="Y31" s="2"/>
      <c r="Z31" s="2"/>
    </row>
    <row r="32" spans="1:26" x14ac:dyDescent="0.2">
      <c r="A32" s="36"/>
      <c r="B32" s="7"/>
      <c r="C32" s="7"/>
      <c r="D32" s="131" t="s">
        <v>98</v>
      </c>
      <c r="E32" s="5"/>
      <c r="F32" s="5"/>
      <c r="G32" s="5"/>
      <c r="H32" s="5"/>
      <c r="I32" s="5"/>
      <c r="J32" s="5"/>
      <c r="K32" s="5"/>
      <c r="L32" s="36"/>
      <c r="M32" s="76"/>
      <c r="N32" s="72"/>
      <c r="O32" s="76"/>
      <c r="P32" s="72"/>
      <c r="Q32" s="76"/>
      <c r="R32" s="36"/>
      <c r="S32" s="36"/>
      <c r="T32" s="2"/>
      <c r="U32" s="2"/>
      <c r="V32" s="2"/>
      <c r="W32" s="2"/>
      <c r="X32" s="2"/>
      <c r="Y32" s="2"/>
      <c r="Z32" s="2"/>
    </row>
    <row r="33" spans="1:26" x14ac:dyDescent="0.2">
      <c r="A33" s="36"/>
      <c r="B33" s="7"/>
      <c r="C33" s="7"/>
      <c r="D33" s="131" t="s">
        <v>99</v>
      </c>
      <c r="E33" s="5"/>
      <c r="F33" s="5"/>
      <c r="G33" s="5"/>
      <c r="H33" s="5"/>
      <c r="I33" s="5"/>
      <c r="J33" s="5"/>
      <c r="K33" s="5"/>
      <c r="L33" s="36"/>
      <c r="M33" s="76"/>
      <c r="N33" s="72"/>
      <c r="O33" s="76"/>
      <c r="P33" s="76"/>
      <c r="Q33" s="72"/>
      <c r="R33" s="76"/>
      <c r="S33" s="76"/>
      <c r="T33" s="2"/>
      <c r="U33" s="2"/>
      <c r="V33" s="2"/>
      <c r="W33" s="2"/>
      <c r="X33" s="2"/>
      <c r="Y33" s="2"/>
      <c r="Z33" s="2"/>
    </row>
    <row r="34" spans="1:26" x14ac:dyDescent="0.2">
      <c r="A34" s="36"/>
      <c r="B34" s="7"/>
      <c r="C34" s="7"/>
      <c r="D34" s="131" t="s">
        <v>100</v>
      </c>
      <c r="E34" s="5"/>
      <c r="F34" s="5"/>
      <c r="G34" s="5"/>
      <c r="H34" s="5"/>
      <c r="I34" s="5"/>
      <c r="J34" s="5"/>
      <c r="K34" s="5"/>
      <c r="L34" s="36"/>
      <c r="M34" s="76"/>
      <c r="N34" s="72"/>
      <c r="O34" s="76"/>
      <c r="P34" s="72"/>
      <c r="Q34" s="76"/>
      <c r="R34" s="36"/>
      <c r="S34" s="36"/>
      <c r="T34" s="2"/>
      <c r="U34" s="2"/>
      <c r="V34" s="2"/>
      <c r="W34" s="2"/>
      <c r="X34" s="2"/>
      <c r="Y34" s="2"/>
      <c r="Z34" s="2"/>
    </row>
    <row r="35" spans="1:26" x14ac:dyDescent="0.2">
      <c r="A35" s="36"/>
      <c r="B35" s="7"/>
      <c r="C35" s="7"/>
      <c r="D35" s="131" t="s">
        <v>24</v>
      </c>
      <c r="E35" s="5"/>
      <c r="F35" s="5"/>
      <c r="G35" s="5"/>
      <c r="H35" s="5"/>
      <c r="I35" s="5"/>
      <c r="J35" s="5"/>
      <c r="K35" s="5"/>
      <c r="L35" s="36"/>
      <c r="M35" s="76"/>
      <c r="N35" s="72"/>
      <c r="O35" s="76"/>
      <c r="P35" s="72"/>
      <c r="Q35" s="76"/>
      <c r="R35" s="36"/>
      <c r="S35" s="36"/>
      <c r="T35" s="2"/>
      <c r="U35" s="2"/>
      <c r="V35" s="2"/>
      <c r="W35" s="2"/>
      <c r="X35" s="2"/>
      <c r="Y35" s="2"/>
      <c r="Z35" s="2"/>
    </row>
    <row r="36" spans="1:26" x14ac:dyDescent="0.2">
      <c r="A36" s="36"/>
      <c r="B36" s="7"/>
      <c r="C36" s="7"/>
      <c r="D36" s="131" t="s">
        <v>142</v>
      </c>
      <c r="E36" s="5"/>
      <c r="F36" s="5"/>
      <c r="G36" s="5"/>
      <c r="H36" s="5"/>
      <c r="I36" s="5"/>
      <c r="J36" s="5"/>
      <c r="K36" s="5"/>
      <c r="L36" s="36"/>
      <c r="M36" s="76"/>
      <c r="N36" s="72"/>
      <c r="O36" s="76"/>
      <c r="P36" s="72"/>
      <c r="Q36" s="76"/>
      <c r="R36" s="36"/>
      <c r="S36" s="36"/>
      <c r="T36" s="2"/>
      <c r="U36" s="2"/>
      <c r="V36" s="2"/>
      <c r="W36" s="2"/>
      <c r="X36" s="2"/>
      <c r="Y36" s="2"/>
      <c r="Z36" s="2"/>
    </row>
    <row r="37" spans="1:26" x14ac:dyDescent="0.2">
      <c r="A37" s="36"/>
      <c r="B37" s="7"/>
      <c r="C37" s="7"/>
      <c r="D37" s="131" t="s">
        <v>143</v>
      </c>
      <c r="E37" s="5"/>
      <c r="F37" s="5"/>
      <c r="G37" s="5"/>
      <c r="H37" s="5"/>
      <c r="I37" s="5"/>
      <c r="J37" s="5"/>
      <c r="K37" s="5"/>
      <c r="L37" s="36"/>
      <c r="M37" s="76"/>
      <c r="N37" s="76"/>
      <c r="O37" s="76"/>
      <c r="P37" s="36"/>
      <c r="Q37" s="36"/>
      <c r="R37" s="76"/>
      <c r="S37" s="36"/>
      <c r="T37" s="2"/>
      <c r="U37" s="2"/>
      <c r="V37" s="2"/>
      <c r="W37" s="2"/>
      <c r="X37" s="2"/>
      <c r="Y37" s="2"/>
      <c r="Z37" s="2"/>
    </row>
    <row r="38" spans="1:26" x14ac:dyDescent="0.2">
      <c r="A38" s="36"/>
      <c r="B38" s="7"/>
      <c r="C38" s="7"/>
      <c r="D38" s="131" t="s">
        <v>144</v>
      </c>
      <c r="E38" s="5"/>
      <c r="F38" s="5"/>
      <c r="G38" s="5"/>
      <c r="H38" s="5"/>
      <c r="I38" s="5"/>
      <c r="J38" s="5"/>
      <c r="K38" s="5"/>
      <c r="L38" s="36"/>
      <c r="M38" s="76"/>
      <c r="N38" s="76"/>
      <c r="O38" s="76"/>
      <c r="P38" s="36"/>
      <c r="Q38" s="36"/>
      <c r="R38" s="36"/>
      <c r="S38" s="36"/>
      <c r="T38" s="2"/>
      <c r="U38" s="2"/>
      <c r="V38" s="2"/>
      <c r="W38" s="2"/>
      <c r="X38" s="2"/>
      <c r="Y38" s="2"/>
      <c r="Z38" s="2"/>
    </row>
    <row r="39" spans="1:26" x14ac:dyDescent="0.2">
      <c r="A39" s="76"/>
      <c r="B39" s="7"/>
      <c r="C39" s="7"/>
      <c r="D39" s="131" t="s">
        <v>25</v>
      </c>
      <c r="E39" s="5"/>
      <c r="F39" s="5"/>
      <c r="G39" s="5"/>
      <c r="H39" s="5"/>
      <c r="I39" s="5"/>
      <c r="J39" s="5"/>
      <c r="K39" s="5"/>
      <c r="L39" s="76"/>
      <c r="M39" s="76"/>
      <c r="N39" s="76"/>
      <c r="O39" s="76"/>
      <c r="P39" s="36"/>
      <c r="Q39" s="3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6"/>
      <c r="B40" s="7"/>
      <c r="C40" s="7"/>
      <c r="D40" s="131" t="s">
        <v>26</v>
      </c>
      <c r="E40" s="5"/>
      <c r="F40" s="5"/>
      <c r="G40" s="5"/>
      <c r="H40" s="5"/>
      <c r="I40" s="5"/>
      <c r="J40" s="5"/>
      <c r="K40" s="5"/>
      <c r="L40" s="76"/>
      <c r="M40" s="76"/>
      <c r="N40" s="76"/>
      <c r="O40" s="76"/>
      <c r="P40" s="36"/>
      <c r="Q40" s="3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131" t="s">
        <v>27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131" t="s">
        <v>101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131" t="s">
        <v>28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131" t="s">
        <v>102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6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131" t="s">
        <v>103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131" t="s">
        <v>29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131" t="s">
        <v>104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131" t="s">
        <v>30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131" t="s">
        <v>105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131" t="s">
        <v>106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131" t="s">
        <v>31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131" t="s">
        <v>107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131" t="s">
        <v>108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131" t="s">
        <v>109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131" t="s">
        <v>110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131" t="s">
        <v>111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131" t="s">
        <v>112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131" t="s">
        <v>113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131" t="s">
        <v>114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131" t="s">
        <v>115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131" t="s">
        <v>116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131" t="s">
        <v>117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131" t="s">
        <v>118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131" t="s">
        <v>119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131" t="s">
        <v>120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131" t="s">
        <v>121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131" t="s">
        <v>148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131" t="s">
        <v>149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131" t="s">
        <v>150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131" t="s">
        <v>151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131" t="s">
        <v>122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131" t="s">
        <v>152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131" t="s">
        <v>153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131" t="s">
        <v>154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131" t="s">
        <v>155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131" t="s">
        <v>123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131" t="s">
        <v>124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132" t="s">
        <v>125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87"/>
      <c r="B105" s="88"/>
      <c r="C105" s="88"/>
      <c r="D105" s="89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87"/>
      <c r="B106" s="88"/>
      <c r="C106" s="88"/>
      <c r="D106" s="89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87"/>
      <c r="B107" s="88"/>
      <c r="C107" s="88"/>
      <c r="D107" s="89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87"/>
      <c r="B108" s="88"/>
      <c r="C108" s="88"/>
      <c r="D108" s="89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87"/>
      <c r="B109" s="88"/>
      <c r="C109" s="88"/>
      <c r="D109" s="89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87"/>
      <c r="B110" s="88"/>
      <c r="C110" s="88"/>
      <c r="D110" s="89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87"/>
      <c r="B111" s="88"/>
      <c r="C111" s="88"/>
      <c r="D111" s="89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87"/>
      <c r="B112" s="88"/>
      <c r="C112" s="88"/>
      <c r="D112" s="89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87"/>
      <c r="B113" s="88"/>
      <c r="C113" s="88"/>
      <c r="D113" s="89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87"/>
      <c r="B114" s="88"/>
      <c r="C114" s="88"/>
      <c r="D114" s="89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87"/>
      <c r="B115" s="88"/>
      <c r="C115" s="88"/>
      <c r="D115" s="89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87"/>
      <c r="L116" s="87"/>
      <c r="M116" s="87"/>
      <c r="N116" s="87"/>
      <c r="O116" s="8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87"/>
      <c r="L117" s="87"/>
      <c r="M117" s="87"/>
      <c r="N117" s="87"/>
      <c r="O117" s="8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87"/>
      <c r="L118" s="87"/>
      <c r="M118" s="87"/>
      <c r="N118" s="87"/>
      <c r="O118" s="8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87"/>
      <c r="L119" s="87"/>
      <c r="M119" s="87"/>
      <c r="N119" s="87"/>
      <c r="O119" s="8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87"/>
      <c r="L120" s="87"/>
      <c r="M120" s="87"/>
      <c r="N120" s="87"/>
      <c r="O120" s="8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87"/>
      <c r="L121" s="87"/>
      <c r="M121" s="87"/>
      <c r="N121" s="87"/>
      <c r="O121" s="87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87"/>
      <c r="L122" s="87"/>
      <c r="M122" s="87"/>
      <c r="N122" s="87"/>
      <c r="O122" s="87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topLeftCell="A46" workbookViewId="0">
      <selection activeCell="D6" sqref="D6:D78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customWidth="1" outlineLevel="1"/>
    <col min="13" max="13" width="15.140625" style="6" customWidth="1" outlineLevel="1"/>
    <col min="14" max="14" width="2.7109375" style="6" customWidth="1" outlineLevel="1"/>
    <col min="15" max="15" width="14.140625" style="6" customWidth="1" outlineLevel="1"/>
    <col min="16" max="17" width="19.28515625" style="1" customWidth="1" outlineLevel="1"/>
    <col min="18" max="18" width="2.7109375" style="1" customWidth="1"/>
    <col min="19" max="26" width="27.28515625" style="1" customWidth="1"/>
    <col min="27" max="27" width="27.28515625" style="32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6"/>
      <c r="B2" s="51"/>
      <c r="C2" s="51"/>
      <c r="D2" s="72"/>
      <c r="E2" s="73" t="s">
        <v>57</v>
      </c>
      <c r="F2" s="74" t="s">
        <v>23</v>
      </c>
      <c r="G2" s="76"/>
      <c r="H2" s="76"/>
      <c r="I2" s="76"/>
      <c r="J2" s="76"/>
      <c r="K2" s="76"/>
      <c r="L2" s="76"/>
      <c r="M2" s="73" t="s">
        <v>32</v>
      </c>
      <c r="N2" s="76"/>
      <c r="O2" s="76"/>
      <c r="P2" s="76"/>
      <c r="Q2" s="76"/>
      <c r="R2" s="76"/>
      <c r="S2" s="36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3" t="s">
        <v>58</v>
      </c>
      <c r="F3" s="74" t="str">
        <f>Currency&amp;CurveTenor</f>
        <v>EUR1Y</v>
      </c>
      <c r="G3" s="76"/>
      <c r="H3" s="76"/>
      <c r="I3" s="76"/>
      <c r="J3" s="76"/>
      <c r="K3" s="76"/>
      <c r="L3" s="5"/>
      <c r="M3" s="27" t="str">
        <f>IborIndexFamily&amp;CurveTenor</f>
        <v>Euribor1Y</v>
      </c>
      <c r="N3" s="5"/>
      <c r="O3" s="76"/>
      <c r="P3" s="76"/>
      <c r="Q3" s="76"/>
      <c r="R3" s="76"/>
      <c r="S3" s="36"/>
      <c r="T3" s="2"/>
      <c r="U3" s="2"/>
      <c r="V3" s="2"/>
      <c r="W3" s="2"/>
      <c r="X3" s="2"/>
      <c r="Y3" s="2"/>
      <c r="Z3" s="2"/>
    </row>
    <row r="4" spans="1:26" x14ac:dyDescent="0.2">
      <c r="A4" s="76"/>
      <c r="B4" s="51"/>
      <c r="C4" s="51"/>
      <c r="D4" s="72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6"/>
      <c r="T4" s="2"/>
      <c r="U4" s="2"/>
      <c r="V4" s="2"/>
      <c r="W4" s="2"/>
      <c r="X4" s="2"/>
      <c r="Y4" s="2"/>
      <c r="Z4" s="2"/>
    </row>
    <row r="5" spans="1:26" x14ac:dyDescent="0.2">
      <c r="A5" s="36"/>
      <c r="B5" s="99"/>
      <c r="C5" s="99"/>
      <c r="D5" s="21"/>
      <c r="E5" s="21" t="s">
        <v>39</v>
      </c>
      <c r="F5" s="21" t="s">
        <v>44</v>
      </c>
      <c r="G5" s="21" t="s">
        <v>54</v>
      </c>
      <c r="H5" s="21" t="s">
        <v>37</v>
      </c>
      <c r="I5" s="22" t="s">
        <v>36</v>
      </c>
      <c r="J5" s="22" t="s">
        <v>55</v>
      </c>
      <c r="K5" s="22" t="s">
        <v>56</v>
      </c>
      <c r="L5" s="36"/>
      <c r="M5" s="73" t="s">
        <v>69</v>
      </c>
      <c r="N5" s="72"/>
      <c r="O5" s="73" t="s">
        <v>68</v>
      </c>
      <c r="P5" s="73" t="s">
        <v>65</v>
      </c>
      <c r="Q5" s="73" t="s">
        <v>66</v>
      </c>
      <c r="R5" s="36"/>
      <c r="S5" s="36"/>
      <c r="T5" s="2"/>
      <c r="U5" s="2"/>
      <c r="V5" s="2"/>
      <c r="W5" s="2"/>
      <c r="X5" s="2"/>
      <c r="Y5" s="2"/>
      <c r="Z5" s="2"/>
    </row>
    <row r="6" spans="1:26" x14ac:dyDescent="0.2">
      <c r="A6" s="36"/>
      <c r="B6" s="100"/>
      <c r="C6" s="100"/>
      <c r="D6" s="15" t="s">
        <v>15</v>
      </c>
      <c r="E6" s="23" t="s">
        <v>46</v>
      </c>
      <c r="F6" s="40">
        <f t="shared" ref="F6:F29" si="0">EvaluationDate</f>
        <v>41967</v>
      </c>
      <c r="G6" s="40">
        <f>_xll.qlInterestRateIndexValueDate(M6,F6,Trigger)</f>
        <v>41967</v>
      </c>
      <c r="H6" s="40">
        <f>_xll.qlInterestRateIndexMaturity(M6,G6,Trigger)</f>
        <v>41968</v>
      </c>
      <c r="I6" s="46" t="e">
        <f>_xll.qlIndexFixing(M6,F6,TRUE,AllTriggers)</f>
        <v>#NUM!</v>
      </c>
      <c r="J6" s="47" t="str">
        <f>Contribution!Q6</f>
        <v>EUR6MOND=</v>
      </c>
      <c r="K6" s="48"/>
      <c r="L6" s="36"/>
      <c r="M6" s="75" t="str">
        <f>_xll.qlIborIndex(,"Hibor",IF(OR(D6="ON",D6="TN",D6="SN"),"1D",IF(D6="SW","1W",D6)),0,Currency,Calendar,BDayConvention,EndOfMonth,DayCounter,YieldCurve,,Trigger)</f>
        <v>obj_00dad#0000</v>
      </c>
      <c r="N6" s="72"/>
      <c r="O6" s="74" t="b">
        <v>1</v>
      </c>
      <c r="P6" s="74" t="s">
        <v>41</v>
      </c>
      <c r="Q6" s="74" t="s">
        <v>35</v>
      </c>
      <c r="R6" s="36"/>
      <c r="S6" s="36"/>
      <c r="T6" s="2"/>
      <c r="U6" s="2"/>
      <c r="V6" s="2"/>
      <c r="W6" s="2"/>
      <c r="X6" s="2"/>
      <c r="Y6" s="2"/>
      <c r="Z6" s="2"/>
    </row>
    <row r="7" spans="1:26" x14ac:dyDescent="0.2">
      <c r="A7" s="36"/>
      <c r="B7" s="101"/>
      <c r="C7" s="101"/>
      <c r="D7" s="16" t="s">
        <v>126</v>
      </c>
      <c r="E7" s="24" t="s">
        <v>46</v>
      </c>
      <c r="F7" s="43">
        <f t="shared" si="0"/>
        <v>41967</v>
      </c>
      <c r="G7" s="43">
        <f>_xll.qlInterestRateIndexValueDate(M7,F7,Trigger)</f>
        <v>41969</v>
      </c>
      <c r="H7" s="43">
        <f>_xll.qlInterestRateIndexMaturity(M7,G7,Trigger)</f>
        <v>41970</v>
      </c>
      <c r="I7" s="42">
        <f>_xll.qlIndexFixing(M7,F7,TRUE,AllTriggers)</f>
        <v>3.2685878741933738E-3</v>
      </c>
      <c r="J7" s="33" t="str">
        <f>Contribution!Q7</f>
        <v>EUR6MTND=</v>
      </c>
      <c r="K7" s="33"/>
      <c r="L7" s="36"/>
      <c r="M7" s="25" t="str">
        <f>_xll.qlIborIndex(,"Hibor",IF(OR(D7="ON",D7="TN",D7="SN"),"1D",IF(D7="SW","1W",D7)),SettlementDays,Currency,Calendar,BDayConvention,EndOfMonth,DayCounter,YieldCurve,,Trigger)</f>
        <v>obj_00db8#0000</v>
      </c>
      <c r="N7" s="72"/>
      <c r="O7" s="76"/>
      <c r="P7" s="76"/>
      <c r="Q7" s="76"/>
      <c r="R7" s="36"/>
      <c r="S7" s="36"/>
      <c r="T7" s="2"/>
      <c r="U7" s="2"/>
      <c r="V7" s="2"/>
      <c r="W7" s="2"/>
      <c r="X7" s="2"/>
      <c r="Y7" s="2"/>
      <c r="Z7" s="2"/>
    </row>
    <row r="8" spans="1:26" x14ac:dyDescent="0.2">
      <c r="A8" s="36"/>
      <c r="B8" s="101"/>
      <c r="C8" s="101"/>
      <c r="D8" s="16" t="s">
        <v>127</v>
      </c>
      <c r="E8" s="24" t="s">
        <v>46</v>
      </c>
      <c r="F8" s="43">
        <f t="shared" si="0"/>
        <v>41967</v>
      </c>
      <c r="G8" s="43">
        <f>_xll.qlInterestRateIndexValueDate(M8,F8,Trigger)</f>
        <v>41969</v>
      </c>
      <c r="H8" s="43">
        <f>_xll.qlInterestRateIndexMaturity(M8,G8,Trigger)</f>
        <v>41970</v>
      </c>
      <c r="I8" s="42">
        <f>_xll.qlIndexFixing(M8,F8,TRUE,AllTriggers)</f>
        <v>3.2685878741933738E-3</v>
      </c>
      <c r="J8" s="33" t="str">
        <f>Contribution!Q8</f>
        <v>EUR6MSND=</v>
      </c>
      <c r="K8" s="33"/>
      <c r="L8" s="36"/>
      <c r="M8" s="25" t="str">
        <f>_xll.qlIborIndex(,"Hibor",IF(OR(D8="ON",D8="TN",D8="SN"),"1D",IF(D8="SW","1W",D8)),SettlementDays,Currency,Calendar,BDayConvention,EndOfMonth,DayCounter,YieldCurve,,Trigger)</f>
        <v>obj_00db7#0000</v>
      </c>
      <c r="N8" s="72"/>
      <c r="O8" s="76"/>
      <c r="P8" s="76"/>
      <c r="Q8" s="76"/>
      <c r="R8" s="36"/>
      <c r="S8" s="36"/>
      <c r="T8" s="2"/>
      <c r="U8" s="2"/>
      <c r="V8" s="2"/>
      <c r="W8" s="2"/>
      <c r="X8" s="2"/>
      <c r="Y8" s="2"/>
      <c r="Z8" s="2"/>
    </row>
    <row r="9" spans="1:26" x14ac:dyDescent="0.2">
      <c r="A9" s="36"/>
      <c r="B9" s="101"/>
      <c r="C9" s="101"/>
      <c r="D9" s="16" t="s">
        <v>75</v>
      </c>
      <c r="E9" s="24" t="s">
        <v>46</v>
      </c>
      <c r="F9" s="43">
        <f t="shared" si="0"/>
        <v>41967</v>
      </c>
      <c r="G9" s="43">
        <f>_xll.qlInterestRateIndexValueDate(M9,F9,Trigger)</f>
        <v>41969</v>
      </c>
      <c r="H9" s="43">
        <f>_xll.qlInterestRateIndexMaturity(M9,G9,Trigger)</f>
        <v>41976</v>
      </c>
      <c r="I9" s="42">
        <f>_xll.qlIndexFixing(M9,F9,TRUE,AllTriggers)</f>
        <v>3.2684508581152078E-3</v>
      </c>
      <c r="J9" s="33" t="str">
        <f>Contribution!Q9</f>
        <v>EUR6M1WD=</v>
      </c>
      <c r="K9" s="33"/>
      <c r="L9" s="36"/>
      <c r="M9" s="25" t="str">
        <f>_xll.qlIborIndex(,"Hibor",IF(OR(D9="ON",D9="TN",D9="SN"),"1D",IF(D9="SW","1W",D9)),SettlementDays,Currency,Calendar,BDayConvention,EndOfMonth,DayCounter,YieldCurve,,Trigger)</f>
        <v>obj_00da8#0000</v>
      </c>
      <c r="N9" s="72"/>
      <c r="O9" s="76"/>
      <c r="P9" s="76"/>
      <c r="Q9" s="76"/>
      <c r="R9" s="36"/>
      <c r="S9" s="36"/>
      <c r="T9" s="2"/>
      <c r="U9" s="2"/>
      <c r="V9" s="2"/>
      <c r="W9" s="2"/>
      <c r="X9" s="2"/>
      <c r="Y9" s="2"/>
      <c r="Z9" s="2"/>
    </row>
    <row r="10" spans="1:26" x14ac:dyDescent="0.2">
      <c r="A10" s="36"/>
      <c r="B10" s="101"/>
      <c r="C10" s="101"/>
      <c r="D10" s="16" t="s">
        <v>16</v>
      </c>
      <c r="E10" s="24" t="s">
        <v>46</v>
      </c>
      <c r="F10" s="43">
        <f t="shared" si="0"/>
        <v>41967</v>
      </c>
      <c r="G10" s="43">
        <f>_xll.qlInterestRateIndexValueDate(M10,F10,Trigger)</f>
        <v>41969</v>
      </c>
      <c r="H10" s="43">
        <f>_xll.qlInterestRateIndexMaturity(M10,G10,Trigger)</f>
        <v>41983</v>
      </c>
      <c r="I10" s="42">
        <f>_xll.qlIndexFixing(M10,F10,TRUE,AllTriggers)</f>
        <v>3.267864715730024E-3</v>
      </c>
      <c r="J10" s="33" t="str">
        <f>Contribution!Q10</f>
        <v>EUR6M2WD=</v>
      </c>
      <c r="K10" s="33"/>
      <c r="L10" s="36"/>
      <c r="M10" s="25" t="str">
        <f>_xll.qlIborIndex(,"Hibor",IF(OR(D10="ON",D10="TN",D10="SN"),"1D",IF(D10="SW","1W",D10)),SettlementDays,Currency,Calendar,BDayConvention,EndOfMonth,DayCounter,YieldCurve,,Trigger)</f>
        <v>obj_00dcd#0000</v>
      </c>
      <c r="N10" s="72"/>
      <c r="O10" s="76"/>
      <c r="P10" s="76"/>
      <c r="Q10" s="76"/>
      <c r="R10" s="36"/>
      <c r="S10" s="36"/>
      <c r="T10" s="2"/>
      <c r="U10" s="2"/>
      <c r="V10" s="2"/>
      <c r="W10" s="2"/>
      <c r="X10" s="2"/>
      <c r="Y10" s="2"/>
      <c r="Z10" s="2"/>
    </row>
    <row r="11" spans="1:26" x14ac:dyDescent="0.2">
      <c r="A11" s="36"/>
      <c r="B11" s="101"/>
      <c r="C11" s="101"/>
      <c r="D11" s="16" t="s">
        <v>90</v>
      </c>
      <c r="E11" s="24" t="s">
        <v>46</v>
      </c>
      <c r="F11" s="43">
        <f t="shared" si="0"/>
        <v>41967</v>
      </c>
      <c r="G11" s="43">
        <f>_xll.qlInterestRateIndexValueDate(M11,F11,Trigger)</f>
        <v>41969</v>
      </c>
      <c r="H11" s="43">
        <f>_xll.qlInterestRateIndexMaturity(M11,G11,Trigger)</f>
        <v>41990</v>
      </c>
      <c r="I11" s="42">
        <f>_xll.qlIndexFixing(M11,F11,TRUE,AllTriggers)</f>
        <v>3.2668194093227981E-3</v>
      </c>
      <c r="J11" s="33" t="str">
        <f>Contribution!Q11</f>
        <v>EUR6M3WD=</v>
      </c>
      <c r="K11" s="33"/>
      <c r="L11" s="36"/>
      <c r="M11" s="25" t="str">
        <f>_xll.qlIborIndex(,"Hibor",IF(OR(D11="ON",D11="TN",D11="SN"),"1D",IF(D11="SW","1W",D11)),SettlementDays,Currency,Calendar,BDayConvention,EndOfMonth,DayCounter,YieldCurve,,Trigger)</f>
        <v>obj_00dc8#0000</v>
      </c>
      <c r="N11" s="36"/>
      <c r="O11" s="76"/>
      <c r="P11" s="76"/>
      <c r="Q11" s="76"/>
      <c r="R11" s="36"/>
      <c r="S11" s="36"/>
      <c r="T11" s="2"/>
      <c r="U11" s="2"/>
      <c r="V11" s="2"/>
      <c r="W11" s="2"/>
      <c r="X11" s="2"/>
      <c r="Y11" s="2"/>
      <c r="Z11" s="2"/>
    </row>
    <row r="12" spans="1:26" x14ac:dyDescent="0.2">
      <c r="A12" s="36"/>
      <c r="B12" s="101"/>
      <c r="C12" s="101"/>
      <c r="D12" s="16" t="s">
        <v>17</v>
      </c>
      <c r="E12" s="24" t="s">
        <v>46</v>
      </c>
      <c r="F12" s="43">
        <f t="shared" si="0"/>
        <v>41967</v>
      </c>
      <c r="G12" s="108">
        <f>_xll.qlInterestRateIndexValueDate(M12,F12,Trigger)</f>
        <v>41969</v>
      </c>
      <c r="H12" s="43">
        <f>_xll.qlInterestRateIndexMaturity(M12,G12,Trigger)</f>
        <v>42002</v>
      </c>
      <c r="I12" s="42">
        <f>_xll.qlIndexFixing(M12,F12,TRUE,AllTriggers)</f>
        <v>3.2639589482816732E-3</v>
      </c>
      <c r="J12" s="33" t="str">
        <f>Contribution!Q12</f>
        <v>EUR6M1MD=</v>
      </c>
      <c r="K12" s="33"/>
      <c r="L12" s="36"/>
      <c r="M12" s="25" t="str">
        <f>_xll.qlIborIndex(,"Hibor",IF(OR(D12="ON",D12="TN",D12="SN"),"1D",IF(D12="SW","1W",D12)),SettlementDays,Currency,Calendar,BDayConvention,EndOfMonth,DayCounter,YieldCurve,,Trigger)</f>
        <v>obj_00dd1#0000</v>
      </c>
      <c r="N12" s="36"/>
      <c r="O12" s="76"/>
      <c r="P12" s="76"/>
      <c r="Q12" s="76"/>
      <c r="R12" s="36"/>
      <c r="S12" s="36"/>
      <c r="T12" s="2"/>
      <c r="U12" s="2"/>
      <c r="V12" s="2"/>
      <c r="W12" s="2"/>
      <c r="X12" s="2"/>
      <c r="Y12" s="2"/>
      <c r="Z12" s="2"/>
    </row>
    <row r="13" spans="1:26" x14ac:dyDescent="0.2">
      <c r="A13" s="36"/>
      <c r="B13" s="101"/>
      <c r="C13" s="101"/>
      <c r="D13" s="16" t="s">
        <v>18</v>
      </c>
      <c r="E13" s="24" t="s">
        <v>46</v>
      </c>
      <c r="F13" s="43">
        <f t="shared" si="0"/>
        <v>41967</v>
      </c>
      <c r="G13" s="108">
        <f>_xll.qlInterestRateIndexValueDate(M13,F13,Trigger)</f>
        <v>41969</v>
      </c>
      <c r="H13" s="43">
        <f>_xll.qlInterestRateIndexMaturity(M13,G13,Trigger)</f>
        <v>42030</v>
      </c>
      <c r="I13" s="42">
        <f>_xll.qlIndexFixing(M13,F13,TRUE,AllTriggers)</f>
        <v>3.2520335402410395E-3</v>
      </c>
      <c r="J13" s="33" t="str">
        <f>Contribution!Q13</f>
        <v>EUR6M2MD=</v>
      </c>
      <c r="K13" s="33"/>
      <c r="L13" s="36"/>
      <c r="M13" s="25" t="str">
        <f>_xll.qlIborIndex(,"Hibor",IF(OR(D13="ON",D13="TN",D13="SN"),"1D",IF(D13="SW","1W",D13)),SettlementDays,Currency,Calendar,BDayConvention,EndOfMonth,DayCounter,YieldCurve,,Trigger)</f>
        <v>obj_00dac#0000</v>
      </c>
      <c r="N13" s="36"/>
      <c r="O13" s="76"/>
      <c r="P13" s="76"/>
      <c r="Q13" s="76"/>
      <c r="R13" s="36"/>
      <c r="S13" s="36"/>
      <c r="T13" s="2"/>
      <c r="U13" s="2"/>
      <c r="V13" s="2"/>
      <c r="W13" s="2"/>
      <c r="X13" s="2"/>
      <c r="Y13" s="2"/>
      <c r="Z13" s="2"/>
    </row>
    <row r="14" spans="1:26" x14ac:dyDescent="0.2">
      <c r="A14" s="36"/>
      <c r="B14" s="102"/>
      <c r="C14" s="102"/>
      <c r="D14" s="16" t="s">
        <v>19</v>
      </c>
      <c r="E14" s="26" t="s">
        <v>46</v>
      </c>
      <c r="F14" s="44">
        <f t="shared" si="0"/>
        <v>41967</v>
      </c>
      <c r="G14" s="111">
        <f>_xll.qlInterestRateIndexValueDate(M14,F14,Trigger)</f>
        <v>41969</v>
      </c>
      <c r="H14" s="44">
        <f>_xll.qlInterestRateIndexMaturity(M14,G14,Trigger)</f>
        <v>42061</v>
      </c>
      <c r="I14" s="45">
        <f>_xll.qlIndexFixing(M14,F14,TRUE,AllTriggers)</f>
        <v>3.2302499999999489E-3</v>
      </c>
      <c r="J14" s="35" t="str">
        <f>Contribution!Q14</f>
        <v>EUR6M3MD=</v>
      </c>
      <c r="K14" s="35"/>
      <c r="L14" s="36"/>
      <c r="M14" s="27" t="str">
        <f>_xll.qlIborIndex(,"Hibor",IF(OR(D14="ON",D14="TN",D14="SN"),"1D",IF(D14="SW","1W",D14)),SettlementDays,Currency,Calendar,BDayConvention,EndOfMonth,DayCounter,YieldCurve,,Trigger)</f>
        <v>obj_00dc3#0000</v>
      </c>
      <c r="N14" s="36"/>
      <c r="O14" s="76"/>
      <c r="P14" s="72"/>
      <c r="Q14" s="76"/>
      <c r="R14" s="36"/>
      <c r="S14" s="36"/>
      <c r="T14" s="2"/>
      <c r="U14" s="2"/>
      <c r="V14" s="2"/>
      <c r="W14" s="2"/>
      <c r="X14" s="2"/>
      <c r="Y14" s="2"/>
      <c r="Z14" s="2"/>
    </row>
    <row r="15" spans="1:26" x14ac:dyDescent="0.2">
      <c r="A15" s="36"/>
      <c r="B15" s="100">
        <v>1</v>
      </c>
      <c r="C15" s="100" t="s">
        <v>87</v>
      </c>
      <c r="D15" s="16" t="s">
        <v>20</v>
      </c>
      <c r="E15" s="23" t="s">
        <v>70</v>
      </c>
      <c r="F15" s="40">
        <f>_xll.qlInterestRateIndexFixingDate(IborIndex,G15,Trigger)</f>
        <v>41996</v>
      </c>
      <c r="G15" s="92">
        <f>_xll.qlCalendarAdvance(Calendar,_xll.qlCalendarAdvance(Calendar,EvaluationDate,"2D","following",FALSE,Trigger),B15&amp;"M","mf",TRUE)</f>
        <v>42002</v>
      </c>
      <c r="H15" s="40">
        <f>_xll.qlInterestRateIndexMaturity(IborIndex,G15,Trigger)</f>
        <v>42367</v>
      </c>
      <c r="I15" s="41">
        <f>_xll.qlIndexFixing(IborIndex,F15,TRUE,AllTriggers)</f>
        <v>2.947601344198345E-3</v>
      </c>
      <c r="J15" s="34" t="str">
        <f>Contribution!Q15</f>
        <v>EUR6M1X7F=</v>
      </c>
      <c r="K15" s="34"/>
      <c r="L15" s="36"/>
      <c r="M15" s="72"/>
      <c r="N15" s="36"/>
      <c r="O15" s="76"/>
      <c r="P15" s="72"/>
      <c r="Q15" s="76"/>
      <c r="R15" s="36"/>
      <c r="S15" s="36"/>
      <c r="T15" s="2"/>
      <c r="U15" s="2"/>
      <c r="V15" s="2"/>
      <c r="W15" s="2"/>
      <c r="X15" s="2"/>
      <c r="Y15" s="2"/>
      <c r="Z15" s="2"/>
    </row>
    <row r="16" spans="1:26" x14ac:dyDescent="0.2">
      <c r="A16" s="36"/>
      <c r="B16" s="101">
        <v>2</v>
      </c>
      <c r="C16" s="101" t="s">
        <v>87</v>
      </c>
      <c r="D16" s="16" t="s">
        <v>21</v>
      </c>
      <c r="E16" s="24" t="s">
        <v>70</v>
      </c>
      <c r="F16" s="43">
        <f>_xll.qlInterestRateIndexFixingDate(IborIndex,G16,Trigger)</f>
        <v>42026</v>
      </c>
      <c r="G16" s="108">
        <f>_xll.qlCalendarAdvance(Calendar,_xll.qlCalendarAdvance(Calendar,EvaluationDate,"2D","following",FALSE,Trigger),B16&amp;"M","mf",TRUE)</f>
        <v>42030</v>
      </c>
      <c r="H16" s="43">
        <f>_xll.qlInterestRateIndexMaturity(IborIndex,G16,Trigger)</f>
        <v>42395</v>
      </c>
      <c r="I16" s="42">
        <f>_xll.qlIndexFixing(IborIndex,F16,TRUE,AllTriggers)</f>
        <v>2.9372362725778385E-3</v>
      </c>
      <c r="J16" s="33" t="str">
        <f>Contribution!Q16</f>
        <v>EUR6M2X8F=</v>
      </c>
      <c r="K16" s="33"/>
      <c r="L16" s="36"/>
      <c r="M16" s="72"/>
      <c r="N16" s="36"/>
      <c r="O16" s="76"/>
      <c r="P16" s="72"/>
      <c r="Q16" s="76"/>
      <c r="R16" s="36"/>
      <c r="S16" s="36"/>
      <c r="T16" s="2"/>
      <c r="U16" s="2"/>
      <c r="V16" s="2"/>
      <c r="W16" s="2"/>
      <c r="X16" s="2"/>
      <c r="Y16" s="2"/>
      <c r="Z16" s="2"/>
    </row>
    <row r="17" spans="1:26" x14ac:dyDescent="0.2">
      <c r="A17" s="36"/>
      <c r="B17" s="101">
        <v>3</v>
      </c>
      <c r="C17" s="101" t="s">
        <v>87</v>
      </c>
      <c r="D17" s="16" t="s">
        <v>14</v>
      </c>
      <c r="E17" s="24" t="s">
        <v>70</v>
      </c>
      <c r="F17" s="43">
        <f>_xll.qlInterestRateIndexFixingDate(IborIndex,G17,Trigger)</f>
        <v>42059</v>
      </c>
      <c r="G17" s="108">
        <f>_xll.qlCalendarAdvance(Calendar,_xll.qlCalendarAdvance(Calendar,EvaluationDate,"2D","following",FALSE,Trigger),B17&amp;"M","mf",TRUE)</f>
        <v>42061</v>
      </c>
      <c r="H17" s="43">
        <f>_xll.qlInterestRateIndexMaturity(IborIndex,G17,Trigger)</f>
        <v>42426</v>
      </c>
      <c r="I17" s="42">
        <f>_xll.qlIndexFixing(IborIndex,F17,TRUE,AllTriggers)</f>
        <v>2.9370000000002259E-3</v>
      </c>
      <c r="J17" s="33" t="str">
        <f>Contribution!Q17</f>
        <v>EUR6M3X9F=</v>
      </c>
      <c r="K17" s="33"/>
      <c r="L17" s="36"/>
      <c r="M17" s="72"/>
      <c r="N17" s="72"/>
      <c r="O17" s="76"/>
      <c r="P17" s="72"/>
      <c r="Q17" s="76"/>
      <c r="R17" s="36"/>
      <c r="S17" s="36"/>
      <c r="T17" s="2"/>
      <c r="U17" s="2"/>
      <c r="V17" s="2"/>
      <c r="W17" s="2"/>
      <c r="X17" s="2"/>
      <c r="Y17" s="2"/>
      <c r="Z17" s="2"/>
    </row>
    <row r="18" spans="1:26" x14ac:dyDescent="0.2">
      <c r="A18" s="36"/>
      <c r="B18" s="101">
        <v>4</v>
      </c>
      <c r="C18" s="101" t="s">
        <v>87</v>
      </c>
      <c r="D18" s="16" t="s">
        <v>71</v>
      </c>
      <c r="E18" s="24" t="s">
        <v>70</v>
      </c>
      <c r="F18" s="43">
        <f>_xll.qlInterestRateIndexFixingDate(IborIndex,G18,Trigger)</f>
        <v>42087</v>
      </c>
      <c r="G18" s="108">
        <f>_xll.qlCalendarAdvance(Calendar,_xll.qlCalendarAdvance(Calendar,EvaluationDate,"2D","following",FALSE,Trigger),B18&amp;"M","mf",TRUE)</f>
        <v>42089</v>
      </c>
      <c r="H18" s="43">
        <f>_xll.qlInterestRateIndexMaturity(IborIndex,G18,Trigger)</f>
        <v>42458</v>
      </c>
      <c r="I18" s="42">
        <f>_xll.qlIndexFixing(IborIndex,F18,TRUE,AllTriggers)</f>
        <v>2.953773205621004E-3</v>
      </c>
      <c r="J18" s="33" t="str">
        <f>Contribution!Q18</f>
        <v>EUR6M4X10F=</v>
      </c>
      <c r="K18" s="33"/>
      <c r="L18" s="36"/>
      <c r="M18" s="72"/>
      <c r="N18" s="72"/>
      <c r="O18" s="76"/>
      <c r="P18" s="72"/>
      <c r="Q18" s="76"/>
      <c r="R18" s="36"/>
      <c r="S18" s="36"/>
      <c r="T18" s="2"/>
      <c r="U18" s="2"/>
      <c r="V18" s="2"/>
      <c r="W18" s="2"/>
      <c r="X18" s="2"/>
      <c r="Y18" s="2"/>
      <c r="Z18" s="2"/>
    </row>
    <row r="19" spans="1:26" x14ac:dyDescent="0.2">
      <c r="A19" s="36"/>
      <c r="B19" s="101">
        <v>5</v>
      </c>
      <c r="C19" s="101" t="s">
        <v>87</v>
      </c>
      <c r="D19" s="16" t="s">
        <v>72</v>
      </c>
      <c r="E19" s="24" t="s">
        <v>70</v>
      </c>
      <c r="F19" s="43">
        <f>_xll.qlInterestRateIndexFixingDate(IborIndex,G19,Trigger)</f>
        <v>42117</v>
      </c>
      <c r="G19" s="108">
        <f>_xll.qlCalendarAdvance(Calendar,_xll.qlCalendarAdvance(Calendar,EvaluationDate,"2D","following",FALSE,Trigger),B19&amp;"M","mf",TRUE)</f>
        <v>42121</v>
      </c>
      <c r="H19" s="43">
        <f>_xll.qlInterestRateIndexMaturity(IborIndex,G19,Trigger)</f>
        <v>42487</v>
      </c>
      <c r="I19" s="42">
        <f>_xll.qlIndexFixing(IborIndex,F19,TRUE,AllTriggers)</f>
        <v>2.9832106326913342E-3</v>
      </c>
      <c r="J19" s="33" t="str">
        <f>Contribution!Q19</f>
        <v>EUR6M5X11F=</v>
      </c>
      <c r="K19" s="33"/>
      <c r="L19" s="36"/>
      <c r="M19" s="72"/>
      <c r="N19" s="72"/>
      <c r="O19" s="76"/>
      <c r="P19" s="72"/>
      <c r="Q19" s="76"/>
      <c r="R19" s="36"/>
      <c r="S19" s="36"/>
      <c r="T19" s="2"/>
      <c r="U19" s="2"/>
      <c r="V19" s="2"/>
      <c r="W19" s="2"/>
      <c r="X19" s="2"/>
      <c r="Y19" s="2"/>
      <c r="Z19" s="2"/>
    </row>
    <row r="20" spans="1:26" x14ac:dyDescent="0.2">
      <c r="A20" s="36"/>
      <c r="B20" s="106">
        <v>6</v>
      </c>
      <c r="C20" s="101" t="s">
        <v>87</v>
      </c>
      <c r="D20" s="94" t="s">
        <v>22</v>
      </c>
      <c r="E20" s="24" t="s">
        <v>70</v>
      </c>
      <c r="F20" s="108">
        <f>_xll.qlInterestRateIndexFixingDate(IborIndex,G20,Trigger)</f>
        <v>42146</v>
      </c>
      <c r="G20" s="108">
        <f>_xll.qlCalendarAdvance(Calendar,_xll.qlCalendarAdvance(Calendar,EvaluationDate,"2D","following",FALSE,Trigger),B20&amp;"M","mf",TRUE)</f>
        <v>42150</v>
      </c>
      <c r="H20" s="108">
        <f>_xll.qlInterestRateIndexMaturity(IborIndex,G20,Trigger)</f>
        <v>42516</v>
      </c>
      <c r="I20" s="90">
        <f>_xll.qlIndexFixing(IborIndex,F20,TRUE,AllTriggers)</f>
        <v>3.0300000000000409E-3</v>
      </c>
      <c r="J20" s="49" t="str">
        <f>Contribution!Q20</f>
        <v>EUR6M6X12F=</v>
      </c>
      <c r="K20" s="49"/>
      <c r="L20" s="104"/>
      <c r="M20" s="72"/>
      <c r="N20" s="72"/>
      <c r="O20" s="76"/>
      <c r="P20" s="72"/>
      <c r="Q20" s="76"/>
      <c r="R20" s="36"/>
      <c r="S20" s="36"/>
      <c r="T20" s="2"/>
      <c r="U20" s="2"/>
      <c r="V20" s="2"/>
      <c r="W20" s="2"/>
      <c r="X20" s="2"/>
      <c r="Y20" s="2"/>
      <c r="Z20" s="2"/>
    </row>
    <row r="21" spans="1:26" x14ac:dyDescent="0.2">
      <c r="A21" s="36"/>
      <c r="B21" s="106">
        <v>12</v>
      </c>
      <c r="C21" s="101" t="s">
        <v>87</v>
      </c>
      <c r="D21" s="94" t="s">
        <v>73</v>
      </c>
      <c r="E21" s="24" t="s">
        <v>70</v>
      </c>
      <c r="F21" s="108">
        <f>_xll.qlInterestRateIndexFixingDate(IborIndex,G21,Trigger)</f>
        <v>42332</v>
      </c>
      <c r="G21" s="108">
        <f>_xll.qlCalendarAdvance(Calendar,_xll.qlCalendarAdvance(Calendar,EvaluationDate,"2D","following",FALSE,Trigger),B21&amp;"M","mf",TRUE)</f>
        <v>42334</v>
      </c>
      <c r="H21" s="108">
        <f>_xll.qlInterestRateIndexMaturity(IborIndex,G21,Trigger)</f>
        <v>42702</v>
      </c>
      <c r="I21" s="90">
        <f>_xll.qlIndexFixing(IborIndex,F21,TRUE,AllTriggers)</f>
        <v>3.5700000000000588E-3</v>
      </c>
      <c r="J21" s="49" t="str">
        <f>Contribution!Q21</f>
        <v>EUR6M12X18F=</v>
      </c>
      <c r="K21" s="49"/>
      <c r="L21" s="104"/>
      <c r="M21" s="72"/>
      <c r="N21" s="72"/>
      <c r="O21" s="76"/>
      <c r="P21" s="72"/>
      <c r="Q21" s="76"/>
      <c r="R21" s="36"/>
      <c r="S21" s="36"/>
      <c r="T21" s="2"/>
      <c r="U21" s="2"/>
      <c r="V21" s="2"/>
      <c r="W21" s="2"/>
      <c r="X21" s="2"/>
      <c r="Y21" s="2"/>
      <c r="Z21" s="2"/>
    </row>
    <row r="22" spans="1:26" x14ac:dyDescent="0.2">
      <c r="A22" s="36"/>
      <c r="B22" s="109">
        <v>18</v>
      </c>
      <c r="C22" s="102" t="s">
        <v>87</v>
      </c>
      <c r="D22" s="94" t="s">
        <v>74</v>
      </c>
      <c r="E22" s="26" t="s">
        <v>70</v>
      </c>
      <c r="F22" s="111">
        <f>_xll.qlInterestRateIndexFixingDate(IborIndex,G22,Trigger)</f>
        <v>42514</v>
      </c>
      <c r="G22" s="111">
        <f>_xll.qlCalendarAdvance(Calendar,_xll.qlCalendarAdvance(Calendar,EvaluationDate,"2D","following",FALSE,Trigger),B22&amp;"M","mf",TRUE)</f>
        <v>42516</v>
      </c>
      <c r="H22" s="111">
        <f>_xll.qlInterestRateIndexMaturity(IborIndex,G22,Trigger)</f>
        <v>42881</v>
      </c>
      <c r="I22" s="112">
        <f>_xll.qlIndexFixing(IborIndex,F22,TRUE,AllTriggers)</f>
        <v>4.394999999999912E-3</v>
      </c>
      <c r="J22" s="113" t="str">
        <f>Contribution!Q22</f>
        <v>EUR6M18X24F=</v>
      </c>
      <c r="K22" s="113"/>
      <c r="L22" s="104"/>
      <c r="M22" s="73" t="s">
        <v>38</v>
      </c>
      <c r="N22" s="72"/>
      <c r="O22" s="73" t="s">
        <v>33</v>
      </c>
      <c r="P22" s="73" t="s">
        <v>59</v>
      </c>
      <c r="Q22" s="73" t="s">
        <v>34</v>
      </c>
      <c r="R22" s="36"/>
      <c r="S22" s="36"/>
      <c r="T22" s="2"/>
      <c r="U22" s="2"/>
      <c r="V22" s="2"/>
      <c r="W22" s="2"/>
      <c r="X22" s="2"/>
      <c r="Y22" s="2"/>
      <c r="Z22" s="2"/>
    </row>
    <row r="23" spans="1:26" x14ac:dyDescent="0.2">
      <c r="A23" s="36"/>
      <c r="B23" s="106"/>
      <c r="C23" s="106"/>
      <c r="D23" s="94" t="s">
        <v>23</v>
      </c>
      <c r="E23" s="107" t="s">
        <v>45</v>
      </c>
      <c r="F23" s="108">
        <f t="shared" si="0"/>
        <v>41967</v>
      </c>
      <c r="G23" s="108">
        <f>_xll.qlInterestRateIndexValueDate(M23,F23,Trigger)</f>
        <v>41969</v>
      </c>
      <c r="H23" s="108">
        <f>_xll.qlInterestRateIndexMaturity(M23,G23,Trigger)</f>
        <v>42334</v>
      </c>
      <c r="I23" s="90">
        <f>_xll.qlIndexFixing(M23,F23,TRUE,AllTriggers)</f>
        <v>3.3636860046052952E-3</v>
      </c>
      <c r="J23" s="49" t="str">
        <f>Contribution!Q23</f>
        <v>EUR6M1Y=</v>
      </c>
      <c r="K23" s="49"/>
      <c r="L23" s="104"/>
      <c r="M23" s="105" t="str">
        <f>_xll.qlSwapIndex(,"Hibor",D23,SettlementDays,Currency,Calendar,FixedLegTenor,FixedLegBDC,FixedLegDayCounter,IborIndex,YieldCurve,,Trigger)</f>
        <v>obj_00dcb#0000</v>
      </c>
      <c r="N23" s="72"/>
      <c r="O23" s="74" t="s">
        <v>14</v>
      </c>
      <c r="P23" s="74" t="s">
        <v>41</v>
      </c>
      <c r="Q23" s="74" t="s">
        <v>35</v>
      </c>
      <c r="R23" s="36"/>
      <c r="S23" s="36"/>
      <c r="T23" s="2"/>
      <c r="U23" s="2"/>
      <c r="V23" s="2"/>
      <c r="W23" s="2"/>
      <c r="X23" s="2"/>
      <c r="Y23" s="2"/>
      <c r="Z23" s="2"/>
    </row>
    <row r="24" spans="1:26" x14ac:dyDescent="0.2">
      <c r="A24" s="36"/>
      <c r="B24" s="106"/>
      <c r="C24" s="106"/>
      <c r="D24" s="94" t="s">
        <v>91</v>
      </c>
      <c r="E24" s="107" t="s">
        <v>45</v>
      </c>
      <c r="F24" s="108">
        <f t="shared" si="0"/>
        <v>41967</v>
      </c>
      <c r="G24" s="108">
        <f>_xll.qlInterestRateIndexValueDate(M24,F24,Trigger)</f>
        <v>41969</v>
      </c>
      <c r="H24" s="108">
        <f>_xll.qlInterestRateIndexMaturity(M24,G24,Trigger)</f>
        <v>42366</v>
      </c>
      <c r="I24" s="90">
        <f>_xll.qlIndexFixing(M24,F24,TRUE,AllTriggers)</f>
        <v>3.0177833933483396E-3</v>
      </c>
      <c r="J24" s="49" t="str">
        <f>Contribution!Q24</f>
        <v>EUR6M13M=</v>
      </c>
      <c r="K24" s="49"/>
      <c r="L24" s="104"/>
      <c r="M24" s="105" t="str">
        <f>_xll.qlSwapIndex(,"Hibor",D24,SettlementDays,Currency,Calendar,FixedLegTenor,FixedLegBDC,FixedLegDayCounter,IborIndex,YieldCurve,,Trigger)</f>
        <v>obj_00db9#0000</v>
      </c>
      <c r="N24" s="72"/>
      <c r="O24" s="76"/>
      <c r="P24" s="72"/>
      <c r="Q24" s="76"/>
      <c r="R24" s="36"/>
      <c r="S24" s="36"/>
      <c r="T24" s="2"/>
      <c r="U24" s="2"/>
      <c r="V24" s="2"/>
      <c r="W24" s="2"/>
      <c r="X24" s="2"/>
      <c r="Y24" s="2"/>
      <c r="Z24" s="2"/>
    </row>
    <row r="25" spans="1:26" x14ac:dyDescent="0.2">
      <c r="A25" s="36"/>
      <c r="B25" s="106"/>
      <c r="C25" s="106"/>
      <c r="D25" s="94" t="s">
        <v>92</v>
      </c>
      <c r="E25" s="107" t="s">
        <v>45</v>
      </c>
      <c r="F25" s="108">
        <f t="shared" si="0"/>
        <v>41967</v>
      </c>
      <c r="G25" s="108">
        <f>_xll.qlInterestRateIndexValueDate(M25,F25,Trigger)</f>
        <v>41969</v>
      </c>
      <c r="H25" s="108">
        <f>_xll.qlInterestRateIndexMaturity(M25,G25,Trigger)</f>
        <v>42395</v>
      </c>
      <c r="I25" s="90">
        <f>_xll.qlIndexFixing(M25,F25,TRUE,AllTriggers)</f>
        <v>3.0318209183134242E-3</v>
      </c>
      <c r="J25" s="49" t="str">
        <f>Contribution!Q25</f>
        <v>EUR6M14M=</v>
      </c>
      <c r="K25" s="49"/>
      <c r="L25" s="104"/>
      <c r="M25" s="105" t="str">
        <f>_xll.qlSwapIndex(,"Hibor",D25,SettlementDays,Currency,Calendar,FixedLegTenor,FixedLegBDC,FixedLegDayCounter,IborIndex,YieldCurve,,Trigger)</f>
        <v>obj_00db3#0000</v>
      </c>
      <c r="N25" s="72"/>
      <c r="O25" s="76"/>
      <c r="P25" s="72"/>
      <c r="Q25" s="76"/>
      <c r="R25" s="36"/>
      <c r="S25" s="36"/>
      <c r="T25" s="2"/>
      <c r="U25" s="2"/>
      <c r="V25" s="2"/>
      <c r="W25" s="2"/>
      <c r="X25" s="2"/>
      <c r="Y25" s="2"/>
      <c r="Z25" s="2"/>
    </row>
    <row r="26" spans="1:26" x14ac:dyDescent="0.2">
      <c r="A26" s="36"/>
      <c r="B26" s="106"/>
      <c r="C26" s="106"/>
      <c r="D26" s="94" t="s">
        <v>93</v>
      </c>
      <c r="E26" s="107" t="s">
        <v>45</v>
      </c>
      <c r="F26" s="108">
        <f t="shared" si="0"/>
        <v>41967</v>
      </c>
      <c r="G26" s="108">
        <f>_xll.qlInterestRateIndexValueDate(M26,F26,Trigger)</f>
        <v>41969</v>
      </c>
      <c r="H26" s="108">
        <f>_xll.qlInterestRateIndexMaturity(M26,G26,Trigger)</f>
        <v>42426</v>
      </c>
      <c r="I26" s="90">
        <f>_xll.qlIndexFixing(M26,F26,TRUE,AllTriggers)</f>
        <v>3.0543101922525999E-3</v>
      </c>
      <c r="J26" s="49" t="str">
        <f>Contribution!Q26</f>
        <v>EUR6M15M=</v>
      </c>
      <c r="K26" s="49"/>
      <c r="L26" s="104"/>
      <c r="M26" s="105" t="str">
        <f>_xll.qlSwapIndex(,"Hibor",D26,SettlementDays,Currency,Calendar,FixedLegTenor,FixedLegBDC,FixedLegDayCounter,IborIndex,YieldCurve,,Trigger)</f>
        <v>obj_00dbf#0000</v>
      </c>
      <c r="N26" s="72"/>
      <c r="O26" s="76"/>
      <c r="P26" s="72"/>
      <c r="Q26" s="76"/>
      <c r="R26" s="36"/>
      <c r="S26" s="36"/>
      <c r="T26" s="2"/>
      <c r="U26" s="2"/>
      <c r="V26" s="2"/>
      <c r="W26" s="2"/>
      <c r="X26" s="2"/>
      <c r="Y26" s="2"/>
      <c r="Z26" s="2"/>
    </row>
    <row r="27" spans="1:26" x14ac:dyDescent="0.2">
      <c r="A27" s="36"/>
      <c r="B27" s="106"/>
      <c r="C27" s="106"/>
      <c r="D27" s="94" t="s">
        <v>94</v>
      </c>
      <c r="E27" s="107" t="s">
        <v>45</v>
      </c>
      <c r="F27" s="108">
        <f t="shared" si="0"/>
        <v>41967</v>
      </c>
      <c r="G27" s="108">
        <f>_xll.qlInterestRateIndexValueDate(M27,F27,Trigger)</f>
        <v>41969</v>
      </c>
      <c r="H27" s="108">
        <f>_xll.qlInterestRateIndexMaturity(M27,G27,Trigger)</f>
        <v>42458</v>
      </c>
      <c r="I27" s="90">
        <f>_xll.qlIndexFixing(M27,F27,TRUE,AllTriggers)</f>
        <v>3.0843075376474354E-3</v>
      </c>
      <c r="J27" s="49" t="str">
        <f>Contribution!Q27</f>
        <v>EUR6M16M=</v>
      </c>
      <c r="K27" s="49"/>
      <c r="L27" s="104"/>
      <c r="M27" s="105" t="str">
        <f>_xll.qlSwapIndex(,"Hibor",D27,SettlementDays,Currency,Calendar,FixedLegTenor,FixedLegBDC,FixedLegDayCounter,IborIndex,YieldCurve,,Trigger)</f>
        <v>obj_00dc1#0000</v>
      </c>
      <c r="N27" s="72"/>
      <c r="O27" s="76"/>
      <c r="P27" s="72"/>
      <c r="Q27" s="76"/>
      <c r="R27" s="36"/>
      <c r="S27" s="36"/>
      <c r="T27" s="2"/>
      <c r="U27" s="2"/>
      <c r="V27" s="2"/>
      <c r="W27" s="2"/>
      <c r="X27" s="2"/>
      <c r="Y27" s="2"/>
      <c r="Z27" s="2"/>
    </row>
    <row r="28" spans="1:26" x14ac:dyDescent="0.2">
      <c r="A28" s="36"/>
      <c r="B28" s="106"/>
      <c r="C28" s="106"/>
      <c r="D28" s="94" t="s">
        <v>95</v>
      </c>
      <c r="E28" s="107" t="s">
        <v>45</v>
      </c>
      <c r="F28" s="108">
        <f t="shared" si="0"/>
        <v>41967</v>
      </c>
      <c r="G28" s="108">
        <f>_xll.qlInterestRateIndexValueDate(M28,F28,Trigger)</f>
        <v>41969</v>
      </c>
      <c r="H28" s="108">
        <f>_xll.qlInterestRateIndexMaturity(M28,G28,Trigger)</f>
        <v>42486</v>
      </c>
      <c r="I28" s="90">
        <f>_xll.qlIndexFixing(M28,F28,TRUE,AllTriggers)</f>
        <v>3.1226283956926676E-3</v>
      </c>
      <c r="J28" s="49" t="str">
        <f>Contribution!Q28</f>
        <v>EUR6M17M=</v>
      </c>
      <c r="K28" s="49"/>
      <c r="L28" s="104"/>
      <c r="M28" s="105" t="str">
        <f>_xll.qlSwapIndex(,"Hibor",D28,SettlementDays,Currency,Calendar,FixedLegTenor,FixedLegBDC,FixedLegDayCounter,IborIndex,YieldCurve,,Trigger)</f>
        <v>obj_00db0#0000</v>
      </c>
      <c r="N28" s="72"/>
      <c r="O28" s="76"/>
      <c r="P28" s="72"/>
      <c r="Q28" s="76"/>
      <c r="R28" s="36"/>
      <c r="S28" s="36"/>
      <c r="T28" s="2"/>
      <c r="U28" s="2"/>
      <c r="V28" s="2"/>
      <c r="W28" s="2"/>
      <c r="X28" s="2"/>
      <c r="Y28" s="2"/>
      <c r="Z28" s="2"/>
    </row>
    <row r="29" spans="1:26" x14ac:dyDescent="0.2">
      <c r="A29" s="36"/>
      <c r="B29" s="109"/>
      <c r="C29" s="109"/>
      <c r="D29" s="94" t="s">
        <v>48</v>
      </c>
      <c r="E29" s="110" t="s">
        <v>45</v>
      </c>
      <c r="F29" s="111">
        <f t="shared" si="0"/>
        <v>41967</v>
      </c>
      <c r="G29" s="111">
        <f>_xll.qlInterestRateIndexValueDate(M29,F29,Trigger)</f>
        <v>41969</v>
      </c>
      <c r="H29" s="111">
        <f>_xll.qlInterestRateIndexMaturity(M29,G29,Trigger)</f>
        <v>42516</v>
      </c>
      <c r="I29" s="112">
        <f>_xll.qlIndexFixing(M29,F29,TRUE,AllTriggers)</f>
        <v>3.1678471759788618E-3</v>
      </c>
      <c r="J29" s="113" t="str">
        <f>Contribution!Q29</f>
        <v>EUR6M18M=</v>
      </c>
      <c r="K29" s="113"/>
      <c r="L29" s="104"/>
      <c r="M29" s="114" t="str">
        <f>_xll.qlSwapIndex(,"Hibor",D29,SettlementDays,Currency,Calendar,FixedLegTenor,FixedLegBDC,FixedLegDayCounter,IborIndex,YieldCurve,,Trigger)</f>
        <v>obj_00db4#0000</v>
      </c>
      <c r="N29" s="72"/>
      <c r="O29" s="76"/>
      <c r="P29" s="72"/>
      <c r="Q29" s="76"/>
      <c r="R29" s="36"/>
      <c r="S29" s="36"/>
      <c r="T29" s="2"/>
      <c r="U29" s="2"/>
      <c r="V29" s="2"/>
      <c r="W29" s="2"/>
      <c r="X29" s="2"/>
      <c r="Y29" s="2"/>
      <c r="Z29" s="2"/>
    </row>
    <row r="30" spans="1:26" x14ac:dyDescent="0.2">
      <c r="A30" s="36"/>
      <c r="B30" s="7"/>
      <c r="C30" s="7"/>
      <c r="D30" s="131" t="s">
        <v>96</v>
      </c>
      <c r="E30" s="5"/>
      <c r="F30" s="5"/>
      <c r="G30" s="5"/>
      <c r="H30" s="5"/>
      <c r="I30" s="5"/>
      <c r="J30" s="5"/>
      <c r="K30" s="5"/>
      <c r="L30" s="36"/>
      <c r="M30" s="50"/>
      <c r="N30" s="72"/>
      <c r="O30" s="76"/>
      <c r="P30" s="72"/>
      <c r="Q30" s="76"/>
      <c r="R30" s="36"/>
      <c r="S30" s="36"/>
      <c r="T30" s="2"/>
      <c r="U30" s="2"/>
      <c r="V30" s="2"/>
      <c r="W30" s="2"/>
      <c r="X30" s="2"/>
      <c r="Y30" s="2"/>
      <c r="Z30" s="2"/>
    </row>
    <row r="31" spans="1:26" x14ac:dyDescent="0.2">
      <c r="A31" s="36"/>
      <c r="B31" s="7"/>
      <c r="C31" s="7"/>
      <c r="D31" s="131" t="s">
        <v>97</v>
      </c>
      <c r="E31" s="5"/>
      <c r="F31" s="5"/>
      <c r="G31" s="5"/>
      <c r="H31" s="5"/>
      <c r="I31" s="5"/>
      <c r="J31" s="5"/>
      <c r="K31" s="5"/>
      <c r="L31" s="36"/>
      <c r="M31" s="76"/>
      <c r="N31" s="72"/>
      <c r="O31" s="76"/>
      <c r="P31" s="72"/>
      <c r="Q31" s="76"/>
      <c r="R31" s="36"/>
      <c r="S31" s="36"/>
      <c r="T31" s="2"/>
      <c r="U31" s="2"/>
      <c r="V31" s="2"/>
      <c r="W31" s="2"/>
      <c r="X31" s="2"/>
      <c r="Y31" s="2"/>
      <c r="Z31" s="2"/>
    </row>
    <row r="32" spans="1:26" x14ac:dyDescent="0.2">
      <c r="A32" s="36"/>
      <c r="B32" s="7"/>
      <c r="C32" s="7"/>
      <c r="D32" s="131" t="s">
        <v>98</v>
      </c>
      <c r="E32" s="5"/>
      <c r="F32" s="5"/>
      <c r="G32" s="5"/>
      <c r="H32" s="5"/>
      <c r="I32" s="5"/>
      <c r="J32" s="5"/>
      <c r="K32" s="5"/>
      <c r="L32" s="36"/>
      <c r="M32" s="76"/>
      <c r="N32" s="72"/>
      <c r="O32" s="76"/>
      <c r="P32" s="72"/>
      <c r="Q32" s="76"/>
      <c r="R32" s="36"/>
      <c r="S32" s="36"/>
      <c r="T32" s="2"/>
      <c r="U32" s="2"/>
      <c r="V32" s="2"/>
      <c r="W32" s="2"/>
      <c r="X32" s="2"/>
      <c r="Y32" s="2"/>
      <c r="Z32" s="2"/>
    </row>
    <row r="33" spans="1:26" x14ac:dyDescent="0.2">
      <c r="A33" s="36"/>
      <c r="B33" s="7"/>
      <c r="C33" s="7"/>
      <c r="D33" s="131" t="s">
        <v>99</v>
      </c>
      <c r="E33" s="5"/>
      <c r="F33" s="5"/>
      <c r="G33" s="5"/>
      <c r="H33" s="5"/>
      <c r="I33" s="5"/>
      <c r="J33" s="5"/>
      <c r="K33" s="5"/>
      <c r="L33" s="36"/>
      <c r="M33" s="76"/>
      <c r="N33" s="72"/>
      <c r="O33" s="76"/>
      <c r="P33" s="76"/>
      <c r="Q33" s="72"/>
      <c r="R33" s="76"/>
      <c r="S33" s="76"/>
      <c r="T33" s="2"/>
      <c r="U33" s="2"/>
      <c r="V33" s="2"/>
      <c r="W33" s="2"/>
      <c r="X33" s="2"/>
      <c r="Y33" s="2"/>
      <c r="Z33" s="2"/>
    </row>
    <row r="34" spans="1:26" x14ac:dyDescent="0.2">
      <c r="A34" s="36"/>
      <c r="B34" s="7"/>
      <c r="C34" s="7"/>
      <c r="D34" s="131" t="s">
        <v>100</v>
      </c>
      <c r="E34" s="5"/>
      <c r="F34" s="5"/>
      <c r="G34" s="5"/>
      <c r="H34" s="5"/>
      <c r="I34" s="5"/>
      <c r="J34" s="5"/>
      <c r="K34" s="5"/>
      <c r="L34" s="36"/>
      <c r="M34" s="76"/>
      <c r="N34" s="72"/>
      <c r="O34" s="76"/>
      <c r="P34" s="72"/>
      <c r="Q34" s="76"/>
      <c r="R34" s="36"/>
      <c r="S34" s="36"/>
      <c r="T34" s="2"/>
      <c r="U34" s="2"/>
      <c r="V34" s="2"/>
      <c r="W34" s="2"/>
      <c r="X34" s="2"/>
      <c r="Y34" s="2"/>
      <c r="Z34" s="2"/>
    </row>
    <row r="35" spans="1:26" x14ac:dyDescent="0.2">
      <c r="A35" s="36"/>
      <c r="B35" s="7"/>
      <c r="C35" s="7"/>
      <c r="D35" s="131" t="s">
        <v>24</v>
      </c>
      <c r="E35" s="5"/>
      <c r="F35" s="5"/>
      <c r="G35" s="5"/>
      <c r="H35" s="5"/>
      <c r="I35" s="5"/>
      <c r="J35" s="5"/>
      <c r="K35" s="5"/>
      <c r="L35" s="36"/>
      <c r="M35" s="76"/>
      <c r="N35" s="72"/>
      <c r="O35" s="76"/>
      <c r="P35" s="72"/>
      <c r="Q35" s="76"/>
      <c r="R35" s="36"/>
      <c r="S35" s="36"/>
      <c r="T35" s="2"/>
      <c r="U35" s="2"/>
      <c r="V35" s="2"/>
      <c r="W35" s="2"/>
      <c r="X35" s="2"/>
      <c r="Y35" s="2"/>
      <c r="Z35" s="2"/>
    </row>
    <row r="36" spans="1:26" x14ac:dyDescent="0.2">
      <c r="A36" s="36"/>
      <c r="B36" s="7"/>
      <c r="C36" s="7"/>
      <c r="D36" s="131" t="s">
        <v>142</v>
      </c>
      <c r="E36" s="5"/>
      <c r="F36" s="5"/>
      <c r="G36" s="5"/>
      <c r="H36" s="5"/>
      <c r="I36" s="5"/>
      <c r="J36" s="5"/>
      <c r="K36" s="5"/>
      <c r="L36" s="36"/>
      <c r="M36" s="76"/>
      <c r="N36" s="72"/>
      <c r="O36" s="76"/>
      <c r="P36" s="72"/>
      <c r="Q36" s="76"/>
      <c r="R36" s="36"/>
      <c r="S36" s="36"/>
      <c r="T36" s="2"/>
      <c r="U36" s="2"/>
      <c r="V36" s="2"/>
      <c r="W36" s="2"/>
      <c r="X36" s="2"/>
      <c r="Y36" s="2"/>
      <c r="Z36" s="2"/>
    </row>
    <row r="37" spans="1:26" x14ac:dyDescent="0.2">
      <c r="A37" s="36"/>
      <c r="B37" s="7"/>
      <c r="C37" s="7"/>
      <c r="D37" s="131" t="s">
        <v>143</v>
      </c>
      <c r="E37" s="5"/>
      <c r="F37" s="5"/>
      <c r="G37" s="5"/>
      <c r="H37" s="5"/>
      <c r="I37" s="5"/>
      <c r="J37" s="5"/>
      <c r="K37" s="5"/>
      <c r="L37" s="36"/>
      <c r="M37" s="76"/>
      <c r="N37" s="76"/>
      <c r="O37" s="76"/>
      <c r="P37" s="36"/>
      <c r="Q37" s="36"/>
      <c r="R37" s="76"/>
      <c r="S37" s="36"/>
      <c r="T37" s="2"/>
      <c r="U37" s="2"/>
      <c r="V37" s="2"/>
      <c r="W37" s="2"/>
      <c r="X37" s="2"/>
      <c r="Y37" s="2"/>
      <c r="Z37" s="2"/>
    </row>
    <row r="38" spans="1:26" x14ac:dyDescent="0.2">
      <c r="A38" s="36"/>
      <c r="B38" s="7"/>
      <c r="C38" s="7"/>
      <c r="D38" s="131" t="s">
        <v>144</v>
      </c>
      <c r="E38" s="5"/>
      <c r="F38" s="5"/>
      <c r="G38" s="5"/>
      <c r="H38" s="5"/>
      <c r="I38" s="5"/>
      <c r="J38" s="5"/>
      <c r="K38" s="5"/>
      <c r="L38" s="36"/>
      <c r="M38" s="76"/>
      <c r="N38" s="76"/>
      <c r="O38" s="76"/>
      <c r="P38" s="36"/>
      <c r="Q38" s="36"/>
      <c r="R38" s="36"/>
      <c r="S38" s="36"/>
      <c r="T38" s="2"/>
      <c r="U38" s="2"/>
      <c r="V38" s="2"/>
      <c r="W38" s="2"/>
      <c r="X38" s="2"/>
      <c r="Y38" s="2"/>
      <c r="Z38" s="2"/>
    </row>
    <row r="39" spans="1:26" x14ac:dyDescent="0.2">
      <c r="A39" s="76"/>
      <c r="B39" s="7"/>
      <c r="C39" s="7"/>
      <c r="D39" s="131" t="s">
        <v>25</v>
      </c>
      <c r="E39" s="5"/>
      <c r="F39" s="5"/>
      <c r="G39" s="5"/>
      <c r="H39" s="5"/>
      <c r="I39" s="5"/>
      <c r="J39" s="5"/>
      <c r="K39" s="5"/>
      <c r="L39" s="76"/>
      <c r="M39" s="76"/>
      <c r="N39" s="76"/>
      <c r="O39" s="76"/>
      <c r="P39" s="36"/>
      <c r="Q39" s="3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6"/>
      <c r="B40" s="7"/>
      <c r="C40" s="7"/>
      <c r="D40" s="131" t="s">
        <v>26</v>
      </c>
      <c r="E40" s="5"/>
      <c r="F40" s="5"/>
      <c r="G40" s="5"/>
      <c r="H40" s="5"/>
      <c r="I40" s="5"/>
      <c r="J40" s="5"/>
      <c r="K40" s="5"/>
      <c r="L40" s="76"/>
      <c r="M40" s="76"/>
      <c r="N40" s="76"/>
      <c r="O40" s="76"/>
      <c r="P40" s="36"/>
      <c r="Q40" s="3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131" t="s">
        <v>27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131" t="s">
        <v>101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131" t="s">
        <v>28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131" t="s">
        <v>102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6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131" t="s">
        <v>103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131" t="s">
        <v>29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131" t="s">
        <v>104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131" t="s">
        <v>30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131" t="s">
        <v>105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131" t="s">
        <v>106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131" t="s">
        <v>31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131" t="s">
        <v>107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131" t="s">
        <v>108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131" t="s">
        <v>109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131" t="s">
        <v>110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131" t="s">
        <v>111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131" t="s">
        <v>112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131" t="s">
        <v>113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131" t="s">
        <v>114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131" t="s">
        <v>115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131" t="s">
        <v>116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131" t="s">
        <v>117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131" t="s">
        <v>118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131" t="s">
        <v>119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131" t="s">
        <v>120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131" t="s">
        <v>121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131" t="s">
        <v>148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131" t="s">
        <v>149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131" t="s">
        <v>150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131" t="s">
        <v>151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131" t="s">
        <v>122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131" t="s">
        <v>152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131" t="s">
        <v>153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131" t="s">
        <v>154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131" t="s">
        <v>155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131" t="s">
        <v>123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131" t="s">
        <v>124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132" t="s">
        <v>125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87"/>
      <c r="B105" s="88"/>
      <c r="C105" s="88"/>
      <c r="D105" s="89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87"/>
      <c r="B106" s="88"/>
      <c r="C106" s="88"/>
      <c r="D106" s="89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87"/>
      <c r="B107" s="88"/>
      <c r="C107" s="88"/>
      <c r="D107" s="89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87"/>
      <c r="B108" s="88"/>
      <c r="C108" s="88"/>
      <c r="D108" s="89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87"/>
      <c r="B109" s="88"/>
      <c r="C109" s="88"/>
      <c r="D109" s="89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87"/>
      <c r="B110" s="88"/>
      <c r="C110" s="88"/>
      <c r="D110" s="89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87"/>
      <c r="B111" s="88"/>
      <c r="C111" s="88"/>
      <c r="D111" s="89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87"/>
      <c r="B112" s="88"/>
      <c r="C112" s="88"/>
      <c r="D112" s="89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87"/>
      <c r="B113" s="88"/>
      <c r="C113" s="88"/>
      <c r="D113" s="89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87"/>
      <c r="B114" s="88"/>
      <c r="C114" s="88"/>
      <c r="D114" s="89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87"/>
      <c r="B115" s="88"/>
      <c r="C115" s="88"/>
      <c r="D115" s="89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87"/>
      <c r="L116" s="87"/>
      <c r="M116" s="87"/>
      <c r="N116" s="87"/>
      <c r="O116" s="8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87"/>
      <c r="L117" s="87"/>
      <c r="M117" s="87"/>
      <c r="N117" s="87"/>
      <c r="O117" s="8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87"/>
      <c r="L118" s="87"/>
      <c r="M118" s="87"/>
      <c r="N118" s="87"/>
      <c r="O118" s="8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87"/>
      <c r="L119" s="87"/>
      <c r="M119" s="87"/>
      <c r="N119" s="87"/>
      <c r="O119" s="8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87"/>
      <c r="L120" s="87"/>
      <c r="M120" s="87"/>
      <c r="N120" s="87"/>
      <c r="O120" s="8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87"/>
      <c r="L121" s="87"/>
      <c r="M121" s="87"/>
      <c r="N121" s="87"/>
      <c r="O121" s="87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87"/>
      <c r="L122" s="87"/>
      <c r="M122" s="87"/>
      <c r="N122" s="87"/>
      <c r="O122" s="87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23 P6">
      <formula1>"Following,Modified Following,Preceding,Modified Preceding,Unadjusted,Half-Month Modified Following"</formula1>
    </dataValidation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9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customWidth="1" collapsed="1"/>
    <col min="15" max="15" width="41" style="6" bestFit="1" customWidth="1"/>
    <col min="16" max="16" width="10" style="1" bestFit="1" customWidth="1"/>
    <col min="17" max="75" width="27.28515625" style="1" customWidth="1"/>
    <col min="76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6"/>
      <c r="B2" s="76"/>
      <c r="C2" s="76"/>
      <c r="D2" s="72"/>
      <c r="E2" s="73" t="s">
        <v>57</v>
      </c>
      <c r="F2" s="74" t="s">
        <v>15</v>
      </c>
      <c r="G2" s="76"/>
      <c r="H2" s="76"/>
      <c r="I2" s="76"/>
      <c r="J2" s="76"/>
      <c r="K2" s="76"/>
      <c r="L2" s="76"/>
      <c r="M2" s="73" t="s">
        <v>50</v>
      </c>
      <c r="N2" s="76"/>
      <c r="O2" s="7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3" t="s">
        <v>58</v>
      </c>
      <c r="F3" s="74" t="str">
        <f>Currency&amp;CurveTenor</f>
        <v>EURON</v>
      </c>
      <c r="G3" s="76"/>
      <c r="H3" s="76"/>
      <c r="I3" s="76"/>
      <c r="J3" s="76"/>
      <c r="K3" s="76"/>
      <c r="L3" s="5"/>
      <c r="M3" s="27" t="s">
        <v>130</v>
      </c>
      <c r="N3" s="5"/>
      <c r="O3" s="7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76"/>
      <c r="B4" s="76"/>
      <c r="C4" s="76"/>
      <c r="D4" s="72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6"/>
      <c r="B5" s="36"/>
      <c r="C5" s="36"/>
      <c r="D5" s="21"/>
      <c r="E5" s="21" t="s">
        <v>39</v>
      </c>
      <c r="F5" s="21" t="s">
        <v>44</v>
      </c>
      <c r="G5" s="21" t="s">
        <v>54</v>
      </c>
      <c r="H5" s="21" t="s">
        <v>37</v>
      </c>
      <c r="I5" s="22" t="s">
        <v>36</v>
      </c>
      <c r="J5" s="22" t="s">
        <v>55</v>
      </c>
      <c r="K5" s="22" t="s">
        <v>56</v>
      </c>
      <c r="L5" s="36"/>
      <c r="M5" s="73" t="s">
        <v>89</v>
      </c>
      <c r="N5" s="72"/>
      <c r="O5" s="7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36"/>
      <c r="B6" s="36"/>
      <c r="C6" s="36"/>
      <c r="D6" s="93"/>
      <c r="E6" s="91"/>
      <c r="F6" s="92"/>
      <c r="G6" s="92"/>
      <c r="H6" s="92"/>
      <c r="I6" s="46"/>
      <c r="J6" s="47"/>
      <c r="K6" s="47"/>
      <c r="L6" s="104"/>
      <c r="M6" s="105"/>
      <c r="N6" s="72"/>
      <c r="O6" s="7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6"/>
      <c r="B7" s="36"/>
      <c r="C7" s="36"/>
      <c r="D7" s="94"/>
      <c r="E7" s="107"/>
      <c r="F7" s="108"/>
      <c r="G7" s="108"/>
      <c r="H7" s="108"/>
      <c r="I7" s="90"/>
      <c r="J7" s="49"/>
      <c r="K7" s="49"/>
      <c r="L7" s="104"/>
      <c r="M7" s="105"/>
      <c r="N7" s="72"/>
      <c r="O7" s="7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6"/>
      <c r="B8" s="36"/>
      <c r="C8" s="36"/>
      <c r="D8" s="94" t="s">
        <v>127</v>
      </c>
      <c r="E8" s="107" t="s">
        <v>40</v>
      </c>
      <c r="F8" s="108">
        <f t="shared" ref="F8:F78" si="0">EvaluationDate</f>
        <v>41967</v>
      </c>
      <c r="G8" s="108">
        <f>_xll.qlInstrumentValuationDate(M8)</f>
        <v>41969</v>
      </c>
      <c r="H8" s="108">
        <f>_xll.qlCalendarAdvance(Calendar,G8,IF(D8="SN","1D",IF(D8="SW","1W",D8)),"f",FALSE)</f>
        <v>41970</v>
      </c>
      <c r="I8" s="90">
        <f>_xll.qlOvernightIndexedSwapFairRate(M8,AllTriggers)</f>
        <v>3.4999897915888312E-4</v>
      </c>
      <c r="J8" s="49"/>
      <c r="K8" s="49"/>
      <c r="L8" s="104"/>
      <c r="M8" s="105" t="str">
        <f>_xll.qlMakeOIS(,IF(D8="SN","1D",IF(D8="SW","1W",D8)),OvernightIndex,,"0D",,,,Trigger)</f>
        <v>obj_00d44#0000</v>
      </c>
      <c r="N8" s="72"/>
      <c r="O8" s="7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6"/>
      <c r="B9" s="36"/>
      <c r="C9" s="36"/>
      <c r="D9" s="94" t="s">
        <v>131</v>
      </c>
      <c r="E9" s="107" t="s">
        <v>40</v>
      </c>
      <c r="F9" s="108">
        <f t="shared" si="0"/>
        <v>41967</v>
      </c>
      <c r="G9" s="108">
        <f>_xll.qlInstrumentValuationDate(M9)</f>
        <v>41969</v>
      </c>
      <c r="H9" s="108">
        <f>_xll.qlCalendarAdvance(Calendar,G9,IF(D9="SN","1D",IF(D9="SW","1W",D9)),"f",FALSE)</f>
        <v>41976</v>
      </c>
      <c r="I9" s="90">
        <f>_xll.qlOvernightIndexedSwapFairRate(M9,AllTriggers)</f>
        <v>3.4999999999943805E-4</v>
      </c>
      <c r="J9" s="49" t="str">
        <f>Contribution!Y9</f>
        <v>EUROISDDS1W</v>
      </c>
      <c r="K9" s="49" t="str">
        <f t="shared" ref="K9:K23" si="1">Currency&amp;"EON"&amp;D9&amp;"=ICAP"</f>
        <v>EUREONSW=ICAP</v>
      </c>
      <c r="L9" s="104"/>
      <c r="M9" s="105" t="str">
        <f>_xll.qlMakeOIS(,IF(D9="SN","1D",IF(D9="SW","1W",D9)),OvernightIndex,,"0D",,,,Trigger)</f>
        <v>obj_00d54#0000</v>
      </c>
      <c r="N9" s="72"/>
      <c r="O9" s="76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6"/>
      <c r="B10" s="36"/>
      <c r="C10" s="36"/>
      <c r="D10" s="94" t="s">
        <v>16</v>
      </c>
      <c r="E10" s="107" t="s">
        <v>40</v>
      </c>
      <c r="F10" s="108">
        <f t="shared" si="0"/>
        <v>41967</v>
      </c>
      <c r="G10" s="108">
        <f>_xll.qlInstrumentValuationDate(M10)</f>
        <v>41969</v>
      </c>
      <c r="H10" s="108">
        <f>_xll.qlCalendarAdvance(Calendar,G10,IF(D10="SN","1D",IF(D10="SW","1W",D10)),"f",FALSE)</f>
        <v>41983</v>
      </c>
      <c r="I10" s="90">
        <f>_xll.qlOvernightIndexedSwapFairRate(M10,AllTriggers)</f>
        <v>8.9998577464786168E-5</v>
      </c>
      <c r="J10" s="49" t="str">
        <f>Contribution!Y10</f>
        <v>EUROISDDS2W</v>
      </c>
      <c r="K10" s="49" t="str">
        <f t="shared" si="1"/>
        <v>EUREON2W=ICAP</v>
      </c>
      <c r="L10" s="104"/>
      <c r="M10" s="105" t="str">
        <f>_xll.qlMakeOIS(,IF(D10="SN","1D",IF(D10="SW","1W",D10)),OvernightIndex,,"0D",,,,Trigger)</f>
        <v>obj_00d64#0000</v>
      </c>
      <c r="N10" s="72"/>
      <c r="O10" s="7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6"/>
      <c r="B11" s="36"/>
      <c r="C11" s="36"/>
      <c r="D11" s="94" t="s">
        <v>90</v>
      </c>
      <c r="E11" s="107" t="s">
        <v>40</v>
      </c>
      <c r="F11" s="108">
        <f t="shared" si="0"/>
        <v>41967</v>
      </c>
      <c r="G11" s="108">
        <f>_xll.qlInstrumentValuationDate(M11)</f>
        <v>41969</v>
      </c>
      <c r="H11" s="108">
        <f>_xll.qlCalendarAdvance(Calendar,G11,IF(D11="SN","1D",IF(D11="SW","1W",D11)),"f",FALSE)</f>
        <v>41990</v>
      </c>
      <c r="I11" s="90">
        <f>_xll.qlOvernightIndexedSwapFairRate(M11,AllTriggers)</f>
        <v>3.3316239405374001E-6</v>
      </c>
      <c r="J11" s="49" t="str">
        <f>Contribution!Y11</f>
        <v>EUROISDDS3W</v>
      </c>
      <c r="K11" s="49" t="str">
        <f t="shared" si="1"/>
        <v>EUREON3W=ICAP</v>
      </c>
      <c r="L11" s="104"/>
      <c r="M11" s="105" t="str">
        <f>_xll.qlMakeOIS(,IF(D11="SN","1D",IF(D11="SW","1W",D11)),OvernightIndex,,"0D",,,,Trigger)</f>
        <v>obj_00d32#0000</v>
      </c>
      <c r="N11" s="72"/>
      <c r="O11" s="7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6"/>
      <c r="B12" s="36"/>
      <c r="C12" s="36"/>
      <c r="D12" s="94" t="s">
        <v>17</v>
      </c>
      <c r="E12" s="107" t="s">
        <v>40</v>
      </c>
      <c r="F12" s="108">
        <f t="shared" si="0"/>
        <v>41967</v>
      </c>
      <c r="G12" s="108">
        <f>_xll.qlInstrumentValuationDate(M12)</f>
        <v>41969</v>
      </c>
      <c r="H12" s="108">
        <f>_xll.qlCalendarAdvance(Calendar,G12,IF(D12="SN","1D",IF(D12="SW","1W",D12)),"f",FALSE)</f>
        <v>42002</v>
      </c>
      <c r="I12" s="90">
        <f>_xll.qlOvernightIndexedSwapFairRate(M12,AllTriggers)</f>
        <v>-5.969861038603662E-5</v>
      </c>
      <c r="J12" s="49" t="str">
        <f>Contribution!Y12</f>
        <v>EUROISDDS1M</v>
      </c>
      <c r="K12" s="49" t="str">
        <f t="shared" si="1"/>
        <v>EUREON1M=ICAP</v>
      </c>
      <c r="L12" s="104"/>
      <c r="M12" s="105" t="str">
        <f>_xll.qlMakeOIS(,IF(D12="SN","1D",IF(D12="SW","1W",D12)),OvernightIndex,,"0D",,,,Trigger)</f>
        <v>obj_00d50#0000</v>
      </c>
      <c r="N12" s="72"/>
      <c r="O12" s="7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6"/>
      <c r="B13" s="36"/>
      <c r="C13" s="36"/>
      <c r="D13" s="94" t="s">
        <v>18</v>
      </c>
      <c r="E13" s="107" t="s">
        <v>40</v>
      </c>
      <c r="F13" s="108">
        <f t="shared" si="0"/>
        <v>41967</v>
      </c>
      <c r="G13" s="108">
        <f>_xll.qlInstrumentValuationDate(M13)</f>
        <v>41969</v>
      </c>
      <c r="H13" s="108">
        <f>_xll.qlCalendarAdvance(Calendar,G13,IF(D13="SN","1D",IF(D13="SW","1W",D13)),"f",FALSE)</f>
        <v>42030</v>
      </c>
      <c r="I13" s="90">
        <f>_xll.qlOvernightIndexedSwapFairRate(M13,AllTriggers)</f>
        <v>-1.1032871736598281E-4</v>
      </c>
      <c r="J13" s="49" t="str">
        <f>Contribution!Y13</f>
        <v>EUROISDDS2M</v>
      </c>
      <c r="K13" s="49" t="str">
        <f t="shared" si="1"/>
        <v>EUREON2M=ICAP</v>
      </c>
      <c r="L13" s="104"/>
      <c r="M13" s="105" t="str">
        <f>_xll.qlMakeOIS(,IF(D13="SN","1D",IF(D13="SW","1W",D13)),OvernightIndex,,"0D",,,,Trigger)</f>
        <v>obj_00d6c#0000</v>
      </c>
      <c r="N13" s="72"/>
      <c r="O13" s="7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6"/>
      <c r="B14" s="36"/>
      <c r="C14" s="36"/>
      <c r="D14" s="94" t="s">
        <v>19</v>
      </c>
      <c r="E14" s="107" t="s">
        <v>40</v>
      </c>
      <c r="F14" s="108">
        <f t="shared" si="0"/>
        <v>41967</v>
      </c>
      <c r="G14" s="108">
        <f>_xll.qlInstrumentValuationDate(M14)</f>
        <v>41969</v>
      </c>
      <c r="H14" s="108">
        <f>_xll.qlCalendarAdvance(Calendar,G14,IF(D14="SN","1D",IF(D14="SW","1W",D14)),"f",FALSE)</f>
        <v>42061</v>
      </c>
      <c r="I14" s="90">
        <f>_xll.qlOvernightIndexedSwapFairRate(M14,AllTriggers)</f>
        <v>-5.066256890572047E-5</v>
      </c>
      <c r="J14" s="49" t="str">
        <f>Contribution!Y14</f>
        <v>EUROISDDS3M</v>
      </c>
      <c r="K14" s="49" t="str">
        <f t="shared" si="1"/>
        <v>EUREON3M=ICAP</v>
      </c>
      <c r="L14" s="104"/>
      <c r="M14" s="105" t="str">
        <f>_xll.qlMakeOIS(,IF(D14="SN","1D",IF(D14="SW","1W",D14)),OvernightIndex,,"0D",,,,Trigger)</f>
        <v>obj_00d67#0000</v>
      </c>
      <c r="N14" s="72"/>
      <c r="O14" s="7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36"/>
      <c r="B15" s="36"/>
      <c r="C15" s="36"/>
      <c r="D15" s="94" t="s">
        <v>20</v>
      </c>
      <c r="E15" s="107" t="s">
        <v>40</v>
      </c>
      <c r="F15" s="108">
        <f t="shared" si="0"/>
        <v>41967</v>
      </c>
      <c r="G15" s="108">
        <f>_xll.qlInstrumentValuationDate(M15)</f>
        <v>41969</v>
      </c>
      <c r="H15" s="108">
        <f>_xll.qlCalendarAdvance(Calendar,G15,IF(D15="SN","1D",IF(D15="SW","1W",D15)),"f",FALSE)</f>
        <v>42089</v>
      </c>
      <c r="I15" s="90">
        <f>_xll.qlOvernightIndexedSwapFairRate(M15,AllTriggers)</f>
        <v>-6.9667676939388925E-5</v>
      </c>
      <c r="J15" s="49" t="str">
        <f>Contribution!Y15</f>
        <v>EUROISDDS4M</v>
      </c>
      <c r="K15" s="49" t="str">
        <f t="shared" si="1"/>
        <v>EUREON4M=ICAP</v>
      </c>
      <c r="L15" s="104"/>
      <c r="M15" s="105" t="str">
        <f>_xll.qlMakeOIS(,IF(D15="SN","1D",IF(D15="SW","1W",D15)),OvernightIndex,,"0D",,,,Trigger)</f>
        <v>obj_00d5e#0000</v>
      </c>
      <c r="N15" s="72"/>
      <c r="O15" s="7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6"/>
      <c r="B16" s="36"/>
      <c r="C16" s="36"/>
      <c r="D16" s="94" t="s">
        <v>21</v>
      </c>
      <c r="E16" s="107" t="s">
        <v>40</v>
      </c>
      <c r="F16" s="108">
        <f t="shared" si="0"/>
        <v>41967</v>
      </c>
      <c r="G16" s="108">
        <f>_xll.qlInstrumentValuationDate(M16)</f>
        <v>41969</v>
      </c>
      <c r="H16" s="108">
        <f>_xll.qlCalendarAdvance(Calendar,G16,IF(D16="SN","1D",IF(D16="SW","1W",D16)),"f",FALSE)</f>
        <v>42121</v>
      </c>
      <c r="I16" s="90">
        <f>_xll.qlOvernightIndexedSwapFairRate(M16,AllTriggers)</f>
        <v>-1.2684172250742554E-4</v>
      </c>
      <c r="J16" s="49" t="str">
        <f>Contribution!Y16</f>
        <v>EUROISDDS5M</v>
      </c>
      <c r="K16" s="49" t="str">
        <f t="shared" si="1"/>
        <v>EUREON5M=ICAP</v>
      </c>
      <c r="L16" s="104"/>
      <c r="M16" s="105" t="str">
        <f>_xll.qlMakeOIS(,IF(D16="SN","1D",IF(D16="SW","1W",D16)),OvernightIndex,,"0D",,,,Trigger)</f>
        <v>obj_00d5b#0000</v>
      </c>
      <c r="N16" s="72"/>
      <c r="O16" s="7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6"/>
      <c r="B17" s="36"/>
      <c r="C17" s="36"/>
      <c r="D17" s="94" t="s">
        <v>14</v>
      </c>
      <c r="E17" s="107" t="s">
        <v>40</v>
      </c>
      <c r="F17" s="108">
        <f t="shared" si="0"/>
        <v>41967</v>
      </c>
      <c r="G17" s="108">
        <f>_xll.qlInstrumentValuationDate(M17)</f>
        <v>41969</v>
      </c>
      <c r="H17" s="108">
        <f>_xll.qlCalendarAdvance(Calendar,G17,IF(D17="SN","1D",IF(D17="SW","1W",D17)),"f",FALSE)</f>
        <v>42150</v>
      </c>
      <c r="I17" s="90">
        <f>_xll.qlOvernightIndexedSwapFairRate(M17,AllTriggers)</f>
        <v>-1.8822850382128726E-4</v>
      </c>
      <c r="J17" s="49" t="str">
        <f>Contribution!Y17</f>
        <v>EUROISDDS6M</v>
      </c>
      <c r="K17" s="49" t="str">
        <f t="shared" si="1"/>
        <v>EUREON6M=ICAP</v>
      </c>
      <c r="L17" s="104"/>
      <c r="M17" s="105" t="str">
        <f>_xll.qlMakeOIS(,IF(D17="SN","1D",IF(D17="SW","1W",D17)),OvernightIndex,,"0D",,,,Trigger)</f>
        <v>obj_00d58#0000</v>
      </c>
      <c r="N17" s="72"/>
      <c r="O17" s="7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6"/>
      <c r="B18" s="36"/>
      <c r="C18" s="36"/>
      <c r="D18" s="94" t="s">
        <v>71</v>
      </c>
      <c r="E18" s="107" t="s">
        <v>40</v>
      </c>
      <c r="F18" s="108">
        <f t="shared" si="0"/>
        <v>41967</v>
      </c>
      <c r="G18" s="108">
        <f>_xll.qlInstrumentValuationDate(M18)</f>
        <v>41969</v>
      </c>
      <c r="H18" s="108">
        <f>_xll.qlCalendarAdvance(Calendar,G18,IF(D18="SN","1D",IF(D18="SW","1W",D18)),"f",FALSE)</f>
        <v>42181</v>
      </c>
      <c r="I18" s="90">
        <f>_xll.qlOvernightIndexedSwapFairRate(M18,AllTriggers)</f>
        <v>-2.443296252145648E-4</v>
      </c>
      <c r="J18" s="49" t="str">
        <f>Contribution!Y18</f>
        <v>EUROISDDS7M</v>
      </c>
      <c r="K18" s="49" t="str">
        <f t="shared" si="1"/>
        <v>EUREON7M=ICAP</v>
      </c>
      <c r="L18" s="104"/>
      <c r="M18" s="105" t="str">
        <f>_xll.qlMakeOIS(,IF(D18="SN","1D",IF(D18="SW","1W",D18)),OvernightIndex,,"0D",,,,Trigger)</f>
        <v>obj_00d4d#0000</v>
      </c>
      <c r="N18" s="72"/>
      <c r="O18" s="7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6"/>
      <c r="B19" s="36"/>
      <c r="C19" s="36"/>
      <c r="D19" s="94" t="s">
        <v>72</v>
      </c>
      <c r="E19" s="107" t="s">
        <v>40</v>
      </c>
      <c r="F19" s="108">
        <f t="shared" si="0"/>
        <v>41967</v>
      </c>
      <c r="G19" s="108">
        <f>_xll.qlInstrumentValuationDate(M19)</f>
        <v>41969</v>
      </c>
      <c r="H19" s="108">
        <f>_xll.qlCalendarAdvance(Calendar,G19,IF(D19="SN","1D",IF(D19="SW","1W",D19)),"f",FALSE)</f>
        <v>42212</v>
      </c>
      <c r="I19" s="90">
        <f>_xll.qlOvernightIndexedSwapFairRate(M19,AllTriggers)</f>
        <v>-2.9495983472604552E-4</v>
      </c>
      <c r="J19" s="49" t="str">
        <f>Contribution!Y19</f>
        <v>EUROISDDS8M</v>
      </c>
      <c r="K19" s="49" t="str">
        <f t="shared" si="1"/>
        <v>EUREON8M=ICAP</v>
      </c>
      <c r="L19" s="104"/>
      <c r="M19" s="105" t="str">
        <f>_xll.qlMakeOIS(,IF(D19="SN","1D",IF(D19="SW","1W",D19)),OvernightIndex,,"0D",,,,Trigger)</f>
        <v>obj_00d6d#0000</v>
      </c>
      <c r="N19" s="72"/>
      <c r="O19" s="7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6"/>
      <c r="B20" s="36"/>
      <c r="C20" s="36"/>
      <c r="D20" s="94" t="s">
        <v>22</v>
      </c>
      <c r="E20" s="107" t="s">
        <v>40</v>
      </c>
      <c r="F20" s="108">
        <f t="shared" si="0"/>
        <v>41967</v>
      </c>
      <c r="G20" s="108">
        <f>_xll.qlInstrumentValuationDate(M20)</f>
        <v>41969</v>
      </c>
      <c r="H20" s="108">
        <f>_xll.qlCalendarAdvance(Calendar,G20,IF(D20="SN","1D",IF(D20="SW","1W",D20)),"f",FALSE)</f>
        <v>42242</v>
      </c>
      <c r="I20" s="90">
        <f>_xll.qlOvernightIndexedSwapFairRate(M20,AllTriggers)</f>
        <v>-3.3945584817553779E-4</v>
      </c>
      <c r="J20" s="49" t="str">
        <f>Contribution!Y20</f>
        <v>EUROISDDS9M</v>
      </c>
      <c r="K20" s="49" t="str">
        <f t="shared" si="1"/>
        <v>EUREON9M=ICAP</v>
      </c>
      <c r="L20" s="104"/>
      <c r="M20" s="105" t="str">
        <f>_xll.qlMakeOIS(,IF(D20="SN","1D",IF(D20="SW","1W",D20)),OvernightIndex,,"0D",,,,Trigger)</f>
        <v>obj_00d42#0000</v>
      </c>
      <c r="N20" s="72"/>
      <c r="O20" s="7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6"/>
      <c r="B21" s="36"/>
      <c r="C21" s="36"/>
      <c r="D21" s="94" t="s">
        <v>73</v>
      </c>
      <c r="E21" s="107" t="s">
        <v>40</v>
      </c>
      <c r="F21" s="108">
        <f t="shared" si="0"/>
        <v>41967</v>
      </c>
      <c r="G21" s="108">
        <f>_xll.qlInstrumentValuationDate(M21)</f>
        <v>41969</v>
      </c>
      <c r="H21" s="108">
        <f>_xll.qlCalendarAdvance(Calendar,G21,IF(D21="SN","1D",IF(D21="SW","1W",D21)),"f",FALSE)</f>
        <v>42275</v>
      </c>
      <c r="I21" s="90">
        <f>_xll.qlOvernightIndexedSwapFairRate(M21,AllTriggers)</f>
        <v>-3.8142368060551811E-4</v>
      </c>
      <c r="J21" s="49" t="str">
        <f>Contribution!Y21</f>
        <v>EUROISDDS10M</v>
      </c>
      <c r="K21" s="49" t="str">
        <f t="shared" si="1"/>
        <v>EUREON10M=ICAP</v>
      </c>
      <c r="L21" s="104"/>
      <c r="M21" s="105" t="str">
        <f>_xll.qlMakeOIS(,IF(D21="SN","1D",IF(D21="SW","1W",D21)),OvernightIndex,,"0D",,,,Trigger)</f>
        <v>obj_00d55#0000</v>
      </c>
      <c r="N21" s="72"/>
      <c r="O21" s="7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6"/>
      <c r="B22" s="36"/>
      <c r="C22" s="36"/>
      <c r="D22" s="94" t="s">
        <v>74</v>
      </c>
      <c r="E22" s="107" t="s">
        <v>40</v>
      </c>
      <c r="F22" s="108">
        <f t="shared" si="0"/>
        <v>41967</v>
      </c>
      <c r="G22" s="108">
        <f>_xll.qlInstrumentValuationDate(M22)</f>
        <v>41969</v>
      </c>
      <c r="H22" s="108">
        <f>_xll.qlCalendarAdvance(Calendar,G22,IF(D22="SN","1D",IF(D22="SW","1W",D22)),"f",FALSE)</f>
        <v>42303</v>
      </c>
      <c r="I22" s="90">
        <f>_xll.qlOvernightIndexedSwapFairRate(M22,AllTriggers)</f>
        <v>-4.1230328445457007E-4</v>
      </c>
      <c r="J22" s="49" t="str">
        <f>Contribution!Y22</f>
        <v>EUROISDDS11M</v>
      </c>
      <c r="K22" s="49" t="str">
        <f t="shared" si="1"/>
        <v>EUREON11M=ICAP</v>
      </c>
      <c r="L22" s="104"/>
      <c r="M22" s="105" t="str">
        <f>_xll.qlMakeOIS(,IF(D22="SN","1D",IF(D22="SW","1W",D22)),OvernightIndex,,"0D",,,,Trigger)</f>
        <v>obj_00d66#0000</v>
      </c>
      <c r="N22" s="72"/>
      <c r="O22" s="7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6"/>
      <c r="B23" s="36"/>
      <c r="C23" s="36"/>
      <c r="D23" s="94" t="s">
        <v>23</v>
      </c>
      <c r="E23" s="107" t="s">
        <v>40</v>
      </c>
      <c r="F23" s="108">
        <f t="shared" si="0"/>
        <v>41967</v>
      </c>
      <c r="G23" s="108">
        <f>_xll.qlInstrumentValuationDate(M23)</f>
        <v>41969</v>
      </c>
      <c r="H23" s="108">
        <f>_xll.qlCalendarAdvance(Calendar,G23,IF(D23="SN","1D",IF(D23="SW","1W",D23)),"f",FALSE)</f>
        <v>42334</v>
      </c>
      <c r="I23" s="90">
        <f>_xll.qlOvernightIndexedSwapFairRate(M23,AllTriggers)</f>
        <v>-4.2564105913521976E-4</v>
      </c>
      <c r="J23" s="49" t="str">
        <f>Contribution!Y23</f>
        <v>EUROISDDS1Y</v>
      </c>
      <c r="K23" s="49" t="str">
        <f t="shared" si="1"/>
        <v>EUREON1Y=ICAP</v>
      </c>
      <c r="L23" s="104"/>
      <c r="M23" s="105" t="str">
        <f>_xll.qlMakeOIS(,IF(D23="SN","1D",IF(D23="SW","1W",D23)),OvernightIndex,,"0D",,,,Trigger)</f>
        <v>obj_00d52#0000</v>
      </c>
      <c r="N23" s="72"/>
      <c r="O23" s="7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6"/>
      <c r="B24" s="36"/>
      <c r="C24" s="36"/>
      <c r="D24" s="94" t="s">
        <v>91</v>
      </c>
      <c r="E24" s="107" t="s">
        <v>40</v>
      </c>
      <c r="F24" s="108">
        <f t="shared" si="0"/>
        <v>41967</v>
      </c>
      <c r="G24" s="108">
        <f>_xll.qlInstrumentValuationDate(M24)</f>
        <v>41969</v>
      </c>
      <c r="H24" s="108">
        <f>_xll.qlCalendarAdvance(Calendar,G24,IF(D24="SN","1D",IF(D24="SW","1W",D24)),"f",FALSE)</f>
        <v>42366</v>
      </c>
      <c r="I24" s="90">
        <f>_xll.qlOvernightIndexedSwapFairRate(M24,AllTriggers)</f>
        <v>-4.67572935658638E-4</v>
      </c>
      <c r="J24" s="49" t="str">
        <f>Contribution!Y24</f>
        <v>EUROISDDS13M</v>
      </c>
      <c r="K24" s="49"/>
      <c r="L24" s="104"/>
      <c r="M24" s="105" t="str">
        <f>_xll.qlMakeOIS(,IF(D24="SN","1D",IF(D24="SW","1W",D24)),OvernightIndex,,"0D",,,,Trigger)</f>
        <v>obj_00d45#0000</v>
      </c>
      <c r="N24" s="72"/>
      <c r="O24" s="7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6"/>
      <c r="B25" s="36"/>
      <c r="C25" s="36"/>
      <c r="D25" s="94" t="s">
        <v>92</v>
      </c>
      <c r="E25" s="107" t="s">
        <v>40</v>
      </c>
      <c r="F25" s="108">
        <f t="shared" si="0"/>
        <v>41967</v>
      </c>
      <c r="G25" s="108">
        <f>_xll.qlInstrumentValuationDate(M25)</f>
        <v>41969</v>
      </c>
      <c r="H25" s="108">
        <f>_xll.qlCalendarAdvance(Calendar,G25,IF(D25="SN","1D",IF(D25="SW","1W",D25)),"f",FALSE)</f>
        <v>42395</v>
      </c>
      <c r="I25" s="90">
        <f>_xll.qlOvernightIndexedSwapFairRate(M25,AllTriggers)</f>
        <v>-4.4592280329773699E-4</v>
      </c>
      <c r="J25" s="49" t="str">
        <f>Contribution!Y25</f>
        <v>EUROISDDS14M</v>
      </c>
      <c r="K25" s="49"/>
      <c r="L25" s="104"/>
      <c r="M25" s="105" t="str">
        <f>_xll.qlMakeOIS(,IF(D25="SN","1D",IF(D25="SW","1W",D25)),OvernightIndex,,"0D",,,,Trigger)</f>
        <v>obj_00d68#0000</v>
      </c>
      <c r="N25" s="72"/>
      <c r="O25" s="7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6"/>
      <c r="B26" s="36"/>
      <c r="C26" s="36"/>
      <c r="D26" s="94" t="s">
        <v>93</v>
      </c>
      <c r="E26" s="107" t="s">
        <v>40</v>
      </c>
      <c r="F26" s="108">
        <f t="shared" si="0"/>
        <v>41967</v>
      </c>
      <c r="G26" s="108">
        <f>_xll.qlInstrumentValuationDate(M26)</f>
        <v>41969</v>
      </c>
      <c r="H26" s="108">
        <f>_xll.qlCalendarAdvance(Calendar,G26,IF(D26="SN","1D",IF(D26="SW","1W",D26)),"f",FALSE)</f>
        <v>42426</v>
      </c>
      <c r="I26" s="90">
        <f>_xll.qlOvernightIndexedSwapFairRate(M26,AllTriggers)</f>
        <v>-4.8000000000145805E-4</v>
      </c>
      <c r="J26" s="49" t="str">
        <f>Contribution!Y26</f>
        <v>EUROISDDS15M</v>
      </c>
      <c r="K26" s="49" t="str">
        <f>Currency&amp;"EON"&amp;D26&amp;"=ICAP"</f>
        <v>EUREON15M=ICAP</v>
      </c>
      <c r="L26" s="104"/>
      <c r="M26" s="105" t="str">
        <f>_xll.qlMakeOIS(,IF(D26="SN","1D",IF(D26="SW","1W",D26)),OvernightIndex,,"0D",,,,Trigger)</f>
        <v>obj_00d51#0000</v>
      </c>
      <c r="N26" s="72"/>
      <c r="O26" s="7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6"/>
      <c r="B27" s="36"/>
      <c r="C27" s="36"/>
      <c r="D27" s="94" t="s">
        <v>94</v>
      </c>
      <c r="E27" s="107" t="s">
        <v>40</v>
      </c>
      <c r="F27" s="108">
        <f t="shared" si="0"/>
        <v>41967</v>
      </c>
      <c r="G27" s="108">
        <f>_xll.qlInstrumentValuationDate(M27)</f>
        <v>41969</v>
      </c>
      <c r="H27" s="108">
        <f>_xll.qlCalendarAdvance(Calendar,G27,IF(D27="SN","1D",IF(D27="SW","1W",D27)),"f",FALSE)</f>
        <v>42458</v>
      </c>
      <c r="I27" s="90">
        <f>_xll.qlOvernightIndexedSwapFairRate(M27,AllTriggers)</f>
        <v>-4.8795609509513462E-4</v>
      </c>
      <c r="J27" s="49" t="str">
        <f>Contribution!Y27</f>
        <v>EUROISDDS16M</v>
      </c>
      <c r="K27" s="49"/>
      <c r="L27" s="104"/>
      <c r="M27" s="105" t="str">
        <f>_xll.qlMakeOIS(,IF(D27="SN","1D",IF(D27="SW","1W",D27)),OvernightIndex,,"0D",,,,Trigger)</f>
        <v>obj_00d60#0000</v>
      </c>
      <c r="N27" s="72"/>
      <c r="O27" s="7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6"/>
      <c r="B28" s="36"/>
      <c r="C28" s="36"/>
      <c r="D28" s="94" t="s">
        <v>95</v>
      </c>
      <c r="E28" s="107" t="s">
        <v>40</v>
      </c>
      <c r="F28" s="108">
        <f t="shared" si="0"/>
        <v>41967</v>
      </c>
      <c r="G28" s="108">
        <f>_xll.qlInstrumentValuationDate(M28)</f>
        <v>41969</v>
      </c>
      <c r="H28" s="108">
        <f>_xll.qlCalendarAdvance(Calendar,G28,IF(D28="SN","1D",IF(D28="SW","1W",D28)),"f",FALSE)</f>
        <v>42486</v>
      </c>
      <c r="I28" s="90">
        <f>_xll.qlOvernightIndexedSwapFairRate(M28,AllTriggers)</f>
        <v>-4.9410845808269032E-4</v>
      </c>
      <c r="J28" s="49" t="str">
        <f>Contribution!Y28</f>
        <v>EUROISDDS17M</v>
      </c>
      <c r="K28" s="49"/>
      <c r="L28" s="104"/>
      <c r="M28" s="105" t="str">
        <f>_xll.qlMakeOIS(,IF(D28="SN","1D",IF(D28="SW","1W",D28)),OvernightIndex,,"0D",,,,Trigger)</f>
        <v>obj_00d49#0000</v>
      </c>
      <c r="N28" s="72"/>
      <c r="O28" s="7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6"/>
      <c r="B29" s="36"/>
      <c r="C29" s="36"/>
      <c r="D29" s="94" t="s">
        <v>48</v>
      </c>
      <c r="E29" s="107" t="s">
        <v>40</v>
      </c>
      <c r="F29" s="108">
        <f t="shared" si="0"/>
        <v>41967</v>
      </c>
      <c r="G29" s="108">
        <f>_xll.qlInstrumentValuationDate(M29)</f>
        <v>41969</v>
      </c>
      <c r="H29" s="108">
        <f>_xll.qlCalendarAdvance(Calendar,G29,IF(D29="SN","1D",IF(D29="SW","1W",D29)),"f",FALSE)</f>
        <v>42516</v>
      </c>
      <c r="I29" s="90">
        <f>_xll.qlOvernightIndexedSwapFairRate(M29,AllTriggers)</f>
        <v>-5.000000000012579E-4</v>
      </c>
      <c r="J29" s="49" t="str">
        <f>Contribution!Y29</f>
        <v>EUROISDDS18M</v>
      </c>
      <c r="K29" s="49" t="str">
        <f>Currency&amp;"EON"&amp;D29&amp;"=ICAP"</f>
        <v>EUREON18M=ICAP</v>
      </c>
      <c r="L29" s="104"/>
      <c r="M29" s="105" t="str">
        <f>_xll.qlMakeOIS(,IF(D29="SN","1D",IF(D29="SW","1W",D29)),OvernightIndex,,"0D",,,,Trigger)</f>
        <v>obj_00d5c#0000</v>
      </c>
      <c r="N29" s="72"/>
      <c r="O29" s="7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6"/>
      <c r="B30" s="36"/>
      <c r="C30" s="36"/>
      <c r="D30" s="94" t="s">
        <v>96</v>
      </c>
      <c r="E30" s="107" t="s">
        <v>40</v>
      </c>
      <c r="F30" s="108">
        <f t="shared" si="0"/>
        <v>41967</v>
      </c>
      <c r="G30" s="108">
        <f>_xll.qlInstrumentValuationDate(M30)</f>
        <v>41969</v>
      </c>
      <c r="H30" s="108">
        <f>_xll.qlCalendarAdvance(Calendar,G30,IF(D30="SN","1D",IF(D30="SW","1W",D30)),"f",FALSE)</f>
        <v>42548</v>
      </c>
      <c r="I30" s="90">
        <f>_xll.qlOvernightIndexedSwapFairRate(M30,AllTriggers)</f>
        <v>-4.9616222595423132E-4</v>
      </c>
      <c r="J30" s="49" t="str">
        <f>Contribution!Y30</f>
        <v>EUROISDDS19M</v>
      </c>
      <c r="K30" s="49"/>
      <c r="L30" s="104"/>
      <c r="M30" s="105" t="str">
        <f>_xll.qlMakeOIS(,IF(D30="SN","1D",IF(D30="SW","1W",D30)),OvernightIndex,,"0D",,,,Trigger)</f>
        <v>obj_00d56#0000</v>
      </c>
      <c r="N30" s="72"/>
      <c r="O30" s="7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6"/>
      <c r="B31" s="36"/>
      <c r="C31" s="36"/>
      <c r="D31" s="94" t="s">
        <v>97</v>
      </c>
      <c r="E31" s="107" t="s">
        <v>40</v>
      </c>
      <c r="F31" s="108">
        <f t="shared" si="0"/>
        <v>41967</v>
      </c>
      <c r="G31" s="108">
        <f>_xll.qlInstrumentValuationDate(M31)</f>
        <v>41969</v>
      </c>
      <c r="H31" s="108">
        <f>_xll.qlCalendarAdvance(Calendar,G31,IF(D31="SN","1D",IF(D31="SW","1W",D31)),"f",FALSE)</f>
        <v>42577</v>
      </c>
      <c r="I31" s="90">
        <f>_xll.qlOvernightIndexedSwapFairRate(M31,AllTriggers)</f>
        <v>-4.9303236769871817E-4</v>
      </c>
      <c r="J31" s="49" t="str">
        <f>Contribution!Y31</f>
        <v>EUROISDDS20M</v>
      </c>
      <c r="K31" s="49"/>
      <c r="L31" s="104"/>
      <c r="M31" s="105" t="str">
        <f>_xll.qlMakeOIS(,IF(D31="SN","1D",IF(D31="SW","1W",D31)),OvernightIndex,,"0D",,,,Trigger)</f>
        <v>obj_00d36#0000</v>
      </c>
      <c r="N31" s="72"/>
      <c r="O31" s="7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6"/>
      <c r="B32" s="36"/>
      <c r="C32" s="36"/>
      <c r="D32" s="94" t="s">
        <v>98</v>
      </c>
      <c r="E32" s="107" t="s">
        <v>40</v>
      </c>
      <c r="F32" s="108">
        <f t="shared" si="0"/>
        <v>41967</v>
      </c>
      <c r="G32" s="108">
        <f>_xll.qlInstrumentValuationDate(M32)</f>
        <v>41969</v>
      </c>
      <c r="H32" s="108">
        <f>_xll.qlCalendarAdvance(Calendar,G32,IF(D32="SN","1D",IF(D32="SW","1W",D32)),"f",FALSE)</f>
        <v>42608</v>
      </c>
      <c r="I32" s="90">
        <f>_xll.qlOvernightIndexedSwapFairRate(M32,AllTriggers)</f>
        <v>-4.9000000000101512E-4</v>
      </c>
      <c r="J32" s="49" t="str">
        <f>Contribution!Y32</f>
        <v>EUROISDDS21M</v>
      </c>
      <c r="K32" s="49" t="str">
        <f>Currency&amp;"EON"&amp;D32&amp;"=ICAP"</f>
        <v>EUREON21M=ICAP</v>
      </c>
      <c r="L32" s="104"/>
      <c r="M32" s="105" t="str">
        <f>_xll.qlMakeOIS(,IF(D32="SN","1D",IF(D32="SW","1W",D32)),OvernightIndex,,"0D",,,,Trigger)</f>
        <v>obj_00d40#0000</v>
      </c>
      <c r="N32" s="72"/>
      <c r="O32" s="7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6"/>
      <c r="B33" s="36"/>
      <c r="C33" s="36"/>
      <c r="D33" s="94" t="s">
        <v>99</v>
      </c>
      <c r="E33" s="107" t="s">
        <v>40</v>
      </c>
      <c r="F33" s="108">
        <f t="shared" si="0"/>
        <v>41967</v>
      </c>
      <c r="G33" s="108">
        <f>_xll.qlInstrumentValuationDate(M33)</f>
        <v>41969</v>
      </c>
      <c r="H33" s="108">
        <f>_xll.qlCalendarAdvance(Calendar,G33,IF(D33="SN","1D",IF(D33="SW","1W",D33)),"f",FALSE)</f>
        <v>42639</v>
      </c>
      <c r="I33" s="90">
        <f>_xll.qlOvernightIndexedSwapFairRate(M33,AllTriggers)</f>
        <v>-4.791763617213813E-4</v>
      </c>
      <c r="J33" s="49" t="str">
        <f>Contribution!Y33</f>
        <v>EUROISDDS22M</v>
      </c>
      <c r="K33" s="49"/>
      <c r="L33" s="104"/>
      <c r="M33" s="105" t="str">
        <f>_xll.qlMakeOIS(,IF(D33="SN","1D",IF(D33="SW","1W",D33)),OvernightIndex,,"0D",,,,Trigger)</f>
        <v>obj_00d4b#0000</v>
      </c>
      <c r="N33" s="72"/>
      <c r="O33" s="7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6"/>
      <c r="B34" s="36"/>
      <c r="C34" s="36"/>
      <c r="D34" s="94" t="s">
        <v>100</v>
      </c>
      <c r="E34" s="107" t="s">
        <v>40</v>
      </c>
      <c r="F34" s="108">
        <f t="shared" si="0"/>
        <v>41967</v>
      </c>
      <c r="G34" s="108">
        <f>_xll.qlInstrumentValuationDate(M34)</f>
        <v>41969</v>
      </c>
      <c r="H34" s="108">
        <f>_xll.qlCalendarAdvance(Calendar,G34,IF(D34="SN","1D",IF(D34="SW","1W",D34)),"f",FALSE)</f>
        <v>42669</v>
      </c>
      <c r="I34" s="90">
        <f>_xll.qlOvernightIndexedSwapFairRate(M34,AllTriggers)</f>
        <v>-4.6961440376993262E-4</v>
      </c>
      <c r="J34" s="49" t="str">
        <f>Contribution!Y34</f>
        <v>EUROISDDS23M</v>
      </c>
      <c r="K34" s="49"/>
      <c r="L34" s="104"/>
      <c r="M34" s="105" t="str">
        <f>_xll.qlMakeOIS(,IF(D34="SN","1D",IF(D34="SW","1W",D34)),OvernightIndex,,"0D",,,,Trigger)</f>
        <v>obj_00d3f#0000</v>
      </c>
      <c r="N34" s="72"/>
      <c r="O34" s="7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6"/>
      <c r="B35" s="36"/>
      <c r="C35" s="36"/>
      <c r="D35" s="94" t="s">
        <v>24</v>
      </c>
      <c r="E35" s="107" t="s">
        <v>40</v>
      </c>
      <c r="F35" s="108">
        <f t="shared" si="0"/>
        <v>41967</v>
      </c>
      <c r="G35" s="108">
        <f>_xll.qlInstrumentValuationDate(M35)</f>
        <v>41969</v>
      </c>
      <c r="H35" s="108">
        <f>_xll.qlCalendarAdvance(Calendar,G35,IF(D35="SN","1D",IF(D35="SW","1W",D35)),"f",FALSE)</f>
        <v>42702</v>
      </c>
      <c r="I35" s="90">
        <f>_xll.qlOvernightIndexedSwapFairRate(M35,AllTriggers)</f>
        <v>-4.6000000000082455E-4</v>
      </c>
      <c r="J35" s="49" t="str">
        <f>Contribution!Y35</f>
        <v>EUROISDDS2Y</v>
      </c>
      <c r="K35" s="49" t="str">
        <f>Currency&amp;"EON"&amp;D35&amp;"=ICAP"</f>
        <v>EUREON2Y=ICAP</v>
      </c>
      <c r="L35" s="104"/>
      <c r="M35" s="105" t="str">
        <f>_xll.qlMakeOIS(,IF(D35="SN","1D",IF(D35="SW","1W",D35)),OvernightIndex,,"0D",,,,Trigger)</f>
        <v>obj_00d5d#0000</v>
      </c>
      <c r="N35" s="72"/>
      <c r="O35" s="7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6"/>
      <c r="B36" s="36"/>
      <c r="C36" s="36"/>
      <c r="D36" s="94"/>
      <c r="E36" s="107"/>
      <c r="F36" s="108"/>
      <c r="G36" s="108"/>
      <c r="H36" s="108"/>
      <c r="I36" s="90"/>
      <c r="J36" s="49"/>
      <c r="K36" s="49"/>
      <c r="L36" s="104"/>
      <c r="M36" s="105"/>
      <c r="N36" s="72"/>
      <c r="O36" s="7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6"/>
      <c r="B37" s="36"/>
      <c r="C37" s="36"/>
      <c r="D37" s="94"/>
      <c r="E37" s="107"/>
      <c r="F37" s="108"/>
      <c r="G37" s="108"/>
      <c r="H37" s="108"/>
      <c r="I37" s="90"/>
      <c r="J37" s="49"/>
      <c r="K37" s="49"/>
      <c r="L37" s="104"/>
      <c r="M37" s="105"/>
      <c r="N37" s="72"/>
      <c r="O37" s="7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6"/>
      <c r="B38" s="36"/>
      <c r="C38" s="36"/>
      <c r="D38" s="94"/>
      <c r="E38" s="107"/>
      <c r="F38" s="108"/>
      <c r="G38" s="108"/>
      <c r="H38" s="108"/>
      <c r="I38" s="90"/>
      <c r="J38" s="49"/>
      <c r="K38" s="49"/>
      <c r="L38" s="104"/>
      <c r="M38" s="105"/>
      <c r="N38" s="72"/>
      <c r="O38" s="7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6"/>
      <c r="B39" s="36"/>
      <c r="C39" s="36"/>
      <c r="D39" s="94" t="s">
        <v>25</v>
      </c>
      <c r="E39" s="107" t="s">
        <v>40</v>
      </c>
      <c r="F39" s="108">
        <f t="shared" si="0"/>
        <v>41967</v>
      </c>
      <c r="G39" s="108">
        <f>_xll.qlInstrumentValuationDate(M39)</f>
        <v>41969</v>
      </c>
      <c r="H39" s="108">
        <f>_xll.qlCalendarAdvance(Calendar,G39,IF(D39="SN","1D",IF(D39="SW","1W",D39)),"f",FALSE)</f>
        <v>43066</v>
      </c>
      <c r="I39" s="90">
        <f>_xll.qlOvernightIndexedSwapFairRate(M39,AllTriggers)</f>
        <v>-2.2000000000019858E-4</v>
      </c>
      <c r="J39" s="49" t="str">
        <f>Contribution!Y39</f>
        <v>EUROISDDS3Y</v>
      </c>
      <c r="K39" s="49" t="str">
        <f t="shared" ref="K39:K48" si="2">Currency&amp;"EON"&amp;D39&amp;"=ICAP"</f>
        <v>EUREON3Y=ICAP</v>
      </c>
      <c r="L39" s="104"/>
      <c r="M39" s="105" t="str">
        <f>_xll.qlMakeOIS(,IF(D39="SN","1D",IF(D39="SW","1W",D39)),OvernightIndex,,"0D",,,,Trigger)</f>
        <v>obj_00d38#0000</v>
      </c>
      <c r="N39" s="72"/>
      <c r="O39" s="7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6"/>
      <c r="B40" s="36"/>
      <c r="C40" s="36"/>
      <c r="D40" s="94" t="s">
        <v>26</v>
      </c>
      <c r="E40" s="107" t="s">
        <v>40</v>
      </c>
      <c r="F40" s="108">
        <f t="shared" si="0"/>
        <v>41967</v>
      </c>
      <c r="G40" s="108">
        <f>_xll.qlInstrumentValuationDate(M40)</f>
        <v>41969</v>
      </c>
      <c r="H40" s="108">
        <f>_xll.qlCalendarAdvance(Calendar,G40,IF(D40="SN","1D",IF(D40="SW","1W",D40)),"f",FALSE)</f>
        <v>43430</v>
      </c>
      <c r="I40" s="90">
        <f>_xll.qlOvernightIndexedSwapFairRate(M40,AllTriggers)</f>
        <v>2.7000000000027192E-4</v>
      </c>
      <c r="J40" s="49" t="str">
        <f>Contribution!Y40</f>
        <v>EUROISDDS4Y</v>
      </c>
      <c r="K40" s="49" t="str">
        <f t="shared" si="2"/>
        <v>EUREON4Y=ICAP</v>
      </c>
      <c r="L40" s="104"/>
      <c r="M40" s="105" t="str">
        <f>_xll.qlMakeOIS(,IF(D40="SN","1D",IF(D40="SW","1W",D40)),OvernightIndex,,"0D",,,,Trigger)</f>
        <v>obj_00d46#0000</v>
      </c>
      <c r="N40" s="76"/>
      <c r="O40" s="7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6"/>
      <c r="B41" s="36"/>
      <c r="C41" s="36"/>
      <c r="D41" s="94" t="s">
        <v>27</v>
      </c>
      <c r="E41" s="107" t="s">
        <v>40</v>
      </c>
      <c r="F41" s="108">
        <f t="shared" si="0"/>
        <v>41967</v>
      </c>
      <c r="G41" s="108">
        <f>_xll.qlInstrumentValuationDate(M41)</f>
        <v>41969</v>
      </c>
      <c r="H41" s="108">
        <f>_xll.qlCalendarAdvance(Calendar,G41,IF(D41="SN","1D",IF(D41="SW","1W",D41)),"f",FALSE)</f>
        <v>43795</v>
      </c>
      <c r="I41" s="90">
        <f>_xll.qlOvernightIndexedSwapFairRate(M41,AllTriggers)</f>
        <v>9.6000000000072048E-4</v>
      </c>
      <c r="J41" s="49" t="str">
        <f>Contribution!Y41</f>
        <v>EUROISDDS5Y</v>
      </c>
      <c r="K41" s="49" t="str">
        <f t="shared" si="2"/>
        <v>EUREON5Y=ICAP</v>
      </c>
      <c r="L41" s="104"/>
      <c r="M41" s="105" t="str">
        <f>_xll.qlMakeOIS(,IF(D41="SN","1D",IF(D41="SW","1W",D41)),OvernightIndex,,"0D",,,,Trigger)</f>
        <v>obj_00d53#0000</v>
      </c>
      <c r="N41" s="76"/>
      <c r="O41" s="7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76"/>
      <c r="B42" s="76"/>
      <c r="C42" s="76"/>
      <c r="D42" s="94" t="s">
        <v>101</v>
      </c>
      <c r="E42" s="107" t="s">
        <v>40</v>
      </c>
      <c r="F42" s="108">
        <f t="shared" si="0"/>
        <v>41967</v>
      </c>
      <c r="G42" s="108">
        <f>_xll.qlInstrumentValuationDate(M42)</f>
        <v>41969</v>
      </c>
      <c r="H42" s="108">
        <f>_xll.qlCalendarAdvance(Calendar,G42,IF(D42="SN","1D",IF(D42="SW","1W",D42)),"f",FALSE)</f>
        <v>44161</v>
      </c>
      <c r="I42" s="90">
        <f>_xll.qlOvernightIndexedSwapFairRate(M42,AllTriggers)</f>
        <v>1.8900000000011993E-3</v>
      </c>
      <c r="J42" s="49" t="str">
        <f>Contribution!Y42</f>
        <v>EUROISDDS6Y</v>
      </c>
      <c r="K42" s="49" t="str">
        <f t="shared" si="2"/>
        <v>EUREON6Y=ICAP</v>
      </c>
      <c r="L42" s="104"/>
      <c r="M42" s="105" t="str">
        <f>_xll.qlMakeOIS(,IF(D42="SN","1D",IF(D42="SW","1W",D42)),OvernightIndex,,"0D",,,,Trigger)</f>
        <v>obj_00d69#0000</v>
      </c>
      <c r="N42" s="76"/>
      <c r="O42" s="7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76"/>
      <c r="B43" s="76"/>
      <c r="C43" s="76"/>
      <c r="D43" s="94" t="s">
        <v>28</v>
      </c>
      <c r="E43" s="107" t="s">
        <v>40</v>
      </c>
      <c r="F43" s="108">
        <f t="shared" si="0"/>
        <v>41967</v>
      </c>
      <c r="G43" s="108">
        <f>_xll.qlInstrumentValuationDate(M43)</f>
        <v>41969</v>
      </c>
      <c r="H43" s="108">
        <f>_xll.qlCalendarAdvance(Calendar,G43,IF(D43="SN","1D",IF(D43="SW","1W",D43)),"f",FALSE)</f>
        <v>44526</v>
      </c>
      <c r="I43" s="90">
        <f>_xll.qlOvernightIndexedSwapFairRate(M43,AllTriggers)</f>
        <v>3.0100000000016906E-3</v>
      </c>
      <c r="J43" s="49" t="str">
        <f>Contribution!Y43</f>
        <v>EUROISDDS7Y</v>
      </c>
      <c r="K43" s="49" t="str">
        <f t="shared" si="2"/>
        <v>EUREON7Y=ICAP</v>
      </c>
      <c r="L43" s="104"/>
      <c r="M43" s="105" t="str">
        <f>_xll.qlMakeOIS(,IF(D43="SN","1D",IF(D43="SW","1W",D43)),OvernightIndex,,"0D",,,,Trigger)</f>
        <v>obj_00d48#0000</v>
      </c>
      <c r="N43" s="76"/>
      <c r="O43" s="7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94" t="s">
        <v>102</v>
      </c>
      <c r="E44" s="107" t="s">
        <v>40</v>
      </c>
      <c r="F44" s="108">
        <f t="shared" si="0"/>
        <v>41967</v>
      </c>
      <c r="G44" s="108">
        <f>_xll.qlInstrumentValuationDate(M44)</f>
        <v>41969</v>
      </c>
      <c r="H44" s="108">
        <f>_xll.qlCalendarAdvance(Calendar,G44,IF(D44="SN","1D",IF(D44="SW","1W",D44)),"f",FALSE)</f>
        <v>44893</v>
      </c>
      <c r="I44" s="90">
        <f>_xll.qlOvernightIndexedSwapFairRate(M44,AllTriggers)</f>
        <v>4.2400000000028812E-3</v>
      </c>
      <c r="J44" s="49" t="str">
        <f>Contribution!Y44</f>
        <v>EUROISDDS8Y</v>
      </c>
      <c r="K44" s="49" t="str">
        <f t="shared" si="2"/>
        <v>EUREON8Y=ICAP</v>
      </c>
      <c r="L44" s="104"/>
      <c r="M44" s="105" t="str">
        <f>_xll.qlMakeOIS(,IF(D44="SN","1D",IF(D44="SW","1W",D44)),OvernightIndex,,"0D",,,,Trigger)</f>
        <v>obj_00d3b#0000</v>
      </c>
      <c r="N44" s="5"/>
      <c r="O44" s="7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94" t="s">
        <v>103</v>
      </c>
      <c r="E45" s="107" t="s">
        <v>40</v>
      </c>
      <c r="F45" s="108">
        <f t="shared" si="0"/>
        <v>41967</v>
      </c>
      <c r="G45" s="108">
        <f>_xll.qlInstrumentValuationDate(M45)</f>
        <v>41969</v>
      </c>
      <c r="H45" s="108">
        <f>_xll.qlCalendarAdvance(Calendar,G45,IF(D45="SN","1D",IF(D45="SW","1W",D45)),"f",FALSE)</f>
        <v>45257</v>
      </c>
      <c r="I45" s="90">
        <f>_xll.qlOvernightIndexedSwapFairRate(M45,AllTriggers)</f>
        <v>5.4700000000032865E-3</v>
      </c>
      <c r="J45" s="49" t="str">
        <f>Contribution!Y45</f>
        <v>EUROISDDS9Y</v>
      </c>
      <c r="K45" s="49" t="str">
        <f t="shared" si="2"/>
        <v>EUREON9Y=ICAP</v>
      </c>
      <c r="L45" s="104"/>
      <c r="M45" s="105" t="str">
        <f>_xll.qlMakeOIS(,IF(D45="SN","1D",IF(D45="SW","1W",D45)),OvernightIndex,,"0D",,,,Trigger)</f>
        <v>obj_00d43#0000</v>
      </c>
      <c r="N45" s="5"/>
      <c r="O45" s="7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94" t="s">
        <v>29</v>
      </c>
      <c r="E46" s="107" t="s">
        <v>40</v>
      </c>
      <c r="F46" s="108">
        <f t="shared" si="0"/>
        <v>41967</v>
      </c>
      <c r="G46" s="108">
        <f>_xll.qlInstrumentValuationDate(M46)</f>
        <v>41969</v>
      </c>
      <c r="H46" s="108">
        <f>_xll.qlCalendarAdvance(Calendar,G46,IF(D46="SN","1D",IF(D46="SW","1W",D46)),"f",FALSE)</f>
        <v>45622</v>
      </c>
      <c r="I46" s="90">
        <f>_xll.qlOvernightIndexedSwapFairRate(M46,AllTriggers)</f>
        <v>6.6400000000035484E-3</v>
      </c>
      <c r="J46" s="49" t="str">
        <f>Contribution!Y46</f>
        <v>EUROISDDS10Y</v>
      </c>
      <c r="K46" s="49" t="str">
        <f t="shared" si="2"/>
        <v>EUREON10Y=ICAP</v>
      </c>
      <c r="L46" s="104"/>
      <c r="M46" s="105" t="str">
        <f>_xll.qlMakeOIS(,IF(D46="SN","1D",IF(D46="SW","1W",D46)),OvernightIndex,,"0D",,,,Trigger)</f>
        <v>obj_00d5a#0000</v>
      </c>
      <c r="N46" s="5"/>
      <c r="O46" s="7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94" t="s">
        <v>104</v>
      </c>
      <c r="E47" s="107" t="s">
        <v>40</v>
      </c>
      <c r="F47" s="108">
        <f t="shared" si="0"/>
        <v>41967</v>
      </c>
      <c r="G47" s="108">
        <f>_xll.qlInstrumentValuationDate(M47)</f>
        <v>41969</v>
      </c>
      <c r="H47" s="108">
        <f>_xll.qlCalendarAdvance(Calendar,G47,IF(D47="SN","1D",IF(D47="SW","1W",D47)),"f",FALSE)</f>
        <v>45987</v>
      </c>
      <c r="I47" s="90">
        <f>_xll.qlOvernightIndexedSwapFairRate(M47,AllTriggers)</f>
        <v>7.7200000000037204E-3</v>
      </c>
      <c r="J47" s="49" t="str">
        <f>Contribution!Y47</f>
        <v>EUROISDDS11Y</v>
      </c>
      <c r="K47" s="49" t="str">
        <f t="shared" si="2"/>
        <v>EUREON11Y=ICAP</v>
      </c>
      <c r="L47" s="104"/>
      <c r="M47" s="105" t="str">
        <f>_xll.qlMakeOIS(,IF(D47="SN","1D",IF(D47="SW","1W",D47)),OvernightIndex,,"0D",,,,Trigger)</f>
        <v>obj_00d6b#0000</v>
      </c>
      <c r="N47" s="5"/>
      <c r="O47" s="7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94" t="s">
        <v>30</v>
      </c>
      <c r="E48" s="107" t="s">
        <v>40</v>
      </c>
      <c r="F48" s="108">
        <f t="shared" si="0"/>
        <v>41967</v>
      </c>
      <c r="G48" s="108">
        <f>_xll.qlInstrumentValuationDate(M48)</f>
        <v>41969</v>
      </c>
      <c r="H48" s="108">
        <f>_xll.qlCalendarAdvance(Calendar,G48,IF(D48="SN","1D",IF(D48="SW","1W",D48)),"f",FALSE)</f>
        <v>46352</v>
      </c>
      <c r="I48" s="90">
        <f>_xll.qlOvernightIndexedSwapFairRate(M48,AllTriggers)</f>
        <v>8.6900000000037711E-3</v>
      </c>
      <c r="J48" s="49" t="str">
        <f>Contribution!Y48</f>
        <v>EUROISDDS12Y</v>
      </c>
      <c r="K48" s="49" t="str">
        <f t="shared" si="2"/>
        <v>EUREON12Y=ICAP</v>
      </c>
      <c r="L48" s="104"/>
      <c r="M48" s="105" t="str">
        <f>_xll.qlMakeOIS(,IF(D48="SN","1D",IF(D48="SW","1W",D48)),OvernightIndex,,"0D",,,,Trigger)</f>
        <v>obj_00d4c#0000</v>
      </c>
      <c r="N48" s="5"/>
      <c r="O48" s="7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94" t="s">
        <v>105</v>
      </c>
      <c r="E49" s="107" t="s">
        <v>40</v>
      </c>
      <c r="F49" s="108">
        <f t="shared" si="0"/>
        <v>41967</v>
      </c>
      <c r="G49" s="108">
        <f>_xll.qlInstrumentValuationDate(M49)</f>
        <v>41969</v>
      </c>
      <c r="H49" s="108">
        <f>_xll.qlCalendarAdvance(Calendar,G49,IF(D49="SN","1D",IF(D49="SW","1W",D49)),"f",FALSE)</f>
        <v>46717</v>
      </c>
      <c r="I49" s="90">
        <f>_xll.qlOvernightIndexedSwapFairRate(M49,AllTriggers)</f>
        <v>9.5984788837201827E-3</v>
      </c>
      <c r="J49" s="49" t="str">
        <f>Contribution!Y49</f>
        <v>EUROISDDS13Y</v>
      </c>
      <c r="K49" s="49"/>
      <c r="L49" s="104"/>
      <c r="M49" s="105" t="str">
        <f>_xll.qlMakeOIS(,IF(D49="SN","1D",IF(D49="SW","1W",D49)),OvernightIndex,,"0D",,,,Trigger)</f>
        <v>obj_00d4e#0000</v>
      </c>
      <c r="N49" s="5"/>
      <c r="O49" s="7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94" t="s">
        <v>106</v>
      </c>
      <c r="E50" s="107" t="s">
        <v>40</v>
      </c>
      <c r="F50" s="108">
        <f t="shared" si="0"/>
        <v>41967</v>
      </c>
      <c r="G50" s="108">
        <f>_xll.qlInstrumentValuationDate(M50)</f>
        <v>41969</v>
      </c>
      <c r="H50" s="108">
        <f>_xll.qlCalendarAdvance(Calendar,G50,IF(D50="SN","1D",IF(D50="SW","1W",D50)),"f",FALSE)</f>
        <v>47084</v>
      </c>
      <c r="I50" s="90">
        <f>_xll.qlOvernightIndexedSwapFairRate(M50,AllTriggers)</f>
        <v>1.037591133247235E-2</v>
      </c>
      <c r="J50" s="49" t="str">
        <f>Contribution!Y50</f>
        <v>EUROISDDS14Y</v>
      </c>
      <c r="K50" s="49"/>
      <c r="L50" s="104"/>
      <c r="M50" s="105" t="str">
        <f>_xll.qlMakeOIS(,IF(D50="SN","1D",IF(D50="SW","1W",D50)),OvernightIndex,,"0D",,,,Trigger)</f>
        <v>obj_00d33#0000</v>
      </c>
      <c r="N50" s="5"/>
      <c r="O50" s="7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94" t="s">
        <v>31</v>
      </c>
      <c r="E51" s="107" t="s">
        <v>40</v>
      </c>
      <c r="F51" s="108">
        <f t="shared" si="0"/>
        <v>41967</v>
      </c>
      <c r="G51" s="108">
        <f>_xll.qlInstrumentValuationDate(M51)</f>
        <v>41969</v>
      </c>
      <c r="H51" s="108">
        <f>_xll.qlCalendarAdvance(Calendar,G51,IF(D51="SN","1D",IF(D51="SW","1W",D51)),"f",FALSE)</f>
        <v>47448</v>
      </c>
      <c r="I51" s="90">
        <f>_xll.qlOvernightIndexedSwapFairRate(M51,AllTriggers)</f>
        <v>1.1040000000006402E-2</v>
      </c>
      <c r="J51" s="49" t="str">
        <f>Contribution!Y51</f>
        <v>EUROISDDS15Y</v>
      </c>
      <c r="K51" s="49" t="str">
        <f>Currency&amp;"EON"&amp;D51&amp;"=ICAP"</f>
        <v>EUREON15Y=ICAP</v>
      </c>
      <c r="L51" s="104"/>
      <c r="M51" s="105" t="str">
        <f>_xll.qlMakeOIS(,IF(D51="SN","1D",IF(D51="SW","1W",D51)),OvernightIndex,,"0D",,,,Trigger)</f>
        <v>obj_00d35#0000</v>
      </c>
      <c r="N51" s="5"/>
      <c r="O51" s="7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94" t="s">
        <v>107</v>
      </c>
      <c r="E52" s="107" t="s">
        <v>40</v>
      </c>
      <c r="F52" s="108">
        <f t="shared" si="0"/>
        <v>41967</v>
      </c>
      <c r="G52" s="108">
        <f>_xll.qlInstrumentValuationDate(M52)</f>
        <v>41969</v>
      </c>
      <c r="H52" s="108">
        <f>_xll.qlCalendarAdvance(Calendar,G52,IF(D52="SN","1D",IF(D52="SW","1W",D52)),"f",FALSE)</f>
        <v>47813</v>
      </c>
      <c r="I52" s="90">
        <f>_xll.qlOvernightIndexedSwapFairRate(M52,AllTriggers)</f>
        <v>1.1632041062497333E-2</v>
      </c>
      <c r="J52" s="49" t="str">
        <f>Contribution!Y52</f>
        <v>EUROISDDS16Y</v>
      </c>
      <c r="K52" s="49"/>
      <c r="L52" s="104"/>
      <c r="M52" s="105" t="str">
        <f>_xll.qlMakeOIS(,IF(D52="SN","1D",IF(D52="SW","1W",D52)),OvernightIndex,,"0D",,,,Trigger)</f>
        <v>obj_00d65#0000</v>
      </c>
      <c r="N52" s="5"/>
      <c r="O52" s="7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94" t="s">
        <v>108</v>
      </c>
      <c r="E53" s="107" t="s">
        <v>40</v>
      </c>
      <c r="F53" s="108">
        <f t="shared" si="0"/>
        <v>41967</v>
      </c>
      <c r="G53" s="108">
        <f>_xll.qlInstrumentValuationDate(M53)</f>
        <v>41969</v>
      </c>
      <c r="H53" s="108">
        <f>_xll.qlCalendarAdvance(Calendar,G53,IF(D53="SN","1D",IF(D53="SW","1W",D53)),"f",FALSE)</f>
        <v>48178</v>
      </c>
      <c r="I53" s="90">
        <f>_xll.qlOvernightIndexedSwapFairRate(M53,AllTriggers)</f>
        <v>1.2151747919829984E-2</v>
      </c>
      <c r="J53" s="49" t="str">
        <f>Contribution!Y53</f>
        <v>EUROISDDS17Y</v>
      </c>
      <c r="K53" s="49"/>
      <c r="L53" s="104"/>
      <c r="M53" s="105" t="str">
        <f>_xll.qlMakeOIS(,IF(D53="SN","1D",IF(D53="SW","1W",D53)),OvernightIndex,,"0D",,,,Trigger)</f>
        <v>obj_00d4a#0000</v>
      </c>
      <c r="N53" s="5"/>
      <c r="O53" s="7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94" t="s">
        <v>109</v>
      </c>
      <c r="E54" s="107" t="s">
        <v>40</v>
      </c>
      <c r="F54" s="108">
        <f t="shared" si="0"/>
        <v>41967</v>
      </c>
      <c r="G54" s="108">
        <f>_xll.qlInstrumentValuationDate(M54)</f>
        <v>41969</v>
      </c>
      <c r="H54" s="108">
        <f>_xll.qlCalendarAdvance(Calendar,G54,IF(D54="SN","1D",IF(D54="SW","1W",D54)),"f",FALSE)</f>
        <v>48544</v>
      </c>
      <c r="I54" s="90">
        <f>_xll.qlOvernightIndexedSwapFairRate(M54,AllTriggers)</f>
        <v>1.2612714406977032E-2</v>
      </c>
      <c r="J54" s="49" t="str">
        <f>Contribution!Y54</f>
        <v>EUROISDDS18Y</v>
      </c>
      <c r="K54" s="49"/>
      <c r="L54" s="104"/>
      <c r="M54" s="105" t="str">
        <f>_xll.qlMakeOIS(,IF(D54="SN","1D",IF(D54="SW","1W",D54)),OvernightIndex,,"0D",,,,Trigger)</f>
        <v>obj_00d4f#0000</v>
      </c>
      <c r="N54" s="5"/>
      <c r="O54" s="7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94" t="s">
        <v>110</v>
      </c>
      <c r="E55" s="107" t="s">
        <v>40</v>
      </c>
      <c r="F55" s="108">
        <f t="shared" si="0"/>
        <v>41967</v>
      </c>
      <c r="G55" s="108">
        <f>_xll.qlInstrumentValuationDate(M55)</f>
        <v>41969</v>
      </c>
      <c r="H55" s="108">
        <f>_xll.qlCalendarAdvance(Calendar,G55,IF(D55="SN","1D",IF(D55="SW","1W",D55)),"f",FALSE)</f>
        <v>48911</v>
      </c>
      <c r="I55" s="90">
        <f>_xll.qlOvernightIndexedSwapFairRate(M55,AllTriggers)</f>
        <v>1.3024272349219436E-2</v>
      </c>
      <c r="J55" s="49" t="str">
        <f>Contribution!Y55</f>
        <v>EUROISDDS19Y</v>
      </c>
      <c r="K55" s="49"/>
      <c r="L55" s="104"/>
      <c r="M55" s="105" t="str">
        <f>_xll.qlMakeOIS(,IF(D55="SN","1D",IF(D55="SW","1W",D55)),OvernightIndex,,"0D",,,,Trigger)</f>
        <v>obj_00d6a#0000</v>
      </c>
      <c r="N55" s="5"/>
      <c r="O55" s="7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94" t="s">
        <v>111</v>
      </c>
      <c r="E56" s="107" t="s">
        <v>40</v>
      </c>
      <c r="F56" s="108">
        <f t="shared" si="0"/>
        <v>41967</v>
      </c>
      <c r="G56" s="108">
        <f>_xll.qlInstrumentValuationDate(M56)</f>
        <v>41969</v>
      </c>
      <c r="H56" s="108">
        <f>_xll.qlCalendarAdvance(Calendar,G56,IF(D56="SN","1D",IF(D56="SW","1W",D56)),"f",FALSE)</f>
        <v>49275</v>
      </c>
      <c r="I56" s="90">
        <f>_xll.qlOvernightIndexedSwapFairRate(M56,AllTriggers)</f>
        <v>1.3390000000007379E-2</v>
      </c>
      <c r="J56" s="49" t="str">
        <f>Contribution!Y56</f>
        <v>EUROISDDS20Y</v>
      </c>
      <c r="K56" s="49" t="str">
        <f>Currency&amp;"EON"&amp;D56&amp;"=ICAP"</f>
        <v>EUREON20Y=ICAP</v>
      </c>
      <c r="L56" s="104"/>
      <c r="M56" s="105" t="str">
        <f>_xll.qlMakeOIS(,IF(D56="SN","1D",IF(D56="SW","1W",D56)),OvernightIndex,,"0D",,,,Trigger)</f>
        <v>obj_00d3d#0000</v>
      </c>
      <c r="N56" s="5"/>
      <c r="O56" s="7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94" t="s">
        <v>112</v>
      </c>
      <c r="E57" s="107" t="s">
        <v>40</v>
      </c>
      <c r="F57" s="108">
        <f t="shared" si="0"/>
        <v>41967</v>
      </c>
      <c r="G57" s="108">
        <f>_xll.qlInstrumentValuationDate(M57)</f>
        <v>41969</v>
      </c>
      <c r="H57" s="108">
        <f>_xll.qlCalendarAdvance(Calendar,G57,IF(D57="SN","1D",IF(D57="SW","1W",D57)),"f",FALSE)</f>
        <v>49639</v>
      </c>
      <c r="I57" s="90">
        <f>_xll.qlOvernightIndexedSwapFairRate(M57,AllTriggers)</f>
        <v>1.3659296392059674E-2</v>
      </c>
      <c r="J57" s="49" t="str">
        <f>Contribution!Y57</f>
        <v>EUROISDDS21Y</v>
      </c>
      <c r="K57" s="49"/>
      <c r="L57" s="104"/>
      <c r="M57" s="105" t="str">
        <f>_xll.qlMakeOIS(,IF(D57="SN","1D",IF(D57="SW","1W",D57)),OvernightIndex,,"0D",,,,Trigger)</f>
        <v>obj_00d41#0000</v>
      </c>
      <c r="N57" s="5"/>
      <c r="O57" s="7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94" t="s">
        <v>113</v>
      </c>
      <c r="E58" s="107" t="s">
        <v>40</v>
      </c>
      <c r="F58" s="108">
        <f t="shared" si="0"/>
        <v>41967</v>
      </c>
      <c r="G58" s="108">
        <f>_xll.qlInstrumentValuationDate(M58)</f>
        <v>41969</v>
      </c>
      <c r="H58" s="108">
        <f>_xll.qlCalendarAdvance(Calendar,G58,IF(D58="SN","1D",IF(D58="SW","1W",D58)),"f",FALSE)</f>
        <v>50005</v>
      </c>
      <c r="I58" s="90">
        <f>_xll.qlOvernightIndexedSwapFairRate(M58,AllTriggers)</f>
        <v>1.3904874459196621E-2</v>
      </c>
      <c r="J58" s="49" t="str">
        <f>Contribution!Y58</f>
        <v>EUROISDDS22Y</v>
      </c>
      <c r="K58" s="49"/>
      <c r="L58" s="104"/>
      <c r="M58" s="105" t="str">
        <f>_xll.qlMakeOIS(,IF(D58="SN","1D",IF(D58="SW","1W",D58)),OvernightIndex,,"0D",,,,Trigger)</f>
        <v>obj_00d63#0000</v>
      </c>
      <c r="N58" s="5"/>
      <c r="O58" s="7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94" t="s">
        <v>114</v>
      </c>
      <c r="E59" s="107" t="s">
        <v>40</v>
      </c>
      <c r="F59" s="108">
        <f t="shared" si="0"/>
        <v>41967</v>
      </c>
      <c r="G59" s="108">
        <f>_xll.qlInstrumentValuationDate(M59)</f>
        <v>41969</v>
      </c>
      <c r="H59" s="108">
        <f>_xll.qlCalendarAdvance(Calendar,G59,IF(D59="SN","1D",IF(D59="SW","1W",D59)),"f",FALSE)</f>
        <v>50370</v>
      </c>
      <c r="I59" s="90">
        <f>_xll.qlOvernightIndexedSwapFairRate(M59,AllTriggers)</f>
        <v>1.4127893329911373E-2</v>
      </c>
      <c r="J59" s="49" t="str">
        <f>Contribution!Y59</f>
        <v>EUROISDDS23Y</v>
      </c>
      <c r="K59" s="49"/>
      <c r="L59" s="104"/>
      <c r="M59" s="105" t="str">
        <f>_xll.qlMakeOIS(,IF(D59="SN","1D",IF(D59="SW","1W",D59)),OvernightIndex,,"0D",,,,Trigger)</f>
        <v>obj_00d59#0000</v>
      </c>
      <c r="N59" s="5"/>
      <c r="O59" s="7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94" t="s">
        <v>115</v>
      </c>
      <c r="E60" s="107" t="s">
        <v>40</v>
      </c>
      <c r="F60" s="108">
        <f t="shared" si="0"/>
        <v>41967</v>
      </c>
      <c r="G60" s="108">
        <f>_xll.qlInstrumentValuationDate(M60)</f>
        <v>41969</v>
      </c>
      <c r="H60" s="108">
        <f>_xll.qlCalendarAdvance(Calendar,G60,IF(D60="SN","1D",IF(D60="SW","1W",D60)),"f",FALSE)</f>
        <v>50735</v>
      </c>
      <c r="I60" s="90">
        <f>_xll.qlOvernightIndexedSwapFairRate(M60,AllTriggers)</f>
        <v>1.4331828347937186E-2</v>
      </c>
      <c r="J60" s="49" t="str">
        <f>Contribution!Y60</f>
        <v>EUROISDDS24Y</v>
      </c>
      <c r="K60" s="49"/>
      <c r="L60" s="104"/>
      <c r="M60" s="105" t="str">
        <f>_xll.qlMakeOIS(,IF(D60="SN","1D",IF(D60="SW","1W",D60)),OvernightIndex,,"0D",,,,Trigger)</f>
        <v>obj_00d34#0000</v>
      </c>
      <c r="N60" s="5"/>
      <c r="O60" s="7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94" t="s">
        <v>116</v>
      </c>
      <c r="E61" s="107" t="s">
        <v>40</v>
      </c>
      <c r="F61" s="108">
        <f t="shared" si="0"/>
        <v>41967</v>
      </c>
      <c r="G61" s="108">
        <f>_xll.qlInstrumentValuationDate(M61)</f>
        <v>41969</v>
      </c>
      <c r="H61" s="108">
        <f>_xll.qlCalendarAdvance(Calendar,G61,IF(D61="SN","1D",IF(D61="SW","1W",D61)),"f",FALSE)</f>
        <v>51102</v>
      </c>
      <c r="I61" s="90">
        <f>_xll.qlOvernightIndexedSwapFairRate(M61,AllTriggers)</f>
        <v>1.4520000000002522E-2</v>
      </c>
      <c r="J61" s="49" t="str">
        <f>Contribution!Y61</f>
        <v>EUROISDDS25Y</v>
      </c>
      <c r="K61" s="49" t="str">
        <f>Currency&amp;"EON"&amp;D61&amp;"=ICAP"</f>
        <v>EUREON25Y=ICAP</v>
      </c>
      <c r="L61" s="104"/>
      <c r="M61" s="105" t="str">
        <f>_xll.qlMakeOIS(,IF(D61="SN","1D",IF(D61="SW","1W",D61)),OvernightIndex,,"0D",,,,Trigger)</f>
        <v>obj_00d39#0000</v>
      </c>
      <c r="N61" s="5"/>
      <c r="O61" s="7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94" t="s">
        <v>117</v>
      </c>
      <c r="E62" s="107" t="s">
        <v>40</v>
      </c>
      <c r="F62" s="108">
        <f t="shared" si="0"/>
        <v>41967</v>
      </c>
      <c r="G62" s="108">
        <f>_xll.qlInstrumentValuationDate(M62)</f>
        <v>41969</v>
      </c>
      <c r="H62" s="108">
        <f>_xll.qlCalendarAdvance(Calendar,G62,IF(D62="SN","1D",IF(D62="SW","1W",D62)),"f",FALSE)</f>
        <v>51466</v>
      </c>
      <c r="I62" s="90">
        <f>_xll.qlOvernightIndexedSwapFairRate(M62,AllTriggers)</f>
        <v>1.4667633176370999E-2</v>
      </c>
      <c r="J62" s="49" t="str">
        <f>Contribution!Y62</f>
        <v>EUROISDDS26Y</v>
      </c>
      <c r="K62" s="49"/>
      <c r="L62" s="104"/>
      <c r="M62" s="105" t="str">
        <f>_xll.qlMakeOIS(,IF(D62="SN","1D",IF(D62="SW","1W",D62)),OvernightIndex,,"0D",,,,Trigger)</f>
        <v>obj_00d3e#0000</v>
      </c>
      <c r="N62" s="5"/>
      <c r="O62" s="7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94" t="s">
        <v>118</v>
      </c>
      <c r="E63" s="107" t="s">
        <v>40</v>
      </c>
      <c r="F63" s="108">
        <f t="shared" si="0"/>
        <v>41967</v>
      </c>
      <c r="G63" s="108">
        <f>_xll.qlInstrumentValuationDate(M63)</f>
        <v>41969</v>
      </c>
      <c r="H63" s="108">
        <f>_xll.qlCalendarAdvance(Calendar,G63,IF(D63="SN","1D",IF(D63="SW","1W",D63)),"f",FALSE)</f>
        <v>51831</v>
      </c>
      <c r="I63" s="90">
        <f>_xll.qlOvernightIndexedSwapFairRate(M63,AllTriggers)</f>
        <v>1.4804498739195418E-2</v>
      </c>
      <c r="J63" s="49" t="str">
        <f>Contribution!Y63</f>
        <v>EUROISDDS27Y</v>
      </c>
      <c r="K63" s="49"/>
      <c r="L63" s="104"/>
      <c r="M63" s="105" t="str">
        <f>_xll.qlMakeOIS(,IF(D63="SN","1D",IF(D63="SW","1W",D63)),OvernightIndex,,"0D",,,,Trigger)</f>
        <v>obj_00d5f#0000</v>
      </c>
      <c r="N63" s="5"/>
      <c r="O63" s="7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94" t="s">
        <v>119</v>
      </c>
      <c r="E64" s="107" t="s">
        <v>40</v>
      </c>
      <c r="F64" s="108">
        <f t="shared" si="0"/>
        <v>41967</v>
      </c>
      <c r="G64" s="108">
        <f>_xll.qlInstrumentValuationDate(M64)</f>
        <v>41969</v>
      </c>
      <c r="H64" s="108">
        <f>_xll.qlCalendarAdvance(Calendar,G64,IF(D64="SN","1D",IF(D64="SW","1W",D64)),"f",FALSE)</f>
        <v>52196</v>
      </c>
      <c r="I64" s="90">
        <f>_xll.qlOvernightIndexedSwapFairRate(M64,AllTriggers)</f>
        <v>1.4931363984514546E-2</v>
      </c>
      <c r="J64" s="49" t="str">
        <f>Contribution!Y64</f>
        <v>EUROISDDS28Y</v>
      </c>
      <c r="K64" s="49"/>
      <c r="L64" s="104"/>
      <c r="M64" s="105" t="str">
        <f>_xll.qlMakeOIS(,IF(D64="SN","1D",IF(D64="SW","1W",D64)),OvernightIndex,,"0D",,,,Trigger)</f>
        <v>obj_00d37#0000</v>
      </c>
      <c r="N64" s="5"/>
      <c r="O64" s="7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94" t="s">
        <v>120</v>
      </c>
      <c r="E65" s="107" t="s">
        <v>40</v>
      </c>
      <c r="F65" s="108">
        <f t="shared" si="0"/>
        <v>41967</v>
      </c>
      <c r="G65" s="108">
        <f>_xll.qlInstrumentValuationDate(M65)</f>
        <v>41969</v>
      </c>
      <c r="H65" s="108">
        <f>_xll.qlCalendarAdvance(Calendar,G65,IF(D65="SN","1D",IF(D65="SW","1W",D65)),"f",FALSE)</f>
        <v>52561</v>
      </c>
      <c r="I65" s="90">
        <f>_xll.qlOvernightIndexedSwapFairRate(M65,AllTriggers)</f>
        <v>1.5049264552721861E-2</v>
      </c>
      <c r="J65" s="49" t="str">
        <f>Contribution!Y65</f>
        <v>EUROISDDS29Y</v>
      </c>
      <c r="K65" s="49"/>
      <c r="L65" s="104"/>
      <c r="M65" s="105" t="str">
        <f>_xll.qlMakeOIS(,IF(D65="SN","1D",IF(D65="SW","1W",D65)),OvernightIndex,,"0D",,,,Trigger)</f>
        <v>obj_00d3c#0000</v>
      </c>
      <c r="N65" s="5"/>
      <c r="O65" s="7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94" t="s">
        <v>121</v>
      </c>
      <c r="E66" s="107" t="s">
        <v>40</v>
      </c>
      <c r="F66" s="108">
        <f t="shared" si="0"/>
        <v>41967</v>
      </c>
      <c r="G66" s="108">
        <f>_xll.qlInstrumentValuationDate(M66)</f>
        <v>41969</v>
      </c>
      <c r="H66" s="108">
        <f>_xll.qlCalendarAdvance(Calendar,G66,IF(D66="SN","1D",IF(D66="SW","1W",D66)),"f",FALSE)</f>
        <v>52929</v>
      </c>
      <c r="I66" s="90">
        <f>_xll.qlOvernightIndexedSwapFairRate(M66,AllTriggers)</f>
        <v>1.5160000000002316E-2</v>
      </c>
      <c r="J66" s="49" t="str">
        <f>Contribution!Y66</f>
        <v>EUROISDDS30Y</v>
      </c>
      <c r="K66" s="49" t="str">
        <f>Currency&amp;"EON"&amp;D66&amp;"=ICAP"</f>
        <v>EUREON30Y=ICAP</v>
      </c>
      <c r="L66" s="104"/>
      <c r="M66" s="105" t="str">
        <f>_xll.qlMakeOIS(,IF(D66="SN","1D",IF(D66="SW","1W",D66)),OvernightIndex,,"0D",,,,Trigger)</f>
        <v>obj_00d61#0000</v>
      </c>
      <c r="N66" s="5"/>
      <c r="O66" s="7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94"/>
      <c r="E67" s="107"/>
      <c r="F67" s="108"/>
      <c r="G67" s="108"/>
      <c r="H67" s="108"/>
      <c r="I67" s="90"/>
      <c r="J67" s="49"/>
      <c r="K67" s="49"/>
      <c r="L67" s="104"/>
      <c r="M67" s="105"/>
      <c r="N67" s="5"/>
      <c r="O67" s="7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94"/>
      <c r="E68" s="107"/>
      <c r="F68" s="108"/>
      <c r="G68" s="108"/>
      <c r="H68" s="108"/>
      <c r="I68" s="90"/>
      <c r="J68" s="49"/>
      <c r="K68" s="49"/>
      <c r="L68" s="104"/>
      <c r="M68" s="105"/>
      <c r="N68" s="5"/>
      <c r="O68" s="7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94"/>
      <c r="E69" s="107"/>
      <c r="F69" s="108"/>
      <c r="G69" s="108"/>
      <c r="H69" s="108"/>
      <c r="I69" s="90"/>
      <c r="J69" s="49"/>
      <c r="K69" s="49"/>
      <c r="L69" s="104"/>
      <c r="M69" s="105"/>
      <c r="N69" s="5"/>
      <c r="O69" s="7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94"/>
      <c r="E70" s="107"/>
      <c r="F70" s="108"/>
      <c r="G70" s="108"/>
      <c r="H70" s="108"/>
      <c r="I70" s="90"/>
      <c r="J70" s="49"/>
      <c r="K70" s="49"/>
      <c r="L70" s="104"/>
      <c r="M70" s="105"/>
      <c r="N70" s="5"/>
      <c r="O70" s="7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94" t="s">
        <v>122</v>
      </c>
      <c r="E71" s="107" t="s">
        <v>40</v>
      </c>
      <c r="F71" s="108">
        <f t="shared" si="0"/>
        <v>41967</v>
      </c>
      <c r="G71" s="108">
        <f>_xll.qlInstrumentValuationDate(M71)</f>
        <v>41969</v>
      </c>
      <c r="H71" s="108">
        <f>_xll.qlCalendarAdvance(Calendar,G71,IF(D71="SN","1D",IF(D71="SW","1W",D71)),"f",FALSE)</f>
        <v>54753</v>
      </c>
      <c r="I71" s="90">
        <f>_xll.qlOvernightIndexedSwapFairRate(M71,AllTriggers)</f>
        <v>1.5607594635868204E-2</v>
      </c>
      <c r="J71" s="49" t="str">
        <f>Contribution!Y71</f>
        <v>EUROISDDS35Y</v>
      </c>
      <c r="K71" s="49"/>
      <c r="L71" s="104"/>
      <c r="M71" s="105" t="str">
        <f>_xll.qlMakeOIS(,IF(D71="SN","1D",IF(D71="SW","1W",D71)),OvernightIndex,,"0D",,,,Trigger)</f>
        <v>obj_00d57#0000</v>
      </c>
      <c r="N71" s="5"/>
      <c r="O71" s="7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94"/>
      <c r="E72" s="107"/>
      <c r="F72" s="108"/>
      <c r="G72" s="108"/>
      <c r="H72" s="108"/>
      <c r="I72" s="90"/>
      <c r="J72" s="49"/>
      <c r="K72" s="49"/>
      <c r="L72" s="104"/>
      <c r="M72" s="105"/>
      <c r="N72" s="5"/>
      <c r="O72" s="7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94"/>
      <c r="E73" s="107"/>
      <c r="F73" s="108"/>
      <c r="G73" s="108"/>
      <c r="H73" s="108"/>
      <c r="I73" s="90"/>
      <c r="J73" s="49"/>
      <c r="K73" s="49"/>
      <c r="L73" s="104"/>
      <c r="M73" s="105"/>
      <c r="N73" s="5"/>
      <c r="O73" s="7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94"/>
      <c r="E74" s="107"/>
      <c r="F74" s="108"/>
      <c r="G74" s="108"/>
      <c r="H74" s="108"/>
      <c r="I74" s="90"/>
      <c r="J74" s="49"/>
      <c r="K74" s="49"/>
      <c r="L74" s="104"/>
      <c r="M74" s="105"/>
      <c r="N74" s="5"/>
      <c r="O74" s="7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94"/>
      <c r="E75" s="107"/>
      <c r="F75" s="108"/>
      <c r="G75" s="108"/>
      <c r="H75" s="108"/>
      <c r="I75" s="90"/>
      <c r="J75" s="49"/>
      <c r="K75" s="49"/>
      <c r="L75" s="104"/>
      <c r="M75" s="105"/>
      <c r="N75" s="5"/>
      <c r="O75" s="7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94" t="s">
        <v>123</v>
      </c>
      <c r="E76" s="107" t="s">
        <v>40</v>
      </c>
      <c r="F76" s="108">
        <f t="shared" si="0"/>
        <v>41967</v>
      </c>
      <c r="G76" s="108">
        <f>_xll.qlInstrumentValuationDate(M76)</f>
        <v>41969</v>
      </c>
      <c r="H76" s="108">
        <f>_xll.qlCalendarAdvance(Calendar,G76,IF(D76="SN","1D",IF(D76="SW","1W",D76)),"f",FALSE)</f>
        <v>56579</v>
      </c>
      <c r="I76" s="90">
        <f>_xll.qlOvernightIndexedSwapFairRate(M76,AllTriggers)</f>
        <v>1.5939999999999704E-2</v>
      </c>
      <c r="J76" s="49" t="str">
        <f>Contribution!Y76</f>
        <v>EUROISDDS40Y</v>
      </c>
      <c r="K76" s="49" t="str">
        <f>Currency&amp;"EON"&amp;D76&amp;"=ICAP"</f>
        <v>EUREON40Y=ICAP</v>
      </c>
      <c r="L76" s="104"/>
      <c r="M76" s="105" t="str">
        <f>_xll.qlMakeOIS(,IF(D76="SN","1D",IF(D76="SW","1W",D76)),OvernightIndex,,"0D",,,,Trigger)</f>
        <v>obj_00d62#0000</v>
      </c>
      <c r="N76" s="5"/>
      <c r="O76" s="7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94" t="s">
        <v>124</v>
      </c>
      <c r="E77" s="107" t="s">
        <v>40</v>
      </c>
      <c r="F77" s="108">
        <f t="shared" si="0"/>
        <v>41967</v>
      </c>
      <c r="G77" s="108">
        <f>_xll.qlInstrumentValuationDate(M77)</f>
        <v>41969</v>
      </c>
      <c r="H77" s="108">
        <f>_xll.qlCalendarAdvance(Calendar,G77,IF(D77="SN","1D",IF(D77="SW","1W",D77)),"f",FALSE)</f>
        <v>60232</v>
      </c>
      <c r="I77" s="90">
        <f>_xll.qlOvernightIndexedSwapFairRate(M77,AllTriggers)</f>
        <v>1.6079999999999886E-2</v>
      </c>
      <c r="J77" s="49" t="str">
        <f>Contribution!Y77</f>
        <v>EUROISDDS50Y</v>
      </c>
      <c r="K77" s="49" t="str">
        <f>Currency&amp;"EON"&amp;D77&amp;"=ICAP"</f>
        <v>EUREON50Y=ICAP</v>
      </c>
      <c r="L77" s="104"/>
      <c r="M77" s="105" t="str">
        <f>_xll.qlMakeOIS(,IF(D77="SN","1D",IF(D77="SW","1W",D77)),OvernightIndex,,"0D",,,,Trigger)</f>
        <v>obj_00d3a#0000</v>
      </c>
      <c r="N77" s="5"/>
      <c r="O77" s="7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95" t="s">
        <v>125</v>
      </c>
      <c r="E78" s="110" t="s">
        <v>40</v>
      </c>
      <c r="F78" s="111">
        <f t="shared" si="0"/>
        <v>41967</v>
      </c>
      <c r="G78" s="111">
        <f>_xll.qlInstrumentValuationDate(M78)</f>
        <v>41969</v>
      </c>
      <c r="H78" s="111">
        <f>_xll.qlCalendarAdvance(Calendar,G78,IF(D78="SN","1D",IF(D78="SW","1W",D78)),"f",FALSE)</f>
        <v>63884</v>
      </c>
      <c r="I78" s="112">
        <f>_xll.qlOvernightIndexedSwapFairRate(M78,AllTriggers)</f>
        <v>1.6339999999999959E-2</v>
      </c>
      <c r="J78" s="113" t="str">
        <f>Contribution!Y78</f>
        <v>EUROISDDS60Y</v>
      </c>
      <c r="K78" s="113" t="str">
        <f>Currency&amp;"EON"&amp;D78&amp;"=ICAP"</f>
        <v>EUREON60Y=ICAP</v>
      </c>
      <c r="L78" s="104"/>
      <c r="M78" s="114" t="str">
        <f>_xll.qlMakeOIS(,IF(D78="SN","1D",IF(D78="SW","1W",D78)),OvernightIndex,,"0D",,,,Trigger)</f>
        <v>obj_00d47#0000</v>
      </c>
      <c r="N78" s="5"/>
      <c r="O78" s="7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7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7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7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7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7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7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7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7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7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7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7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7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7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7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7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7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7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7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7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7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7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7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7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76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76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76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5"/>
      <c r="B105" s="5"/>
      <c r="C105" s="5"/>
      <c r="D105" s="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76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5"/>
      <c r="B106" s="5"/>
      <c r="C106" s="5"/>
      <c r="D106" s="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76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5"/>
      <c r="B107" s="5"/>
      <c r="C107" s="5"/>
      <c r="D107" s="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76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5"/>
      <c r="B108" s="5"/>
      <c r="C108" s="5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76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5"/>
      <c r="B109" s="5"/>
      <c r="C109" s="5"/>
      <c r="D109" s="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76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5"/>
      <c r="B110" s="5"/>
      <c r="C110" s="5"/>
      <c r="D110" s="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76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5"/>
      <c r="B111" s="5"/>
      <c r="C111" s="5"/>
      <c r="D111" s="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76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5"/>
      <c r="B112" s="5"/>
      <c r="C112" s="5"/>
      <c r="D112" s="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76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8" x14ac:dyDescent="0.2">
      <c r="A113" s="5"/>
      <c r="B113" s="5"/>
      <c r="C113" s="5"/>
      <c r="D113" s="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76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8" x14ac:dyDescent="0.2">
      <c r="A114" s="5"/>
      <c r="B114" s="5"/>
      <c r="C114" s="5"/>
      <c r="D114" s="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76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9"/>
      <c r="AB114" s="9"/>
    </row>
    <row r="115" spans="1:28" x14ac:dyDescent="0.2">
      <c r="A115" s="5"/>
      <c r="B115" s="5"/>
      <c r="C115" s="5"/>
      <c r="D115" s="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76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9"/>
      <c r="AB115" s="9"/>
    </row>
    <row r="116" spans="1:28" x14ac:dyDescent="0.2">
      <c r="A116" s="5"/>
      <c r="B116" s="5"/>
      <c r="C116" s="5"/>
      <c r="D116" s="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76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9"/>
      <c r="AB116" s="9"/>
    </row>
    <row r="117" spans="1:28" x14ac:dyDescent="0.2">
      <c r="A117" s="5"/>
      <c r="B117" s="5"/>
      <c r="C117" s="5"/>
      <c r="D117" s="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9"/>
      <c r="AB117" s="9"/>
    </row>
    <row r="118" spans="1:28" x14ac:dyDescent="0.2">
      <c r="A118" s="5"/>
      <c r="B118" s="5"/>
      <c r="C118" s="5"/>
      <c r="D118" s="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9"/>
      <c r="AB118" s="9"/>
    </row>
    <row r="119" spans="1:28" x14ac:dyDescent="0.2">
      <c r="A119" s="5"/>
      <c r="B119" s="5"/>
      <c r="C119" s="5"/>
      <c r="D119" s="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9"/>
      <c r="AB119" s="9"/>
    </row>
    <row r="120" spans="1:28" x14ac:dyDescent="0.2">
      <c r="A120" s="5"/>
      <c r="B120" s="5"/>
      <c r="C120" s="5"/>
      <c r="D120" s="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9"/>
      <c r="AB120" s="9"/>
    </row>
    <row r="121" spans="1:28" x14ac:dyDescent="0.2">
      <c r="A121" s="5"/>
      <c r="B121" s="5"/>
      <c r="C121" s="5"/>
      <c r="D121" s="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9"/>
      <c r="AB121" s="9"/>
    </row>
    <row r="122" spans="1:28" x14ac:dyDescent="0.2">
      <c r="A122" s="5"/>
      <c r="B122" s="5"/>
      <c r="C122" s="5"/>
      <c r="D122" s="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9"/>
      <c r="AB122" s="9"/>
    </row>
    <row r="123" spans="1:28" x14ac:dyDescent="0.2">
      <c r="A123" s="5"/>
      <c r="B123" s="5"/>
      <c r="C123" s="5"/>
      <c r="D123" s="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9"/>
      <c r="AB123" s="9"/>
    </row>
    <row r="124" spans="1:28" x14ac:dyDescent="0.2">
      <c r="A124" s="5"/>
      <c r="B124" s="5"/>
      <c r="C124" s="5"/>
      <c r="D124" s="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9"/>
      <c r="AB124" s="9"/>
    </row>
    <row r="125" spans="1:28" x14ac:dyDescent="0.2">
      <c r="A125" s="5"/>
      <c r="B125" s="5"/>
      <c r="C125" s="5"/>
      <c r="D125" s="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9"/>
      <c r="AB125" s="9"/>
    </row>
    <row r="126" spans="1:28" x14ac:dyDescent="0.2">
      <c r="A126" s="5"/>
      <c r="B126" s="5"/>
      <c r="C126" s="5"/>
      <c r="D126" s="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9"/>
      <c r="AB126" s="9"/>
    </row>
    <row r="127" spans="1:28" x14ac:dyDescent="0.2">
      <c r="A127" s="5"/>
      <c r="B127" s="5"/>
      <c r="C127" s="5"/>
      <c r="D127" s="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9"/>
      <c r="AB127" s="9"/>
    </row>
    <row r="128" spans="1:28" x14ac:dyDescent="0.2">
      <c r="A128" s="5"/>
      <c r="B128" s="5"/>
      <c r="C128" s="5"/>
      <c r="D128" s="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9"/>
      <c r="AB128" s="9"/>
    </row>
    <row r="129" spans="1:28" x14ac:dyDescent="0.2">
      <c r="A129" s="5"/>
      <c r="B129" s="5"/>
      <c r="C129" s="5"/>
      <c r="D129" s="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9"/>
      <c r="AB129" s="9"/>
    </row>
    <row r="130" spans="1:28" x14ac:dyDescent="0.2">
      <c r="A130" s="5"/>
      <c r="B130" s="5"/>
      <c r="C130" s="5"/>
      <c r="D130" s="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9"/>
      <c r="AB130" s="9"/>
    </row>
    <row r="131" spans="1:28" x14ac:dyDescent="0.2">
      <c r="A131" s="5"/>
      <c r="B131" s="5"/>
      <c r="C131" s="5"/>
      <c r="D131" s="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9"/>
      <c r="AB131" s="9"/>
    </row>
    <row r="132" spans="1:28" x14ac:dyDescent="0.2">
      <c r="A132" s="5"/>
      <c r="B132" s="5"/>
      <c r="C132" s="5"/>
      <c r="D132" s="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9"/>
      <c r="AB132" s="9"/>
    </row>
    <row r="133" spans="1:28" x14ac:dyDescent="0.2">
      <c r="A133" s="5"/>
      <c r="B133" s="5"/>
      <c r="C133" s="5"/>
      <c r="D133" s="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9"/>
      <c r="AB133" s="9"/>
    </row>
    <row r="134" spans="1:28" x14ac:dyDescent="0.2">
      <c r="A134" s="5"/>
      <c r="B134" s="5"/>
      <c r="C134" s="5"/>
      <c r="D134" s="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9"/>
      <c r="AB134" s="9"/>
    </row>
    <row r="135" spans="1:28" x14ac:dyDescent="0.2">
      <c r="A135" s="5"/>
      <c r="B135" s="5"/>
      <c r="C135" s="5"/>
      <c r="D135" s="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9"/>
      <c r="AB135" s="9"/>
    </row>
    <row r="136" spans="1:28" x14ac:dyDescent="0.2">
      <c r="A136" s="5"/>
      <c r="B136" s="5"/>
      <c r="C136" s="5"/>
      <c r="D136" s="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9"/>
      <c r="AB136" s="9"/>
    </row>
    <row r="137" spans="1:28" x14ac:dyDescent="0.2">
      <c r="A137" s="5"/>
      <c r="B137" s="5"/>
      <c r="C137" s="5"/>
      <c r="D137" s="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9"/>
      <c r="AB137" s="9"/>
    </row>
    <row r="138" spans="1:28" x14ac:dyDescent="0.2">
      <c r="A138" s="5"/>
      <c r="B138" s="5"/>
      <c r="C138" s="5"/>
      <c r="D138" s="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9"/>
      <c r="AB138" s="9"/>
    </row>
    <row r="139" spans="1:28" x14ac:dyDescent="0.2">
      <c r="A139" s="5"/>
      <c r="B139" s="5"/>
      <c r="C139" s="5"/>
      <c r="D139" s="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9"/>
      <c r="AB139" s="9"/>
    </row>
    <row r="140" spans="1:28" x14ac:dyDescent="0.2">
      <c r="A140" s="5"/>
      <c r="B140" s="5"/>
      <c r="C140" s="5"/>
      <c r="D140" s="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9"/>
      <c r="AB140" s="9"/>
    </row>
    <row r="141" spans="1:28" x14ac:dyDescent="0.2">
      <c r="A141" s="5"/>
      <c r="B141" s="5"/>
      <c r="C141" s="5"/>
      <c r="D141" s="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9"/>
      <c r="AB141" s="9"/>
    </row>
    <row r="142" spans="1:28" x14ac:dyDescent="0.2">
      <c r="A142" s="5"/>
      <c r="B142" s="5"/>
      <c r="C142" s="5"/>
      <c r="D142" s="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9"/>
      <c r="AB142" s="9"/>
    </row>
    <row r="143" spans="1:28" x14ac:dyDescent="0.2">
      <c r="A143" s="5"/>
      <c r="B143" s="5"/>
      <c r="C143" s="5"/>
      <c r="D143" s="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9"/>
      <c r="AB143" s="9"/>
    </row>
    <row r="144" spans="1:28" x14ac:dyDescent="0.2">
      <c r="A144" s="5"/>
      <c r="B144" s="5"/>
      <c r="C144" s="5"/>
      <c r="D144" s="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9"/>
      <c r="AB144" s="9"/>
    </row>
    <row r="145" spans="1:28" x14ac:dyDescent="0.2">
      <c r="A145" s="5"/>
      <c r="B145" s="5"/>
      <c r="C145" s="5"/>
      <c r="D145" s="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9"/>
      <c r="AB145" s="9"/>
    </row>
    <row r="146" spans="1:28" x14ac:dyDescent="0.2">
      <c r="A146" s="5"/>
      <c r="B146" s="5"/>
      <c r="C146" s="5"/>
      <c r="D146" s="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9"/>
      <c r="AB146" s="9"/>
    </row>
    <row r="147" spans="1:28" x14ac:dyDescent="0.2">
      <c r="A147" s="5"/>
      <c r="B147" s="5"/>
      <c r="C147" s="5"/>
      <c r="D147" s="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9"/>
      <c r="AB147" s="9"/>
    </row>
    <row r="148" spans="1:28" x14ac:dyDescent="0.2">
      <c r="A148" s="5"/>
      <c r="B148" s="5"/>
      <c r="C148" s="5"/>
      <c r="D148" s="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9"/>
      <c r="AB148" s="9"/>
    </row>
    <row r="149" spans="1:28" x14ac:dyDescent="0.2">
      <c r="A149" s="5"/>
      <c r="B149" s="5"/>
      <c r="C149" s="5"/>
      <c r="D149" s="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9"/>
      <c r="AB149" s="9"/>
    </row>
    <row r="150" spans="1:28" x14ac:dyDescent="0.2">
      <c r="A150" s="5"/>
      <c r="B150" s="5"/>
      <c r="C150" s="5"/>
      <c r="D150" s="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9"/>
      <c r="AB150" s="9"/>
    </row>
    <row r="151" spans="1:28" x14ac:dyDescent="0.2">
      <c r="A151" s="5"/>
      <c r="B151" s="5"/>
      <c r="C151" s="5"/>
      <c r="D151" s="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9"/>
      <c r="AB151" s="9"/>
    </row>
    <row r="152" spans="1:28" x14ac:dyDescent="0.2">
      <c r="A152" s="5"/>
      <c r="B152" s="5"/>
      <c r="C152" s="5"/>
      <c r="D152" s="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9"/>
      <c r="AB152" s="9"/>
    </row>
    <row r="153" spans="1:28" x14ac:dyDescent="0.2">
      <c r="A153" s="5"/>
      <c r="B153" s="5"/>
      <c r="C153" s="5"/>
      <c r="D153" s="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9"/>
      <c r="AB153" s="9"/>
    </row>
    <row r="154" spans="1:28" x14ac:dyDescent="0.2">
      <c r="A154" s="5"/>
      <c r="B154" s="5"/>
      <c r="C154" s="5"/>
      <c r="D154" s="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9"/>
      <c r="AB154" s="9"/>
    </row>
    <row r="155" spans="1:28" x14ac:dyDescent="0.2">
      <c r="A155" s="5"/>
      <c r="B155" s="5"/>
      <c r="C155" s="5"/>
      <c r="D155" s="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9"/>
      <c r="AB155" s="9"/>
    </row>
    <row r="156" spans="1:28" x14ac:dyDescent="0.2">
      <c r="A156" s="5"/>
      <c r="B156" s="5"/>
      <c r="C156" s="5"/>
      <c r="D156" s="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9"/>
      <c r="AB156" s="9"/>
    </row>
    <row r="157" spans="1:28" x14ac:dyDescent="0.2">
      <c r="A157" s="5"/>
      <c r="B157" s="5"/>
      <c r="C157" s="5"/>
      <c r="D157" s="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9"/>
      <c r="AB157" s="9"/>
    </row>
    <row r="158" spans="1:28" x14ac:dyDescent="0.2">
      <c r="A158" s="5"/>
      <c r="B158" s="5"/>
      <c r="C158" s="5"/>
      <c r="D158" s="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9"/>
      <c r="AB158" s="9"/>
    </row>
    <row r="159" spans="1:28" x14ac:dyDescent="0.2">
      <c r="A159" s="5"/>
      <c r="B159" s="5"/>
      <c r="C159" s="5"/>
      <c r="D159" s="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9"/>
      <c r="AB159" s="9"/>
    </row>
    <row r="160" spans="1:28" x14ac:dyDescent="0.2">
      <c r="A160" s="5"/>
      <c r="B160" s="5"/>
      <c r="C160" s="5"/>
      <c r="D160" s="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9"/>
      <c r="AB160" s="9"/>
    </row>
    <row r="161" spans="1:28" x14ac:dyDescent="0.2">
      <c r="A161" s="5"/>
      <c r="B161" s="5"/>
      <c r="C161" s="5"/>
      <c r="D161" s="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9"/>
      <c r="AB1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62</vt:i4>
      </vt:variant>
    </vt:vector>
  </HeadingPairs>
  <TitlesOfParts>
    <vt:vector size="69" baseType="lpstr">
      <vt:lpstr>General Settings</vt:lpstr>
      <vt:lpstr>Contribution</vt:lpstr>
      <vt:lpstr>1M Pricing</vt:lpstr>
      <vt:lpstr>3M Pricing</vt:lpstr>
      <vt:lpstr>6M Pricing</vt:lpstr>
      <vt:lpstr>1Y Pricing</vt:lpstr>
      <vt:lpstr>ON Pricing</vt:lpstr>
      <vt:lpstr>AllTriggers</vt:lpstr>
      <vt:lpstr>ASK</vt:lpstr>
      <vt:lpstr>'1M Pricing'!BDayConvention</vt:lpstr>
      <vt:lpstr>'1Y Pricing'!BDayConvention</vt:lpstr>
      <vt:lpstr>'3M Pricing'!BDayConvention</vt:lpstr>
      <vt:lpstr>'6M Pricing'!BDayConvention</vt:lpstr>
      <vt:lpstr>BID</vt:lpstr>
      <vt:lpstr>Calendar</vt:lpstr>
      <vt:lpstr>Contribute</vt:lpstr>
      <vt:lpstr>Contributor</vt:lpstr>
      <vt:lpstr>Currency</vt:lpstr>
      <vt:lpstr>'1M Pricing'!CurveTenor</vt:lpstr>
      <vt:lpstr>'1Y Pricing'!CurveTenor</vt:lpstr>
      <vt:lpstr>'3M Pricing'!CurveTenor</vt:lpstr>
      <vt:lpstr>'6M Pricing'!CurveTenor</vt:lpstr>
      <vt:lpstr>'ON Pricing'!CurveTenor</vt:lpstr>
      <vt:lpstr>'1M Pricing'!DayCounter</vt:lpstr>
      <vt:lpstr>'1Y Pricing'!DayCounter</vt:lpstr>
      <vt:lpstr>'3M Pricing'!DayCounter</vt:lpstr>
      <vt:lpstr>'6M Pricing'!DayCounter</vt:lpstr>
      <vt:lpstr>DiscountingCurve</vt:lpstr>
      <vt:lpstr>'1M Pricing'!EndOfMonth</vt:lpstr>
      <vt:lpstr>'1Y Pricing'!EndOfMonth</vt:lpstr>
      <vt:lpstr>'3M Pricing'!EndOfMonth</vt:lpstr>
      <vt:lpstr>'6M Pricing'!EndOfMonth</vt:lpstr>
      <vt:lpstr>EvaluationDate</vt:lpstr>
      <vt:lpstr>Fields</vt:lpstr>
      <vt:lpstr>'1M Pricing'!FixedLegBDC</vt:lpstr>
      <vt:lpstr>'1Y Pricing'!FixedLegBDC</vt:lpstr>
      <vt:lpstr>'3M Pricing'!FixedLegBDC</vt:lpstr>
      <vt:lpstr>'6M Pricing'!FixedLegBDC</vt:lpstr>
      <vt:lpstr>'1M Pricing'!FixedLegDayCounter</vt:lpstr>
      <vt:lpstr>'1Y Pricing'!FixedLegDayCounter</vt:lpstr>
      <vt:lpstr>'3M Pricing'!FixedLegDayCounter</vt:lpstr>
      <vt:lpstr>'6M Pricing'!FixedLegDayCounter</vt:lpstr>
      <vt:lpstr>'1M Pricing'!FixedLegTenor</vt:lpstr>
      <vt:lpstr>'1Y Pricing'!FixedLegTenor</vt:lpstr>
      <vt:lpstr>'3M Pricing'!FixedLegTenor</vt:lpstr>
      <vt:lpstr>'6M Pricing'!FixedLegTenor</vt:lpstr>
      <vt:lpstr>'ON Pricing'!FixedLegTenor</vt:lpstr>
      <vt:lpstr>'1M Pricing'!IborIndex</vt:lpstr>
      <vt:lpstr>'1Y Pricing'!IborIndex</vt:lpstr>
      <vt:lpstr>'3M Pricing'!IborIndex</vt:lpstr>
      <vt:lpstr>'6M Pricing'!IborIndex</vt:lpstr>
      <vt:lpstr>IborIndexFamily</vt:lpstr>
      <vt:lpstr>InterestRatesTrigger</vt:lpstr>
      <vt:lpstr>'1M Pricing'!Interpolation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'1Y Pricing'!YieldCurve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2014-11-24T15:02:26Z</dcterms:modified>
</cp:coreProperties>
</file>