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MainChecks!$C$18:$C$21</definedName>
    <definedName name="FuturesTable">MainChecks!$A$4:$H$16</definedName>
    <definedName name="IMMFutures">MainChecks!$D$18:$D$21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6" i="2" l="1"/>
  <c r="K9" i="2" l="1"/>
  <c r="K5" i="2" l="1"/>
  <c r="K15" i="2" l="1"/>
  <c r="K12" i="2"/>
  <c r="K11" i="2"/>
  <c r="L15" i="2"/>
  <c r="L12" i="2"/>
  <c r="L11" i="2"/>
  <c r="L9" i="2"/>
  <c r="Q15" i="2"/>
  <c r="Q11" i="2"/>
  <c r="K6" i="2" l="1"/>
  <c r="C18" i="2" a="1"/>
  <c r="P6" i="2"/>
  <c r="Q6" i="2"/>
  <c r="Q5" i="2"/>
  <c r="C18" i="2" l="1"/>
  <c r="C20" i="2"/>
  <c r="C19" i="2"/>
  <c r="C21" i="2"/>
  <c r="K14" i="2" l="1"/>
  <c r="K13" i="2"/>
  <c r="K10" i="2"/>
  <c r="U6" i="2"/>
  <c r="Q9" i="2"/>
  <c r="L14" i="2"/>
  <c r="L13" i="2"/>
  <c r="L10" i="2"/>
  <c r="D18" i="2" a="1"/>
  <c r="U5" i="2"/>
  <c r="D18" i="2" l="1"/>
  <c r="D19" i="2"/>
  <c r="D20" i="2"/>
  <c r="D21" i="2"/>
  <c r="Q10" i="2"/>
  <c r="Q14" i="2"/>
  <c r="Q12" i="2"/>
  <c r="Q13" i="2"/>
</calcChain>
</file>

<file path=xl/sharedStrings.xml><?xml version="1.0" encoding="utf-8"?>
<sst xmlns="http://schemas.openxmlformats.org/spreadsheetml/2006/main" count="135" uniqueCount="67">
  <si>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</si>
  <si>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</si>
  <si>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</si>
  <si>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</si>
  <si>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</si>
  <si>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</si>
  <si>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</si>
  <si>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</si>
  <si>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</si>
  <si>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</si>
  <si>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</si>
  <si>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</si>
  <si>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</si>
  <si>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</si>
  <si>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</si>
  <si>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</si>
  <si>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</si>
  <si>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</si>
  <si>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</si>
  <si>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</si>
  <si>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</si>
  <si>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</si>
  <si>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</si>
  <si>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</si>
  <si>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</si>
  <si>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</si>
  <si>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</si>
  <si>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</si>
  <si>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</si>
  <si>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</si>
  <si>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</si>
  <si>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</si>
  <si>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</si>
  <si>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</si>
  <si>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</si>
  <si>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</si>
  <si>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</si>
  <si>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</si>
  <si>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</si>
  <si>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</si>
  <si>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</si>
  <si>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</si>
  <si>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</si>
  <si>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</si>
  <si>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</si>
  <si>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</si>
  <si>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</si>
  <si>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</si>
  <si>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</si>
  <si>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</si>
  <si>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</si>
  <si>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</si>
  <si>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</si>
  <si>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</si>
  <si>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</si>
  <si>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Reference Date</t>
  </si>
  <si>
    <t>Value</t>
  </si>
  <si>
    <t>SEK</t>
  </si>
  <si>
    <t>PLN</t>
  </si>
  <si>
    <t>HUF</t>
  </si>
  <si>
    <t>CZK</t>
  </si>
  <si>
    <t>6W</t>
  </si>
  <si>
    <t>Wibor</t>
  </si>
  <si>
    <t>6B</t>
  </si>
  <si>
    <t>Bubor</t>
  </si>
  <si>
    <t>Pribor</t>
  </si>
  <si>
    <t>6PR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</si>
</sst>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15:45:43</v>
        <stp/>
        <stp>{1C424BAE-9D8F-4DCB-8246-69DA4E96E0E1}</stp>
        <tr r="Q5" s="2"/>
      </tp>
    </main>
    <main first="pldatasource.rdatartdserver">
      <tp t="s">
        <v>Updated at 15:44:26</v>
        <stp/>
        <stp>{5979850A-78F8-4CBA-9E2E-A5D2AA25E8C1}</stp>
        <tr r="Q6" s="2"/>
      </tp>
      <tp t="s">
        <v>Updated at 15:44:26</v>
        <stp/>
        <stp>{308C305F-6A2B-4068-8C90-92C16C6AF0E1}</stp>
        <tr r="P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6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>
        <v>42111.648287037038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7" t="s">
        <v>5</v>
      </c>
      <c r="B4" s="48" t="s">
        <v>37</v>
      </c>
      <c r="C4" s="48" t="s">
        <v>3</v>
      </c>
      <c r="D4" s="48" t="s">
        <v>23</v>
      </c>
      <c r="E4" s="48" t="s">
        <v>27</v>
      </c>
      <c r="F4" s="48" t="s">
        <v>29</v>
      </c>
      <c r="G4" s="48" t="s">
        <v>47</v>
      </c>
      <c r="H4" s="49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58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0" t="s">
        <v>15</v>
      </c>
      <c r="B5" s="51" t="s">
        <v>38</v>
      </c>
      <c r="C5" s="51" t="s">
        <v>14</v>
      </c>
      <c r="D5" s="51" t="s">
        <v>24</v>
      </c>
      <c r="E5" s="51" t="s">
        <v>32</v>
      </c>
      <c r="F5" s="51" t="s">
        <v>31</v>
      </c>
      <c r="G5" s="51" t="s">
        <v>47</v>
      </c>
      <c r="H5" s="52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160.39000000000001</v>
      </c>
      <c r="N5" s="28"/>
      <c r="O5" s="28"/>
      <c r="P5" s="28"/>
      <c r="Q5" s="29" t="str">
        <f>_xll.RData(K5,{"EXPIR_DATE","LAST"},,"FRQ:1S",,L5)</f>
        <v>Updated at 15:45:43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0" t="s">
        <v>16</v>
      </c>
      <c r="B6" s="51" t="s">
        <v>37</v>
      </c>
      <c r="C6" s="51" t="s">
        <v>13</v>
      </c>
      <c r="D6" s="51" t="s">
        <v>25</v>
      </c>
      <c r="E6" s="51" t="s">
        <v>30</v>
      </c>
      <c r="F6" s="51" t="s">
        <v>28</v>
      </c>
      <c r="G6" s="51" t="s">
        <v>47</v>
      </c>
      <c r="H6" s="52" t="s">
        <v>34</v>
      </c>
      <c r="I6" s="3"/>
      <c r="J6" s="20"/>
      <c r="K6" s="23" t="str">
        <f>Currency&amp;VLOOKUP(Currency,FuturesTable,5,0)&amp;VLOOKUP(Currency,FuturesTable,6,0)&amp;"10Y"</f>
        <v>PLNAB6W10Y</v>
      </c>
      <c r="L6" s="24">
        <v>42111</v>
      </c>
      <c r="M6" s="33" t="str">
        <f>N6&amp;"/"&amp;O6</f>
        <v>2.04/2.08</v>
      </c>
      <c r="N6" s="30">
        <v>2.04</v>
      </c>
      <c r="O6" s="30">
        <v>2.08</v>
      </c>
      <c r="P6" s="30" t="str">
        <f>_xll.RData(K6&amp;"="&amp;VLOOKUP(Currency,FuturesTable,7,0),{"BID","ASK"},,"FRQ:1S",,N6)</f>
        <v>Updated at 15:44:26</v>
      </c>
      <c r="Q6" s="31" t="str">
        <f>_xll.RData(K6&amp;"="&amp;VLOOKUP(Currency,FuturesTable,7,0),"VALUE_DT1",,"FRQ:1S",,L6)</f>
        <v>Updated at 15:44:26</v>
      </c>
      <c r="R6" s="8" t="s">
        <v>11</v>
      </c>
      <c r="S6" s="1"/>
      <c r="T6" s="19" t="s">
        <v>2</v>
      </c>
      <c r="U6" s="11">
        <f>_xll.ohRepositoryObjectCount(Trigger)</f>
        <v>577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50" t="s">
        <v>17</v>
      </c>
      <c r="B7" s="51" t="s">
        <v>38</v>
      </c>
      <c r="C7" s="51" t="s">
        <v>14</v>
      </c>
      <c r="D7" s="51" t="s">
        <v>39</v>
      </c>
      <c r="E7" s="51" t="s">
        <v>40</v>
      </c>
      <c r="F7" s="51" t="s">
        <v>41</v>
      </c>
      <c r="G7" s="51" t="s">
        <v>49</v>
      </c>
      <c r="H7" s="52" t="s">
        <v>35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50" t="s">
        <v>18</v>
      </c>
      <c r="B8" s="51" t="s">
        <v>37</v>
      </c>
      <c r="C8" s="51" t="s">
        <v>50</v>
      </c>
      <c r="D8" s="51" t="s">
        <v>42</v>
      </c>
      <c r="E8" s="51" t="s">
        <v>30</v>
      </c>
      <c r="F8" s="51" t="s">
        <v>28</v>
      </c>
      <c r="G8" s="51" t="s">
        <v>47</v>
      </c>
      <c r="H8" s="52" t="s">
        <v>34</v>
      </c>
      <c r="I8" s="3"/>
      <c r="J8" s="7"/>
      <c r="K8" s="16" t="s">
        <v>0</v>
      </c>
      <c r="L8" s="12" t="s">
        <v>55</v>
      </c>
      <c r="M8" s="12" t="s">
        <v>56</v>
      </c>
      <c r="N8" s="12" t="s">
        <v>10</v>
      </c>
      <c r="O8" s="12"/>
      <c r="P8" s="12"/>
      <c r="Q8" s="17" t="s">
        <v>10</v>
      </c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0" t="s">
        <v>19</v>
      </c>
      <c r="B9" s="51" t="s">
        <v>37</v>
      </c>
      <c r="C9" s="51" t="s">
        <v>14</v>
      </c>
      <c r="D9" s="51" t="s">
        <v>43</v>
      </c>
      <c r="E9" s="51" t="s">
        <v>44</v>
      </c>
      <c r="F9" s="51" t="s">
        <v>45</v>
      </c>
      <c r="G9" s="51" t="s">
        <v>48</v>
      </c>
      <c r="H9" s="52" t="s">
        <v>36</v>
      </c>
      <c r="I9" s="3"/>
      <c r="J9" s="7"/>
      <c r="K9" s="21" t="str">
        <f>VLOOKUP(Currency,FuturesTable,8,0)&amp;VLOOKUP(Currency,FuturesTable,2,0)</f>
        <v>Wibor6M</v>
      </c>
      <c r="L9" s="22" t="e">
        <f>_xll.qlLastFixingQuoteReferenceDate(FirstIndex&amp;"LastFixing_Quote",Trigger)</f>
        <v>#NUM!</v>
      </c>
      <c r="M9" s="32">
        <v>0</v>
      </c>
      <c r="N9" s="32"/>
      <c r="O9" s="32"/>
      <c r="P9" s="32"/>
      <c r="Q9" s="34" t="str">
        <f ca="1">IF(AND(ISERROR(L9),ISERROR(M9)),_xll.ohRangeRetrieveError(L9)&amp;" "&amp;_xll.ohRangeRetrieveError(M9),IF(ISERROR(L9),_xll.ohRangeRetrieveError(L9),_xll.ohRangeRetrieveError(M9)))</f>
        <v>qlLastFixingQuoteReferenceDate - ObjectHandler error: attempt to retrieve object with unknown ID 'Wibor6MLastFixing_Quote'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0" t="s">
        <v>20</v>
      </c>
      <c r="B10" s="51" t="s">
        <v>38</v>
      </c>
      <c r="C10" s="51" t="s">
        <v>14</v>
      </c>
      <c r="D10" s="51" t="s">
        <v>51</v>
      </c>
      <c r="E10" s="51" t="s">
        <v>40</v>
      </c>
      <c r="F10" s="51" t="s">
        <v>52</v>
      </c>
      <c r="G10" s="51" t="s">
        <v>53</v>
      </c>
      <c r="H10" s="52" t="s">
        <v>54</v>
      </c>
      <c r="I10" s="3"/>
      <c r="J10" s="7"/>
      <c r="K10" s="23" t="str">
        <f>UPPER(Currency)&amp;"STD"</f>
        <v>PLNSTD</v>
      </c>
      <c r="L10" s="24" t="e">
        <f>_xll.qlTermStructureReferenceDate(K10,Trigger)</f>
        <v>#NUM!</v>
      </c>
      <c r="M10" s="25">
        <v>0</v>
      </c>
      <c r="N10" s="25"/>
      <c r="O10" s="25"/>
      <c r="P10" s="25"/>
      <c r="Q10" s="35" t="str">
        <f ca="1">IF(ISERROR(L10),_xll.ohRangeRetrieveError(L10),_xll.ohRangeRetrieveError(M10))</f>
        <v>qlTermStructureReferenceDate - ObjectHandler error: attempt to retrieve object with unknown ID 'PLNSTD'</v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0" t="s">
        <v>21</v>
      </c>
      <c r="B11" s="51" t="s">
        <v>38</v>
      </c>
      <c r="C11" s="51" t="s">
        <v>14</v>
      </c>
      <c r="D11" s="51" t="s">
        <v>51</v>
      </c>
      <c r="E11" s="51" t="s">
        <v>40</v>
      </c>
      <c r="F11" s="51" t="s">
        <v>41</v>
      </c>
      <c r="G11" s="51" t="s">
        <v>53</v>
      </c>
      <c r="H11" s="52" t="s">
        <v>35</v>
      </c>
      <c r="I11" s="3"/>
      <c r="J11" s="7"/>
      <c r="K11" s="23" t="str">
        <f>UPPER(Currency)&amp;"ON"</f>
        <v>PLNON</v>
      </c>
      <c r="L11" s="24" t="e">
        <f>_xll.qlTermStructureReferenceDate(K11,Trigger)</f>
        <v>#NUM!</v>
      </c>
      <c r="M11" s="25">
        <v>0</v>
      </c>
      <c r="N11" s="25"/>
      <c r="O11" s="25"/>
      <c r="P11" s="25"/>
      <c r="Q11" s="35" t="str">
        <f ca="1">IF(ISERROR(L11),_xll.ohRangeRetrieveError(L11),_xll.ohRangeRetrieveError(M11))</f>
        <v>qlTermStructureReferenceDate - ObjectHandler error: attempt to retrieve object with unknown ID 'PLNON'</v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57</v>
      </c>
      <c r="B12" s="58" t="s">
        <v>38</v>
      </c>
      <c r="C12" s="58" t="s">
        <v>3</v>
      </c>
      <c r="D12" s="58" t="s">
        <v>51</v>
      </c>
      <c r="E12" s="58" t="s">
        <v>27</v>
      </c>
      <c r="F12" s="58" t="s">
        <v>52</v>
      </c>
      <c r="G12" s="58" t="s">
        <v>47</v>
      </c>
      <c r="H12" s="8" t="s">
        <v>33</v>
      </c>
      <c r="I12" s="3"/>
      <c r="J12" s="7"/>
      <c r="K12" s="23" t="str">
        <f>UPPER(Currency)&amp;"1M"</f>
        <v>PLN1M</v>
      </c>
      <c r="L12" s="24" t="e">
        <f>_xll.qlTermStructureReferenceDate(K12,Trigger)</f>
        <v>#NUM!</v>
      </c>
      <c r="M12" s="25">
        <v>0</v>
      </c>
      <c r="N12" s="25"/>
      <c r="O12" s="25"/>
      <c r="P12" s="25"/>
      <c r="Q12" s="36" t="str">
        <f ca="1">IF(ISERROR(L12),_xll.ohRangeRetrieveError(L12),_xll.ohRangeRetrieveError(M12))</f>
        <v>qlTermStructureReferenceDate - ObjectHandler error: attempt to retrieve object with unknown ID 'PLN1M'</v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x14ac:dyDescent="0.2">
      <c r="A13" s="7" t="s">
        <v>58</v>
      </c>
      <c r="B13" s="58" t="s">
        <v>37</v>
      </c>
      <c r="C13" s="58" t="s">
        <v>3</v>
      </c>
      <c r="D13" s="58" t="s">
        <v>51</v>
      </c>
      <c r="E13" s="58" t="s">
        <v>27</v>
      </c>
      <c r="F13" s="58" t="s">
        <v>61</v>
      </c>
      <c r="G13" s="58" t="s">
        <v>47</v>
      </c>
      <c r="H13" s="8" t="s">
        <v>62</v>
      </c>
      <c r="I13" s="3"/>
      <c r="J13" s="7"/>
      <c r="K13" s="23" t="str">
        <f>UPPER(Currency)&amp;"3M"</f>
        <v>PLN3M</v>
      </c>
      <c r="L13" s="24" t="e">
        <f>_xll.qlTermStructureReferenceDate(K13,Trigger)</f>
        <v>#NUM!</v>
      </c>
      <c r="M13" s="25">
        <v>0</v>
      </c>
      <c r="N13" s="25"/>
      <c r="O13" s="25"/>
      <c r="P13" s="25"/>
      <c r="Q13" s="36" t="str">
        <f ca="1">IF(ISERROR(L13),_xll.ohRangeRetrieveError(L13),_xll.ohRangeRetrieveError(M13))</f>
        <v>qlTermStructureReferenceDate - ObjectHandler error: attempt to retrieve object with unknown ID 'PLN3M'</v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7" t="s">
        <v>59</v>
      </c>
      <c r="B14" s="58" t="s">
        <v>37</v>
      </c>
      <c r="C14" s="58" t="s">
        <v>3</v>
      </c>
      <c r="D14" s="58" t="s">
        <v>51</v>
      </c>
      <c r="E14" s="58" t="s">
        <v>27</v>
      </c>
      <c r="F14" s="58" t="s">
        <v>63</v>
      </c>
      <c r="G14" s="58" t="s">
        <v>47</v>
      </c>
      <c r="H14" s="8" t="s">
        <v>64</v>
      </c>
      <c r="I14" s="3"/>
      <c r="J14" s="7"/>
      <c r="K14" s="23" t="str">
        <f>UPPER(Currency)&amp;"6M"</f>
        <v>PLN6M</v>
      </c>
      <c r="L14" s="24" t="e">
        <f>_xll.qlTermStructureReferenceDate(K14,Trigger)</f>
        <v>#NUM!</v>
      </c>
      <c r="M14" s="25">
        <v>0</v>
      </c>
      <c r="N14" s="25"/>
      <c r="O14" s="25"/>
      <c r="P14" s="25"/>
      <c r="Q14" s="36" t="str">
        <f ca="1">IF(ISERROR(L14),_xll.ohRangeRetrieveError(L14),_xll.ohRangeRetrieveError(M14))</f>
        <v>qlTermStructureReferenceDate - ObjectHandler error: attempt to retrieve object with unknown ID 'PLN6M'</v>
      </c>
      <c r="R14" s="8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7" t="s">
        <v>60</v>
      </c>
      <c r="B15" s="58" t="s">
        <v>37</v>
      </c>
      <c r="C15" s="58" t="s">
        <v>3</v>
      </c>
      <c r="D15" s="58" t="s">
        <v>51</v>
      </c>
      <c r="E15" s="58" t="s">
        <v>32</v>
      </c>
      <c r="F15" s="58" t="s">
        <v>66</v>
      </c>
      <c r="G15" s="58" t="s">
        <v>47</v>
      </c>
      <c r="H15" s="8" t="s">
        <v>65</v>
      </c>
      <c r="I15" s="3"/>
      <c r="J15" s="7"/>
      <c r="K15" s="43" t="str">
        <f>UPPER(Currency)&amp;"1Y"</f>
        <v>PLN1Y</v>
      </c>
      <c r="L15" s="24" t="e">
        <f>_xll.qlTermStructureReferenceDate(K15,Trigger)</f>
        <v>#NUM!</v>
      </c>
      <c r="M15" s="44">
        <v>0</v>
      </c>
      <c r="N15" s="44"/>
      <c r="O15" s="44"/>
      <c r="P15" s="44"/>
      <c r="Q15" s="45" t="str">
        <f ca="1">IF(ISERROR(L15),_xll.ohRangeRetrieveError(L15),_xll.ohRangeRetrieveError(M15))</f>
        <v>qlTermStructureReferenceDate - ObjectHandler error: attempt to retrieve object with unknown ID 'PLN1Y'</v>
      </c>
      <c r="R15" s="8" t="s">
        <v>11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53" t="s">
        <v>22</v>
      </c>
      <c r="B16" s="54" t="s">
        <v>38</v>
      </c>
      <c r="C16" s="55" t="s">
        <v>3</v>
      </c>
      <c r="D16" s="56" t="s">
        <v>26</v>
      </c>
      <c r="E16" s="56" t="s">
        <v>27</v>
      </c>
      <c r="F16" s="56" t="s">
        <v>31</v>
      </c>
      <c r="G16" s="56" t="s">
        <v>47</v>
      </c>
      <c r="H16" s="57" t="s">
        <v>34</v>
      </c>
      <c r="I16" s="3"/>
      <c r="J16" s="9"/>
      <c r="K16" s="42"/>
      <c r="L16" s="42"/>
      <c r="M16" s="42"/>
      <c r="N16" s="42"/>
      <c r="O16" s="42"/>
      <c r="P16" s="42"/>
      <c r="Q16" s="42"/>
      <c r="R16" s="10" t="s">
        <v>11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4" t="b">
        <v>1</v>
      </c>
      <c r="C18" s="37">
        <f t="array" ref="C18:C21">_xll.qlIMMNextDates(_xll.qlSettingsEvaluationDate(Trigger)-1,B18:B21)</f>
        <v>42172</v>
      </c>
      <c r="D18" s="6" t="str">
        <f t="array" ref="D18:D21">VLOOKUP(Currency,FuturesTable,4,0)&amp;_xll.qlIMMcode(FuturesDates)</f>
        <v>-M5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40" t="b">
        <v>1</v>
      </c>
      <c r="C19" s="38">
        <v>42263</v>
      </c>
      <c r="D19" s="8" t="str">
        <v>-U5</v>
      </c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40" t="b">
        <v>1</v>
      </c>
      <c r="C20" s="38">
        <v>42354</v>
      </c>
      <c r="D20" s="8" t="str">
        <v>-Z5</v>
      </c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ht="12" thickBot="1" x14ac:dyDescent="0.25">
      <c r="A21" s="3"/>
      <c r="B21" s="41" t="b">
        <v>1</v>
      </c>
      <c r="C21" s="39">
        <v>42445</v>
      </c>
      <c r="D21" s="10" t="str">
        <v>-H6</v>
      </c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46"/>
      <c r="K100" s="46"/>
      <c r="L100" s="46"/>
      <c r="M100" s="46"/>
      <c r="N100" s="46"/>
      <c r="O100" s="46"/>
      <c r="P100" s="46"/>
      <c r="Q100" s="46"/>
      <c r="R100" s="46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A101" s="3"/>
      <c r="B101" s="3"/>
      <c r="C101" s="3"/>
      <c r="D101" s="3"/>
      <c r="E101" s="3"/>
      <c r="F101" s="3"/>
      <c r="G101" s="3"/>
      <c r="H101" s="3"/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6" customFormat="1" x14ac:dyDescent="0.2">
      <c r="A102" s="3"/>
      <c r="B102" s="3"/>
      <c r="C102" s="3"/>
      <c r="D102" s="3"/>
      <c r="E102" s="3"/>
      <c r="F102" s="3"/>
      <c r="G102" s="3"/>
      <c r="H102" s="3"/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3"/>
      <c r="B103" s="3"/>
      <c r="C103" s="3"/>
      <c r="D103" s="3"/>
      <c r="E103" s="3"/>
      <c r="F103" s="3"/>
      <c r="G103" s="3"/>
      <c r="H103" s="3"/>
    </row>
    <row r="104" spans="1:36" x14ac:dyDescent="0.2">
      <c r="A104" s="3"/>
      <c r="B104" s="3"/>
      <c r="C104" s="3"/>
      <c r="D104" s="3"/>
      <c r="E104" s="3"/>
      <c r="F104" s="3"/>
      <c r="G104" s="3"/>
      <c r="H104" s="3"/>
    </row>
    <row r="105" spans="1:36" x14ac:dyDescent="0.2">
      <c r="A105" s="46"/>
      <c r="B105" s="46"/>
      <c r="C105" s="46"/>
      <c r="D105" s="46"/>
      <c r="E105" s="46"/>
      <c r="F105" s="46"/>
      <c r="G105" s="46"/>
      <c r="H105" s="46"/>
    </row>
    <row r="106" spans="1:36" x14ac:dyDescent="0.2">
      <c r="A106" s="46"/>
      <c r="B106" s="46"/>
      <c r="C106" s="46"/>
      <c r="D106" s="46"/>
      <c r="E106" s="46"/>
      <c r="F106" s="46"/>
      <c r="G106" s="46"/>
      <c r="H106" s="46"/>
    </row>
  </sheetData>
  <phoneticPr fontId="2" type="noConversion"/>
  <dataValidations count="1">
    <dataValidation type="list" allowBlank="1" showInputMessage="1" showErrorMessage="1" sqref="U4">
      <formula1>"EUR,USD,GBP,JPY,CHF,AUD,CNY,CNH,HKD,RMB,SEK,PLN,HUF,CZK"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2015-04-17T13:45:52Z</dcterms:modified>
</cp:coreProperties>
</file>