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30" windowHeight="1155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BusinessDayConv" localSheetId="6">'ON Pricing'!$Q$48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Pricing'!$R$48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requency" localSheetId="6">'ON Pricing'!$P$48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Stub">Quote!$AL$2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J114" i="21" l="1"/>
  <c r="F114" i="21"/>
  <c r="J113" i="21"/>
  <c r="F113" i="21"/>
  <c r="J112" i="21"/>
  <c r="F112" i="21"/>
  <c r="J111" i="21"/>
  <c r="F111" i="21"/>
  <c r="J110" i="21"/>
  <c r="F110" i="21"/>
  <c r="J109" i="21"/>
  <c r="F109" i="21"/>
  <c r="J108" i="21"/>
  <c r="F108" i="21"/>
  <c r="J107" i="21"/>
  <c r="F107" i="21"/>
  <c r="J106" i="21"/>
  <c r="F106" i="21"/>
  <c r="K114" i="18"/>
  <c r="J114" i="18"/>
  <c r="F114" i="18"/>
  <c r="K113" i="18"/>
  <c r="J113" i="18"/>
  <c r="F113" i="18"/>
  <c r="K112" i="18"/>
  <c r="J112" i="18"/>
  <c r="F112" i="18"/>
  <c r="K111" i="18"/>
  <c r="J111" i="18"/>
  <c r="F111" i="18"/>
  <c r="K110" i="18"/>
  <c r="J110" i="18"/>
  <c r="F110" i="18"/>
  <c r="K109" i="18"/>
  <c r="J109" i="18"/>
  <c r="F109" i="18"/>
  <c r="K108" i="18"/>
  <c r="J108" i="18"/>
  <c r="F108" i="18"/>
  <c r="K107" i="18"/>
  <c r="J107" i="18"/>
  <c r="F107" i="18"/>
  <c r="K106" i="18"/>
  <c r="J106" i="18"/>
  <c r="F106" i="18"/>
  <c r="J114" i="14"/>
  <c r="J113" i="14"/>
  <c r="J112" i="14"/>
  <c r="J111" i="14"/>
  <c r="J110" i="14"/>
  <c r="J109" i="14"/>
  <c r="J108" i="14"/>
  <c r="J107" i="14"/>
  <c r="I6" i="7" s="1" a="1"/>
  <c r="J106" i="14"/>
  <c r="F114" i="14"/>
  <c r="F113" i="14"/>
  <c r="F112" i="14"/>
  <c r="F111" i="14"/>
  <c r="F110" i="14"/>
  <c r="F109" i="14"/>
  <c r="F108" i="14"/>
  <c r="F107" i="14"/>
  <c r="F106" i="14"/>
  <c r="K8" i="19"/>
  <c r="E113" i="7"/>
  <c r="E112" i="7"/>
  <c r="E111" i="7"/>
  <c r="E110" i="7"/>
  <c r="E109" i="7"/>
  <c r="E108" i="7"/>
  <c r="E107" i="7"/>
  <c r="E114" i="7"/>
  <c r="E106" i="7"/>
  <c r="M114" i="21"/>
  <c r="M106" i="21"/>
  <c r="M113" i="21"/>
  <c r="M112" i="21"/>
  <c r="M111" i="21"/>
  <c r="M110" i="21"/>
  <c r="M109" i="21"/>
  <c r="M108" i="21"/>
  <c r="M107" i="21"/>
  <c r="G113" i="21"/>
  <c r="G108" i="21"/>
  <c r="H108" i="21" s="1"/>
  <c r="G111" i="21"/>
  <c r="H111" i="21" s="1"/>
  <c r="G114" i="21"/>
  <c r="H114" i="21" s="1"/>
  <c r="G106" i="21"/>
  <c r="H106" i="21" s="1"/>
  <c r="G109" i="21"/>
  <c r="H109" i="21" s="1"/>
  <c r="G112" i="21"/>
  <c r="H112" i="21" s="1"/>
  <c r="G107" i="21"/>
  <c r="H107" i="21" s="1"/>
  <c r="H113" i="21"/>
  <c r="G110" i="21"/>
  <c r="H110" i="21" s="1"/>
  <c r="I113" i="18"/>
  <c r="G112" i="18"/>
  <c r="I109" i="18"/>
  <c r="G108" i="18"/>
  <c r="I114" i="18"/>
  <c r="I110" i="18"/>
  <c r="G109" i="18"/>
  <c r="H109" i="18" s="1"/>
  <c r="I106" i="18"/>
  <c r="G114" i="18"/>
  <c r="H114" i="18" s="1"/>
  <c r="I111" i="18"/>
  <c r="G110" i="18"/>
  <c r="I108" i="18"/>
  <c r="G107" i="18"/>
  <c r="H107" i="18" s="1"/>
  <c r="H112" i="18"/>
  <c r="G113" i="18"/>
  <c r="H113" i="18" s="1"/>
  <c r="H110" i="18"/>
  <c r="I107" i="18"/>
  <c r="G106" i="18"/>
  <c r="H106" i="18" s="1"/>
  <c r="I112" i="18"/>
  <c r="G111" i="18"/>
  <c r="H111" i="18" s="1"/>
  <c r="H108" i="18"/>
  <c r="M114" i="18"/>
  <c r="M106" i="18"/>
  <c r="M113" i="18"/>
  <c r="M112" i="18"/>
  <c r="M111" i="18"/>
  <c r="M110" i="18"/>
  <c r="M109" i="18"/>
  <c r="M108" i="18"/>
  <c r="M107" i="18"/>
  <c r="G114" i="14"/>
  <c r="H114" i="14" s="1"/>
  <c r="G112" i="14"/>
  <c r="H112" i="14" s="1"/>
  <c r="G110" i="14"/>
  <c r="H110" i="14" s="1"/>
  <c r="G108" i="14"/>
  <c r="H108" i="14" s="1"/>
  <c r="G106" i="14"/>
  <c r="H106" i="14" s="1"/>
  <c r="G113" i="14"/>
  <c r="H113" i="14" s="1"/>
  <c r="G111" i="14"/>
  <c r="H111" i="14" s="1"/>
  <c r="G109" i="14"/>
  <c r="H109" i="14" s="1"/>
  <c r="G107" i="14"/>
  <c r="H107" i="14" s="1"/>
  <c r="M114" i="14"/>
  <c r="M106" i="14"/>
  <c r="M113" i="14"/>
  <c r="M112" i="14"/>
  <c r="M111" i="14"/>
  <c r="M110" i="14"/>
  <c r="M109" i="14"/>
  <c r="M108" i="14"/>
  <c r="M107" i="14"/>
  <c r="G35" i="21"/>
  <c r="G27" i="21"/>
  <c r="G34" i="21"/>
  <c r="G26" i="21"/>
  <c r="G33" i="21"/>
  <c r="G25" i="21"/>
  <c r="G32" i="21"/>
  <c r="G31" i="21"/>
  <c r="G30" i="21"/>
  <c r="G29" i="21"/>
  <c r="G28" i="21"/>
  <c r="G24" i="21"/>
  <c r="H32" i="18"/>
  <c r="I7" i="7" l="1"/>
  <c r="I37" i="7"/>
  <c r="I69" i="7"/>
  <c r="I101" i="7"/>
  <c r="I38" i="7"/>
  <c r="I70" i="7"/>
  <c r="I102" i="7"/>
  <c r="I6" i="7"/>
  <c r="I45" i="7"/>
  <c r="I77" i="7"/>
  <c r="I109" i="7"/>
  <c r="I14" i="7"/>
  <c r="I46" i="7"/>
  <c r="I78" i="7"/>
  <c r="I110" i="7"/>
  <c r="I21" i="7"/>
  <c r="I53" i="7"/>
  <c r="I85" i="7"/>
  <c r="I117" i="7"/>
  <c r="I22" i="7"/>
  <c r="I54" i="7"/>
  <c r="I86" i="7"/>
  <c r="I29" i="7"/>
  <c r="I61" i="7"/>
  <c r="I93" i="7"/>
  <c r="I30" i="7"/>
  <c r="I62" i="7"/>
  <c r="I94" i="7"/>
  <c r="I13" i="7"/>
  <c r="I116" i="7"/>
  <c r="I108" i="7"/>
  <c r="I100" i="7"/>
  <c r="I92" i="7"/>
  <c r="I84" i="7"/>
  <c r="I76" i="7"/>
  <c r="I68" i="7"/>
  <c r="I60" i="7"/>
  <c r="I52" i="7"/>
  <c r="I44" i="7"/>
  <c r="I36" i="7"/>
  <c r="I28" i="7"/>
  <c r="I20" i="7"/>
  <c r="I12" i="7"/>
  <c r="I115" i="7"/>
  <c r="I107" i="7"/>
  <c r="I99" i="7"/>
  <c r="I91" i="7"/>
  <c r="I83" i="7"/>
  <c r="I75" i="7"/>
  <c r="I67" i="7"/>
  <c r="I59" i="7"/>
  <c r="I51" i="7"/>
  <c r="I43" i="7"/>
  <c r="I35" i="7"/>
  <c r="I27" i="7"/>
  <c r="I19" i="7"/>
  <c r="I11" i="7"/>
  <c r="I114" i="7"/>
  <c r="I106" i="7"/>
  <c r="I98" i="7"/>
  <c r="I90" i="7"/>
  <c r="I82" i="7"/>
  <c r="I74" i="7"/>
  <c r="I66" i="7"/>
  <c r="I58" i="7"/>
  <c r="I50" i="7"/>
  <c r="I42" i="7"/>
  <c r="I34" i="7"/>
  <c r="I26" i="7"/>
  <c r="I18" i="7"/>
  <c r="I10" i="7"/>
  <c r="I113" i="7"/>
  <c r="I105" i="7"/>
  <c r="I97" i="7"/>
  <c r="I89" i="7"/>
  <c r="I81" i="7"/>
  <c r="I73" i="7"/>
  <c r="I65" i="7"/>
  <c r="I57" i="7"/>
  <c r="I49" i="7"/>
  <c r="I41" i="7"/>
  <c r="I33" i="7"/>
  <c r="I25" i="7"/>
  <c r="I17" i="7"/>
  <c r="I9" i="7"/>
  <c r="I112" i="7"/>
  <c r="I104" i="7"/>
  <c r="I96" i="7"/>
  <c r="I88" i="7"/>
  <c r="I80" i="7"/>
  <c r="I72" i="7"/>
  <c r="I64" i="7"/>
  <c r="I56" i="7"/>
  <c r="I48" i="7"/>
  <c r="I40" i="7"/>
  <c r="I32" i="7"/>
  <c r="I24" i="7"/>
  <c r="I16" i="7"/>
  <c r="I8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H15" i="17"/>
  <c r="G41" i="18"/>
  <c r="G33" i="18"/>
  <c r="G25" i="18"/>
  <c r="G31" i="18"/>
  <c r="G30" i="18"/>
  <c r="G29" i="18"/>
  <c r="G28" i="18"/>
  <c r="G27" i="18"/>
  <c r="G26" i="18"/>
  <c r="G40" i="18"/>
  <c r="G32" i="18"/>
  <c r="G39" i="18"/>
  <c r="G38" i="18"/>
  <c r="G37" i="18"/>
  <c r="G36" i="18"/>
  <c r="G35" i="18"/>
  <c r="G34" i="18"/>
  <c r="G24" i="18"/>
  <c r="I24" i="17"/>
  <c r="G15" i="17"/>
  <c r="F15" i="17"/>
  <c r="J6" i="19"/>
  <c r="G6" i="7"/>
  <c r="D24" i="17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AH62" i="7"/>
  <c r="AG62" i="7"/>
  <c r="J117" i="17"/>
  <c r="K117" i="17"/>
  <c r="AH112" i="7"/>
  <c r="AH111" i="7"/>
  <c r="AG114" i="7"/>
  <c r="AG113" i="7"/>
  <c r="AG111" i="7"/>
  <c r="AG112" i="7"/>
  <c r="AH113" i="7"/>
  <c r="AH114" i="7"/>
  <c r="AG109" i="7"/>
  <c r="AG108" i="7"/>
  <c r="AH108" i="7"/>
  <c r="AH109" i="7"/>
  <c r="AG107" i="7"/>
  <c r="AG106" i="7"/>
  <c r="AH107" i="7"/>
  <c r="AH106" i="7"/>
  <c r="AH76" i="7"/>
  <c r="AG77" i="7"/>
  <c r="AG76" i="7"/>
  <c r="AH77" i="7"/>
  <c r="Y73" i="7"/>
  <c r="Y72" i="7"/>
  <c r="Z73" i="7"/>
  <c r="Z72" i="7"/>
  <c r="Z70" i="7"/>
  <c r="Z69" i="7"/>
  <c r="Y70" i="7"/>
  <c r="Y69" i="7"/>
  <c r="Y67" i="7"/>
  <c r="Y66" i="7"/>
  <c r="Z67" i="7"/>
  <c r="Z66" i="7"/>
  <c r="Y64" i="7"/>
  <c r="Z64" i="7"/>
  <c r="Z43" i="7"/>
  <c r="Z35" i="7"/>
  <c r="Z27" i="7"/>
  <c r="Y45" i="7"/>
  <c r="Y37" i="7"/>
  <c r="Y29" i="7"/>
  <c r="Z48" i="7"/>
  <c r="Z24" i="7"/>
  <c r="Y34" i="7"/>
  <c r="Z31" i="7"/>
  <c r="Y33" i="7"/>
  <c r="Z38" i="7"/>
  <c r="Y48" i="7"/>
  <c r="Z37" i="7"/>
  <c r="Y39" i="7"/>
  <c r="Z44" i="7"/>
  <c r="Y46" i="7"/>
  <c r="Z50" i="7"/>
  <c r="Z42" i="7"/>
  <c r="Z34" i="7"/>
  <c r="Z26" i="7"/>
  <c r="Y44" i="7"/>
  <c r="Y36" i="7"/>
  <c r="Y28" i="7"/>
  <c r="Z32" i="7"/>
  <c r="Y42" i="7"/>
  <c r="Z39" i="7"/>
  <c r="Y41" i="7"/>
  <c r="Z30" i="7"/>
  <c r="Y32" i="7"/>
  <c r="Z29" i="7"/>
  <c r="Y31" i="7"/>
  <c r="Z36" i="7"/>
  <c r="Y30" i="7"/>
  <c r="Z49" i="7"/>
  <c r="Z41" i="7"/>
  <c r="Z33" i="7"/>
  <c r="Z25" i="7"/>
  <c r="Y43" i="7"/>
  <c r="Y35" i="7"/>
  <c r="Y27" i="7"/>
  <c r="Z40" i="7"/>
  <c r="Y50" i="7"/>
  <c r="Y26" i="7"/>
  <c r="Z47" i="7"/>
  <c r="Y49" i="7"/>
  <c r="Y25" i="7"/>
  <c r="Z46" i="7"/>
  <c r="Y40" i="7"/>
  <c r="Y24" i="7"/>
  <c r="Z45" i="7"/>
  <c r="Y47" i="7"/>
  <c r="Z28" i="7"/>
  <c r="Y38" i="7"/>
  <c r="AH41" i="7"/>
  <c r="AH33" i="7"/>
  <c r="AH25" i="7"/>
  <c r="AH17" i="7"/>
  <c r="AH9" i="7"/>
  <c r="AG44" i="7"/>
  <c r="AG36" i="7"/>
  <c r="AG28" i="7"/>
  <c r="AG20" i="7"/>
  <c r="AG12" i="7"/>
  <c r="AH11" i="7"/>
  <c r="AG30" i="7"/>
  <c r="AH18" i="7"/>
  <c r="AG37" i="7"/>
  <c r="AH40" i="7"/>
  <c r="AH32" i="7"/>
  <c r="AH24" i="7"/>
  <c r="AH16" i="7"/>
  <c r="AG43" i="7"/>
  <c r="AG35" i="7"/>
  <c r="AG27" i="7"/>
  <c r="AG19" i="7"/>
  <c r="AG11" i="7"/>
  <c r="AG46" i="7"/>
  <c r="AG22" i="7"/>
  <c r="AH34" i="7"/>
  <c r="AG21" i="7"/>
  <c r="AH47" i="7"/>
  <c r="AH39" i="7"/>
  <c r="AH31" i="7"/>
  <c r="AH23" i="7"/>
  <c r="AH15" i="7"/>
  <c r="AG42" i="7"/>
  <c r="AG34" i="7"/>
  <c r="AG26" i="7"/>
  <c r="AG18" i="7"/>
  <c r="AG10" i="7"/>
  <c r="AH19" i="7"/>
  <c r="AG38" i="7"/>
  <c r="AH10" i="7"/>
  <c r="AG29" i="7"/>
  <c r="AH46" i="7"/>
  <c r="AH38" i="7"/>
  <c r="AH30" i="7"/>
  <c r="AH22" i="7"/>
  <c r="AH14" i="7"/>
  <c r="AG41" i="7"/>
  <c r="AG33" i="7"/>
  <c r="AG25" i="7"/>
  <c r="AG17" i="7"/>
  <c r="AG9" i="7"/>
  <c r="AH35" i="7"/>
  <c r="AG14" i="7"/>
  <c r="AG45" i="7"/>
  <c r="AH45" i="7"/>
  <c r="AH37" i="7"/>
  <c r="AH29" i="7"/>
  <c r="AH21" i="7"/>
  <c r="AH13" i="7"/>
  <c r="AG40" i="7"/>
  <c r="AG32" i="7"/>
  <c r="AG24" i="7"/>
  <c r="AG16" i="7"/>
  <c r="AH43" i="7"/>
  <c r="AH42" i="7"/>
  <c r="AG13" i="7"/>
  <c r="AH44" i="7"/>
  <c r="AH36" i="7"/>
  <c r="AH28" i="7"/>
  <c r="AH20" i="7"/>
  <c r="AH12" i="7"/>
  <c r="AG47" i="7"/>
  <c r="AG39" i="7"/>
  <c r="AG31" i="7"/>
  <c r="AG23" i="7"/>
  <c r="AG15" i="7"/>
  <c r="AH27" i="7"/>
  <c r="AH26" i="7"/>
  <c r="Z13" i="7"/>
  <c r="Y14" i="7"/>
  <c r="Y15" i="7"/>
  <c r="Z14" i="7"/>
  <c r="Z15" i="7"/>
  <c r="Y13" i="7"/>
  <c r="Y17" i="7"/>
  <c r="Z17" i="7"/>
  <c r="Y16" i="7"/>
  <c r="Z16" i="7"/>
  <c r="Y22" i="7"/>
  <c r="Y21" i="7"/>
  <c r="Y18" i="7"/>
  <c r="Y23" i="7"/>
  <c r="Z23" i="7"/>
  <c r="Y20" i="7"/>
  <c r="Z19" i="7"/>
  <c r="Z22" i="7"/>
  <c r="Y19" i="7"/>
  <c r="Z21" i="7"/>
  <c r="Z20" i="7"/>
  <c r="Z18" i="7"/>
  <c r="Z7" i="7"/>
  <c r="Y7" i="7"/>
  <c r="Y6" i="7"/>
  <c r="Z6" i="7"/>
  <c r="G8" i="7"/>
  <c r="E102" i="7"/>
  <c r="E94" i="7"/>
  <c r="E86" i="7"/>
  <c r="E78" i="7"/>
  <c r="D28" i="7"/>
  <c r="E83" i="7"/>
  <c r="E97" i="7"/>
  <c r="E117" i="7"/>
  <c r="E101" i="7"/>
  <c r="E93" i="7"/>
  <c r="E85" i="7"/>
  <c r="D27" i="7"/>
  <c r="E99" i="7"/>
  <c r="E105" i="7"/>
  <c r="E88" i="7"/>
  <c r="E116" i="7"/>
  <c r="E100" i="7"/>
  <c r="E92" i="7"/>
  <c r="E84" i="7"/>
  <c r="D26" i="7"/>
  <c r="E115" i="7"/>
  <c r="D24" i="7"/>
  <c r="E80" i="7"/>
  <c r="E91" i="7"/>
  <c r="E104" i="7"/>
  <c r="E98" i="7"/>
  <c r="E90" i="7"/>
  <c r="E82" i="7"/>
  <c r="E81" i="7"/>
  <c r="D30" i="7"/>
  <c r="E103" i="7"/>
  <c r="E95" i="7"/>
  <c r="E87" i="7"/>
  <c r="E79" i="7"/>
  <c r="D29" i="7"/>
  <c r="D25" i="7"/>
  <c r="D78" i="7"/>
  <c r="G7" i="7"/>
  <c r="E89" i="7"/>
  <c r="D31" i="7"/>
  <c r="E96" i="7"/>
  <c r="AH6" i="7"/>
  <c r="AG6" i="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AL4" i="23" l="1"/>
  <c r="AF4" i="23" a="1"/>
  <c r="Y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M81" i="19"/>
  <c r="M90" i="19"/>
  <c r="M79" i="19"/>
  <c r="M99" i="19"/>
  <c r="M65" i="19"/>
  <c r="M63" i="19"/>
  <c r="M68" i="19"/>
  <c r="M94" i="19"/>
  <c r="M66" i="19"/>
  <c r="M93" i="19"/>
  <c r="M105" i="19"/>
  <c r="M97" i="19"/>
  <c r="M71" i="19"/>
  <c r="M61" i="19"/>
  <c r="M53" i="19"/>
  <c r="M73" i="19"/>
  <c r="M91" i="19"/>
  <c r="M101" i="19"/>
  <c r="M86" i="19"/>
  <c r="M83" i="19"/>
  <c r="M70" i="19"/>
  <c r="M89" i="19"/>
  <c r="M55" i="19"/>
  <c r="M104" i="19"/>
  <c r="M52" i="19"/>
  <c r="M67" i="19"/>
  <c r="M48" i="19"/>
  <c r="M82" i="19"/>
  <c r="M85" i="19"/>
  <c r="M102" i="19"/>
  <c r="M54" i="19"/>
  <c r="M92" i="19"/>
  <c r="M60" i="19"/>
  <c r="M116" i="19"/>
  <c r="M103" i="19"/>
  <c r="M95" i="19"/>
  <c r="M117" i="19"/>
  <c r="M80" i="19"/>
  <c r="M59" i="19"/>
  <c r="M58" i="19"/>
  <c r="M50" i="19"/>
  <c r="M69" i="19"/>
  <c r="M100" i="19"/>
  <c r="M87" i="19"/>
  <c r="M72" i="19"/>
  <c r="M84" i="19"/>
  <c r="M115" i="19"/>
  <c r="M78" i="19"/>
  <c r="M96" i="19"/>
  <c r="M74" i="19"/>
  <c r="M51" i="19"/>
  <c r="M110" i="19"/>
  <c r="M57" i="19"/>
  <c r="M88" i="19"/>
  <c r="M56" i="19"/>
  <c r="M49" i="19"/>
  <c r="M75" i="19"/>
  <c r="M98" i="19"/>
  <c r="M64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7" i="18" l="1"/>
  <c r="J116" i="18"/>
  <c r="J115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6" i="17" l="1"/>
  <c r="K115" i="17"/>
  <c r="K105" i="17"/>
  <c r="K100" i="17"/>
  <c r="K95" i="17"/>
  <c r="K90" i="17"/>
  <c r="K87" i="17"/>
  <c r="K86" i="17"/>
  <c r="K85" i="17"/>
  <c r="K84" i="17"/>
  <c r="K83" i="17"/>
  <c r="K82" i="17"/>
  <c r="K81" i="17"/>
  <c r="K80" i="17"/>
  <c r="K79" i="17"/>
  <c r="K78" i="17"/>
  <c r="J116" i="17" l="1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15" i="17"/>
  <c r="J14" i="17"/>
  <c r="J13" i="17"/>
  <c r="J12" i="17"/>
  <c r="J11" i="17"/>
  <c r="J10" i="17"/>
  <c r="J9" i="17"/>
  <c r="J8" i="17"/>
  <c r="J117" i="21"/>
  <c r="J116" i="21"/>
  <c r="J115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7" i="18"/>
  <c r="K116" i="18"/>
  <c r="K115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AF85" i="23" s="1"/>
  <c r="R113" i="7"/>
  <c r="R50" i="7"/>
  <c r="R69" i="7"/>
  <c r="R115" i="7"/>
  <c r="R25" i="7"/>
  <c r="R71" i="7"/>
  <c r="R34" i="7"/>
  <c r="R103" i="7"/>
  <c r="R58" i="7"/>
  <c r="R107" i="7"/>
  <c r="R40" i="7"/>
  <c r="R23" i="7"/>
  <c r="AF21" i="23" s="1"/>
  <c r="R42" i="7"/>
  <c r="R68" i="7"/>
  <c r="R95" i="7"/>
  <c r="R114" i="7"/>
  <c r="AF112" i="23" s="1"/>
  <c r="R24" i="7"/>
  <c r="R96" i="7"/>
  <c r="AF94" i="23" s="1"/>
  <c r="R6" i="7"/>
  <c r="R51" i="7"/>
  <c r="R97" i="7"/>
  <c r="R98" i="7"/>
  <c r="R11" i="7"/>
  <c r="R57" i="7"/>
  <c r="R80" i="7"/>
  <c r="AF78" i="23" s="1"/>
  <c r="R39" i="7"/>
  <c r="R112" i="7"/>
  <c r="AF110" i="23" s="1"/>
  <c r="R7" i="7"/>
  <c r="R29" i="7"/>
  <c r="R52" i="7"/>
  <c r="R79" i="7"/>
  <c r="R12" i="7"/>
  <c r="R84" i="7"/>
  <c r="AF82" i="23" s="1"/>
  <c r="R13" i="7"/>
  <c r="AF11" i="23" s="1"/>
  <c r="R85" i="7"/>
  <c r="AF83" i="23" s="1"/>
  <c r="R66" i="7"/>
  <c r="R26" i="7"/>
  <c r="R99" i="7"/>
  <c r="R55" i="7"/>
  <c r="R19" i="7"/>
  <c r="AF17" i="23" s="1"/>
  <c r="R92" i="7"/>
  <c r="AF90" i="23" s="1"/>
  <c r="R32" i="7"/>
  <c r="AF30" i="23" s="1"/>
  <c r="R20" i="7"/>
  <c r="AF18" i="23" s="1"/>
  <c r="R15" i="7"/>
  <c r="AF13" i="23" s="1"/>
  <c r="R54" i="7"/>
  <c r="R82" i="7"/>
  <c r="R94" i="7"/>
  <c r="AF92" i="23" s="1"/>
  <c r="R14" i="7"/>
  <c r="AF12" i="23" s="1"/>
  <c r="R72" i="7"/>
  <c r="R27" i="7"/>
  <c r="AF25" i="23" s="1"/>
  <c r="R100" i="7"/>
  <c r="AF98" i="23" s="1"/>
  <c r="R65" i="7"/>
  <c r="R76" i="7"/>
  <c r="R61" i="7"/>
  <c r="R59" i="7"/>
  <c r="R78" i="7"/>
  <c r="AF76" i="23" s="1"/>
  <c r="R35" i="7"/>
  <c r="AF33" i="23" s="1"/>
  <c r="R108" i="7"/>
  <c r="R64" i="7"/>
  <c r="R28" i="7"/>
  <c r="AF26" i="23" s="1"/>
  <c r="R101" i="7"/>
  <c r="R16" i="7"/>
  <c r="R116" i="7"/>
  <c r="R110" i="7"/>
  <c r="R46" i="7"/>
  <c r="R53" i="7"/>
  <c r="R47" i="7"/>
  <c r="R93" i="7"/>
  <c r="AF91" i="23" s="1"/>
  <c r="R30" i="7"/>
  <c r="R18" i="7"/>
  <c r="R56" i="7"/>
  <c r="R77" i="7"/>
  <c r="R86" i="7"/>
  <c r="AF84" i="23" s="1"/>
  <c r="R17" i="7"/>
  <c r="AF15" i="23" s="1"/>
  <c r="R90" i="7"/>
  <c r="AF88" i="23" s="1"/>
  <c r="R45" i="7"/>
  <c r="R10" i="7"/>
  <c r="R83" i="7"/>
  <c r="R48" i="7"/>
  <c r="R33" i="7"/>
  <c r="AF31" i="23" s="1"/>
  <c r="R31" i="7"/>
  <c r="AF29" i="23" s="1"/>
  <c r="R62" i="7"/>
  <c r="R44" i="7"/>
  <c r="R117" i="7"/>
  <c r="R73" i="7"/>
  <c r="R37" i="7"/>
  <c r="R111" i="7"/>
  <c r="R106" i="7"/>
  <c r="R104" i="7"/>
  <c r="R102" i="7"/>
  <c r="AF100" i="23" s="1"/>
  <c r="R38" i="7"/>
  <c r="R9" i="7"/>
  <c r="AF7" i="23" s="1"/>
  <c r="R105" i="7"/>
  <c r="R88" i="7"/>
  <c r="R63" i="7"/>
  <c r="R91" i="7"/>
  <c r="AF89" i="23" s="1"/>
  <c r="R89" i="7"/>
  <c r="AF87" i="23" s="1"/>
  <c r="R75" i="7"/>
  <c r="R22" i="7"/>
  <c r="AF20" i="23" s="1"/>
  <c r="R8" i="7"/>
  <c r="AF6" i="23" s="1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Y89" i="23" s="1"/>
  <c r="O115" i="7"/>
  <c r="O23" i="7"/>
  <c r="O41" i="7"/>
  <c r="Y39" i="23" s="1"/>
  <c r="O59" i="7"/>
  <c r="O83" i="7"/>
  <c r="O104" i="7"/>
  <c r="O9" i="7"/>
  <c r="Y7" i="23" s="1"/>
  <c r="O27" i="7"/>
  <c r="Y25" i="23" s="1"/>
  <c r="O45" i="7"/>
  <c r="O66" i="7"/>
  <c r="O47" i="7"/>
  <c r="O67" i="7"/>
  <c r="O85" i="7"/>
  <c r="Y83" i="23" s="1"/>
  <c r="O106" i="7"/>
  <c r="O29" i="7"/>
  <c r="Y27" i="23" s="1"/>
  <c r="O50" i="7"/>
  <c r="O68" i="7"/>
  <c r="O87" i="7"/>
  <c r="Y85" i="23" s="1"/>
  <c r="O114" i="7"/>
  <c r="O13" i="7"/>
  <c r="O37" i="7"/>
  <c r="O56" i="7"/>
  <c r="O74" i="7"/>
  <c r="O96" i="7"/>
  <c r="Y94" i="23" s="1"/>
  <c r="O116" i="7"/>
  <c r="O21" i="7"/>
  <c r="O40" i="7"/>
  <c r="Y38" i="23" s="1"/>
  <c r="O58" i="7"/>
  <c r="O82" i="7"/>
  <c r="O101" i="7"/>
  <c r="O28" i="7"/>
  <c r="Y26" i="23" s="1"/>
  <c r="O11" i="7"/>
  <c r="Y9" i="23" s="1"/>
  <c r="O18" i="7"/>
  <c r="O39" i="7"/>
  <c r="Y37" i="23" s="1"/>
  <c r="O57" i="7"/>
  <c r="O75" i="7"/>
  <c r="O97" i="7"/>
  <c r="O117" i="7"/>
  <c r="O84" i="7"/>
  <c r="Y82" i="23" s="1"/>
  <c r="O10" i="7"/>
  <c r="Y8" i="23" s="1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Y13" i="23" s="1"/>
  <c r="O88" i="7"/>
  <c r="Y86" i="23" s="1"/>
  <c r="O52" i="7"/>
  <c r="O17" i="7"/>
  <c r="Y15" i="23" s="1"/>
  <c r="O90" i="7"/>
  <c r="O107" i="7"/>
  <c r="O94" i="7"/>
  <c r="O30" i="7"/>
  <c r="Y28" i="23" s="1"/>
  <c r="O51" i="7"/>
  <c r="O16" i="7"/>
  <c r="Y14" i="23" s="1"/>
  <c r="O89" i="7"/>
  <c r="Y87" i="23" s="1"/>
  <c r="O53" i="7"/>
  <c r="O65" i="7"/>
  <c r="O48" i="7"/>
  <c r="O103" i="7"/>
  <c r="O62" i="7"/>
  <c r="O14" i="7"/>
  <c r="Y12" i="23" s="1"/>
  <c r="O34" i="7"/>
  <c r="Y32" i="23" s="1"/>
  <c r="O109" i="7"/>
  <c r="O19" i="7"/>
  <c r="O46" i="7"/>
  <c r="O81" i="7"/>
  <c r="Y79" i="23" s="1"/>
  <c r="O102" i="7"/>
  <c r="O24" i="7"/>
  <c r="Y22" i="23" s="1"/>
  <c r="O98" i="7"/>
  <c r="Y96" i="23" s="1"/>
  <c r="O61" i="7"/>
  <c r="O26" i="7"/>
  <c r="Y24" i="23" s="1"/>
  <c r="O100" i="7"/>
  <c r="Y98" i="23" s="1"/>
  <c r="O113" i="7"/>
  <c r="O92" i="7"/>
  <c r="Y90" i="23" s="1"/>
  <c r="O86" i="7"/>
  <c r="O22" i="7"/>
  <c r="O60" i="7"/>
  <c r="O25" i="7"/>
  <c r="Y23" i="23" s="1"/>
  <c r="O99" i="7"/>
  <c r="Y97" i="23" s="1"/>
  <c r="O63" i="7"/>
  <c r="O49" i="7"/>
  <c r="O32" i="7"/>
  <c r="O95" i="7"/>
  <c r="O54" i="7"/>
  <c r="O6" i="7"/>
  <c r="O79" i="7"/>
  <c r="Y77" i="23" s="1"/>
  <c r="O8" i="7"/>
  <c r="Y6" i="23" s="1"/>
  <c r="O38" i="7"/>
  <c r="Y36" i="23" s="1"/>
  <c r="O33" i="7"/>
  <c r="O108" i="7"/>
  <c r="O71" i="7"/>
  <c r="O35" i="7"/>
  <c r="Y33" i="23" s="1"/>
  <c r="O112" i="7"/>
  <c r="O93" i="7"/>
  <c r="Y91" i="23" s="1"/>
  <c r="O76" i="7"/>
  <c r="O78" i="7"/>
  <c r="Y76" i="23" s="1"/>
  <c r="Y29" i="23"/>
  <c r="Y95" i="23"/>
  <c r="Y92" i="23"/>
  <c r="Y84" i="23"/>
  <c r="Y80" i="23"/>
  <c r="Y99" i="23"/>
  <c r="Y11" i="23"/>
  <c r="Y100" i="23"/>
  <c r="Y10" i="23"/>
  <c r="Y93" i="23"/>
  <c r="Y75" i="23"/>
  <c r="Z75" i="23" s="1"/>
  <c r="Y81" i="23"/>
  <c r="Y31" i="23"/>
  <c r="Y35" i="23"/>
  <c r="Y88" i="23"/>
  <c r="Y111" i="23"/>
  <c r="Y78" i="23"/>
  <c r="Y34" i="23"/>
  <c r="Y73" i="23"/>
  <c r="Z73" i="23" s="1"/>
  <c r="Y105" i="23"/>
  <c r="Y30" i="23"/>
  <c r="AF22" i="23"/>
  <c r="AF79" i="23"/>
  <c r="AF14" i="23"/>
  <c r="AF23" i="23"/>
  <c r="AF32" i="23"/>
  <c r="AF80" i="23"/>
  <c r="AF24" i="23"/>
  <c r="AF81" i="23"/>
  <c r="AF95" i="23"/>
  <c r="AF16" i="23"/>
  <c r="AF96" i="23"/>
  <c r="AF8" i="23"/>
  <c r="AF97" i="23"/>
  <c r="AF9" i="23"/>
  <c r="AF27" i="23"/>
  <c r="AF74" i="23"/>
  <c r="AG74" i="23" s="1"/>
  <c r="AF10" i="23"/>
  <c r="AF19" i="23"/>
  <c r="AF99" i="23"/>
  <c r="AF93" i="23"/>
  <c r="AF77" i="23"/>
  <c r="AF86" i="23"/>
  <c r="AF28" i="23"/>
  <c r="J117" i="14"/>
  <c r="J116" i="14"/>
  <c r="J115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1" i="14"/>
  <c r="J68" i="14"/>
  <c r="J65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7" i="19"/>
  <c r="J116" i="19"/>
  <c r="J115" i="19"/>
  <c r="J110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8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AG110" i="23"/>
  <c r="AG112" i="23"/>
  <c r="Z111" i="23"/>
  <c r="Z105" i="23"/>
  <c r="AG83" i="23"/>
  <c r="Z80" i="23"/>
  <c r="Z37" i="23"/>
  <c r="AG86" i="23"/>
  <c r="Z38" i="23"/>
  <c r="AG84" i="23"/>
  <c r="AG87" i="23"/>
  <c r="AG17" i="23"/>
  <c r="Z6" i="23"/>
  <c r="Z27" i="23"/>
  <c r="AG32" i="23"/>
  <c r="AG90" i="23"/>
  <c r="Z10" i="23"/>
  <c r="Z9" i="23"/>
  <c r="AG27" i="23"/>
  <c r="Z29" i="23"/>
  <c r="AG95" i="23"/>
  <c r="AG85" i="23"/>
  <c r="AG13" i="23"/>
  <c r="AG20" i="23"/>
  <c r="Z77" i="23"/>
  <c r="AG15" i="23"/>
  <c r="Z14" i="23"/>
  <c r="AG79" i="23"/>
  <c r="AG26" i="23"/>
  <c r="Z15" i="23"/>
  <c r="AG29" i="23"/>
  <c r="AG92" i="23"/>
  <c r="Z86" i="23"/>
  <c r="AG12" i="23"/>
  <c r="Z30" i="23"/>
  <c r="AG22" i="23"/>
  <c r="AG78" i="23"/>
  <c r="Z94" i="23"/>
  <c r="Z81" i="23"/>
  <c r="Z97" i="23"/>
  <c r="Z83" i="23"/>
  <c r="AG76" i="23"/>
  <c r="AG30" i="23"/>
  <c r="AG28" i="23"/>
  <c r="Z89" i="23"/>
  <c r="AG100" i="23"/>
  <c r="Z26" i="23"/>
  <c r="AG19" i="23"/>
  <c r="Z82" i="23"/>
  <c r="AG14" i="23"/>
  <c r="Z39" i="23"/>
  <c r="Z33" i="23"/>
  <c r="AG21" i="23"/>
  <c r="Z28" i="23"/>
  <c r="Z25" i="23"/>
  <c r="Z24" i="23"/>
  <c r="AG9" i="23"/>
  <c r="AG99" i="23"/>
  <c r="Z93" i="23"/>
  <c r="Z84" i="23"/>
  <c r="AG8" i="23"/>
  <c r="AG98" i="23"/>
  <c r="Z13" i="23"/>
  <c r="AG23" i="23"/>
  <c r="Z76" i="23"/>
  <c r="AG91" i="23"/>
  <c r="Z90" i="23"/>
  <c r="Z7" i="23"/>
  <c r="Z34" i="23"/>
  <c r="AG25" i="23"/>
  <c r="AG88" i="23"/>
  <c r="Z36" i="23"/>
  <c r="Z35" i="23"/>
  <c r="AG18" i="23"/>
  <c r="AG81" i="23"/>
  <c r="Z95" i="23"/>
  <c r="Z85" i="23"/>
  <c r="Z12" i="23"/>
  <c r="Z31" i="23"/>
  <c r="Z32" i="23"/>
  <c r="AG10" i="23"/>
  <c r="AG80" i="23"/>
  <c r="Z88" i="23"/>
  <c r="AG31" i="23"/>
  <c r="Z91" i="23"/>
  <c r="AG96" i="23"/>
  <c r="Z92" i="23"/>
  <c r="AG93" i="23"/>
  <c r="Z11" i="23"/>
  <c r="AG6" i="23"/>
  <c r="AG94" i="23"/>
  <c r="Z100" i="23"/>
  <c r="Z99" i="23"/>
  <c r="Z79" i="23"/>
  <c r="AG77" i="23"/>
  <c r="AG89" i="23"/>
  <c r="Z96" i="23"/>
  <c r="AG16" i="23"/>
  <c r="AG7" i="23"/>
  <c r="AG11" i="23"/>
  <c r="AG33" i="23"/>
  <c r="AG24" i="23"/>
  <c r="AG82" i="23"/>
  <c r="Z87" i="23"/>
  <c r="Z78" i="23"/>
  <c r="Z8" i="23"/>
  <c r="Z22" i="23"/>
  <c r="Z98" i="23"/>
  <c r="AG97" i="23"/>
  <c r="Z23" i="23"/>
  <c r="S77" i="7" l="1"/>
  <c r="S57" i="7"/>
  <c r="S65" i="7"/>
  <c r="S44" i="7"/>
  <c r="S6" i="7"/>
  <c r="S60" i="7"/>
  <c r="S48" i="7"/>
  <c r="S55" i="7"/>
  <c r="S70" i="7"/>
  <c r="S66" i="7"/>
  <c r="S7" i="7"/>
  <c r="S51" i="7"/>
  <c r="S43" i="7"/>
  <c r="S38" i="7"/>
  <c r="S47" i="7"/>
  <c r="S40" i="7"/>
  <c r="S49" i="7"/>
  <c r="S75" i="7"/>
  <c r="S62" i="7"/>
  <c r="S53" i="7"/>
  <c r="S50" i="7"/>
  <c r="S72" i="7"/>
  <c r="S74" i="7"/>
  <c r="S63" i="7"/>
  <c r="S56" i="7"/>
  <c r="S36" i="7"/>
  <c r="S37" i="7"/>
  <c r="S61" i="7"/>
  <c r="S52" i="7"/>
  <c r="S68" i="7"/>
  <c r="S71" i="7"/>
  <c r="S41" i="7"/>
  <c r="S45" i="7"/>
  <c r="S64" i="7"/>
  <c r="S69" i="7"/>
  <c r="S39" i="7"/>
  <c r="S46" i="7"/>
  <c r="S58" i="7"/>
  <c r="S59" i="7"/>
  <c r="S67" i="7"/>
  <c r="AF75" i="23"/>
  <c r="AG75" i="23" s="1"/>
  <c r="S73" i="7"/>
  <c r="S76" i="7"/>
  <c r="S54" i="7"/>
  <c r="S42" i="7"/>
  <c r="P19" i="7"/>
  <c r="P53" i="7"/>
  <c r="P7" i="7"/>
  <c r="P57" i="7"/>
  <c r="P114" i="7"/>
  <c r="P66" i="7"/>
  <c r="P68" i="7"/>
  <c r="P50" i="7"/>
  <c r="P63" i="7"/>
  <c r="P72" i="7"/>
  <c r="P109" i="7"/>
  <c r="P52" i="7"/>
  <c r="P69" i="7"/>
  <c r="P42" i="7"/>
  <c r="P21" i="7"/>
  <c r="P61" i="7"/>
  <c r="P70" i="7"/>
  <c r="P60" i="7"/>
  <c r="P47" i="7"/>
  <c r="P76" i="7"/>
  <c r="P23" i="7"/>
  <c r="P18" i="7"/>
  <c r="P45" i="7"/>
  <c r="P112" i="7"/>
  <c r="P51" i="7"/>
  <c r="P111" i="7"/>
  <c r="P54" i="7"/>
  <c r="P22" i="7"/>
  <c r="P62" i="7"/>
  <c r="P20" i="7"/>
  <c r="P64" i="7"/>
  <c r="P74" i="7"/>
  <c r="P73" i="7"/>
  <c r="P71" i="7"/>
  <c r="P43" i="7"/>
  <c r="P77" i="7"/>
  <c r="P56" i="7"/>
  <c r="P106" i="7"/>
  <c r="P55" i="7"/>
  <c r="Y4" i="23"/>
  <c r="Z4" i="23" s="1"/>
  <c r="P108" i="7"/>
  <c r="P48" i="7"/>
  <c r="P107" i="7"/>
  <c r="P44" i="7"/>
  <c r="P49" i="7"/>
  <c r="P113" i="7"/>
  <c r="P46" i="7"/>
  <c r="P65" i="7"/>
  <c r="P75" i="7"/>
  <c r="P58" i="7"/>
  <c r="P67" i="7"/>
  <c r="P59" i="7"/>
  <c r="AF4" i="23"/>
  <c r="AF111" i="23"/>
  <c r="AF105" i="23"/>
  <c r="Y110" i="23"/>
  <c r="Y74" i="23"/>
  <c r="Z74" i="23" s="1"/>
  <c r="Y112" i="23"/>
  <c r="U6" i="7" a="1"/>
  <c r="U46" i="7" s="1"/>
  <c r="V46" i="7" s="1"/>
  <c r="W46" i="7" s="1"/>
  <c r="AF104" i="23"/>
  <c r="AF52" i="23"/>
  <c r="AH52" i="23" s="1"/>
  <c r="AF103" i="23"/>
  <c r="AF56" i="23"/>
  <c r="AG56" i="23" s="1"/>
  <c r="AF43" i="23"/>
  <c r="AH43" i="23" s="1"/>
  <c r="AF47" i="23"/>
  <c r="AH47" i="23" s="1"/>
  <c r="AF108" i="23"/>
  <c r="AF53" i="23"/>
  <c r="AH53" i="23" s="1"/>
  <c r="AF69" i="23"/>
  <c r="AH69" i="23" s="1"/>
  <c r="AF64" i="23"/>
  <c r="AH64" i="23" s="1"/>
  <c r="AF102" i="23"/>
  <c r="AF46" i="23"/>
  <c r="AG46" i="23" s="1"/>
  <c r="AF42" i="23"/>
  <c r="AG42" i="23" s="1"/>
  <c r="AF70" i="23"/>
  <c r="AH70" i="23" s="1"/>
  <c r="AF48" i="23"/>
  <c r="AG48" i="23" s="1"/>
  <c r="AF62" i="23"/>
  <c r="AH62" i="23" s="1"/>
  <c r="AF41" i="23"/>
  <c r="AG41" i="23" s="1"/>
  <c r="AF58" i="23"/>
  <c r="AH58" i="23" s="1"/>
  <c r="AF5" i="23"/>
  <c r="AH5" i="23" s="1"/>
  <c r="AF57" i="23"/>
  <c r="AH57" i="23" s="1"/>
  <c r="AF63" i="23"/>
  <c r="AG63" i="23" s="1"/>
  <c r="AF37" i="23"/>
  <c r="AG37" i="23" s="1"/>
  <c r="AF54" i="23"/>
  <c r="AH54" i="23" s="1"/>
  <c r="AF59" i="23"/>
  <c r="AH59" i="23" s="1"/>
  <c r="AF39" i="23"/>
  <c r="AG39" i="23" s="1"/>
  <c r="AF101" i="23"/>
  <c r="AF106" i="23"/>
  <c r="AF49" i="23"/>
  <c r="AH49" i="23" s="1"/>
  <c r="AF109" i="23"/>
  <c r="AF61" i="23"/>
  <c r="AH61" i="23" s="1"/>
  <c r="AF40" i="23"/>
  <c r="AH40" i="23" s="1"/>
  <c r="AF38" i="23"/>
  <c r="AH38" i="23" s="1"/>
  <c r="AF55" i="23"/>
  <c r="AG55" i="23" s="1"/>
  <c r="AF51" i="23"/>
  <c r="AH51" i="23" s="1"/>
  <c r="AF60" i="23"/>
  <c r="AG60" i="23" s="1"/>
  <c r="AF44" i="23"/>
  <c r="AH44" i="23" s="1"/>
  <c r="AF45" i="23"/>
  <c r="AG45" i="23" s="1"/>
  <c r="AF72" i="23"/>
  <c r="AH72" i="23" s="1"/>
  <c r="AF107" i="23"/>
  <c r="AF50" i="23"/>
  <c r="AH50" i="23" s="1"/>
  <c r="Y107" i="23"/>
  <c r="Y48" i="23"/>
  <c r="Z48" i="23" s="1"/>
  <c r="Y44" i="23"/>
  <c r="AA44" i="23" s="1"/>
  <c r="Y101" i="23"/>
  <c r="AA101" i="23" s="1"/>
  <c r="Y16" i="23"/>
  <c r="AA16" i="23" s="1"/>
  <c r="Y102" i="23"/>
  <c r="AA102" i="23" s="1"/>
  <c r="Y19" i="23"/>
  <c r="AA19" i="23" s="1"/>
  <c r="Y108" i="23"/>
  <c r="AA108" i="23" s="1"/>
  <c r="Y70" i="23"/>
  <c r="Z70" i="23" s="1"/>
  <c r="Y109" i="23"/>
  <c r="AA109" i="23" s="1"/>
  <c r="Y104" i="23"/>
  <c r="AA104" i="23" s="1"/>
  <c r="Y56" i="23"/>
  <c r="Z56" i="23" s="1"/>
  <c r="Y18" i="23"/>
  <c r="AA18" i="23" s="1"/>
  <c r="Y5" i="23"/>
  <c r="AA5" i="23" s="1"/>
  <c r="Y45" i="23"/>
  <c r="AA45" i="23" s="1"/>
  <c r="Y67" i="23"/>
  <c r="Z67" i="23" s="1"/>
  <c r="Y46" i="23"/>
  <c r="AA46" i="23" s="1"/>
  <c r="Y57" i="23"/>
  <c r="AA57" i="23" s="1"/>
  <c r="Y49" i="23"/>
  <c r="AA49" i="23" s="1"/>
  <c r="Y72" i="23"/>
  <c r="AA72" i="23" s="1"/>
  <c r="Y60" i="23"/>
  <c r="AA60" i="23" s="1"/>
  <c r="Y58" i="23"/>
  <c r="Z58" i="23" s="1"/>
  <c r="Y68" i="23"/>
  <c r="AA68" i="23" s="1"/>
  <c r="Y59" i="23"/>
  <c r="AA59" i="23" s="1"/>
  <c r="Y50" i="23"/>
  <c r="AA50" i="23" s="1"/>
  <c r="Y21" i="23"/>
  <c r="AA21" i="23" s="1"/>
  <c r="Y43" i="23"/>
  <c r="AA43" i="23" s="1"/>
  <c r="Y69" i="23"/>
  <c r="AA69" i="23" s="1"/>
  <c r="Y62" i="23"/>
  <c r="AA62" i="23" s="1"/>
  <c r="Y51" i="23"/>
  <c r="AA51" i="23" s="1"/>
  <c r="Y47" i="23"/>
  <c r="AA47" i="23" s="1"/>
  <c r="Y71" i="23"/>
  <c r="AA71" i="23" s="1"/>
  <c r="Y42" i="23"/>
  <c r="Z42" i="23" s="1"/>
  <c r="Y64" i="23"/>
  <c r="AA64" i="23" s="1"/>
  <c r="Y65" i="23"/>
  <c r="Z65" i="23" s="1"/>
  <c r="Y103" i="23"/>
  <c r="Y54" i="23"/>
  <c r="AA54" i="23" s="1"/>
  <c r="Y55" i="23"/>
  <c r="AA55" i="23" s="1"/>
  <c r="Y53" i="23"/>
  <c r="AA53" i="23" s="1"/>
  <c r="Y17" i="23"/>
  <c r="AA17" i="23" s="1"/>
  <c r="Y61" i="23"/>
  <c r="Z61" i="23" s="1"/>
  <c r="Y63" i="23"/>
  <c r="Z63" i="23" s="1"/>
  <c r="Y52" i="23"/>
  <c r="Z52" i="23" s="1"/>
  <c r="Y40" i="23"/>
  <c r="Z40" i="23" s="1"/>
  <c r="Y106" i="23"/>
  <c r="AA106" i="23" s="1"/>
  <c r="Y66" i="23"/>
  <c r="AA66" i="23" s="1"/>
  <c r="Y20" i="23"/>
  <c r="AA20" i="23" s="1"/>
  <c r="Y41" i="23"/>
  <c r="AA41" i="23" s="1"/>
  <c r="AH41" i="23"/>
  <c r="AA48" i="23"/>
  <c r="AF73" i="23"/>
  <c r="AG73" i="23" s="1"/>
  <c r="AF68" i="23"/>
  <c r="AF35" i="23"/>
  <c r="AF67" i="23"/>
  <c r="AF65" i="23"/>
  <c r="AF71" i="23"/>
  <c r="AF34" i="23"/>
  <c r="AF36" i="23"/>
  <c r="AF66" i="23"/>
  <c r="AH4" i="23"/>
  <c r="P6" i="7"/>
  <c r="AG4" i="23"/>
  <c r="AG104" i="23"/>
  <c r="AG111" i="23"/>
  <c r="AG105" i="23"/>
  <c r="AG107" i="23"/>
  <c r="Z107" i="23"/>
  <c r="Z110" i="23"/>
  <c r="Z112" i="23"/>
  <c r="AE77" i="7"/>
  <c r="AE48" i="7"/>
  <c r="AE47" i="7"/>
  <c r="AE61" i="7"/>
  <c r="AE69" i="7"/>
  <c r="AE73" i="7"/>
  <c r="AE57" i="7"/>
  <c r="AE55" i="7"/>
  <c r="AE40" i="7"/>
  <c r="AE74" i="7"/>
  <c r="AE52" i="7"/>
  <c r="AE76" i="7"/>
  <c r="AE70" i="7"/>
  <c r="AE49" i="7"/>
  <c r="AE68" i="7"/>
  <c r="AE39" i="7"/>
  <c r="AE54" i="7"/>
  <c r="AE65" i="7"/>
  <c r="AE66" i="7"/>
  <c r="AE75" i="7"/>
  <c r="AE63" i="7"/>
  <c r="AE71" i="7"/>
  <c r="AE46" i="7"/>
  <c r="AE42" i="7"/>
  <c r="AE44" i="7"/>
  <c r="AE7" i="7"/>
  <c r="AE62" i="7"/>
  <c r="AE41" i="7"/>
  <c r="AE58" i="7"/>
  <c r="AE6" i="7"/>
  <c r="AE51" i="7"/>
  <c r="AE53" i="7"/>
  <c r="AE56" i="7"/>
  <c r="AE45" i="7"/>
  <c r="AE59" i="7"/>
  <c r="AE36" i="7"/>
  <c r="AE64" i="7"/>
  <c r="AE67" i="7"/>
  <c r="AE60" i="7"/>
  <c r="AE37" i="7"/>
  <c r="AE50" i="7"/>
  <c r="AE38" i="7"/>
  <c r="AE43" i="7"/>
  <c r="AE72" i="7"/>
  <c r="AC19" i="7"/>
  <c r="AC63" i="7"/>
  <c r="AC70" i="7"/>
  <c r="AC51" i="7"/>
  <c r="AC73" i="7"/>
  <c r="AC108" i="7"/>
  <c r="AC75" i="7"/>
  <c r="AC53" i="7"/>
  <c r="AC72" i="7"/>
  <c r="AC60" i="7"/>
  <c r="AC111" i="7"/>
  <c r="AC71" i="7"/>
  <c r="AC48" i="7"/>
  <c r="AC58" i="7"/>
  <c r="AC7" i="7"/>
  <c r="AC109" i="7"/>
  <c r="AC47" i="7"/>
  <c r="AC54" i="7"/>
  <c r="AC43" i="7"/>
  <c r="AC107" i="7"/>
  <c r="AC67" i="7"/>
  <c r="AC57" i="7"/>
  <c r="AC52" i="7"/>
  <c r="AC76" i="7"/>
  <c r="AC22" i="7"/>
  <c r="AC77" i="7"/>
  <c r="AC44" i="7"/>
  <c r="AC59" i="7"/>
  <c r="AC6" i="7"/>
  <c r="AC114" i="7"/>
  <c r="AC69" i="7"/>
  <c r="AC23" i="7"/>
  <c r="AC62" i="7"/>
  <c r="AC56" i="7"/>
  <c r="AC49" i="7"/>
  <c r="AC66" i="7"/>
  <c r="AC42" i="7"/>
  <c r="AC18" i="7"/>
  <c r="AC20" i="7"/>
  <c r="AC106" i="7"/>
  <c r="AC113" i="7"/>
  <c r="AC68" i="7"/>
  <c r="AC45" i="7"/>
  <c r="AC64" i="7"/>
  <c r="AC55" i="7"/>
  <c r="AC46" i="7"/>
  <c r="AC50" i="7"/>
  <c r="AC112" i="7"/>
  <c r="AC74" i="7"/>
  <c r="AC65" i="7"/>
  <c r="AC21" i="7"/>
  <c r="AC61" i="7"/>
  <c r="AG101" i="23"/>
  <c r="Z103" i="23"/>
  <c r="AG103" i="23"/>
  <c r="AG64" i="23" l="1"/>
  <c r="AG52" i="23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AG51" i="23"/>
  <c r="AI51" i="23" s="1"/>
  <c r="T73" i="7"/>
  <c r="T69" i="7"/>
  <c r="T61" i="7"/>
  <c r="T47" i="7"/>
  <c r="T48" i="7"/>
  <c r="T77" i="7"/>
  <c r="Q61" i="7"/>
  <c r="Q21" i="7"/>
  <c r="Q65" i="7"/>
  <c r="Q74" i="7"/>
  <c r="Q112" i="7"/>
  <c r="Q50" i="7"/>
  <c r="Q46" i="7"/>
  <c r="Q55" i="7"/>
  <c r="Q64" i="7"/>
  <c r="Q45" i="7"/>
  <c r="Q68" i="7"/>
  <c r="Q113" i="7"/>
  <c r="Q106" i="7"/>
  <c r="Q20" i="7"/>
  <c r="Q18" i="7"/>
  <c r="Q42" i="7"/>
  <c r="Q66" i="7"/>
  <c r="Q49" i="7"/>
  <c r="Q56" i="7"/>
  <c r="Q62" i="7"/>
  <c r="Q23" i="7"/>
  <c r="Q69" i="7"/>
  <c r="Q114" i="7"/>
  <c r="Z57" i="23"/>
  <c r="AB57" i="23" s="1"/>
  <c r="Q59" i="7"/>
  <c r="Q44" i="7"/>
  <c r="Q77" i="7"/>
  <c r="Q22" i="7"/>
  <c r="Q76" i="7"/>
  <c r="Q52" i="7"/>
  <c r="Q57" i="7"/>
  <c r="AA4" i="23"/>
  <c r="Q67" i="7"/>
  <c r="Q107" i="7"/>
  <c r="Q43" i="7"/>
  <c r="Q54" i="7"/>
  <c r="Q47" i="7"/>
  <c r="Q109" i="7"/>
  <c r="Q7" i="7"/>
  <c r="AA63" i="23"/>
  <c r="Q58" i="7"/>
  <c r="Q48" i="7"/>
  <c r="Q71" i="7"/>
  <c r="Q111" i="7"/>
  <c r="Q60" i="7"/>
  <c r="Q72" i="7"/>
  <c r="Q53" i="7"/>
  <c r="Q75" i="7"/>
  <c r="Q108" i="7"/>
  <c r="Q73" i="7"/>
  <c r="Q51" i="7"/>
  <c r="Q70" i="7"/>
  <c r="Q63" i="7"/>
  <c r="Q19" i="7"/>
  <c r="J27" i="7"/>
  <c r="K27" i="7" s="1"/>
  <c r="J15" i="7"/>
  <c r="K15" i="7" s="1"/>
  <c r="J28" i="7"/>
  <c r="K28" i="7" s="1"/>
  <c r="K7" i="23"/>
  <c r="J33" i="7"/>
  <c r="K33" i="7" s="1"/>
  <c r="K10" i="23"/>
  <c r="J45" i="7"/>
  <c r="K45" i="7" s="1"/>
  <c r="J13" i="7"/>
  <c r="K13" i="7" s="1"/>
  <c r="J25" i="7"/>
  <c r="K25" i="7" s="1"/>
  <c r="J26" i="7"/>
  <c r="K26" i="7" s="1"/>
  <c r="J14" i="7"/>
  <c r="K14" i="7" s="1"/>
  <c r="J18" i="7"/>
  <c r="K18" i="7" s="1"/>
  <c r="J24" i="7"/>
  <c r="K24" i="7" s="1"/>
  <c r="K91" i="23"/>
  <c r="J41" i="7"/>
  <c r="K41" i="7" s="1"/>
  <c r="K54" i="23"/>
  <c r="K77" i="23"/>
  <c r="J46" i="7"/>
  <c r="K46" i="7" s="1"/>
  <c r="J36" i="7"/>
  <c r="K36" i="7" s="1"/>
  <c r="J67" i="7"/>
  <c r="K67" i="7" s="1"/>
  <c r="K94" i="23"/>
  <c r="K84" i="23"/>
  <c r="J21" i="7"/>
  <c r="K21" i="7" s="1"/>
  <c r="K58" i="23"/>
  <c r="J73" i="7"/>
  <c r="K73" i="7" s="1"/>
  <c r="J47" i="7"/>
  <c r="K47" i="7" s="1"/>
  <c r="K56" i="23"/>
  <c r="J72" i="7"/>
  <c r="K72" i="7" s="1"/>
  <c r="J42" i="7"/>
  <c r="K42" i="7" s="1"/>
  <c r="J49" i="7"/>
  <c r="K49" i="7" s="1"/>
  <c r="K85" i="23"/>
  <c r="K8" i="23"/>
  <c r="J34" i="7"/>
  <c r="K34" i="7" s="1"/>
  <c r="J37" i="7"/>
  <c r="K37" i="7" s="1"/>
  <c r="K88" i="23"/>
  <c r="K95" i="23"/>
  <c r="J48" i="7"/>
  <c r="K48" i="7" s="1"/>
  <c r="K69" i="23"/>
  <c r="J38" i="7"/>
  <c r="K38" i="7" s="1"/>
  <c r="J29" i="7"/>
  <c r="K29" i="7" s="1"/>
  <c r="K79" i="23"/>
  <c r="K53" i="23"/>
  <c r="J44" i="7"/>
  <c r="K44" i="7" s="1"/>
  <c r="J66" i="7"/>
  <c r="K66" i="7" s="1"/>
  <c r="J35" i="7"/>
  <c r="K35" i="7" s="1"/>
  <c r="J39" i="7"/>
  <c r="K39" i="7" s="1"/>
  <c r="J20" i="7"/>
  <c r="K20" i="7" s="1"/>
  <c r="J50" i="7"/>
  <c r="K50" i="7" s="1"/>
  <c r="J31" i="7"/>
  <c r="K31" i="7" s="1"/>
  <c r="J7" i="7"/>
  <c r="K7" i="7" s="1"/>
  <c r="J64" i="7"/>
  <c r="K64" i="7" s="1"/>
  <c r="K52" i="23"/>
  <c r="J19" i="7"/>
  <c r="K19" i="7" s="1"/>
  <c r="K51" i="23"/>
  <c r="J17" i="7"/>
  <c r="K17" i="7" s="1"/>
  <c r="K75" i="23"/>
  <c r="K73" i="23"/>
  <c r="K80" i="23"/>
  <c r="K87" i="23"/>
  <c r="J40" i="7"/>
  <c r="K40" i="7" s="1"/>
  <c r="J30" i="7"/>
  <c r="K30" i="7" s="1"/>
  <c r="J69" i="7"/>
  <c r="K69" i="7" s="1"/>
  <c r="K72" i="23"/>
  <c r="J32" i="7"/>
  <c r="K32" i="7" s="1"/>
  <c r="J22" i="7"/>
  <c r="K22" i="7" s="1"/>
  <c r="J16" i="7"/>
  <c r="K16" i="7" s="1"/>
  <c r="K86" i="23"/>
  <c r="K76" i="23"/>
  <c r="K63" i="23"/>
  <c r="K78" i="23"/>
  <c r="J70" i="7"/>
  <c r="K70" i="7" s="1"/>
  <c r="J43" i="7"/>
  <c r="K43" i="7" s="1"/>
  <c r="K55" i="23"/>
  <c r="K93" i="23"/>
  <c r="K99" i="23"/>
  <c r="J23" i="7"/>
  <c r="K23" i="7" s="1"/>
  <c r="AH55" i="23"/>
  <c r="AH39" i="23"/>
  <c r="AG69" i="23"/>
  <c r="AI69" i="23" s="1"/>
  <c r="AG5" i="23"/>
  <c r="AI5" i="23" s="1"/>
  <c r="Z21" i="23"/>
  <c r="Z44" i="23"/>
  <c r="AB44" i="23" s="1"/>
  <c r="Z46" i="23"/>
  <c r="AB46" i="23" s="1"/>
  <c r="AH42" i="23"/>
  <c r="AH63" i="23"/>
  <c r="Z55" i="23"/>
  <c r="AB55" i="23" s="1"/>
  <c r="Z60" i="23"/>
  <c r="AB60" i="23" s="1"/>
  <c r="AH45" i="23"/>
  <c r="Z66" i="23"/>
  <c r="AB66" i="23" s="1"/>
  <c r="AG58" i="23"/>
  <c r="AI58" i="23" s="1"/>
  <c r="Z51" i="23"/>
  <c r="AB51" i="23" s="1"/>
  <c r="AG47" i="23"/>
  <c r="AI47" i="23" s="1"/>
  <c r="AH37" i="23"/>
  <c r="AG43" i="23"/>
  <c r="AI43" i="23" s="1"/>
  <c r="Z20" i="23"/>
  <c r="AB20" i="23" s="1"/>
  <c r="AG70" i="23"/>
  <c r="AI70" i="23" s="1"/>
  <c r="Z54" i="23"/>
  <c r="AB54" i="23" s="1"/>
  <c r="AG72" i="23"/>
  <c r="AI72" i="23" s="1"/>
  <c r="Z5" i="23"/>
  <c r="AB5" i="23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V114" i="7" s="1"/>
  <c r="W114" i="7" s="1"/>
  <c r="U77" i="7"/>
  <c r="V77" i="7" s="1"/>
  <c r="W77" i="7" s="1"/>
  <c r="U85" i="7"/>
  <c r="U108" i="7"/>
  <c r="V108" i="7" s="1"/>
  <c r="W108" i="7" s="1"/>
  <c r="U76" i="7"/>
  <c r="U62" i="7"/>
  <c r="U105" i="7"/>
  <c r="U61" i="7"/>
  <c r="U57" i="7"/>
  <c r="U43" i="7"/>
  <c r="U50" i="7"/>
  <c r="U48" i="7"/>
  <c r="U70" i="7"/>
  <c r="U101" i="7"/>
  <c r="U19" i="7"/>
  <c r="U111" i="7"/>
  <c r="V111" i="7" s="1"/>
  <c r="W111" i="7" s="1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V107" i="7" s="1"/>
  <c r="W107" i="7" s="1"/>
  <c r="U13" i="7"/>
  <c r="U34" i="7"/>
  <c r="U67" i="7"/>
  <c r="U112" i="7"/>
  <c r="V112" i="7" s="1"/>
  <c r="W112" i="7" s="1"/>
  <c r="U39" i="7"/>
  <c r="U78" i="7"/>
  <c r="U90" i="7"/>
  <c r="U100" i="7"/>
  <c r="U99" i="7"/>
  <c r="U6" i="7"/>
  <c r="D4" i="23" s="1" a="1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V109" i="7" s="1"/>
  <c r="W109" i="7" s="1"/>
  <c r="U17" i="7"/>
  <c r="U115" i="7"/>
  <c r="U72" i="7"/>
  <c r="U82" i="7"/>
  <c r="U106" i="7"/>
  <c r="V106" i="7" s="1"/>
  <c r="W106" i="7" s="1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V113" i="7" s="1"/>
  <c r="W113" i="7" s="1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AH56" i="23"/>
  <c r="AA65" i="23"/>
  <c r="AH48" i="23"/>
  <c r="AH60" i="23"/>
  <c r="AA61" i="23"/>
  <c r="AA42" i="23"/>
  <c r="AA70" i="23"/>
  <c r="AA107" i="23"/>
  <c r="AA58" i="23"/>
  <c r="AH46" i="23"/>
  <c r="AA103" i="23"/>
  <c r="AA67" i="23"/>
  <c r="AA52" i="23"/>
  <c r="AA56" i="23"/>
  <c r="AA40" i="23"/>
  <c r="AH66" i="23"/>
  <c r="AH36" i="23"/>
  <c r="AH34" i="23"/>
  <c r="AH71" i="23"/>
  <c r="AH65" i="23"/>
  <c r="AH67" i="23"/>
  <c r="AH35" i="23"/>
  <c r="AH68" i="23"/>
  <c r="K57" i="23"/>
  <c r="K9" i="23"/>
  <c r="K66" i="23"/>
  <c r="K49" i="23"/>
  <c r="K50" i="23"/>
  <c r="K6" i="23"/>
  <c r="K81" i="23"/>
  <c r="K90" i="23"/>
  <c r="K60" i="23"/>
  <c r="K74" i="23"/>
  <c r="K98" i="23"/>
  <c r="K82" i="23"/>
  <c r="K83" i="23"/>
  <c r="K89" i="23"/>
  <c r="K96" i="23"/>
  <c r="K92" i="23"/>
  <c r="K97" i="23"/>
  <c r="K100" i="23"/>
  <c r="AI48" i="23"/>
  <c r="AI42" i="23"/>
  <c r="AG49" i="23"/>
  <c r="AG36" i="23"/>
  <c r="AG67" i="23"/>
  <c r="AI63" i="23"/>
  <c r="AI52" i="23"/>
  <c r="AG40" i="23"/>
  <c r="AG50" i="23"/>
  <c r="AG34" i="23"/>
  <c r="AI64" i="23"/>
  <c r="AI45" i="23"/>
  <c r="AI37" i="23"/>
  <c r="AG44" i="23"/>
  <c r="AG35" i="23"/>
  <c r="AI46" i="23"/>
  <c r="AG61" i="23"/>
  <c r="AG38" i="23"/>
  <c r="AG68" i="23"/>
  <c r="AI55" i="23"/>
  <c r="AG54" i="23"/>
  <c r="AG66" i="23"/>
  <c r="AG57" i="23"/>
  <c r="AI56" i="23"/>
  <c r="AI4" i="23"/>
  <c r="AG71" i="23"/>
  <c r="AI39" i="23"/>
  <c r="AG59" i="23"/>
  <c r="AI60" i="23"/>
  <c r="AI41" i="23"/>
  <c r="AG53" i="23"/>
  <c r="AG65" i="23"/>
  <c r="AG62" i="23"/>
  <c r="Z18" i="23"/>
  <c r="Z16" i="23"/>
  <c r="Z49" i="23"/>
  <c r="Z41" i="23"/>
  <c r="AB56" i="23"/>
  <c r="AB67" i="23"/>
  <c r="Z62" i="23"/>
  <c r="Z64" i="23"/>
  <c r="AB40" i="23"/>
  <c r="AB48" i="23"/>
  <c r="Z17" i="23"/>
  <c r="Z47" i="23"/>
  <c r="Z59" i="23"/>
  <c r="AB21" i="23"/>
  <c r="AB4" i="23"/>
  <c r="AB61" i="23"/>
  <c r="Z53" i="23"/>
  <c r="Z69" i="23"/>
  <c r="Z43" i="23"/>
  <c r="AB65" i="23"/>
  <c r="Z71" i="23"/>
  <c r="AB58" i="23"/>
  <c r="AB42" i="23"/>
  <c r="Z68" i="23"/>
  <c r="AB70" i="23"/>
  <c r="Z45" i="23"/>
  <c r="Z19" i="23"/>
  <c r="Z72" i="23"/>
  <c r="AB52" i="23"/>
  <c r="AB63" i="23"/>
  <c r="Z50" i="23"/>
  <c r="AG109" i="23"/>
  <c r="AG106" i="23"/>
  <c r="AB107" i="23"/>
  <c r="Z106" i="23"/>
  <c r="Z104" i="23"/>
  <c r="Z109" i="23"/>
  <c r="AF72" i="7"/>
  <c r="AF67" i="7"/>
  <c r="AF51" i="7"/>
  <c r="AF42" i="7"/>
  <c r="AF39" i="7"/>
  <c r="AF52" i="7"/>
  <c r="AF61" i="7"/>
  <c r="AF64" i="7"/>
  <c r="AF6" i="7"/>
  <c r="AF46" i="7"/>
  <c r="AF68" i="7"/>
  <c r="AF74" i="7"/>
  <c r="AF43" i="7"/>
  <c r="AF36" i="7"/>
  <c r="AF58" i="7"/>
  <c r="AF71" i="7"/>
  <c r="AF40" i="7"/>
  <c r="AF47" i="7"/>
  <c r="AF41" i="7"/>
  <c r="AF63" i="7"/>
  <c r="AF55" i="7"/>
  <c r="AF38" i="7"/>
  <c r="AF75" i="7"/>
  <c r="AF70" i="7"/>
  <c r="AF57" i="7"/>
  <c r="AF77" i="7"/>
  <c r="AF50" i="7"/>
  <c r="AF62" i="7"/>
  <c r="AF66" i="7"/>
  <c r="AF37" i="7"/>
  <c r="AF7" i="7"/>
  <c r="AF65" i="7"/>
  <c r="AF76" i="7"/>
  <c r="AF73" i="7"/>
  <c r="AF53" i="7"/>
  <c r="AF54" i="7"/>
  <c r="AF49" i="7"/>
  <c r="AF48" i="7"/>
  <c r="AF59" i="7"/>
  <c r="AF45" i="7"/>
  <c r="AF56" i="7"/>
  <c r="AF60" i="7"/>
  <c r="AF44" i="7"/>
  <c r="AF69" i="7"/>
  <c r="AD61" i="7"/>
  <c r="AD64" i="7"/>
  <c r="AD66" i="7"/>
  <c r="AD59" i="7"/>
  <c r="AD67" i="7"/>
  <c r="AD58" i="7"/>
  <c r="AD108" i="7"/>
  <c r="AD21" i="7"/>
  <c r="AD45" i="7"/>
  <c r="AD49" i="7"/>
  <c r="AD44" i="7"/>
  <c r="AD107" i="7"/>
  <c r="AD48" i="7"/>
  <c r="AD73" i="7"/>
  <c r="AD65" i="7"/>
  <c r="AD68" i="7"/>
  <c r="AD56" i="7"/>
  <c r="AD77" i="7"/>
  <c r="AD43" i="7"/>
  <c r="AD71" i="7"/>
  <c r="AD51" i="7"/>
  <c r="AD74" i="7"/>
  <c r="AD113" i="7"/>
  <c r="AD62" i="7"/>
  <c r="AD22" i="7"/>
  <c r="AD54" i="7"/>
  <c r="AD111" i="7"/>
  <c r="AD70" i="7"/>
  <c r="AD106" i="7"/>
  <c r="AD23" i="7"/>
  <c r="AD76" i="7"/>
  <c r="AD47" i="7"/>
  <c r="AD60" i="7"/>
  <c r="AD63" i="7"/>
  <c r="AD20" i="7"/>
  <c r="AD52" i="7"/>
  <c r="AD109" i="7"/>
  <c r="AD72" i="7"/>
  <c r="AD46" i="7"/>
  <c r="AD57" i="7"/>
  <c r="AD53" i="7"/>
  <c r="AD42" i="7"/>
  <c r="AD75" i="7"/>
  <c r="AD112" i="7"/>
  <c r="AD69" i="7"/>
  <c r="AD114" i="7"/>
  <c r="AD50" i="7"/>
  <c r="AD19" i="7"/>
  <c r="AD18" i="7"/>
  <c r="AD7" i="7"/>
  <c r="AD55" i="7"/>
  <c r="L92" i="23"/>
  <c r="L84" i="23"/>
  <c r="L85" i="23"/>
  <c r="L78" i="23"/>
  <c r="AG102" i="23"/>
  <c r="L73" i="23"/>
  <c r="L75" i="23"/>
  <c r="L58" i="23"/>
  <c r="L52" i="23"/>
  <c r="L100" i="23"/>
  <c r="L76" i="23"/>
  <c r="L72" i="23"/>
  <c r="L95" i="23"/>
  <c r="L99" i="23"/>
  <c r="L90" i="23"/>
  <c r="L60" i="23"/>
  <c r="L49" i="23"/>
  <c r="Z108" i="23"/>
  <c r="L9" i="23"/>
  <c r="L86" i="23"/>
  <c r="L80" i="23"/>
  <c r="L82" i="23"/>
  <c r="L69" i="23"/>
  <c r="L54" i="23"/>
  <c r="L55" i="23"/>
  <c r="AG108" i="23"/>
  <c r="L79" i="23"/>
  <c r="L89" i="23"/>
  <c r="L50" i="23"/>
  <c r="L56" i="23"/>
  <c r="AB103" i="23"/>
  <c r="L83" i="23"/>
  <c r="L66" i="23"/>
  <c r="L6" i="23"/>
  <c r="L97" i="23"/>
  <c r="L93" i="23"/>
  <c r="L63" i="23"/>
  <c r="L8" i="23"/>
  <c r="L96" i="23"/>
  <c r="L88" i="23"/>
  <c r="L51" i="23"/>
  <c r="L98" i="23"/>
  <c r="L53" i="23"/>
  <c r="L77" i="23"/>
  <c r="Z101" i="23"/>
  <c r="L57" i="23"/>
  <c r="L91" i="23"/>
  <c r="L74" i="23"/>
  <c r="L81" i="23"/>
  <c r="L7" i="23"/>
  <c r="Z102" i="23"/>
  <c r="L10" i="23"/>
  <c r="L87" i="23"/>
  <c r="L94" i="23"/>
  <c r="K105" i="23" l="1"/>
  <c r="K110" i="23"/>
  <c r="K111" i="23"/>
  <c r="K112" i="23"/>
  <c r="K70" i="23"/>
  <c r="L70" i="23" s="1"/>
  <c r="K71" i="23"/>
  <c r="L71" i="23" s="1"/>
  <c r="K48" i="23"/>
  <c r="L48" i="23" s="1"/>
  <c r="K46" i="23"/>
  <c r="L46" i="23" s="1"/>
  <c r="K47" i="23"/>
  <c r="L47" i="23" s="1"/>
  <c r="D24" i="23"/>
  <c r="E24" i="23" s="1"/>
  <c r="D16" i="23"/>
  <c r="E16" i="23" s="1"/>
  <c r="D18" i="23"/>
  <c r="E18" i="23" s="1"/>
  <c r="D64" i="23"/>
  <c r="D50" i="23"/>
  <c r="D69" i="23"/>
  <c r="D27" i="23"/>
  <c r="E27" i="23" s="1"/>
  <c r="D33" i="23"/>
  <c r="E33" i="23" s="1"/>
  <c r="D49" i="23"/>
  <c r="D58" i="23"/>
  <c r="D56" i="23"/>
  <c r="D54" i="23"/>
  <c r="D52" i="23"/>
  <c r="D57" i="23"/>
  <c r="D63" i="23"/>
  <c r="D6" i="23"/>
  <c r="D55" i="23"/>
  <c r="D40" i="23"/>
  <c r="E40" i="23" s="1"/>
  <c r="D46" i="23"/>
  <c r="D75" i="23"/>
  <c r="E75" i="23" s="1"/>
  <c r="D14" i="23"/>
  <c r="E14" i="23" s="1"/>
  <c r="D51" i="23"/>
  <c r="D76" i="23"/>
  <c r="D48" i="23"/>
  <c r="D42" i="23"/>
  <c r="E42" i="23" s="1"/>
  <c r="D12" i="23"/>
  <c r="E12" i="23" s="1"/>
  <c r="D44" i="23"/>
  <c r="E44" i="23" s="1"/>
  <c r="D59" i="23"/>
  <c r="D53" i="23"/>
  <c r="D22" i="23"/>
  <c r="E22" i="23" s="1"/>
  <c r="V24" i="7"/>
  <c r="W24" i="7" s="1"/>
  <c r="D43" i="23"/>
  <c r="E43" i="23" s="1"/>
  <c r="V45" i="7"/>
  <c r="W45" i="7" s="1"/>
  <c r="D39" i="23"/>
  <c r="E39" i="23" s="1"/>
  <c r="V41" i="7"/>
  <c r="W41" i="7" s="1"/>
  <c r="D30" i="23"/>
  <c r="E30" i="23" s="1"/>
  <c r="V32" i="7"/>
  <c r="W32" i="7" s="1"/>
  <c r="D38" i="23"/>
  <c r="E38" i="23" s="1"/>
  <c r="V40" i="7"/>
  <c r="W40" i="7" s="1"/>
  <c r="D21" i="23"/>
  <c r="E21" i="23" s="1"/>
  <c r="V23" i="7"/>
  <c r="W23" i="7" s="1"/>
  <c r="D10" i="23"/>
  <c r="E10" i="23" s="1"/>
  <c r="V12" i="7"/>
  <c r="W12" i="7" s="1"/>
  <c r="D15" i="23"/>
  <c r="E15" i="23" s="1"/>
  <c r="V17" i="7"/>
  <c r="W17" i="7" s="1"/>
  <c r="D29" i="23"/>
  <c r="E29" i="23" s="1"/>
  <c r="V31" i="7"/>
  <c r="W31" i="7" s="1"/>
  <c r="D20" i="23"/>
  <c r="E20" i="23" s="1"/>
  <c r="V22" i="7"/>
  <c r="W22" i="7" s="1"/>
  <c r="D37" i="23"/>
  <c r="E37" i="23" s="1"/>
  <c r="V39" i="7"/>
  <c r="W39" i="7" s="1"/>
  <c r="D32" i="23"/>
  <c r="E32" i="23" s="1"/>
  <c r="V34" i="7"/>
  <c r="W34" i="7" s="1"/>
  <c r="D11" i="23"/>
  <c r="E11" i="23" s="1"/>
  <c r="V13" i="7"/>
  <c r="W13" i="7" s="1"/>
  <c r="D17" i="23"/>
  <c r="E17" i="23" s="1"/>
  <c r="V19" i="7"/>
  <c r="W19" i="7" s="1"/>
  <c r="D41" i="23"/>
  <c r="E41" i="23" s="1"/>
  <c r="V43" i="7"/>
  <c r="W43" i="7" s="1"/>
  <c r="D60" i="23"/>
  <c r="E60" i="23" s="1"/>
  <c r="V62" i="7"/>
  <c r="W62" i="7" s="1"/>
  <c r="D74" i="23"/>
  <c r="E74" i="23" s="1"/>
  <c r="V76" i="7"/>
  <c r="W76" i="7" s="1"/>
  <c r="D31" i="23"/>
  <c r="E31" i="23" s="1"/>
  <c r="V33" i="7"/>
  <c r="W33" i="7" s="1"/>
  <c r="D26" i="23"/>
  <c r="E26" i="23" s="1"/>
  <c r="V28" i="7"/>
  <c r="W28" i="7" s="1"/>
  <c r="D7" i="23"/>
  <c r="E7" i="23" s="1"/>
  <c r="V9" i="7"/>
  <c r="W9" i="7" s="1"/>
  <c r="D23" i="23"/>
  <c r="E23" i="23" s="1"/>
  <c r="V25" i="7"/>
  <c r="W25" i="7" s="1"/>
  <c r="D19" i="23"/>
  <c r="E19" i="23" s="1"/>
  <c r="D8" i="23"/>
  <c r="E8" i="23" s="1"/>
  <c r="D61" i="23"/>
  <c r="D62" i="23"/>
  <c r="D28" i="23"/>
  <c r="E28" i="23" s="1"/>
  <c r="D47" i="23"/>
  <c r="D45" i="23"/>
  <c r="E45" i="23" s="1"/>
  <c r="D5" i="23"/>
  <c r="D13" i="23"/>
  <c r="E13" i="23" s="1"/>
  <c r="D25" i="23"/>
  <c r="D9" i="23"/>
  <c r="D67" i="23"/>
  <c r="D72" i="23"/>
  <c r="D66" i="23"/>
  <c r="D73" i="23"/>
  <c r="D70" i="23"/>
  <c r="D68" i="23"/>
  <c r="D65" i="23"/>
  <c r="D71" i="23"/>
  <c r="D34" i="23"/>
  <c r="D4" i="23"/>
  <c r="D35" i="23"/>
  <c r="D36" i="23"/>
  <c r="K36" i="23"/>
  <c r="K44" i="23"/>
  <c r="K37" i="23"/>
  <c r="K107" i="23"/>
  <c r="K45" i="23"/>
  <c r="K108" i="23"/>
  <c r="K104" i="23"/>
  <c r="K109" i="23"/>
  <c r="K103" i="23"/>
  <c r="K68" i="23"/>
  <c r="K65" i="23"/>
  <c r="K61" i="23"/>
  <c r="K64" i="23"/>
  <c r="K28" i="23"/>
  <c r="K101" i="23"/>
  <c r="K102" i="23"/>
  <c r="K62" i="23"/>
  <c r="K106" i="23"/>
  <c r="K42" i="23"/>
  <c r="K23" i="23"/>
  <c r="K43" i="23"/>
  <c r="K33" i="23"/>
  <c r="K24" i="23"/>
  <c r="K15" i="23"/>
  <c r="K22" i="23"/>
  <c r="K41" i="23"/>
  <c r="K5" i="23"/>
  <c r="K11" i="23"/>
  <c r="K30" i="23"/>
  <c r="K39" i="23"/>
  <c r="K29" i="23"/>
  <c r="K19" i="23"/>
  <c r="K67" i="23"/>
  <c r="K38" i="23"/>
  <c r="K27" i="23"/>
  <c r="K18" i="23"/>
  <c r="K35" i="23"/>
  <c r="K26" i="23"/>
  <c r="K17" i="23"/>
  <c r="K32" i="23"/>
  <c r="K14" i="23"/>
  <c r="K31" i="23"/>
  <c r="K13" i="23"/>
  <c r="K40" i="23"/>
  <c r="K21" i="23"/>
  <c r="K12" i="23"/>
  <c r="J6" i="7"/>
  <c r="K4" i="23"/>
  <c r="K59" i="23"/>
  <c r="K34" i="23"/>
  <c r="K25" i="23"/>
  <c r="K16" i="23"/>
  <c r="K20" i="23"/>
  <c r="F2" i="21"/>
  <c r="K117" i="19"/>
  <c r="K116" i="19"/>
  <c r="K115" i="19"/>
  <c r="K105" i="19"/>
  <c r="K100" i="19"/>
  <c r="K95" i="19"/>
  <c r="K90" i="19"/>
  <c r="K87" i="19"/>
  <c r="K86" i="19"/>
  <c r="K85" i="19"/>
  <c r="K84" i="19"/>
  <c r="K83" i="19"/>
  <c r="K82" i="19"/>
  <c r="K81" i="19"/>
  <c r="K80" i="19"/>
  <c r="K79" i="19"/>
  <c r="K78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E25" i="23"/>
  <c r="E9" i="23"/>
  <c r="AI62" i="23"/>
  <c r="AI68" i="23"/>
  <c r="AI67" i="23"/>
  <c r="AI65" i="23"/>
  <c r="AI38" i="23"/>
  <c r="AI36" i="23"/>
  <c r="AI53" i="23"/>
  <c r="AI61" i="23"/>
  <c r="AI49" i="23"/>
  <c r="AI59" i="23"/>
  <c r="AI71" i="23"/>
  <c r="AI57" i="23"/>
  <c r="AI50" i="23"/>
  <c r="AI40" i="23"/>
  <c r="AI35" i="23"/>
  <c r="AI44" i="23"/>
  <c r="AI34" i="23"/>
  <c r="AI66" i="23"/>
  <c r="AI54" i="23"/>
  <c r="AB69" i="23"/>
  <c r="AB41" i="23"/>
  <c r="AB50" i="23"/>
  <c r="AB53" i="23"/>
  <c r="AB49" i="23"/>
  <c r="AB72" i="23"/>
  <c r="AB59" i="23"/>
  <c r="AB16" i="23"/>
  <c r="AB19" i="23"/>
  <c r="AB47" i="23"/>
  <c r="AB18" i="23"/>
  <c r="AB45" i="23"/>
  <c r="AB68" i="23"/>
  <c r="AB64" i="23"/>
  <c r="AB71" i="23"/>
  <c r="AB43" i="23"/>
  <c r="AB17" i="23"/>
  <c r="AB62" i="23"/>
  <c r="AB109" i="23"/>
  <c r="AB104" i="23"/>
  <c r="AB106" i="23"/>
  <c r="L105" i="23"/>
  <c r="L110" i="23"/>
  <c r="L111" i="23"/>
  <c r="L112" i="23"/>
  <c r="E56" i="23"/>
  <c r="E76" i="23"/>
  <c r="E57" i="23"/>
  <c r="E6" i="23"/>
  <c r="E52" i="23"/>
  <c r="E64" i="23"/>
  <c r="E58" i="23"/>
  <c r="E46" i="23"/>
  <c r="E54" i="23"/>
  <c r="E59" i="23"/>
  <c r="E50" i="23"/>
  <c r="E53" i="23"/>
  <c r="E69" i="23"/>
  <c r="E51" i="23"/>
  <c r="E63" i="23"/>
  <c r="E48" i="23"/>
  <c r="E55" i="23"/>
  <c r="E49" i="23"/>
  <c r="E47" i="23"/>
  <c r="G50" i="19"/>
  <c r="G93" i="19"/>
  <c r="M13" i="21"/>
  <c r="M22" i="21"/>
  <c r="G110" i="19"/>
  <c r="G104" i="19"/>
  <c r="G72" i="19"/>
  <c r="G101" i="19"/>
  <c r="M10" i="21"/>
  <c r="M11" i="21"/>
  <c r="M14" i="21"/>
  <c r="G89" i="19"/>
  <c r="G51" i="19"/>
  <c r="G90" i="19"/>
  <c r="G57" i="19"/>
  <c r="G79" i="19"/>
  <c r="M9" i="21"/>
  <c r="G96" i="19"/>
  <c r="G84" i="19"/>
  <c r="M17" i="21"/>
  <c r="G64" i="19"/>
  <c r="G100" i="19"/>
  <c r="E61" i="23"/>
  <c r="AB102" i="23"/>
  <c r="G103" i="19"/>
  <c r="G60" i="19"/>
  <c r="G82" i="19"/>
  <c r="G116" i="19"/>
  <c r="G66" i="19"/>
  <c r="G117" i="19"/>
  <c r="M21" i="21"/>
  <c r="E62" i="23"/>
  <c r="G99" i="19"/>
  <c r="M15" i="21"/>
  <c r="G55" i="19"/>
  <c r="G78" i="19"/>
  <c r="G92" i="19"/>
  <c r="M16" i="21"/>
  <c r="M20" i="21"/>
  <c r="G63" i="19"/>
  <c r="G74" i="19"/>
  <c r="M12" i="21"/>
  <c r="M19" i="21"/>
  <c r="AB108" i="23"/>
  <c r="G71" i="19"/>
  <c r="AB101" i="23"/>
  <c r="G83" i="19"/>
  <c r="G69" i="19"/>
  <c r="E5" i="23"/>
  <c r="G115" i="19"/>
  <c r="M18" i="21"/>
  <c r="M20" i="23" l="1"/>
  <c r="M16" i="23"/>
  <c r="M25" i="23"/>
  <c r="M34" i="23"/>
  <c r="M59" i="23"/>
  <c r="M4" i="23"/>
  <c r="M12" i="23"/>
  <c r="M21" i="23"/>
  <c r="M40" i="23"/>
  <c r="M13" i="23"/>
  <c r="M31" i="23"/>
  <c r="M14" i="23"/>
  <c r="M32" i="23"/>
  <c r="M17" i="23"/>
  <c r="M26" i="23"/>
  <c r="M35" i="23"/>
  <c r="M18" i="23"/>
  <c r="M27" i="23"/>
  <c r="M38" i="23"/>
  <c r="M67" i="23"/>
  <c r="M19" i="23"/>
  <c r="M29" i="23"/>
  <c r="M39" i="23"/>
  <c r="M30" i="23"/>
  <c r="M11" i="23"/>
  <c r="M5" i="23"/>
  <c r="M41" i="23"/>
  <c r="M22" i="23"/>
  <c r="M15" i="23"/>
  <c r="M24" i="23"/>
  <c r="M33" i="23"/>
  <c r="M43" i="23"/>
  <c r="M23" i="23"/>
  <c r="M42" i="23"/>
  <c r="M62" i="23"/>
  <c r="M28" i="23"/>
  <c r="M64" i="23"/>
  <c r="M61" i="23"/>
  <c r="M65" i="23"/>
  <c r="M68" i="23"/>
  <c r="M45" i="23"/>
  <c r="M37" i="23"/>
  <c r="M44" i="23"/>
  <c r="M36" i="23"/>
  <c r="F36" i="23"/>
  <c r="F35" i="23"/>
  <c r="F34" i="23"/>
  <c r="F71" i="23"/>
  <c r="F65" i="23"/>
  <c r="F68" i="23"/>
  <c r="F70" i="23"/>
  <c r="F73" i="23"/>
  <c r="F66" i="23"/>
  <c r="F72" i="23"/>
  <c r="F67" i="23"/>
  <c r="F3" i="21"/>
  <c r="F2" i="19"/>
  <c r="F2" i="18"/>
  <c r="F2" i="17"/>
  <c r="B1" i="2"/>
  <c r="E34" i="23"/>
  <c r="E35" i="23"/>
  <c r="E36" i="23"/>
  <c r="L20" i="23"/>
  <c r="L40" i="23"/>
  <c r="L32" i="23"/>
  <c r="L15" i="23"/>
  <c r="L23" i="23"/>
  <c r="L68" i="23"/>
  <c r="L45" i="23"/>
  <c r="L36" i="23"/>
  <c r="L26" i="23"/>
  <c r="L33" i="23"/>
  <c r="L37" i="23"/>
  <c r="L35" i="23"/>
  <c r="L43" i="23"/>
  <c r="L14" i="23"/>
  <c r="L19" i="23"/>
  <c r="L65" i="23"/>
  <c r="L4" i="23"/>
  <c r="L17" i="23"/>
  <c r="L27" i="23"/>
  <c r="L29" i="23"/>
  <c r="L5" i="23"/>
  <c r="L28" i="23"/>
  <c r="L13" i="23"/>
  <c r="L24" i="23"/>
  <c r="L16" i="23"/>
  <c r="L12" i="23"/>
  <c r="L38" i="23"/>
  <c r="L25" i="23"/>
  <c r="L31" i="23"/>
  <c r="L41" i="23"/>
  <c r="L21" i="23"/>
  <c r="L30" i="23"/>
  <c r="L62" i="23"/>
  <c r="L34" i="23"/>
  <c r="L11" i="23"/>
  <c r="L44" i="23"/>
  <c r="L42" i="23"/>
  <c r="L39" i="23"/>
  <c r="L64" i="23"/>
  <c r="L67" i="23"/>
  <c r="L22" i="23"/>
  <c r="L18" i="23"/>
  <c r="L109" i="23"/>
  <c r="L104" i="23"/>
  <c r="L106" i="23"/>
  <c r="L107" i="23"/>
  <c r="E4" i="23"/>
  <c r="L59" i="23"/>
  <c r="M9" i="18"/>
  <c r="G97" i="19"/>
  <c r="D5" i="2"/>
  <c r="G73" i="19"/>
  <c r="G102" i="19"/>
  <c r="E70" i="23"/>
  <c r="E65" i="23"/>
  <c r="L61" i="23"/>
  <c r="G56" i="19"/>
  <c r="G86" i="19"/>
  <c r="G91" i="19"/>
  <c r="M9" i="17"/>
  <c r="G61" i="19"/>
  <c r="E67" i="23"/>
  <c r="L103" i="23"/>
  <c r="M11" i="17"/>
  <c r="M15" i="18"/>
  <c r="G98" i="19"/>
  <c r="G67" i="19"/>
  <c r="E71" i="23"/>
  <c r="G48" i="19"/>
  <c r="G53" i="19"/>
  <c r="G75" i="19"/>
  <c r="M11" i="18"/>
  <c r="M12" i="18"/>
  <c r="L101" i="23"/>
  <c r="G54" i="19"/>
  <c r="G52" i="19"/>
  <c r="E66" i="23"/>
  <c r="M14" i="18"/>
  <c r="M13" i="17"/>
  <c r="G70" i="19"/>
  <c r="G68" i="19"/>
  <c r="G95" i="19"/>
  <c r="G65" i="19"/>
  <c r="G88" i="19"/>
  <c r="G59" i="19"/>
  <c r="E72" i="23"/>
  <c r="M10" i="18"/>
  <c r="G49" i="19"/>
  <c r="M12" i="17"/>
  <c r="G80" i="19"/>
  <c r="L102" i="23"/>
  <c r="E73" i="23"/>
  <c r="M13" i="18"/>
  <c r="G105" i="19"/>
  <c r="M16" i="18"/>
  <c r="L108" i="23"/>
  <c r="G85" i="19"/>
  <c r="G81" i="19"/>
  <c r="G58" i="19"/>
  <c r="E68" i="23"/>
  <c r="G87" i="19"/>
  <c r="G94" i="19"/>
  <c r="M10" i="17"/>
  <c r="F117" i="17" l="1"/>
  <c r="F51" i="14"/>
  <c r="F14" i="17"/>
  <c r="F80" i="17"/>
  <c r="F88" i="17"/>
  <c r="F96" i="17"/>
  <c r="F104" i="17"/>
  <c r="F112" i="17"/>
  <c r="F79" i="21"/>
  <c r="F87" i="21"/>
  <c r="F95" i="21"/>
  <c r="F103" i="21"/>
  <c r="F9" i="21"/>
  <c r="F17" i="21"/>
  <c r="F81" i="18"/>
  <c r="F89" i="18"/>
  <c r="F97" i="18"/>
  <c r="F105" i="18"/>
  <c r="F13" i="17"/>
  <c r="F81" i="17"/>
  <c r="F89" i="17"/>
  <c r="F97" i="17"/>
  <c r="F105" i="17"/>
  <c r="F113" i="17"/>
  <c r="F80" i="21"/>
  <c r="F88" i="21"/>
  <c r="F96" i="21"/>
  <c r="F104" i="21"/>
  <c r="F10" i="21"/>
  <c r="F18" i="21"/>
  <c r="F82" i="18"/>
  <c r="F90" i="18"/>
  <c r="F98" i="18"/>
  <c r="F12" i="17"/>
  <c r="F82" i="17"/>
  <c r="F90" i="17"/>
  <c r="F98" i="17"/>
  <c r="F106" i="17"/>
  <c r="F114" i="17"/>
  <c r="F81" i="21"/>
  <c r="F89" i="21"/>
  <c r="F97" i="21"/>
  <c r="F105" i="21"/>
  <c r="F11" i="21"/>
  <c r="F19" i="21"/>
  <c r="F83" i="18"/>
  <c r="F91" i="18"/>
  <c r="F99" i="18"/>
  <c r="F115" i="18"/>
  <c r="F11" i="17"/>
  <c r="F83" i="17"/>
  <c r="F91" i="17"/>
  <c r="F99" i="17"/>
  <c r="F107" i="17"/>
  <c r="F115" i="17"/>
  <c r="F82" i="21"/>
  <c r="F90" i="21"/>
  <c r="F98" i="21"/>
  <c r="F12" i="21"/>
  <c r="F20" i="21"/>
  <c r="F84" i="18"/>
  <c r="F92" i="18"/>
  <c r="F100" i="18"/>
  <c r="F116" i="18"/>
  <c r="F10" i="17"/>
  <c r="F84" i="17"/>
  <c r="F92" i="17"/>
  <c r="F100" i="17"/>
  <c r="F108" i="17"/>
  <c r="F116" i="17"/>
  <c r="F83" i="21"/>
  <c r="F91" i="21"/>
  <c r="F99" i="21"/>
  <c r="F115" i="21"/>
  <c r="F13" i="21"/>
  <c r="F21" i="21"/>
  <c r="F85" i="18"/>
  <c r="F93" i="18"/>
  <c r="F101" i="18"/>
  <c r="F117" i="18"/>
  <c r="F9" i="17"/>
  <c r="F85" i="17"/>
  <c r="F93" i="17"/>
  <c r="F101" i="17"/>
  <c r="F84" i="21"/>
  <c r="F92" i="21"/>
  <c r="F100" i="21"/>
  <c r="F116" i="21"/>
  <c r="F14" i="21"/>
  <c r="F22" i="21"/>
  <c r="F78" i="18"/>
  <c r="F94" i="18"/>
  <c r="F78" i="17"/>
  <c r="F94" i="17"/>
  <c r="F102" i="17"/>
  <c r="F93" i="21"/>
  <c r="F117" i="21"/>
  <c r="F23" i="21"/>
  <c r="F87" i="18"/>
  <c r="F95" i="18"/>
  <c r="F87" i="17"/>
  <c r="F95" i="17"/>
  <c r="F111" i="17"/>
  <c r="F94" i="21"/>
  <c r="F8" i="21"/>
  <c r="F88" i="18"/>
  <c r="F104" i="18"/>
  <c r="F109" i="17"/>
  <c r="F86" i="18"/>
  <c r="F102" i="18"/>
  <c r="F86" i="17"/>
  <c r="F110" i="17"/>
  <c r="F8" i="17"/>
  <c r="F85" i="21"/>
  <c r="F101" i="21"/>
  <c r="F15" i="21"/>
  <c r="F79" i="18"/>
  <c r="F103" i="18"/>
  <c r="F79" i="17"/>
  <c r="F103" i="17"/>
  <c r="F78" i="21"/>
  <c r="F86" i="21"/>
  <c r="F102" i="21"/>
  <c r="F16" i="21"/>
  <c r="F80" i="18"/>
  <c r="F96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2" i="14"/>
  <c r="F94" i="14"/>
  <c r="F86" i="14"/>
  <c r="F78" i="14"/>
  <c r="F62" i="14"/>
  <c r="F54" i="14"/>
  <c r="F116" i="14"/>
  <c r="F100" i="14"/>
  <c r="F92" i="14"/>
  <c r="F84" i="14"/>
  <c r="F76" i="14"/>
  <c r="F68" i="14"/>
  <c r="F60" i="14"/>
  <c r="F115" i="14"/>
  <c r="F91" i="14"/>
  <c r="F83" i="14"/>
  <c r="F75" i="14"/>
  <c r="F59" i="14"/>
  <c r="F98" i="14"/>
  <c r="F90" i="14"/>
  <c r="F82" i="14"/>
  <c r="F74" i="14"/>
  <c r="F58" i="14"/>
  <c r="F117" i="14"/>
  <c r="F101" i="14"/>
  <c r="F93" i="14"/>
  <c r="F85" i="14"/>
  <c r="F77" i="14"/>
  <c r="F61" i="14"/>
  <c r="F53" i="14"/>
  <c r="F99" i="14"/>
  <c r="F96" i="14"/>
  <c r="F55" i="14"/>
  <c r="F95" i="14"/>
  <c r="F89" i="14"/>
  <c r="F71" i="14"/>
  <c r="F88" i="14"/>
  <c r="F65" i="14"/>
  <c r="F105" i="14"/>
  <c r="F87" i="14"/>
  <c r="F104" i="14"/>
  <c r="F81" i="14"/>
  <c r="F103" i="14"/>
  <c r="F80" i="14"/>
  <c r="F57" i="14"/>
  <c r="F97" i="14"/>
  <c r="F79" i="14"/>
  <c r="F56" i="14"/>
  <c r="F71" i="19"/>
  <c r="F81" i="19"/>
  <c r="F89" i="19"/>
  <c r="F97" i="19"/>
  <c r="F105" i="19"/>
  <c r="F72" i="19"/>
  <c r="F82" i="19"/>
  <c r="F90" i="19"/>
  <c r="F98" i="19"/>
  <c r="F110" i="19"/>
  <c r="F73" i="19"/>
  <c r="F83" i="19"/>
  <c r="F91" i="19"/>
  <c r="F99" i="19"/>
  <c r="F115" i="19"/>
  <c r="F74" i="19"/>
  <c r="F84" i="19"/>
  <c r="F92" i="19"/>
  <c r="F100" i="19"/>
  <c r="F116" i="19"/>
  <c r="F75" i="19"/>
  <c r="F85" i="19"/>
  <c r="F93" i="19"/>
  <c r="F101" i="19"/>
  <c r="F117" i="19"/>
  <c r="F78" i="19"/>
  <c r="F86" i="19"/>
  <c r="F94" i="19"/>
  <c r="F102" i="19"/>
  <c r="F79" i="19"/>
  <c r="F87" i="19"/>
  <c r="F95" i="19"/>
  <c r="F103" i="19"/>
  <c r="F70" i="19"/>
  <c r="F80" i="19"/>
  <c r="F88" i="19"/>
  <c r="F96" i="19"/>
  <c r="F104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36" i="23"/>
  <c r="G34" i="23"/>
  <c r="G35" i="23"/>
  <c r="N18" i="23"/>
  <c r="N34" i="23"/>
  <c r="N5" i="23"/>
  <c r="N68" i="23"/>
  <c r="N22" i="23"/>
  <c r="N62" i="23"/>
  <c r="N29" i="23"/>
  <c r="N43" i="23"/>
  <c r="N23" i="23"/>
  <c r="N67" i="23"/>
  <c r="N30" i="23"/>
  <c r="N38" i="23"/>
  <c r="N27" i="23"/>
  <c r="N35" i="23"/>
  <c r="N15" i="23"/>
  <c r="N64" i="23"/>
  <c r="N21" i="23"/>
  <c r="N12" i="23"/>
  <c r="N17" i="23"/>
  <c r="N37" i="23"/>
  <c r="N32" i="23"/>
  <c r="N39" i="23"/>
  <c r="N16" i="23"/>
  <c r="N4" i="23"/>
  <c r="N33" i="23"/>
  <c r="N40" i="23"/>
  <c r="N42" i="23"/>
  <c r="N41" i="23"/>
  <c r="N65" i="23"/>
  <c r="N26" i="23"/>
  <c r="N44" i="23"/>
  <c r="N13" i="23"/>
  <c r="N36" i="23"/>
  <c r="N11" i="23"/>
  <c r="N28" i="23"/>
  <c r="N45" i="23"/>
  <c r="N24" i="23"/>
  <c r="N20" i="23"/>
  <c r="N31" i="23"/>
  <c r="N19" i="23"/>
  <c r="N25" i="23"/>
  <c r="N14" i="23"/>
  <c r="M100" i="14"/>
  <c r="N61" i="23"/>
  <c r="G15" i="21"/>
  <c r="G13" i="21"/>
  <c r="G12" i="18"/>
  <c r="G22" i="21"/>
  <c r="G65" i="23"/>
  <c r="G14" i="18"/>
  <c r="G9" i="17"/>
  <c r="G12" i="14"/>
  <c r="G23" i="21"/>
  <c r="G73" i="23"/>
  <c r="G12" i="21"/>
  <c r="G20" i="21"/>
  <c r="G21" i="21"/>
  <c r="G71" i="23"/>
  <c r="G10" i="21"/>
  <c r="G13" i="17"/>
  <c r="G16" i="18"/>
  <c r="G18" i="21"/>
  <c r="D18" i="2"/>
  <c r="G67" i="23"/>
  <c r="G10" i="17"/>
  <c r="G14" i="17"/>
  <c r="G68" i="23"/>
  <c r="G9" i="21"/>
  <c r="G13" i="18"/>
  <c r="G10" i="18"/>
  <c r="G12" i="17"/>
  <c r="I12" i="14"/>
  <c r="G11" i="18"/>
  <c r="G11" i="21"/>
  <c r="G66" i="23"/>
  <c r="N59" i="23"/>
  <c r="G70" i="23"/>
  <c r="G17" i="21"/>
  <c r="G11" i="17"/>
  <c r="G9" i="18"/>
  <c r="I6" i="19"/>
  <c r="G17" i="18"/>
  <c r="D25" i="17"/>
  <c r="G15" i="18"/>
  <c r="G6" i="19"/>
  <c r="G16" i="21"/>
  <c r="G72" i="23"/>
  <c r="G14" i="21"/>
  <c r="D26" i="17"/>
  <c r="G19" i="21"/>
  <c r="G26" i="17"/>
  <c r="D27" i="17"/>
  <c r="H26" i="17"/>
  <c r="F26" i="17"/>
  <c r="G27" i="17"/>
  <c r="D28" i="17"/>
  <c r="F27" i="17"/>
  <c r="H27" i="17"/>
  <c r="G28" i="17"/>
  <c r="D29" i="17"/>
  <c r="H28" i="17"/>
  <c r="F28" i="17"/>
  <c r="D30" i="17"/>
  <c r="G29" i="17"/>
  <c r="G30" i="17"/>
  <c r="D31" i="17"/>
  <c r="F29" i="17"/>
  <c r="H29" i="17"/>
  <c r="H30" i="17"/>
  <c r="F30" i="17"/>
  <c r="V6" i="7" l="1"/>
  <c r="W6" i="7" s="1"/>
  <c r="F4" i="23"/>
  <c r="J12" i="7"/>
  <c r="J31" i="17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M10" i="23"/>
  <c r="D19" i="2"/>
  <c r="G4" i="23"/>
  <c r="I30" i="17"/>
  <c r="M117" i="17"/>
  <c r="G117" i="17" s="1"/>
  <c r="I26" i="17"/>
  <c r="N10" i="23"/>
  <c r="I29" i="17"/>
  <c r="G24" i="17"/>
  <c r="F24" i="17" s="1"/>
  <c r="G25" i="17"/>
  <c r="H14" i="17"/>
  <c r="I28" i="17"/>
  <c r="I27" i="17"/>
  <c r="G31" i="17"/>
  <c r="H24" i="17"/>
  <c r="F25" i="17"/>
  <c r="H25" i="17"/>
  <c r="B4" i="23" l="1"/>
  <c r="L6" i="7" a="1"/>
  <c r="K12" i="7"/>
  <c r="D12" i="2"/>
  <c r="F2" i="14"/>
  <c r="M8" i="14"/>
  <c r="H98" i="19"/>
  <c r="H84" i="19"/>
  <c r="M82" i="17"/>
  <c r="M97" i="17"/>
  <c r="I25" i="17"/>
  <c r="H17" i="21"/>
  <c r="H82" i="19"/>
  <c r="M106" i="17"/>
  <c r="M89" i="14"/>
  <c r="H83" i="19"/>
  <c r="H55" i="19"/>
  <c r="M103" i="14"/>
  <c r="M101" i="14"/>
  <c r="H22" i="21"/>
  <c r="M96" i="17"/>
  <c r="H59" i="19"/>
  <c r="H50" i="19"/>
  <c r="H11" i="18"/>
  <c r="H23" i="21"/>
  <c r="H70" i="19"/>
  <c r="H19" i="21"/>
  <c r="M74" i="14"/>
  <c r="M113" i="17"/>
  <c r="M9" i="14"/>
  <c r="H20" i="21"/>
  <c r="M81" i="18"/>
  <c r="M8" i="21"/>
  <c r="M93" i="18"/>
  <c r="M86" i="17"/>
  <c r="M114" i="17"/>
  <c r="M102" i="14"/>
  <c r="M53" i="14"/>
  <c r="F24" i="18"/>
  <c r="M111" i="17"/>
  <c r="M81" i="17"/>
  <c r="H95" i="19"/>
  <c r="M61" i="14"/>
  <c r="H9" i="21"/>
  <c r="H90" i="19"/>
  <c r="M91" i="17"/>
  <c r="M104" i="17"/>
  <c r="M82" i="21"/>
  <c r="M85" i="17"/>
  <c r="M117" i="14"/>
  <c r="M104" i="14"/>
  <c r="M115" i="18"/>
  <c r="M116" i="18"/>
  <c r="H57" i="19"/>
  <c r="H10" i="17"/>
  <c r="H64" i="19"/>
  <c r="M94" i="14"/>
  <c r="M99" i="21"/>
  <c r="H88" i="19"/>
  <c r="M110" i="17"/>
  <c r="M82" i="14"/>
  <c r="M94" i="21"/>
  <c r="M101" i="21"/>
  <c r="H9" i="18"/>
  <c r="H117" i="19"/>
  <c r="H103" i="19"/>
  <c r="M93" i="21"/>
  <c r="M94" i="18"/>
  <c r="M103" i="17"/>
  <c r="M90" i="17"/>
  <c r="M80" i="17"/>
  <c r="M81" i="14"/>
  <c r="M116" i="21"/>
  <c r="M116" i="17"/>
  <c r="G116" i="17" s="1"/>
  <c r="H97" i="19"/>
  <c r="M90" i="14"/>
  <c r="M88" i="14"/>
  <c r="H80" i="19"/>
  <c r="H78" i="19"/>
  <c r="D20" i="2"/>
  <c r="M8" i="17"/>
  <c r="M88" i="18"/>
  <c r="M87" i="21"/>
  <c r="M86" i="18"/>
  <c r="H67" i="19"/>
  <c r="M84" i="14"/>
  <c r="M85" i="14"/>
  <c r="M65" i="14"/>
  <c r="M82" i="18"/>
  <c r="M97" i="21"/>
  <c r="M84" i="18"/>
  <c r="M58" i="14"/>
  <c r="H63" i="19"/>
  <c r="M95" i="14"/>
  <c r="H102" i="19"/>
  <c r="H18" i="21"/>
  <c r="H100" i="19"/>
  <c r="M85" i="21"/>
  <c r="M79" i="21"/>
  <c r="M60" i="14"/>
  <c r="H49" i="19"/>
  <c r="H17" i="18"/>
  <c r="M99" i="14"/>
  <c r="H58" i="19"/>
  <c r="H68" i="19"/>
  <c r="M91" i="14"/>
  <c r="M92" i="14"/>
  <c r="M92" i="18"/>
  <c r="H72" i="19"/>
  <c r="M94" i="17"/>
  <c r="M51" i="14"/>
  <c r="H14" i="18"/>
  <c r="M55" i="14"/>
  <c r="H81" i="19"/>
  <c r="H75" i="19"/>
  <c r="M88" i="21"/>
  <c r="I82" i="18"/>
  <c r="M100" i="21"/>
  <c r="H117" i="17"/>
  <c r="M103" i="21"/>
  <c r="M11" i="14"/>
  <c r="M109" i="17"/>
  <c r="H91" i="19"/>
  <c r="M105" i="21"/>
  <c r="M76" i="14"/>
  <c r="M88" i="17"/>
  <c r="H52" i="19"/>
  <c r="H99" i="19"/>
  <c r="M93" i="14"/>
  <c r="H11" i="21"/>
  <c r="M100" i="17"/>
  <c r="H56" i="19"/>
  <c r="M96" i="14"/>
  <c r="M117" i="18"/>
  <c r="M107" i="17"/>
  <c r="M80" i="14"/>
  <c r="H12" i="21"/>
  <c r="M116" i="14"/>
  <c r="M83" i="14"/>
  <c r="M100" i="18"/>
  <c r="M95" i="18"/>
  <c r="H10" i="18"/>
  <c r="M83" i="21"/>
  <c r="M85" i="18"/>
  <c r="M80" i="18"/>
  <c r="M83" i="18"/>
  <c r="M102" i="21"/>
  <c r="H16" i="18"/>
  <c r="M105" i="18"/>
  <c r="H16" i="21"/>
  <c r="H93" i="19"/>
  <c r="M96" i="18"/>
  <c r="M75" i="14"/>
  <c r="H9" i="17"/>
  <c r="H31" i="17"/>
  <c r="H13" i="21"/>
  <c r="M77" i="14"/>
  <c r="M98" i="14"/>
  <c r="M95" i="21"/>
  <c r="M115" i="14"/>
  <c r="M57" i="14"/>
  <c r="M89" i="21"/>
  <c r="H71" i="19"/>
  <c r="M83" i="17"/>
  <c r="H34" i="18"/>
  <c r="M78" i="14"/>
  <c r="H85" i="19"/>
  <c r="M86" i="21"/>
  <c r="H101" i="19"/>
  <c r="M89" i="17"/>
  <c r="M115" i="17"/>
  <c r="M54" i="14"/>
  <c r="H61" i="19"/>
  <c r="M97" i="18"/>
  <c r="M98" i="18"/>
  <c r="M89" i="18"/>
  <c r="H6" i="19"/>
  <c r="M95" i="17"/>
  <c r="H13" i="18"/>
  <c r="H115" i="19"/>
  <c r="M98" i="21"/>
  <c r="H51" i="19"/>
  <c r="H27" i="18"/>
  <c r="M101" i="17"/>
  <c r="M62" i="14"/>
  <c r="H87" i="19"/>
  <c r="H73" i="19"/>
  <c r="M105" i="14"/>
  <c r="M59" i="14"/>
  <c r="M99" i="17"/>
  <c r="H10" i="21"/>
  <c r="H86" i="19"/>
  <c r="M84" i="21"/>
  <c r="M79" i="18"/>
  <c r="H110" i="19"/>
  <c r="H74" i="19"/>
  <c r="H92" i="19"/>
  <c r="H11" i="17"/>
  <c r="H12" i="14"/>
  <c r="H15" i="21"/>
  <c r="M68" i="14"/>
  <c r="H69" i="19"/>
  <c r="M90" i="21"/>
  <c r="M84" i="17"/>
  <c r="H48" i="19"/>
  <c r="M78" i="17"/>
  <c r="M56" i="14"/>
  <c r="M8" i="18"/>
  <c r="I79" i="18"/>
  <c r="H15" i="18"/>
  <c r="M115" i="21"/>
  <c r="H105" i="19"/>
  <c r="M102" i="18"/>
  <c r="M93" i="17"/>
  <c r="F41" i="18"/>
  <c r="M80" i="21"/>
  <c r="H13" i="17"/>
  <c r="M91" i="18"/>
  <c r="M87" i="17"/>
  <c r="M10" i="14"/>
  <c r="I83" i="18"/>
  <c r="M87" i="14"/>
  <c r="H94" i="19"/>
  <c r="H116" i="19"/>
  <c r="H21" i="21"/>
  <c r="G89" i="14"/>
  <c r="M86" i="14"/>
  <c r="M52" i="14"/>
  <c r="H89" i="19"/>
  <c r="F29" i="18"/>
  <c r="M87" i="18"/>
  <c r="M108" i="17"/>
  <c r="H12" i="17"/>
  <c r="M78" i="21"/>
  <c r="M101" i="18"/>
  <c r="M96" i="21"/>
  <c r="M79" i="17"/>
  <c r="H104" i="19"/>
  <c r="M104" i="18"/>
  <c r="M117" i="21"/>
  <c r="H12" i="18"/>
  <c r="M79" i="14"/>
  <c r="M71" i="14"/>
  <c r="M105" i="17"/>
  <c r="H54" i="19"/>
  <c r="H96" i="19"/>
  <c r="H26" i="18"/>
  <c r="H65" i="19"/>
  <c r="M102" i="17"/>
  <c r="M78" i="18"/>
  <c r="H14" i="21"/>
  <c r="F31" i="17"/>
  <c r="H53" i="19"/>
  <c r="M112" i="17"/>
  <c r="M103" i="18"/>
  <c r="M90" i="18"/>
  <c r="M92" i="21"/>
  <c r="M81" i="21"/>
  <c r="H79" i="19"/>
  <c r="M97" i="14"/>
  <c r="G97" i="14" s="1"/>
  <c r="M104" i="21"/>
  <c r="M92" i="17"/>
  <c r="M99" i="18"/>
  <c r="H66" i="19"/>
  <c r="M98" i="17"/>
  <c r="H60" i="19"/>
  <c r="M91" i="21"/>
  <c r="F26" i="21"/>
  <c r="H26" i="21"/>
  <c r="P83" i="7" l="1"/>
  <c r="P79" i="7"/>
  <c r="P82" i="7"/>
  <c r="L14" i="7"/>
  <c r="L10" i="7"/>
  <c r="L19" i="7"/>
  <c r="L28" i="7"/>
  <c r="L37" i="7"/>
  <c r="L48" i="7"/>
  <c r="L60" i="7"/>
  <c r="L84" i="7"/>
  <c r="L11" i="7"/>
  <c r="L20" i="7"/>
  <c r="L29" i="7"/>
  <c r="L39" i="7"/>
  <c r="L49" i="7"/>
  <c r="L61" i="7"/>
  <c r="L85" i="7"/>
  <c r="L12" i="7"/>
  <c r="L21" i="7"/>
  <c r="L40" i="7"/>
  <c r="L50" i="7"/>
  <c r="L67" i="7"/>
  <c r="L31" i="7"/>
  <c r="L93" i="7"/>
  <c r="L8" i="7"/>
  <c r="L24" i="7"/>
  <c r="L36" i="7"/>
  <c r="L53" i="7"/>
  <c r="L101" i="7"/>
  <c r="L9" i="7"/>
  <c r="L25" i="7"/>
  <c r="L41" i="7"/>
  <c r="L58" i="7"/>
  <c r="L13" i="7"/>
  <c r="L26" i="7"/>
  <c r="L59" i="7"/>
  <c r="L15" i="7"/>
  <c r="L27" i="7"/>
  <c r="L43" i="7"/>
  <c r="L68" i="7"/>
  <c r="L32" i="7"/>
  <c r="L44" i="7"/>
  <c r="L69" i="7"/>
  <c r="L17" i="7"/>
  <c r="L45" i="7"/>
  <c r="L75" i="7"/>
  <c r="L6" i="7"/>
  <c r="L18" i="7"/>
  <c r="L34" i="7"/>
  <c r="L51" i="7"/>
  <c r="L76" i="7"/>
  <c r="L7" i="7"/>
  <c r="L23" i="7"/>
  <c r="L52" i="7"/>
  <c r="L42" i="7"/>
  <c r="L16" i="7"/>
  <c r="L35" i="7"/>
  <c r="L77" i="7"/>
  <c r="L33" i="7"/>
  <c r="L92" i="7"/>
  <c r="L98" i="7"/>
  <c r="L89" i="7"/>
  <c r="L88" i="7"/>
  <c r="L87" i="7"/>
  <c r="L94" i="7"/>
  <c r="L30" i="7"/>
  <c r="L115" i="7"/>
  <c r="L90" i="7"/>
  <c r="L81" i="7"/>
  <c r="L80" i="7"/>
  <c r="L79" i="7"/>
  <c r="L86" i="7"/>
  <c r="L22" i="7"/>
  <c r="L107" i="7"/>
  <c r="L82" i="7"/>
  <c r="L73" i="7"/>
  <c r="L72" i="7"/>
  <c r="L71" i="7"/>
  <c r="L78" i="7"/>
  <c r="L117" i="7"/>
  <c r="L99" i="7"/>
  <c r="L74" i="7"/>
  <c r="L65" i="7"/>
  <c r="L64" i="7"/>
  <c r="L63" i="7"/>
  <c r="L70" i="7"/>
  <c r="L109" i="7"/>
  <c r="L91" i="7"/>
  <c r="L66" i="7"/>
  <c r="L57" i="7"/>
  <c r="L56" i="7"/>
  <c r="L55" i="7"/>
  <c r="L62" i="7"/>
  <c r="L116" i="7"/>
  <c r="L83" i="7"/>
  <c r="L113" i="7"/>
  <c r="L112" i="7"/>
  <c r="L111" i="7"/>
  <c r="L47" i="7"/>
  <c r="L54" i="7"/>
  <c r="L108" i="7"/>
  <c r="L114" i="7"/>
  <c r="L105" i="7"/>
  <c r="L104" i="7"/>
  <c r="L103" i="7"/>
  <c r="L110" i="7"/>
  <c r="L46" i="7"/>
  <c r="L100" i="7"/>
  <c r="L106" i="7"/>
  <c r="L97" i="7"/>
  <c r="L96" i="7"/>
  <c r="L95" i="7"/>
  <c r="L102" i="7"/>
  <c r="L38" i="7"/>
  <c r="AA77" i="23"/>
  <c r="AA74" i="23"/>
  <c r="AA78" i="23"/>
  <c r="AL3" i="23"/>
  <c r="F7" i="19"/>
  <c r="AB74" i="23"/>
  <c r="G90" i="18"/>
  <c r="AC82" i="7"/>
  <c r="G96" i="18"/>
  <c r="G71" i="14"/>
  <c r="G93" i="18"/>
  <c r="G82" i="18"/>
  <c r="H39" i="18"/>
  <c r="G95" i="17"/>
  <c r="G88" i="21"/>
  <c r="G95" i="18"/>
  <c r="G87" i="17"/>
  <c r="F40" i="18"/>
  <c r="G7" i="19"/>
  <c r="H25" i="21"/>
  <c r="G105" i="18"/>
  <c r="H31" i="18"/>
  <c r="F30" i="18"/>
  <c r="G60" i="14"/>
  <c r="I7" i="19"/>
  <c r="H82" i="18"/>
  <c r="G52" i="14"/>
  <c r="G84" i="18"/>
  <c r="F35" i="18"/>
  <c r="G92" i="21"/>
  <c r="G82" i="21"/>
  <c r="G85" i="17"/>
  <c r="F24" i="21"/>
  <c r="I92" i="18"/>
  <c r="G105" i="21"/>
  <c r="G103" i="17"/>
  <c r="G8" i="14"/>
  <c r="G92" i="18"/>
  <c r="I78" i="18"/>
  <c r="G62" i="14"/>
  <c r="G99" i="21"/>
  <c r="G65" i="14"/>
  <c r="G75" i="14"/>
  <c r="F37" i="18"/>
  <c r="H33" i="21"/>
  <c r="AC83" i="7"/>
  <c r="G116" i="21"/>
  <c r="G102" i="17"/>
  <c r="I100" i="18"/>
  <c r="G104" i="21"/>
  <c r="H89" i="14"/>
  <c r="G76" i="14"/>
  <c r="G81" i="17"/>
  <c r="F34" i="18"/>
  <c r="G53" i="14"/>
  <c r="F28" i="18"/>
  <c r="G117" i="14"/>
  <c r="H90" i="18"/>
  <c r="G104" i="17"/>
  <c r="H28" i="18"/>
  <c r="G94" i="17"/>
  <c r="I10" i="14"/>
  <c r="G80" i="18"/>
  <c r="I116" i="18"/>
  <c r="H29" i="18"/>
  <c r="G101" i="14"/>
  <c r="G109" i="17"/>
  <c r="I81" i="18"/>
  <c r="G100" i="21"/>
  <c r="AC79" i="7"/>
  <c r="F26" i="18"/>
  <c r="G78" i="21"/>
  <c r="G68" i="14"/>
  <c r="I9" i="14"/>
  <c r="F36" i="18"/>
  <c r="G101" i="17"/>
  <c r="G81" i="14"/>
  <c r="I117" i="18"/>
  <c r="I84" i="18"/>
  <c r="G100" i="18"/>
  <c r="I8" i="14"/>
  <c r="G115" i="14"/>
  <c r="AL5" i="23"/>
  <c r="H38" i="18"/>
  <c r="F34" i="21"/>
  <c r="F32" i="18"/>
  <c r="G114" i="17"/>
  <c r="H78" i="21"/>
  <c r="H116" i="17"/>
  <c r="I78" i="17"/>
  <c r="G91" i="17"/>
  <c r="G100" i="17"/>
  <c r="H32" i="21"/>
  <c r="I88" i="18"/>
  <c r="G99" i="14"/>
  <c r="I94" i="18"/>
  <c r="H88" i="21"/>
  <c r="G86" i="18"/>
  <c r="G78" i="14"/>
  <c r="G81" i="18"/>
  <c r="H33" i="18"/>
  <c r="I98" i="18"/>
  <c r="I85" i="18"/>
  <c r="G83" i="21"/>
  <c r="G77" i="14"/>
  <c r="G83" i="18"/>
  <c r="G103" i="14"/>
  <c r="G8" i="17"/>
  <c r="G89" i="21"/>
  <c r="G8" i="21"/>
  <c r="G103" i="18"/>
  <c r="F27" i="21"/>
  <c r="G88" i="17"/>
  <c r="G85" i="18"/>
  <c r="H85" i="18" s="1"/>
  <c r="I101" i="18"/>
  <c r="H81" i="18"/>
  <c r="G86" i="17"/>
  <c r="H86" i="17" s="1"/>
  <c r="AB77" i="23"/>
  <c r="I115" i="18"/>
  <c r="G61" i="14"/>
  <c r="G91" i="18"/>
  <c r="G102" i="18"/>
  <c r="G98" i="17"/>
  <c r="G117" i="18"/>
  <c r="H37" i="18"/>
  <c r="I31" i="17"/>
  <c r="G98" i="14"/>
  <c r="F31" i="18"/>
  <c r="G101" i="18"/>
  <c r="G115" i="17"/>
  <c r="H27" i="21"/>
  <c r="AB78" i="23"/>
  <c r="F32" i="21"/>
  <c r="G81" i="21"/>
  <c r="G59" i="14"/>
  <c r="H104" i="21"/>
  <c r="G79" i="21"/>
  <c r="G90" i="21"/>
  <c r="F31" i="21"/>
  <c r="G87" i="18"/>
  <c r="G84" i="21"/>
  <c r="F29" i="21"/>
  <c r="G94" i="21"/>
  <c r="G101" i="21"/>
  <c r="G94" i="18"/>
  <c r="H94" i="18" s="1"/>
  <c r="G90" i="17"/>
  <c r="G88" i="18"/>
  <c r="I93" i="18"/>
  <c r="G82" i="14"/>
  <c r="H82" i="14" s="1"/>
  <c r="G104" i="18"/>
  <c r="H104" i="18" s="1"/>
  <c r="G116" i="18"/>
  <c r="I102" i="18"/>
  <c r="F38" i="18"/>
  <c r="G93" i="21"/>
  <c r="F33" i="21"/>
  <c r="G99" i="17"/>
  <c r="G90" i="14"/>
  <c r="G85" i="14"/>
  <c r="H30" i="21"/>
  <c r="G93" i="14"/>
  <c r="I87" i="18"/>
  <c r="I11" i="14"/>
  <c r="H25" i="18"/>
  <c r="F33" i="18"/>
  <c r="G74" i="14"/>
  <c r="G100" i="14"/>
  <c r="G105" i="17"/>
  <c r="H31" i="21"/>
  <c r="F28" i="21"/>
  <c r="G93" i="17"/>
  <c r="H97" i="14"/>
  <c r="F25" i="18"/>
  <c r="H103" i="18"/>
  <c r="G91" i="14"/>
  <c r="G11" i="14"/>
  <c r="G102" i="21"/>
  <c r="H76" i="14"/>
  <c r="G98" i="18"/>
  <c r="G80" i="17"/>
  <c r="G113" i="17"/>
  <c r="G91" i="21"/>
  <c r="H29" i="21"/>
  <c r="G78" i="17"/>
  <c r="H40" i="18"/>
  <c r="I86" i="18"/>
  <c r="H35" i="18"/>
  <c r="G88" i="14"/>
  <c r="G9" i="14"/>
  <c r="I97" i="18"/>
  <c r="F30" i="21"/>
  <c r="G104" i="14"/>
  <c r="I91" i="18"/>
  <c r="H35" i="21"/>
  <c r="G106" i="17"/>
  <c r="G112" i="17"/>
  <c r="G116" i="14"/>
  <c r="G96" i="21"/>
  <c r="G115" i="18"/>
  <c r="I95" i="18"/>
  <c r="G103" i="21"/>
  <c r="G86" i="14"/>
  <c r="G111" i="17"/>
  <c r="G99" i="18"/>
  <c r="G78" i="18"/>
  <c r="G84" i="14"/>
  <c r="I80" i="18"/>
  <c r="G82" i="17"/>
  <c r="G85" i="21"/>
  <c r="G54" i="14"/>
  <c r="G97" i="17"/>
  <c r="G108" i="17"/>
  <c r="G84" i="17"/>
  <c r="F35" i="21"/>
  <c r="H79" i="21"/>
  <c r="G105" i="14"/>
  <c r="H105" i="14" s="1"/>
  <c r="F25" i="21"/>
  <c r="G95" i="21"/>
  <c r="H116" i="21"/>
  <c r="H30" i="18"/>
  <c r="G87" i="21"/>
  <c r="G96" i="14"/>
  <c r="G97" i="21"/>
  <c r="I105" i="18"/>
  <c r="G10" i="14"/>
  <c r="I104" i="18"/>
  <c r="G115" i="21"/>
  <c r="G98" i="21"/>
  <c r="H28" i="21"/>
  <c r="F27" i="18"/>
  <c r="G86" i="21"/>
  <c r="F39" i="18"/>
  <c r="H100" i="14"/>
  <c r="G55" i="14"/>
  <c r="G58" i="14"/>
  <c r="G89" i="17"/>
  <c r="G83" i="17"/>
  <c r="G80" i="14"/>
  <c r="I103" i="18"/>
  <c r="G87" i="14"/>
  <c r="G57" i="14"/>
  <c r="I96" i="18"/>
  <c r="H24" i="18"/>
  <c r="I90" i="18"/>
  <c r="G79" i="18"/>
  <c r="H79" i="18" s="1"/>
  <c r="G83" i="14"/>
  <c r="I99" i="18"/>
  <c r="G102" i="14"/>
  <c r="H34" i="21"/>
  <c r="H36" i="18"/>
  <c r="G51" i="14"/>
  <c r="G117" i="21"/>
  <c r="H117" i="21" s="1"/>
  <c r="G89" i="18"/>
  <c r="H24" i="21"/>
  <c r="I89" i="18"/>
  <c r="G110" i="17"/>
  <c r="G92" i="14"/>
  <c r="G79" i="17"/>
  <c r="G56" i="14"/>
  <c r="G92" i="17"/>
  <c r="G95" i="14"/>
  <c r="G80" i="21"/>
  <c r="G96" i="17"/>
  <c r="G8" i="18"/>
  <c r="G97" i="18"/>
  <c r="H41" i="18"/>
  <c r="G79" i="14"/>
  <c r="G94" i="14"/>
  <c r="G107" i="17"/>
  <c r="M37" i="7" l="1"/>
  <c r="M42" i="7"/>
  <c r="M43" i="7"/>
  <c r="M49" i="7"/>
  <c r="M62" i="7"/>
  <c r="M72" i="7"/>
  <c r="M23" i="7"/>
  <c r="M19" i="7"/>
  <c r="M54" i="7"/>
  <c r="M73" i="7"/>
  <c r="M7" i="7"/>
  <c r="M17" i="7"/>
  <c r="M59" i="7"/>
  <c r="M53" i="7"/>
  <c r="M46" i="7"/>
  <c r="M56" i="7"/>
  <c r="M36" i="7"/>
  <c r="M57" i="7"/>
  <c r="M74" i="7"/>
  <c r="M77" i="7"/>
  <c r="M51" i="7"/>
  <c r="M44" i="7"/>
  <c r="M70" i="7"/>
  <c r="M52" i="7"/>
  <c r="M67" i="7"/>
  <c r="M63" i="7"/>
  <c r="M64" i="7"/>
  <c r="M40" i="7"/>
  <c r="M65" i="7"/>
  <c r="M69" i="7"/>
  <c r="M66" i="7"/>
  <c r="M22" i="7"/>
  <c r="M35" i="7"/>
  <c r="M34" i="7"/>
  <c r="M58" i="7"/>
  <c r="M60" i="7"/>
  <c r="R4" i="23" a="1"/>
  <c r="R83" i="23" s="1"/>
  <c r="M71" i="7"/>
  <c r="M75" i="7"/>
  <c r="M39" i="7"/>
  <c r="M45" i="7"/>
  <c r="M50" i="7"/>
  <c r="M55" i="7"/>
  <c r="M20" i="7"/>
  <c r="M47" i="7"/>
  <c r="M33" i="7"/>
  <c r="M21" i="7"/>
  <c r="M38" i="7"/>
  <c r="M32" i="7"/>
  <c r="M16" i="7"/>
  <c r="M18" i="7"/>
  <c r="M68" i="7"/>
  <c r="M41" i="7"/>
  <c r="M61" i="7"/>
  <c r="M48" i="7"/>
  <c r="R107" i="23"/>
  <c r="R78" i="23"/>
  <c r="R106" i="23"/>
  <c r="R86" i="23"/>
  <c r="R76" i="23"/>
  <c r="R98" i="23"/>
  <c r="R93" i="23"/>
  <c r="R79" i="23"/>
  <c r="R8" i="23"/>
  <c r="R89" i="23"/>
  <c r="R110" i="23"/>
  <c r="R99" i="23"/>
  <c r="R103" i="23"/>
  <c r="R81" i="23"/>
  <c r="R77" i="23"/>
  <c r="R100" i="23"/>
  <c r="R88" i="23"/>
  <c r="R7" i="23"/>
  <c r="R85" i="23"/>
  <c r="R96" i="23"/>
  <c r="R10" i="23"/>
  <c r="R80" i="23"/>
  <c r="R9" i="23"/>
  <c r="R12" i="23"/>
  <c r="R94" i="23"/>
  <c r="R104" i="23"/>
  <c r="R90" i="23"/>
  <c r="R108" i="23"/>
  <c r="R105" i="23"/>
  <c r="R11" i="23"/>
  <c r="R82" i="23"/>
  <c r="R111" i="23"/>
  <c r="R87" i="23"/>
  <c r="R6" i="23"/>
  <c r="R101" i="23"/>
  <c r="R97" i="23"/>
  <c r="R92" i="23"/>
  <c r="R95" i="23"/>
  <c r="R109" i="23"/>
  <c r="R112" i="23"/>
  <c r="R102" i="23"/>
  <c r="R84" i="23"/>
  <c r="R91" i="23"/>
  <c r="P89" i="7"/>
  <c r="P99" i="7"/>
  <c r="P90" i="7"/>
  <c r="P96" i="7"/>
  <c r="P103" i="7"/>
  <c r="P104" i="7"/>
  <c r="P105" i="7"/>
  <c r="P80" i="7"/>
  <c r="P95" i="7"/>
  <c r="P110" i="7"/>
  <c r="P91" i="7"/>
  <c r="P97" i="7"/>
  <c r="P86" i="7"/>
  <c r="J11" i="7"/>
  <c r="P87" i="7"/>
  <c r="P102" i="7"/>
  <c r="P93" i="7"/>
  <c r="P115" i="7"/>
  <c r="P101" i="7"/>
  <c r="P85" i="7"/>
  <c r="P98" i="7"/>
  <c r="P94" i="7"/>
  <c r="P88" i="7"/>
  <c r="J8" i="7"/>
  <c r="P84" i="7"/>
  <c r="P117" i="7"/>
  <c r="J9" i="7"/>
  <c r="P81" i="7"/>
  <c r="P116" i="7"/>
  <c r="J10" i="7"/>
  <c r="M8" i="23"/>
  <c r="P100" i="7"/>
  <c r="P78" i="7"/>
  <c r="P92" i="7"/>
  <c r="V7" i="7"/>
  <c r="M76" i="7"/>
  <c r="R74" i="23"/>
  <c r="S74" i="23" s="1"/>
  <c r="M26" i="7"/>
  <c r="M30" i="7"/>
  <c r="M24" i="7"/>
  <c r="M29" i="7"/>
  <c r="Q79" i="7"/>
  <c r="M78" i="7"/>
  <c r="M25" i="7"/>
  <c r="M31" i="7"/>
  <c r="M27" i="7"/>
  <c r="M28" i="7"/>
  <c r="Q83" i="7"/>
  <c r="R75" i="23"/>
  <c r="S75" i="23" s="1"/>
  <c r="Q82" i="7"/>
  <c r="M9" i="23"/>
  <c r="AA73" i="23"/>
  <c r="AA112" i="23"/>
  <c r="AA95" i="23"/>
  <c r="AA76" i="23"/>
  <c r="AA111" i="23"/>
  <c r="R32" i="23"/>
  <c r="T32" i="23" s="1"/>
  <c r="R38" i="23"/>
  <c r="T38" i="23" s="1"/>
  <c r="R60" i="23"/>
  <c r="T60" i="23" s="1"/>
  <c r="R18" i="23"/>
  <c r="S18" i="23" s="1"/>
  <c r="R52" i="23"/>
  <c r="T52" i="23" s="1"/>
  <c r="R45" i="23"/>
  <c r="S45" i="23" s="1"/>
  <c r="R21" i="23"/>
  <c r="T21" i="23" s="1"/>
  <c r="R15" i="23"/>
  <c r="S15" i="23" s="1"/>
  <c r="R61" i="23"/>
  <c r="S61" i="23" s="1"/>
  <c r="R5" i="23"/>
  <c r="T5" i="23" s="1"/>
  <c r="R68" i="23"/>
  <c r="T68" i="23" s="1"/>
  <c r="R63" i="23"/>
  <c r="T63" i="23" s="1"/>
  <c r="R49" i="23"/>
  <c r="S49" i="23" s="1"/>
  <c r="R72" i="23"/>
  <c r="T72" i="23" s="1"/>
  <c r="R67" i="23"/>
  <c r="T67" i="23" s="1"/>
  <c r="R66" i="23"/>
  <c r="T66" i="23" s="1"/>
  <c r="R40" i="23"/>
  <c r="S40" i="23" s="1"/>
  <c r="R23" i="23"/>
  <c r="R17" i="23"/>
  <c r="R65" i="23"/>
  <c r="T65" i="23" s="1"/>
  <c r="R39" i="23"/>
  <c r="T39" i="23" s="1"/>
  <c r="R53" i="23"/>
  <c r="T53" i="23" s="1"/>
  <c r="R51" i="23"/>
  <c r="T51" i="23" s="1"/>
  <c r="R29" i="23"/>
  <c r="R73" i="23"/>
  <c r="S73" i="23" s="1"/>
  <c r="R57" i="23"/>
  <c r="S57" i="23" s="1"/>
  <c r="R56" i="23"/>
  <c r="T56" i="23" s="1"/>
  <c r="R55" i="23"/>
  <c r="S55" i="23" s="1"/>
  <c r="R28" i="23"/>
  <c r="T28" i="23" s="1"/>
  <c r="R71" i="23"/>
  <c r="T71" i="23" s="1"/>
  <c r="R69" i="23"/>
  <c r="T69" i="23" s="1"/>
  <c r="R50" i="23"/>
  <c r="T50" i="23" s="1"/>
  <c r="R48" i="23"/>
  <c r="T48" i="23" s="1"/>
  <c r="R25" i="23"/>
  <c r="T25" i="23" s="1"/>
  <c r="R24" i="23"/>
  <c r="T24" i="23" s="1"/>
  <c r="R70" i="23"/>
  <c r="T70" i="23" s="1"/>
  <c r="R31" i="23"/>
  <c r="T31" i="23" s="1"/>
  <c r="R27" i="23"/>
  <c r="T27" i="23" s="1"/>
  <c r="R16" i="23"/>
  <c r="T16" i="23" s="1"/>
  <c r="R14" i="23"/>
  <c r="T14" i="23" s="1"/>
  <c r="R37" i="23"/>
  <c r="S37" i="23" s="1"/>
  <c r="R44" i="23"/>
  <c r="T44" i="23" s="1"/>
  <c r="R62" i="23"/>
  <c r="T62" i="23" s="1"/>
  <c r="R41" i="23"/>
  <c r="T41" i="23" s="1"/>
  <c r="R58" i="23"/>
  <c r="T58" i="23" s="1"/>
  <c r="R54" i="23"/>
  <c r="S54" i="23" s="1"/>
  <c r="R20" i="23"/>
  <c r="S20" i="23" s="1"/>
  <c r="R59" i="23"/>
  <c r="S59" i="23" s="1"/>
  <c r="R64" i="23"/>
  <c r="T64" i="23" s="1"/>
  <c r="R13" i="23"/>
  <c r="R47" i="23"/>
  <c r="S47" i="23" s="1"/>
  <c r="R46" i="23"/>
  <c r="S46" i="23" s="1"/>
  <c r="R43" i="23"/>
  <c r="T43" i="23" s="1"/>
  <c r="R42" i="23"/>
  <c r="S42" i="23" s="1"/>
  <c r="AA92" i="23"/>
  <c r="AA85" i="23"/>
  <c r="AA105" i="23"/>
  <c r="AA87" i="23"/>
  <c r="AA80" i="23"/>
  <c r="AA89" i="23"/>
  <c r="AA99" i="23"/>
  <c r="AA75" i="23"/>
  <c r="M7" i="23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R36" i="23"/>
  <c r="R22" i="23"/>
  <c r="M6" i="7"/>
  <c r="R4" i="23"/>
  <c r="R19" i="23"/>
  <c r="R30" i="23"/>
  <c r="R35" i="23"/>
  <c r="R26" i="23"/>
  <c r="R34" i="23"/>
  <c r="R33" i="23"/>
  <c r="F5" i="23"/>
  <c r="S17" i="23"/>
  <c r="AB75" i="23"/>
  <c r="AB73" i="23"/>
  <c r="AB111" i="23"/>
  <c r="AB112" i="23"/>
  <c r="AB105" i="23"/>
  <c r="AB110" i="23"/>
  <c r="AA37" i="7"/>
  <c r="AA54" i="7"/>
  <c r="AA36" i="7"/>
  <c r="AA67" i="7"/>
  <c r="AA35" i="7"/>
  <c r="AA45" i="7"/>
  <c r="AA32" i="7"/>
  <c r="AA6" i="7"/>
  <c r="AA42" i="7"/>
  <c r="AA73" i="7"/>
  <c r="AA57" i="7"/>
  <c r="AA63" i="7"/>
  <c r="AA34" i="7"/>
  <c r="AA50" i="7"/>
  <c r="AA16" i="7"/>
  <c r="AA43" i="7"/>
  <c r="AA7" i="7"/>
  <c r="AA74" i="7"/>
  <c r="AA64" i="7"/>
  <c r="AA58" i="7"/>
  <c r="AA55" i="7"/>
  <c r="AA18" i="7"/>
  <c r="AA49" i="7"/>
  <c r="AA17" i="7"/>
  <c r="AA77" i="7"/>
  <c r="AA40" i="7"/>
  <c r="AA60" i="7"/>
  <c r="AA20" i="7"/>
  <c r="AA68" i="7"/>
  <c r="AA62" i="7"/>
  <c r="AA59" i="7"/>
  <c r="AA51" i="7"/>
  <c r="AA65" i="7"/>
  <c r="S83" i="23"/>
  <c r="AA47" i="7"/>
  <c r="AA41" i="7"/>
  <c r="AA72" i="7"/>
  <c r="AA53" i="7"/>
  <c r="AA44" i="7"/>
  <c r="AA69" i="7"/>
  <c r="AA71" i="7"/>
  <c r="AA33" i="7"/>
  <c r="AA61" i="7"/>
  <c r="AA76" i="7"/>
  <c r="AA23" i="7"/>
  <c r="AA46" i="7"/>
  <c r="AA70" i="7"/>
  <c r="AA66" i="7"/>
  <c r="AA75" i="7"/>
  <c r="AA21" i="7"/>
  <c r="AA48" i="7"/>
  <c r="AA19" i="7"/>
  <c r="AA56" i="7"/>
  <c r="AA52" i="7"/>
  <c r="AA22" i="7"/>
  <c r="AA39" i="7"/>
  <c r="AA38" i="7"/>
  <c r="S107" i="23"/>
  <c r="S8" i="23"/>
  <c r="S88" i="23"/>
  <c r="S94" i="23"/>
  <c r="S87" i="23"/>
  <c r="S102" i="23"/>
  <c r="S78" i="23"/>
  <c r="S89" i="23"/>
  <c r="S7" i="23"/>
  <c r="S104" i="23"/>
  <c r="S6" i="23"/>
  <c r="S84" i="23"/>
  <c r="S106" i="23"/>
  <c r="S110" i="23"/>
  <c r="S85" i="23"/>
  <c r="S90" i="23"/>
  <c r="S101" i="23"/>
  <c r="S91" i="23"/>
  <c r="S86" i="23"/>
  <c r="S96" i="23"/>
  <c r="S108" i="23"/>
  <c r="S97" i="23"/>
  <c r="S76" i="23"/>
  <c r="S103" i="23"/>
  <c r="S10" i="23"/>
  <c r="S105" i="23"/>
  <c r="S81" i="23"/>
  <c r="S80" i="23"/>
  <c r="S11" i="23"/>
  <c r="S77" i="23"/>
  <c r="S82" i="23"/>
  <c r="S100" i="23"/>
  <c r="S111" i="23"/>
  <c r="S99" i="23"/>
  <c r="S92" i="23"/>
  <c r="S98" i="23"/>
  <c r="S95" i="23"/>
  <c r="S93" i="23"/>
  <c r="S9" i="23"/>
  <c r="S109" i="23"/>
  <c r="S79" i="23"/>
  <c r="S12" i="23"/>
  <c r="S112" i="23"/>
  <c r="H79" i="14"/>
  <c r="AC105" i="7"/>
  <c r="AC101" i="7"/>
  <c r="H8" i="14"/>
  <c r="AD83" i="7"/>
  <c r="AB83" i="23"/>
  <c r="H88" i="17"/>
  <c r="N7" i="23"/>
  <c r="H56" i="14"/>
  <c r="H102" i="21"/>
  <c r="AB89" i="23"/>
  <c r="H101" i="21"/>
  <c r="AB87" i="23"/>
  <c r="H90" i="14"/>
  <c r="AB100" i="23"/>
  <c r="H87" i="17"/>
  <c r="H89" i="17"/>
  <c r="H98" i="18"/>
  <c r="H78" i="18"/>
  <c r="AB93" i="23"/>
  <c r="H91" i="18"/>
  <c r="AB92" i="23"/>
  <c r="AB76" i="23"/>
  <c r="H8" i="18"/>
  <c r="H115" i="17"/>
  <c r="AC91" i="7"/>
  <c r="H83" i="21"/>
  <c r="H99" i="14"/>
  <c r="H71" i="14"/>
  <c r="AB85" i="23"/>
  <c r="H93" i="18"/>
  <c r="H11" i="14"/>
  <c r="S22" i="23"/>
  <c r="H8" i="21"/>
  <c r="H81" i="21"/>
  <c r="H91" i="17"/>
  <c r="H97" i="21"/>
  <c r="H112" i="17"/>
  <c r="H104" i="14"/>
  <c r="H65" i="14"/>
  <c r="H53" i="14"/>
  <c r="H107" i="17"/>
  <c r="H78" i="17"/>
  <c r="AA24" i="7"/>
  <c r="H91" i="21"/>
  <c r="H84" i="21"/>
  <c r="H106" i="17"/>
  <c r="H77" i="14"/>
  <c r="H97" i="18"/>
  <c r="AC89" i="7"/>
  <c r="AC80" i="7"/>
  <c r="AC87" i="7"/>
  <c r="AC85" i="7"/>
  <c r="AC81" i="7"/>
  <c r="AC92" i="7"/>
  <c r="AA29" i="7"/>
  <c r="AB95" i="23"/>
  <c r="H89" i="18"/>
  <c r="H103" i="21"/>
  <c r="AB90" i="23"/>
  <c r="H84" i="18"/>
  <c r="H102" i="18"/>
  <c r="H94" i="17"/>
  <c r="H60" i="14"/>
  <c r="H85" i="14"/>
  <c r="H89" i="21"/>
  <c r="H74" i="14"/>
  <c r="H101" i="18"/>
  <c r="H101" i="14"/>
  <c r="H100" i="17"/>
  <c r="H98" i="17"/>
  <c r="H95" i="18"/>
  <c r="H117" i="14"/>
  <c r="H96" i="14"/>
  <c r="H80" i="21"/>
  <c r="H105" i="17"/>
  <c r="H80" i="18"/>
  <c r="H59" i="14"/>
  <c r="AC96" i="7"/>
  <c r="H68" i="14"/>
  <c r="H98" i="21"/>
  <c r="H100" i="21"/>
  <c r="H84" i="14"/>
  <c r="H57" i="14"/>
  <c r="H94" i="21"/>
  <c r="AC100" i="7"/>
  <c r="H96" i="17"/>
  <c r="H82" i="21"/>
  <c r="H116" i="18"/>
  <c r="H81" i="14"/>
  <c r="AB96" i="23"/>
  <c r="H80" i="14"/>
  <c r="H75" i="14"/>
  <c r="AA27" i="7"/>
  <c r="H110" i="17"/>
  <c r="S25" i="23"/>
  <c r="AC115" i="7"/>
  <c r="H103" i="14"/>
  <c r="H90" i="17"/>
  <c r="N6" i="23"/>
  <c r="H96" i="21"/>
  <c r="S23" i="23"/>
  <c r="AC99" i="7"/>
  <c r="AC95" i="7"/>
  <c r="AC102" i="7"/>
  <c r="AC98" i="7"/>
  <c r="AC116" i="7"/>
  <c r="AG7" i="7"/>
  <c r="AD79" i="7"/>
  <c r="AD82" i="7"/>
  <c r="H52" i="14"/>
  <c r="AB94" i="23"/>
  <c r="H97" i="17"/>
  <c r="H7" i="19"/>
  <c r="H116" i="14"/>
  <c r="H87" i="14"/>
  <c r="H102" i="17"/>
  <c r="N9" i="23"/>
  <c r="H54" i="14"/>
  <c r="H81" i="17"/>
  <c r="H87" i="21"/>
  <c r="H86" i="18"/>
  <c r="H93" i="21"/>
  <c r="H88" i="14"/>
  <c r="H86" i="21"/>
  <c r="H58" i="14"/>
  <c r="S26" i="23"/>
  <c r="H9" i="14"/>
  <c r="H115" i="21"/>
  <c r="H85" i="21"/>
  <c r="H88" i="18"/>
  <c r="N8" i="23"/>
  <c r="H117" i="18"/>
  <c r="H91" i="14"/>
  <c r="H62" i="14"/>
  <c r="AB79" i="23"/>
  <c r="AC103" i="7"/>
  <c r="AA31" i="7"/>
  <c r="H85" i="17"/>
  <c r="AB84" i="23"/>
  <c r="H95" i="17"/>
  <c r="S13" i="23"/>
  <c r="AC84" i="7"/>
  <c r="H10" i="14"/>
  <c r="H61" i="14"/>
  <c r="H55" i="14"/>
  <c r="H99" i="17"/>
  <c r="H109" i="17"/>
  <c r="H115" i="18"/>
  <c r="H103" i="17"/>
  <c r="AC117" i="7"/>
  <c r="AA28" i="7"/>
  <c r="H114" i="17"/>
  <c r="AB88" i="23"/>
  <c r="H100" i="18"/>
  <c r="AB86" i="23"/>
  <c r="H95" i="14"/>
  <c r="AC90" i="7"/>
  <c r="AC110" i="7"/>
  <c r="AC93" i="7"/>
  <c r="AC94" i="7"/>
  <c r="AA78" i="7"/>
  <c r="H108" i="17"/>
  <c r="H83" i="14"/>
  <c r="H80" i="17"/>
  <c r="H92" i="18"/>
  <c r="H51" i="14"/>
  <c r="H111" i="17"/>
  <c r="H92" i="14"/>
  <c r="H92" i="21"/>
  <c r="H78" i="14"/>
  <c r="H99" i="21"/>
  <c r="H95" i="21"/>
  <c r="H101" i="17"/>
  <c r="H90" i="21"/>
  <c r="H93" i="17"/>
  <c r="AB80" i="23"/>
  <c r="H115" i="14"/>
  <c r="G5" i="23"/>
  <c r="H83" i="18"/>
  <c r="H8" i="17"/>
  <c r="H96" i="18"/>
  <c r="S29" i="23"/>
  <c r="AC88" i="7"/>
  <c r="AA25" i="7"/>
  <c r="H105" i="21"/>
  <c r="AB91" i="23"/>
  <c r="H94" i="14"/>
  <c r="AC97" i="7"/>
  <c r="AA26" i="7"/>
  <c r="AB82" i="23"/>
  <c r="H99" i="18"/>
  <c r="H102" i="14"/>
  <c r="H84" i="17"/>
  <c r="H79" i="17"/>
  <c r="H87" i="18"/>
  <c r="H113" i="17"/>
  <c r="AC86" i="7"/>
  <c r="AA30" i="7"/>
  <c r="H82" i="17"/>
  <c r="H105" i="18"/>
  <c r="H83" i="17"/>
  <c r="AB81" i="23"/>
  <c r="H86" i="14"/>
  <c r="H93" i="14"/>
  <c r="AC104" i="7"/>
  <c r="AC78" i="7"/>
  <c r="H104" i="17"/>
  <c r="H92" i="17"/>
  <c r="AB98" i="23"/>
  <c r="H98" i="14"/>
  <c r="AB97" i="23"/>
  <c r="AB99" i="23"/>
  <c r="N38" i="7" l="1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Q104" i="7"/>
  <c r="S16" i="23"/>
  <c r="N30" i="7"/>
  <c r="Q86" i="7"/>
  <c r="N26" i="7"/>
  <c r="Q97" i="7"/>
  <c r="N25" i="7"/>
  <c r="Q88" i="7"/>
  <c r="N78" i="7"/>
  <c r="K10" i="7"/>
  <c r="Q94" i="7"/>
  <c r="Q93" i="7"/>
  <c r="Q110" i="7"/>
  <c r="Q90" i="7"/>
  <c r="N28" i="7"/>
  <c r="Q117" i="7"/>
  <c r="Q84" i="7"/>
  <c r="N31" i="7"/>
  <c r="Q103" i="7"/>
  <c r="W7" i="7"/>
  <c r="Q116" i="7"/>
  <c r="Q98" i="7"/>
  <c r="Q102" i="7"/>
  <c r="Q95" i="7"/>
  <c r="Q99" i="7"/>
  <c r="Q115" i="7"/>
  <c r="N27" i="7"/>
  <c r="Q100" i="7"/>
  <c r="Q96" i="7"/>
  <c r="N29" i="7"/>
  <c r="Q92" i="7"/>
  <c r="Q81" i="7"/>
  <c r="Q85" i="7"/>
  <c r="Q87" i="7"/>
  <c r="Q80" i="7"/>
  <c r="Q89" i="7"/>
  <c r="N24" i="7"/>
  <c r="K8" i="7"/>
  <c r="Q91" i="7"/>
  <c r="K9" i="7"/>
  <c r="Q101" i="7"/>
  <c r="K11" i="7"/>
  <c r="Q105" i="7"/>
  <c r="T49" i="23"/>
  <c r="T40" i="23"/>
  <c r="T57" i="23"/>
  <c r="T45" i="23"/>
  <c r="T61" i="23"/>
  <c r="T37" i="23"/>
  <c r="T42" i="23"/>
  <c r="T15" i="23"/>
  <c r="T47" i="23"/>
  <c r="T18" i="23"/>
  <c r="T55" i="23"/>
  <c r="T17" i="23"/>
  <c r="T20" i="23"/>
  <c r="T23" i="23"/>
  <c r="T46" i="23"/>
  <c r="T29" i="23"/>
  <c r="T59" i="23"/>
  <c r="T54" i="23"/>
  <c r="T73" i="23"/>
  <c r="T33" i="23"/>
  <c r="T34" i="23"/>
  <c r="T26" i="23"/>
  <c r="T35" i="23"/>
  <c r="T30" i="23"/>
  <c r="T19" i="23"/>
  <c r="T4" i="23"/>
  <c r="T22" i="23"/>
  <c r="T36" i="23"/>
  <c r="F8" i="19"/>
  <c r="Q6" i="7"/>
  <c r="N6" i="7"/>
  <c r="U42" i="23"/>
  <c r="U40" i="23"/>
  <c r="U17" i="23"/>
  <c r="S5" i="23"/>
  <c r="S72" i="23"/>
  <c r="S50" i="23"/>
  <c r="S65" i="23"/>
  <c r="S35" i="23"/>
  <c r="U46" i="23"/>
  <c r="S32" i="23"/>
  <c r="S71" i="23"/>
  <c r="S30" i="23"/>
  <c r="U59" i="23"/>
  <c r="U18" i="23"/>
  <c r="S44" i="23"/>
  <c r="S62" i="23"/>
  <c r="S56" i="23"/>
  <c r="U47" i="23"/>
  <c r="S63" i="23"/>
  <c r="S70" i="23"/>
  <c r="S19" i="23"/>
  <c r="U57" i="23"/>
  <c r="S21" i="23"/>
  <c r="S34" i="23"/>
  <c r="U16" i="23"/>
  <c r="S67" i="23"/>
  <c r="S14" i="23"/>
  <c r="S51" i="23"/>
  <c r="U37" i="23"/>
  <c r="U61" i="23"/>
  <c r="S31" i="23"/>
  <c r="S38" i="23"/>
  <c r="U49" i="23"/>
  <c r="S43" i="23"/>
  <c r="S64" i="23"/>
  <c r="S60" i="23"/>
  <c r="S36" i="23"/>
  <c r="U55" i="23"/>
  <c r="S68" i="23"/>
  <c r="U15" i="23"/>
  <c r="S48" i="23"/>
  <c r="S58" i="23"/>
  <c r="S33" i="23"/>
  <c r="U54" i="23"/>
  <c r="S53" i="23"/>
  <c r="S41" i="23"/>
  <c r="U20" i="23"/>
  <c r="S69" i="23"/>
  <c r="U45" i="23"/>
  <c r="S39" i="23"/>
  <c r="S52" i="23"/>
  <c r="S66" i="23"/>
  <c r="S4" i="23"/>
  <c r="U73" i="23"/>
  <c r="AD6" i="7"/>
  <c r="AB38" i="7"/>
  <c r="AB75" i="7"/>
  <c r="AB71" i="7"/>
  <c r="AB51" i="7"/>
  <c r="AB17" i="7"/>
  <c r="AB43" i="7"/>
  <c r="AB32" i="7"/>
  <c r="AB39" i="7"/>
  <c r="AB66" i="7"/>
  <c r="AB69" i="7"/>
  <c r="AB59" i="7"/>
  <c r="AB49" i="7"/>
  <c r="AB16" i="7"/>
  <c r="AB45" i="7"/>
  <c r="AB22" i="7"/>
  <c r="AB70" i="7"/>
  <c r="AB44" i="7"/>
  <c r="AB62" i="7"/>
  <c r="AB18" i="7"/>
  <c r="AB50" i="7"/>
  <c r="AB35" i="7"/>
  <c r="AB6" i="7"/>
  <c r="AB52" i="7"/>
  <c r="AB53" i="7"/>
  <c r="AB68" i="7"/>
  <c r="AB55" i="7"/>
  <c r="AB34" i="7"/>
  <c r="AB23" i="7"/>
  <c r="AB72" i="7"/>
  <c r="AB58" i="7"/>
  <c r="AB36" i="7"/>
  <c r="AB76" i="7"/>
  <c r="AB41" i="7"/>
  <c r="AB64" i="7"/>
  <c r="AB54" i="7"/>
  <c r="AB48" i="7"/>
  <c r="AB47" i="7"/>
  <c r="AB74" i="7"/>
  <c r="AB37" i="7"/>
  <c r="AB33" i="7"/>
  <c r="AB77" i="7"/>
  <c r="AB42" i="7"/>
  <c r="AB46" i="7"/>
  <c r="AB67" i="7"/>
  <c r="AB56" i="7"/>
  <c r="AB20" i="7"/>
  <c r="AB63" i="7"/>
  <c r="AB19" i="7"/>
  <c r="AB60" i="7"/>
  <c r="AB57" i="7"/>
  <c r="AB61" i="7"/>
  <c r="AB40" i="7"/>
  <c r="AB73" i="7"/>
  <c r="AB21" i="7"/>
  <c r="AB65" i="7"/>
  <c r="AB7" i="7"/>
  <c r="AD78" i="7"/>
  <c r="AD88" i="7"/>
  <c r="AD117" i="7"/>
  <c r="AD95" i="7"/>
  <c r="AD81" i="7"/>
  <c r="AD91" i="7"/>
  <c r="U29" i="23"/>
  <c r="AD104" i="7"/>
  <c r="AB78" i="7"/>
  <c r="AD84" i="7"/>
  <c r="AD99" i="7"/>
  <c r="AD85" i="7"/>
  <c r="AB31" i="7"/>
  <c r="AD115" i="7"/>
  <c r="AD87" i="7"/>
  <c r="S24" i="23"/>
  <c r="AB30" i="7"/>
  <c r="AD94" i="7"/>
  <c r="AD103" i="7"/>
  <c r="AB27" i="7"/>
  <c r="AD80" i="7"/>
  <c r="U26" i="23"/>
  <c r="AD93" i="7"/>
  <c r="AH7" i="7"/>
  <c r="AD100" i="7"/>
  <c r="G8" i="19"/>
  <c r="AB26" i="7"/>
  <c r="AD96" i="7"/>
  <c r="AB24" i="7"/>
  <c r="U25" i="23"/>
  <c r="AD97" i="7"/>
  <c r="AD98" i="7"/>
  <c r="I8" i="19"/>
  <c r="AD102" i="7"/>
  <c r="S27" i="23"/>
  <c r="AD101" i="7"/>
  <c r="AD86" i="7"/>
  <c r="AD89" i="7"/>
  <c r="U23" i="23"/>
  <c r="AD110" i="7"/>
  <c r="AD116" i="7"/>
  <c r="AD105" i="7"/>
  <c r="U22" i="23"/>
  <c r="AD90" i="7"/>
  <c r="AB25" i="7"/>
  <c r="S28" i="23"/>
  <c r="AD92" i="7"/>
  <c r="AB29" i="7"/>
  <c r="AB28" i="7"/>
  <c r="V8" i="7" l="1"/>
  <c r="F6" i="23"/>
  <c r="K6" i="7"/>
  <c r="U4" i="23"/>
  <c r="U58" i="23"/>
  <c r="U31" i="23"/>
  <c r="U63" i="23"/>
  <c r="U65" i="23"/>
  <c r="U66" i="23"/>
  <c r="U48" i="23"/>
  <c r="U51" i="23"/>
  <c r="U56" i="23"/>
  <c r="U50" i="23"/>
  <c r="U52" i="23"/>
  <c r="U68" i="23"/>
  <c r="U14" i="23"/>
  <c r="U62" i="23"/>
  <c r="U72" i="23"/>
  <c r="U39" i="23"/>
  <c r="U36" i="23"/>
  <c r="U67" i="23"/>
  <c r="U44" i="23"/>
  <c r="U5" i="23"/>
  <c r="U69" i="23"/>
  <c r="U60" i="23"/>
  <c r="U34" i="23"/>
  <c r="U30" i="23"/>
  <c r="U41" i="23"/>
  <c r="U64" i="23"/>
  <c r="U21" i="23"/>
  <c r="U71" i="23"/>
  <c r="U53" i="23"/>
  <c r="U43" i="23"/>
  <c r="U19" i="23"/>
  <c r="U32" i="23"/>
  <c r="U33" i="23"/>
  <c r="U38" i="23"/>
  <c r="U70" i="23"/>
  <c r="U35" i="23"/>
  <c r="U28" i="23"/>
  <c r="U27" i="23"/>
  <c r="AG8" i="7"/>
  <c r="U24" i="23"/>
  <c r="H8" i="19"/>
  <c r="G6" i="23"/>
  <c r="W8" i="7" l="1"/>
  <c r="F20" i="23"/>
  <c r="AH74" i="23"/>
  <c r="F19" i="23"/>
  <c r="F8" i="23"/>
  <c r="F37" i="23"/>
  <c r="T75" i="23"/>
  <c r="F14" i="23"/>
  <c r="F10" i="23"/>
  <c r="F29" i="23"/>
  <c r="AH75" i="23"/>
  <c r="F7" i="23"/>
  <c r="F41" i="23"/>
  <c r="F33" i="23"/>
  <c r="F32" i="23"/>
  <c r="F11" i="23"/>
  <c r="F40" i="23"/>
  <c r="M46" i="23"/>
  <c r="F43" i="23"/>
  <c r="F44" i="23"/>
  <c r="F28" i="23"/>
  <c r="AH73" i="23"/>
  <c r="F38" i="23"/>
  <c r="F25" i="23"/>
  <c r="F42" i="23"/>
  <c r="F21" i="23"/>
  <c r="M71" i="23"/>
  <c r="F45" i="23"/>
  <c r="M47" i="23"/>
  <c r="F12" i="23"/>
  <c r="F9" i="23"/>
  <c r="F13" i="23"/>
  <c r="F26" i="23"/>
  <c r="F31" i="23"/>
  <c r="F39" i="23"/>
  <c r="F60" i="23"/>
  <c r="F15" i="23"/>
  <c r="M70" i="23"/>
  <c r="F18" i="23"/>
  <c r="F17" i="23"/>
  <c r="F16" i="23"/>
  <c r="F74" i="23"/>
  <c r="F27" i="23"/>
  <c r="F23" i="23"/>
  <c r="T74" i="23"/>
  <c r="F24" i="23"/>
  <c r="F30" i="23"/>
  <c r="M48" i="23"/>
  <c r="F75" i="23"/>
  <c r="F22" i="23"/>
  <c r="G45" i="23"/>
  <c r="G39" i="23"/>
  <c r="G75" i="23"/>
  <c r="G30" i="23"/>
  <c r="G13" i="23"/>
  <c r="G16" i="23"/>
  <c r="G20" i="23"/>
  <c r="AI74" i="23"/>
  <c r="G19" i="23"/>
  <c r="G41" i="23"/>
  <c r="G33" i="23"/>
  <c r="N46" i="23"/>
  <c r="G38" i="23"/>
  <c r="G42" i="23"/>
  <c r="G12" i="23"/>
  <c r="G31" i="23"/>
  <c r="G15" i="23"/>
  <c r="G18" i="23"/>
  <c r="G74" i="23"/>
  <c r="G7" i="23"/>
  <c r="G40" i="23"/>
  <c r="G43" i="23"/>
  <c r="G26" i="23"/>
  <c r="G17" i="23"/>
  <c r="G24" i="23"/>
  <c r="N48" i="23"/>
  <c r="N70" i="23"/>
  <c r="G32" i="23"/>
  <c r="G44" i="23"/>
  <c r="G23" i="23"/>
  <c r="U75" i="23"/>
  <c r="G21" i="23"/>
  <c r="G27" i="23"/>
  <c r="G22" i="23"/>
  <c r="G25" i="23"/>
  <c r="AI75" i="23"/>
  <c r="G28" i="23"/>
  <c r="G8" i="23"/>
  <c r="N47" i="23"/>
  <c r="G9" i="23"/>
  <c r="G60" i="23"/>
  <c r="G37" i="23"/>
  <c r="G14" i="23"/>
  <c r="G10" i="23"/>
  <c r="G29" i="23"/>
  <c r="G11" i="23"/>
  <c r="N71" i="23"/>
  <c r="AI73" i="23"/>
  <c r="U74" i="23"/>
  <c r="AH8" i="7"/>
  <c r="D6" i="2" l="1"/>
  <c r="I108" i="21"/>
  <c r="I113" i="21"/>
  <c r="I110" i="21"/>
  <c r="I107" i="21"/>
  <c r="I112" i="21"/>
  <c r="I109" i="21"/>
  <c r="I106" i="21"/>
  <c r="I114" i="21"/>
  <c r="I111" i="21"/>
  <c r="I107" i="14"/>
  <c r="I109" i="14"/>
  <c r="I111" i="14"/>
  <c r="I113" i="14"/>
  <c r="I106" i="14"/>
  <c r="I108" i="14"/>
  <c r="I110" i="14"/>
  <c r="I112" i="14"/>
  <c r="I114" i="14"/>
  <c r="I15" i="17"/>
  <c r="I27" i="21"/>
  <c r="I106" i="17"/>
  <c r="I34" i="18"/>
  <c r="I97" i="21"/>
  <c r="I16" i="18"/>
  <c r="I90" i="14"/>
  <c r="I87" i="19"/>
  <c r="I102" i="19"/>
  <c r="I110" i="19"/>
  <c r="I97" i="14"/>
  <c r="I22" i="21"/>
  <c r="I116" i="21"/>
  <c r="I56" i="19"/>
  <c r="I56" i="14"/>
  <c r="I26" i="21"/>
  <c r="I78" i="14"/>
  <c r="I60" i="19"/>
  <c r="I97" i="17"/>
  <c r="I75" i="19"/>
  <c r="I18" i="21"/>
  <c r="I104" i="17"/>
  <c r="I15" i="21"/>
  <c r="I80" i="14"/>
  <c r="I65" i="19"/>
  <c r="I53" i="14"/>
  <c r="I33" i="21"/>
  <c r="I85" i="21"/>
  <c r="I74" i="19"/>
  <c r="I89" i="17"/>
  <c r="I52" i="14"/>
  <c r="I96" i="21"/>
  <c r="I93" i="21"/>
  <c r="I84" i="17"/>
  <c r="I109" i="17"/>
  <c r="I51" i="19"/>
  <c r="I29" i="18"/>
  <c r="I85" i="17"/>
  <c r="I83" i="14"/>
  <c r="I116" i="17"/>
  <c r="I80" i="17"/>
  <c r="I88" i="21"/>
  <c r="I15" i="18"/>
  <c r="I80" i="21"/>
  <c r="I103" i="14"/>
  <c r="I81" i="19"/>
  <c r="I23" i="21"/>
  <c r="I85" i="19"/>
  <c r="I84" i="21"/>
  <c r="I94" i="19"/>
  <c r="I105" i="21"/>
  <c r="I91" i="19"/>
  <c r="I50" i="19"/>
  <c r="I28" i="18"/>
  <c r="I101" i="19"/>
  <c r="I75" i="14"/>
  <c r="I8" i="17"/>
  <c r="I99" i="19"/>
  <c r="I107" i="17"/>
  <c r="I117" i="14"/>
  <c r="I83" i="21"/>
  <c r="I69" i="19"/>
  <c r="I102" i="17"/>
  <c r="I89" i="19"/>
  <c r="I79" i="14"/>
  <c r="I116" i="19"/>
  <c r="I25" i="21"/>
  <c r="I99" i="21"/>
  <c r="I84" i="14"/>
  <c r="I116" i="14"/>
  <c r="I54" i="19"/>
  <c r="I68" i="14"/>
  <c r="I87" i="21"/>
  <c r="I102" i="14"/>
  <c r="I95" i="14"/>
  <c r="I41" i="18"/>
  <c r="I58" i="14"/>
  <c r="I83" i="19"/>
  <c r="I92" i="21"/>
  <c r="I59" i="19"/>
  <c r="I54" i="14"/>
  <c r="I19" i="21"/>
  <c r="I61" i="19"/>
  <c r="I31" i="21"/>
  <c r="I89" i="14"/>
  <c r="I86" i="19"/>
  <c r="I113" i="17"/>
  <c r="I66" i="19"/>
  <c r="I89" i="21"/>
  <c r="I32" i="21"/>
  <c r="I62" i="14"/>
  <c r="I39" i="18"/>
  <c r="I74" i="14"/>
  <c r="I17" i="18"/>
  <c r="I90" i="19"/>
  <c r="I12" i="18"/>
  <c r="I92" i="14"/>
  <c r="I64" i="19"/>
  <c r="I33" i="18"/>
  <c r="I82" i="14"/>
  <c r="I34" i="21"/>
  <c r="I100" i="19"/>
  <c r="I104" i="19"/>
  <c r="I97" i="19"/>
  <c r="I20" i="21"/>
  <c r="I86" i="17"/>
  <c r="I25" i="18"/>
  <c r="I30" i="18"/>
  <c r="I95" i="17"/>
  <c r="I11" i="18"/>
  <c r="I98" i="19"/>
  <c r="I78" i="21"/>
  <c r="I55" i="14"/>
  <c r="I94" i="21"/>
  <c r="I13" i="21"/>
  <c r="I11" i="21"/>
  <c r="I101" i="14"/>
  <c r="I91" i="14"/>
  <c r="I24" i="18"/>
  <c r="I90" i="21"/>
  <c r="I115" i="17"/>
  <c r="I57" i="19"/>
  <c r="I93" i="14"/>
  <c r="I37" i="18"/>
  <c r="I79" i="17"/>
  <c r="I103" i="17"/>
  <c r="I98" i="21"/>
  <c r="I38" i="18"/>
  <c r="I81" i="14"/>
  <c r="I94" i="14"/>
  <c r="I49" i="19"/>
  <c r="I16" i="21"/>
  <c r="I76" i="14"/>
  <c r="I99" i="17"/>
  <c r="I14" i="18"/>
  <c r="I108" i="17"/>
  <c r="I27" i="18"/>
  <c r="I55" i="19"/>
  <c r="I26" i="18"/>
  <c r="I53" i="19"/>
  <c r="I9" i="18"/>
  <c r="I115" i="19"/>
  <c r="I99" i="14"/>
  <c r="I111" i="17"/>
  <c r="I100" i="21"/>
  <c r="I51" i="14"/>
  <c r="I63" i="19"/>
  <c r="I100" i="17"/>
  <c r="I85" i="14"/>
  <c r="I60" i="14"/>
  <c r="I105" i="14"/>
  <c r="I12" i="21"/>
  <c r="I48" i="19"/>
  <c r="I10" i="21"/>
  <c r="I86" i="21"/>
  <c r="I91" i="21"/>
  <c r="I110" i="17"/>
  <c r="I10" i="18"/>
  <c r="I78" i="19"/>
  <c r="I71" i="19"/>
  <c r="I52" i="19"/>
  <c r="I77" i="14"/>
  <c r="I35" i="21"/>
  <c r="I93" i="17"/>
  <c r="I79" i="19"/>
  <c r="I115" i="21"/>
  <c r="I92" i="19"/>
  <c r="I95" i="21"/>
  <c r="I13" i="18"/>
  <c r="I73" i="19"/>
  <c r="I92" i="17"/>
  <c r="I40" i="18"/>
  <c r="I88" i="14"/>
  <c r="I91" i="17"/>
  <c r="I87" i="17"/>
  <c r="I8" i="18"/>
  <c r="I82" i="21"/>
  <c r="I9" i="21"/>
  <c r="I11" i="17"/>
  <c r="I81" i="21"/>
  <c r="I114" i="17"/>
  <c r="I59" i="14"/>
  <c r="I81" i="17"/>
  <c r="I93" i="19"/>
  <c r="I13" i="17"/>
  <c r="I67" i="19"/>
  <c r="I14" i="21"/>
  <c r="I30" i="21"/>
  <c r="I71" i="14"/>
  <c r="I87" i="14"/>
  <c r="I14" i="17"/>
  <c r="I96" i="17"/>
  <c r="I35" i="18"/>
  <c r="I61" i="14"/>
  <c r="I95" i="19"/>
  <c r="I10" i="17"/>
  <c r="I112" i="17"/>
  <c r="I96" i="14"/>
  <c r="I9" i="17"/>
  <c r="I8" i="21"/>
  <c r="I103" i="21"/>
  <c r="I86" i="14"/>
  <c r="I117" i="19"/>
  <c r="I29" i="21"/>
  <c r="I57" i="14"/>
  <c r="I36" i="18"/>
  <c r="I84" i="19"/>
  <c r="I103" i="19"/>
  <c r="I24" i="21"/>
  <c r="I72" i="19"/>
  <c r="I104" i="14"/>
  <c r="I105" i="17"/>
  <c r="I28" i="21"/>
  <c r="I79" i="21"/>
  <c r="I105" i="19"/>
  <c r="I102" i="21"/>
  <c r="I90" i="17"/>
  <c r="I115" i="14"/>
  <c r="I104" i="21"/>
  <c r="I82" i="19"/>
  <c r="I83" i="17"/>
  <c r="I101" i="21"/>
  <c r="I31" i="18"/>
  <c r="I70" i="19"/>
  <c r="I82" i="17"/>
  <c r="I98" i="17"/>
  <c r="I117" i="21"/>
  <c r="I32" i="18"/>
  <c r="I68" i="19"/>
  <c r="I80" i="19"/>
  <c r="I21" i="21"/>
  <c r="I96" i="19"/>
  <c r="I98" i="14"/>
  <c r="I58" i="19"/>
  <c r="I101" i="17"/>
  <c r="I88" i="17"/>
  <c r="I12" i="17"/>
  <c r="I65" i="14"/>
  <c r="I88" i="19"/>
  <c r="I17" i="21"/>
  <c r="I100" i="14"/>
  <c r="I94" i="17"/>
  <c r="I117" i="17"/>
  <c r="AH112" i="23" l="1"/>
  <c r="AH110" i="23"/>
  <c r="AH111" i="23"/>
  <c r="S111" i="7"/>
  <c r="AH106" i="23"/>
  <c r="S114" i="7"/>
  <c r="AH109" i="23"/>
  <c r="S106" i="7"/>
  <c r="AH101" i="23"/>
  <c r="S109" i="7"/>
  <c r="AH104" i="23"/>
  <c r="S112" i="7"/>
  <c r="AH107" i="23"/>
  <c r="S107" i="7"/>
  <c r="AH102" i="23"/>
  <c r="AH105" i="23"/>
  <c r="S113" i="7"/>
  <c r="AH108" i="23"/>
  <c r="S108" i="7"/>
  <c r="AH103" i="23"/>
  <c r="M110" i="23"/>
  <c r="M111" i="23"/>
  <c r="M112" i="23"/>
  <c r="J114" i="7"/>
  <c r="M109" i="23"/>
  <c r="J112" i="7"/>
  <c r="M107" i="23"/>
  <c r="M105" i="23"/>
  <c r="J108" i="7"/>
  <c r="M103" i="23"/>
  <c r="J106" i="7"/>
  <c r="M101" i="23"/>
  <c r="J113" i="7"/>
  <c r="M108" i="23"/>
  <c r="J111" i="7"/>
  <c r="M106" i="23"/>
  <c r="J109" i="7"/>
  <c r="M104" i="23"/>
  <c r="J107" i="7"/>
  <c r="M102" i="23"/>
  <c r="M15" i="7"/>
  <c r="N15" i="7" s="1"/>
  <c r="T13" i="23"/>
  <c r="M117" i="7"/>
  <c r="T112" i="23"/>
  <c r="M94" i="7"/>
  <c r="T89" i="23"/>
  <c r="J100" i="7"/>
  <c r="M95" i="23"/>
  <c r="S17" i="7"/>
  <c r="AH15" i="23"/>
  <c r="V88" i="7"/>
  <c r="F47" i="23"/>
  <c r="J65" i="7"/>
  <c r="M60" i="23"/>
  <c r="M12" i="7"/>
  <c r="T10" i="23"/>
  <c r="M88" i="7"/>
  <c r="T83" i="23"/>
  <c r="M101" i="7"/>
  <c r="T96" i="23"/>
  <c r="V58" i="7"/>
  <c r="J98" i="7"/>
  <c r="M93" i="23"/>
  <c r="V96" i="7"/>
  <c r="F55" i="23"/>
  <c r="S21" i="7"/>
  <c r="AH19" i="23"/>
  <c r="V80" i="7"/>
  <c r="V68" i="7"/>
  <c r="P32" i="7"/>
  <c r="AA30" i="23"/>
  <c r="S117" i="7"/>
  <c r="M98" i="7"/>
  <c r="T93" i="23"/>
  <c r="M82" i="7"/>
  <c r="T77" i="23"/>
  <c r="V70" i="7"/>
  <c r="P31" i="7"/>
  <c r="AA29" i="23"/>
  <c r="S101" i="7"/>
  <c r="AH96" i="23"/>
  <c r="M83" i="7"/>
  <c r="T78" i="23"/>
  <c r="V82" i="7"/>
  <c r="S104" i="7"/>
  <c r="AH99" i="23"/>
  <c r="J115" i="7"/>
  <c r="M90" i="7"/>
  <c r="T85" i="23"/>
  <c r="S102" i="7"/>
  <c r="AH97" i="23"/>
  <c r="V105" i="7"/>
  <c r="F64" i="23"/>
  <c r="S79" i="7"/>
  <c r="S28" i="7"/>
  <c r="AH26" i="23"/>
  <c r="M105" i="7"/>
  <c r="T100" i="23"/>
  <c r="J104" i="7"/>
  <c r="M99" i="23"/>
  <c r="V72" i="7"/>
  <c r="S24" i="7"/>
  <c r="AH22" i="23"/>
  <c r="V103" i="7"/>
  <c r="F62" i="23"/>
  <c r="V84" i="7"/>
  <c r="P36" i="7"/>
  <c r="AA34" i="23"/>
  <c r="J57" i="7"/>
  <c r="M52" i="23"/>
  <c r="S29" i="7"/>
  <c r="AH27" i="23"/>
  <c r="V117" i="7"/>
  <c r="F76" i="23"/>
  <c r="J86" i="7"/>
  <c r="M81" i="23"/>
  <c r="S103" i="7"/>
  <c r="AH98" i="23"/>
  <c r="S8" i="7"/>
  <c r="AH6" i="23"/>
  <c r="M9" i="7"/>
  <c r="T7" i="23"/>
  <c r="J96" i="7"/>
  <c r="M91" i="23"/>
  <c r="M112" i="7"/>
  <c r="T107" i="23"/>
  <c r="M10" i="7"/>
  <c r="T8" i="23"/>
  <c r="V95" i="7"/>
  <c r="F54" i="23"/>
  <c r="J61" i="7"/>
  <c r="M56" i="23"/>
  <c r="P35" i="7"/>
  <c r="AA33" i="23"/>
  <c r="M96" i="7"/>
  <c r="T91" i="23"/>
  <c r="M14" i="7"/>
  <c r="T12" i="23"/>
  <c r="J87" i="7"/>
  <c r="M82" i="23"/>
  <c r="J71" i="7"/>
  <c r="M66" i="23"/>
  <c r="S30" i="7"/>
  <c r="AH28" i="23"/>
  <c r="S14" i="7"/>
  <c r="AH12" i="23"/>
  <c r="V67" i="7"/>
  <c r="M13" i="7"/>
  <c r="T11" i="23"/>
  <c r="V93" i="7"/>
  <c r="F52" i="23"/>
  <c r="M81" i="7"/>
  <c r="T76" i="23"/>
  <c r="J59" i="7"/>
  <c r="M54" i="23"/>
  <c r="M114" i="7"/>
  <c r="T109" i="23"/>
  <c r="S81" i="7"/>
  <c r="AH76" i="23"/>
  <c r="M11" i="7"/>
  <c r="T9" i="23"/>
  <c r="S9" i="7"/>
  <c r="AH7" i="23"/>
  <c r="S82" i="7"/>
  <c r="AH77" i="23"/>
  <c r="P8" i="7"/>
  <c r="AA6" i="23"/>
  <c r="M87" i="7"/>
  <c r="T82" i="23"/>
  <c r="M91" i="7"/>
  <c r="T86" i="23"/>
  <c r="J88" i="7"/>
  <c r="M83" i="23"/>
  <c r="P40" i="7"/>
  <c r="AA38" i="23"/>
  <c r="M92" i="7"/>
  <c r="T87" i="23"/>
  <c r="J63" i="7"/>
  <c r="M58" i="23"/>
  <c r="V73" i="7"/>
  <c r="P13" i="7"/>
  <c r="AA11" i="23"/>
  <c r="S95" i="7"/>
  <c r="AH90" i="23"/>
  <c r="V92" i="7"/>
  <c r="F51" i="23"/>
  <c r="S115" i="7"/>
  <c r="V79" i="7"/>
  <c r="M93" i="7"/>
  <c r="T88" i="23"/>
  <c r="S35" i="7"/>
  <c r="AH33" i="23"/>
  <c r="J77" i="7"/>
  <c r="M72" i="23"/>
  <c r="V52" i="7"/>
  <c r="V71" i="7"/>
  <c r="V78" i="7"/>
  <c r="P10" i="7"/>
  <c r="AA8" i="23"/>
  <c r="M110" i="7"/>
  <c r="T105" i="23"/>
  <c r="S91" i="7"/>
  <c r="AH86" i="23"/>
  <c r="S86" i="7"/>
  <c r="AH81" i="23"/>
  <c r="S10" i="7"/>
  <c r="AH8" i="23"/>
  <c r="V48" i="7"/>
  <c r="S12" i="7"/>
  <c r="AH10" i="23"/>
  <c r="J105" i="7"/>
  <c r="M100" i="23"/>
  <c r="J60" i="7"/>
  <c r="M55" i="23"/>
  <c r="J85" i="7"/>
  <c r="M80" i="23"/>
  <c r="M100" i="7"/>
  <c r="T95" i="23"/>
  <c r="V63" i="7"/>
  <c r="J51" i="7"/>
  <c r="S100" i="7"/>
  <c r="AH95" i="23"/>
  <c r="M111" i="7"/>
  <c r="T106" i="23"/>
  <c r="J99" i="7"/>
  <c r="M94" i="23"/>
  <c r="V115" i="7"/>
  <c r="P9" i="7"/>
  <c r="AA7" i="23"/>
  <c r="V53" i="7"/>
  <c r="P26" i="7"/>
  <c r="AA24" i="23"/>
  <c r="V55" i="7"/>
  <c r="P27" i="7"/>
  <c r="AA25" i="23"/>
  <c r="M108" i="7"/>
  <c r="T103" i="23"/>
  <c r="P14" i="7"/>
  <c r="AA12" i="23"/>
  <c r="M99" i="7"/>
  <c r="T94" i="23"/>
  <c r="J76" i="7"/>
  <c r="S16" i="7"/>
  <c r="AH14" i="23"/>
  <c r="V49" i="7"/>
  <c r="J94" i="7"/>
  <c r="M89" i="23"/>
  <c r="J81" i="7"/>
  <c r="M76" i="23"/>
  <c r="P38" i="7"/>
  <c r="AA36" i="23"/>
  <c r="S98" i="7"/>
  <c r="AH93" i="23"/>
  <c r="M103" i="7"/>
  <c r="T98" i="23"/>
  <c r="M79" i="7"/>
  <c r="P37" i="7"/>
  <c r="AA35" i="23"/>
  <c r="J93" i="7"/>
  <c r="M88" i="23"/>
  <c r="V57" i="7"/>
  <c r="M115" i="7"/>
  <c r="T110" i="23"/>
  <c r="S90" i="7"/>
  <c r="AH85" i="23"/>
  <c r="P24" i="7"/>
  <c r="AA22" i="23"/>
  <c r="J91" i="7"/>
  <c r="M86" i="23"/>
  <c r="J101" i="7"/>
  <c r="M96" i="23"/>
  <c r="S11" i="7"/>
  <c r="AH9" i="23"/>
  <c r="S13" i="7"/>
  <c r="AH11" i="23"/>
  <c r="S94" i="7"/>
  <c r="AH89" i="23"/>
  <c r="J55" i="7"/>
  <c r="M50" i="23"/>
  <c r="S78" i="7"/>
  <c r="V98" i="7"/>
  <c r="F57" i="23"/>
  <c r="P11" i="7"/>
  <c r="AA9" i="23"/>
  <c r="M95" i="7"/>
  <c r="T90" i="23"/>
  <c r="P30" i="7"/>
  <c r="AA28" i="23"/>
  <c r="P25" i="7"/>
  <c r="AA23" i="23"/>
  <c r="M86" i="7"/>
  <c r="T81" i="23"/>
  <c r="S20" i="7"/>
  <c r="AH18" i="23"/>
  <c r="V97" i="7"/>
  <c r="F56" i="23"/>
  <c r="V104" i="7"/>
  <c r="F63" i="23"/>
  <c r="V100" i="7"/>
  <c r="F59" i="23"/>
  <c r="S34" i="7"/>
  <c r="AH32" i="23"/>
  <c r="J82" i="7"/>
  <c r="M77" i="23"/>
  <c r="P33" i="7"/>
  <c r="AA31" i="23"/>
  <c r="V64" i="7"/>
  <c r="J92" i="7"/>
  <c r="M87" i="23"/>
  <c r="P12" i="7"/>
  <c r="AA10" i="23"/>
  <c r="V90" i="7"/>
  <c r="F49" i="23"/>
  <c r="P17" i="7"/>
  <c r="AA15" i="23"/>
  <c r="J74" i="7"/>
  <c r="M69" i="23"/>
  <c r="P39" i="7"/>
  <c r="AA37" i="23"/>
  <c r="J62" i="7"/>
  <c r="M57" i="23"/>
  <c r="S32" i="7"/>
  <c r="AH30" i="23"/>
  <c r="S89" i="7"/>
  <c r="AH84" i="23"/>
  <c r="V66" i="7"/>
  <c r="S110" i="7"/>
  <c r="M113" i="7"/>
  <c r="T108" i="23"/>
  <c r="V86" i="7"/>
  <c r="J89" i="7"/>
  <c r="M84" i="23"/>
  <c r="S31" i="7"/>
  <c r="AH29" i="23"/>
  <c r="V61" i="7"/>
  <c r="S19" i="7"/>
  <c r="AH17" i="23"/>
  <c r="J54" i="7"/>
  <c r="M49" i="23"/>
  <c r="V59" i="7"/>
  <c r="S92" i="7"/>
  <c r="AH87" i="23"/>
  <c r="V83" i="7"/>
  <c r="J58" i="7"/>
  <c r="M53" i="23"/>
  <c r="P41" i="7"/>
  <c r="AA39" i="23"/>
  <c r="J95" i="7"/>
  <c r="M90" i="23"/>
  <c r="J102" i="7"/>
  <c r="M97" i="23"/>
  <c r="S87" i="7"/>
  <c r="AH82" i="23"/>
  <c r="J68" i="7"/>
  <c r="M63" i="23"/>
  <c r="V54" i="7"/>
  <c r="J116" i="7"/>
  <c r="J84" i="7"/>
  <c r="M79" i="23"/>
  <c r="S99" i="7"/>
  <c r="AH94" i="23"/>
  <c r="S25" i="7"/>
  <c r="AH23" i="23"/>
  <c r="V116" i="7"/>
  <c r="J79" i="7"/>
  <c r="M74" i="23"/>
  <c r="V89" i="7"/>
  <c r="F48" i="23"/>
  <c r="M102" i="7"/>
  <c r="T97" i="23"/>
  <c r="V69" i="7"/>
  <c r="S83" i="7"/>
  <c r="AH78" i="23"/>
  <c r="J117" i="7"/>
  <c r="M107" i="7"/>
  <c r="T102" i="23"/>
  <c r="V99" i="7"/>
  <c r="F58" i="23"/>
  <c r="M8" i="7"/>
  <c r="T6" i="23"/>
  <c r="J75" i="7"/>
  <c r="V101" i="7"/>
  <c r="P28" i="7"/>
  <c r="AA26" i="23"/>
  <c r="V50" i="7"/>
  <c r="V91" i="7"/>
  <c r="F50" i="23"/>
  <c r="S105" i="7"/>
  <c r="AH100" i="23"/>
  <c r="V94" i="7"/>
  <c r="F53" i="23"/>
  <c r="S84" i="7"/>
  <c r="AH79" i="23"/>
  <c r="V85" i="7"/>
  <c r="S23" i="7"/>
  <c r="AH21" i="23"/>
  <c r="V81" i="7"/>
  <c r="J103" i="7"/>
  <c r="M98" i="23"/>
  <c r="S80" i="7"/>
  <c r="P15" i="7"/>
  <c r="AA13" i="23"/>
  <c r="S88" i="7"/>
  <c r="AH83" i="23"/>
  <c r="M80" i="7"/>
  <c r="M116" i="7"/>
  <c r="T111" i="23"/>
  <c r="J83" i="7"/>
  <c r="M78" i="23"/>
  <c r="M85" i="7"/>
  <c r="T80" i="23"/>
  <c r="P29" i="7"/>
  <c r="AA27" i="23"/>
  <c r="V51" i="7"/>
  <c r="M109" i="7"/>
  <c r="T104" i="23"/>
  <c r="M84" i="7"/>
  <c r="T79" i="23"/>
  <c r="S93" i="7"/>
  <c r="AH88" i="23"/>
  <c r="S96" i="7"/>
  <c r="AH91" i="23"/>
  <c r="J52" i="7"/>
  <c r="M89" i="7"/>
  <c r="T84" i="23"/>
  <c r="V74" i="7"/>
  <c r="S85" i="7"/>
  <c r="AH80" i="23"/>
  <c r="S33" i="7"/>
  <c r="AH31" i="23"/>
  <c r="J53" i="7"/>
  <c r="V65" i="7"/>
  <c r="J80" i="7"/>
  <c r="M75" i="23"/>
  <c r="S15" i="7"/>
  <c r="AH13" i="23"/>
  <c r="M104" i="7"/>
  <c r="T99" i="23"/>
  <c r="S18" i="7"/>
  <c r="AH16" i="23"/>
  <c r="V75" i="7"/>
  <c r="M97" i="7"/>
  <c r="T92" i="23"/>
  <c r="V60" i="7"/>
  <c r="J78" i="7"/>
  <c r="M73" i="23"/>
  <c r="S26" i="7"/>
  <c r="AH24" i="23"/>
  <c r="J56" i="7"/>
  <c r="M51" i="23"/>
  <c r="V56" i="7"/>
  <c r="S116" i="7"/>
  <c r="S22" i="7"/>
  <c r="AH20" i="23"/>
  <c r="J97" i="7"/>
  <c r="M92" i="23"/>
  <c r="V110" i="7"/>
  <c r="F69" i="23"/>
  <c r="V102" i="7"/>
  <c r="F61" i="23"/>
  <c r="V87" i="7"/>
  <c r="F46" i="23"/>
  <c r="J90" i="7"/>
  <c r="M85" i="23"/>
  <c r="P16" i="7"/>
  <c r="AA14" i="23"/>
  <c r="S97" i="7"/>
  <c r="AH92" i="23"/>
  <c r="P34" i="7"/>
  <c r="AA32" i="23"/>
  <c r="M106" i="7"/>
  <c r="T101" i="23"/>
  <c r="S27" i="7"/>
  <c r="AH25" i="23"/>
  <c r="J110" i="7"/>
  <c r="AI112" i="23"/>
  <c r="AI101" i="23"/>
  <c r="AI108" i="23"/>
  <c r="AI111" i="23"/>
  <c r="AI107" i="23"/>
  <c r="AI109" i="23"/>
  <c r="AI110" i="23"/>
  <c r="AI104" i="23"/>
  <c r="AI106" i="23"/>
  <c r="AI102" i="23"/>
  <c r="AI103" i="23"/>
  <c r="AI105" i="23"/>
  <c r="N110" i="23"/>
  <c r="N102" i="23"/>
  <c r="N108" i="23"/>
  <c r="N106" i="23"/>
  <c r="N111" i="23"/>
  <c r="N103" i="23"/>
  <c r="N104" i="23"/>
  <c r="N101" i="23"/>
  <c r="N109" i="23"/>
  <c r="N105" i="23"/>
  <c r="N112" i="23"/>
  <c r="N107" i="23"/>
  <c r="U13" i="23"/>
  <c r="AI19" i="23"/>
  <c r="U78" i="23"/>
  <c r="AI97" i="23"/>
  <c r="N54" i="23"/>
  <c r="AI7" i="23"/>
  <c r="U86" i="23"/>
  <c r="N58" i="23"/>
  <c r="AI86" i="23"/>
  <c r="AB25" i="23"/>
  <c r="AB36" i="23"/>
  <c r="AB22" i="23"/>
  <c r="AI11" i="23"/>
  <c r="AB15" i="23"/>
  <c r="AI30" i="23"/>
  <c r="M2" i="23"/>
  <c r="N49" i="23"/>
  <c r="AB39" i="23"/>
  <c r="N63" i="23"/>
  <c r="AI23" i="23"/>
  <c r="G50" i="23"/>
  <c r="U80" i="23"/>
  <c r="U92" i="23"/>
  <c r="AB27" i="23"/>
  <c r="AI95" i="23"/>
  <c r="AI29" i="23"/>
  <c r="U99" i="23"/>
  <c r="F2" i="23"/>
  <c r="G46" i="23"/>
  <c r="N89" i="23"/>
  <c r="N79" i="23"/>
  <c r="G53" i="23"/>
  <c r="N85" i="23"/>
  <c r="G55" i="23"/>
  <c r="U87" i="23"/>
  <c r="N76" i="23"/>
  <c r="N57" i="23"/>
  <c r="AI94" i="23"/>
  <c r="U112" i="23"/>
  <c r="G47" i="23"/>
  <c r="U96" i="23"/>
  <c r="U77" i="23"/>
  <c r="N99" i="23"/>
  <c r="AB34" i="23"/>
  <c r="N81" i="23"/>
  <c r="N91" i="23"/>
  <c r="N56" i="23"/>
  <c r="N82" i="23"/>
  <c r="N100" i="23"/>
  <c r="AI14" i="23"/>
  <c r="N88" i="23"/>
  <c r="AB9" i="23"/>
  <c r="U81" i="23"/>
  <c r="G59" i="23"/>
  <c r="N84" i="23"/>
  <c r="U6" i="23"/>
  <c r="T2" i="23"/>
  <c r="AI21" i="23"/>
  <c r="AI83" i="23"/>
  <c r="AI88" i="23"/>
  <c r="AI80" i="23"/>
  <c r="AI13" i="23"/>
  <c r="G61" i="23"/>
  <c r="AI92" i="23"/>
  <c r="N87" i="23"/>
  <c r="AI99" i="23"/>
  <c r="AI98" i="23"/>
  <c r="U107" i="23"/>
  <c r="N66" i="23"/>
  <c r="AB11" i="23"/>
  <c r="AI18" i="23"/>
  <c r="AI87" i="23"/>
  <c r="N74" i="23"/>
  <c r="AI31" i="23"/>
  <c r="AI20" i="23"/>
  <c r="AB32" i="23"/>
  <c r="U110" i="23"/>
  <c r="N98" i="23"/>
  <c r="AI16" i="23"/>
  <c r="U76" i="23"/>
  <c r="AI85" i="23"/>
  <c r="U108" i="23"/>
  <c r="AI82" i="23"/>
  <c r="G64" i="23"/>
  <c r="U11" i="23"/>
  <c r="U109" i="23"/>
  <c r="AI77" i="23"/>
  <c r="N83" i="23"/>
  <c r="AI81" i="23"/>
  <c r="AB7" i="23"/>
  <c r="U103" i="23"/>
  <c r="AI93" i="23"/>
  <c r="N86" i="23"/>
  <c r="AI89" i="23"/>
  <c r="N69" i="23"/>
  <c r="AI84" i="23"/>
  <c r="N90" i="23"/>
  <c r="AI78" i="23"/>
  <c r="AI100" i="23"/>
  <c r="AB33" i="23"/>
  <c r="U88" i="23"/>
  <c r="N55" i="23"/>
  <c r="AI32" i="23"/>
  <c r="AI91" i="23"/>
  <c r="N73" i="23"/>
  <c r="U98" i="23"/>
  <c r="AB37" i="23"/>
  <c r="N97" i="23"/>
  <c r="U111" i="23"/>
  <c r="U101" i="23"/>
  <c r="G62" i="23"/>
  <c r="U82" i="23"/>
  <c r="U105" i="23"/>
  <c r="U94" i="23"/>
  <c r="AI9" i="23"/>
  <c r="AI17" i="23"/>
  <c r="U84" i="23"/>
  <c r="U89" i="23"/>
  <c r="N60" i="23"/>
  <c r="N52" i="23"/>
  <c r="U90" i="23"/>
  <c r="N78" i="23"/>
  <c r="N93" i="23"/>
  <c r="AB30" i="23"/>
  <c r="AB29" i="23"/>
  <c r="AI22" i="23"/>
  <c r="G52" i="23"/>
  <c r="AI76" i="23"/>
  <c r="AA2" i="23"/>
  <c r="AB6" i="23"/>
  <c r="AB38" i="23"/>
  <c r="AB8" i="23"/>
  <c r="AI8" i="23"/>
  <c r="AB12" i="23"/>
  <c r="N96" i="23"/>
  <c r="N50" i="23"/>
  <c r="AB10" i="23"/>
  <c r="U85" i="23"/>
  <c r="N95" i="23"/>
  <c r="U10" i="23"/>
  <c r="AI26" i="23"/>
  <c r="AI27" i="23"/>
  <c r="AI6" i="23"/>
  <c r="AH2" i="23"/>
  <c r="U8" i="23"/>
  <c r="U91" i="23"/>
  <c r="AI28" i="23"/>
  <c r="AI90" i="23"/>
  <c r="AI33" i="23"/>
  <c r="N80" i="23"/>
  <c r="U106" i="23"/>
  <c r="AB24" i="23"/>
  <c r="AB28" i="23"/>
  <c r="G56" i="23"/>
  <c r="N77" i="23"/>
  <c r="G48" i="23"/>
  <c r="U102" i="23"/>
  <c r="AB26" i="23"/>
  <c r="U104" i="23"/>
  <c r="N92" i="23"/>
  <c r="AI96" i="23"/>
  <c r="AI15" i="23"/>
  <c r="U83" i="23"/>
  <c r="U93" i="23"/>
  <c r="U100" i="23"/>
  <c r="G76" i="23"/>
  <c r="U7" i="23"/>
  <c r="G54" i="23"/>
  <c r="U12" i="23"/>
  <c r="AI12" i="23"/>
  <c r="G51" i="23"/>
  <c r="N72" i="23"/>
  <c r="AI10" i="23"/>
  <c r="U95" i="23"/>
  <c r="N94" i="23"/>
  <c r="AB35" i="23"/>
  <c r="G57" i="23"/>
  <c r="AB23" i="23"/>
  <c r="G63" i="23"/>
  <c r="AB31" i="23"/>
  <c r="U97" i="23"/>
  <c r="G58" i="23"/>
  <c r="AB13" i="23"/>
  <c r="U79" i="23"/>
  <c r="N75" i="23"/>
  <c r="N51" i="23"/>
  <c r="G69" i="23"/>
  <c r="AB14" i="23"/>
  <c r="AI25" i="23"/>
  <c r="AI24" i="23"/>
  <c r="U9" i="23"/>
  <c r="G49" i="23"/>
  <c r="N53" i="23"/>
  <c r="AI79" i="23"/>
  <c r="T106" i="7" l="1"/>
  <c r="T107" i="7"/>
  <c r="T114" i="7"/>
  <c r="T112" i="7"/>
  <c r="T109" i="7"/>
  <c r="T111" i="7"/>
  <c r="T108" i="7"/>
  <c r="T113" i="7"/>
  <c r="K114" i="7"/>
  <c r="K106" i="7"/>
  <c r="K112" i="7"/>
  <c r="K111" i="7"/>
  <c r="K113" i="7"/>
  <c r="K107" i="7"/>
  <c r="K109" i="7"/>
  <c r="K108" i="7"/>
  <c r="W75" i="7"/>
  <c r="W98" i="7"/>
  <c r="Q37" i="7"/>
  <c r="K99" i="7"/>
  <c r="K77" i="7"/>
  <c r="W95" i="7"/>
  <c r="T17" i="7"/>
  <c r="K83" i="7"/>
  <c r="K90" i="7"/>
  <c r="N97" i="7"/>
  <c r="W74" i="7"/>
  <c r="N85" i="7"/>
  <c r="W85" i="7"/>
  <c r="W91" i="7"/>
  <c r="T25" i="7"/>
  <c r="K68" i="7"/>
  <c r="Q41" i="7"/>
  <c r="K54" i="7"/>
  <c r="W86" i="7"/>
  <c r="T32" i="7"/>
  <c r="Q17" i="7"/>
  <c r="T13" i="7"/>
  <c r="Q24" i="7"/>
  <c r="Q38" i="7"/>
  <c r="K76" i="7"/>
  <c r="Q27" i="7"/>
  <c r="T91" i="7"/>
  <c r="K63" i="7"/>
  <c r="N91" i="7"/>
  <c r="T9" i="7"/>
  <c r="K59" i="7"/>
  <c r="W84" i="7"/>
  <c r="T102" i="7"/>
  <c r="N83" i="7"/>
  <c r="T21" i="7"/>
  <c r="W50" i="7"/>
  <c r="N89" i="7"/>
  <c r="T84" i="7"/>
  <c r="T99" i="7"/>
  <c r="T87" i="7"/>
  <c r="K58" i="7"/>
  <c r="T19" i="7"/>
  <c r="N113" i="7"/>
  <c r="K62" i="7"/>
  <c r="W90" i="7"/>
  <c r="T78" i="7"/>
  <c r="T11" i="7"/>
  <c r="T90" i="7"/>
  <c r="N79" i="7"/>
  <c r="K81" i="7"/>
  <c r="N99" i="7"/>
  <c r="W48" i="7"/>
  <c r="N110" i="7"/>
  <c r="N92" i="7"/>
  <c r="N87" i="7"/>
  <c r="N11" i="7"/>
  <c r="N81" i="7"/>
  <c r="W103" i="7"/>
  <c r="N90" i="7"/>
  <c r="T101" i="7"/>
  <c r="T117" i="7"/>
  <c r="W96" i="7"/>
  <c r="W99" i="7"/>
  <c r="K52" i="7"/>
  <c r="N107" i="7"/>
  <c r="W83" i="7"/>
  <c r="W97" i="7"/>
  <c r="Q30" i="7"/>
  <c r="Q26" i="7"/>
  <c r="N111" i="7"/>
  <c r="K85" i="7"/>
  <c r="T35" i="7"/>
  <c r="T95" i="7"/>
  <c r="T30" i="7"/>
  <c r="N96" i="7"/>
  <c r="N10" i="7"/>
  <c r="T8" i="7"/>
  <c r="T29" i="7"/>
  <c r="T28" i="7"/>
  <c r="K115" i="7"/>
  <c r="N12" i="7"/>
  <c r="K100" i="7"/>
  <c r="N105" i="7"/>
  <c r="W93" i="7"/>
  <c r="T24" i="7"/>
  <c r="Q32" i="7"/>
  <c r="K98" i="7"/>
  <c r="Q16" i="7"/>
  <c r="N102" i="7"/>
  <c r="Q33" i="7"/>
  <c r="N14" i="7"/>
  <c r="N98" i="7"/>
  <c r="W65" i="7"/>
  <c r="T80" i="7"/>
  <c r="N106" i="7"/>
  <c r="T18" i="7"/>
  <c r="K53" i="7"/>
  <c r="N109" i="7"/>
  <c r="Q28" i="7"/>
  <c r="K103" i="7"/>
  <c r="K117" i="7"/>
  <c r="K102" i="7"/>
  <c r="W66" i="7"/>
  <c r="N115" i="7"/>
  <c r="Q14" i="7"/>
  <c r="T79" i="7"/>
  <c r="W87" i="7"/>
  <c r="N104" i="7"/>
  <c r="N80" i="7"/>
  <c r="K116" i="7"/>
  <c r="T92" i="7"/>
  <c r="T34" i="7"/>
  <c r="T20" i="7"/>
  <c r="N95" i="7"/>
  <c r="W57" i="7"/>
  <c r="W49" i="7"/>
  <c r="T100" i="7"/>
  <c r="K60" i="7"/>
  <c r="W78" i="7"/>
  <c r="N93" i="7"/>
  <c r="Q13" i="7"/>
  <c r="K71" i="7"/>
  <c r="Q35" i="7"/>
  <c r="N112" i="7"/>
  <c r="T103" i="7"/>
  <c r="K57" i="7"/>
  <c r="W72" i="7"/>
  <c r="T104" i="7"/>
  <c r="W70" i="7"/>
  <c r="W68" i="7"/>
  <c r="W58" i="7"/>
  <c r="K65" i="7"/>
  <c r="N94" i="7"/>
  <c r="T27" i="7"/>
  <c r="K56" i="7"/>
  <c r="K80" i="7"/>
  <c r="Q15" i="7"/>
  <c r="W104" i="7"/>
  <c r="W55" i="7"/>
  <c r="T12" i="7"/>
  <c r="W92" i="7"/>
  <c r="N9" i="7"/>
  <c r="N88" i="7"/>
  <c r="K97" i="7"/>
  <c r="W89" i="7"/>
  <c r="W61" i="7"/>
  <c r="K82" i="7"/>
  <c r="N116" i="7"/>
  <c r="W94" i="7"/>
  <c r="Q39" i="7"/>
  <c r="K101" i="7"/>
  <c r="K94" i="7"/>
  <c r="W53" i="7"/>
  <c r="Q10" i="7"/>
  <c r="Q8" i="7"/>
  <c r="Q34" i="7"/>
  <c r="T22" i="7"/>
  <c r="T33" i="7"/>
  <c r="T96" i="7"/>
  <c r="W81" i="7"/>
  <c r="K75" i="7"/>
  <c r="K79" i="7"/>
  <c r="T116" i="7"/>
  <c r="W60" i="7"/>
  <c r="Q29" i="7"/>
  <c r="T105" i="7"/>
  <c r="T83" i="7"/>
  <c r="W116" i="7"/>
  <c r="W54" i="7"/>
  <c r="K95" i="7"/>
  <c r="W59" i="7"/>
  <c r="T89" i="7"/>
  <c r="K74" i="7"/>
  <c r="K92" i="7"/>
  <c r="T94" i="7"/>
  <c r="K91" i="7"/>
  <c r="T98" i="7"/>
  <c r="N108" i="7"/>
  <c r="Q9" i="7"/>
  <c r="K51" i="7"/>
  <c r="T86" i="7"/>
  <c r="W71" i="7"/>
  <c r="W79" i="7"/>
  <c r="W73" i="7"/>
  <c r="K88" i="7"/>
  <c r="T82" i="7"/>
  <c r="N114" i="7"/>
  <c r="N13" i="7"/>
  <c r="W105" i="7"/>
  <c r="W82" i="7"/>
  <c r="W80" i="7"/>
  <c r="W110" i="7"/>
  <c r="N84" i="7"/>
  <c r="Q25" i="7"/>
  <c r="N100" i="7"/>
  <c r="T14" i="7"/>
  <c r="W117" i="7"/>
  <c r="T26" i="7"/>
  <c r="T110" i="7"/>
  <c r="W51" i="7"/>
  <c r="W101" i="7"/>
  <c r="K84" i="7"/>
  <c r="Q12" i="7"/>
  <c r="K55" i="7"/>
  <c r="N103" i="7"/>
  <c r="T10" i="7"/>
  <c r="Q40" i="7"/>
  <c r="T81" i="7"/>
  <c r="Q31" i="7"/>
  <c r="K78" i="7"/>
  <c r="T31" i="7"/>
  <c r="K110" i="7"/>
  <c r="T97" i="7"/>
  <c r="W102" i="7"/>
  <c r="W56" i="7"/>
  <c r="T15" i="7"/>
  <c r="T85" i="7"/>
  <c r="T93" i="7"/>
  <c r="T88" i="7"/>
  <c r="T23" i="7"/>
  <c r="N8" i="7"/>
  <c r="W69" i="7"/>
  <c r="K89" i="7"/>
  <c r="W64" i="7"/>
  <c r="W100" i="7"/>
  <c r="N86" i="7"/>
  <c r="Q11" i="7"/>
  <c r="K93" i="7"/>
  <c r="T16" i="7"/>
  <c r="W115" i="7"/>
  <c r="W63" i="7"/>
  <c r="K105" i="7"/>
  <c r="W52" i="7"/>
  <c r="T115" i="7"/>
  <c r="W67" i="7"/>
  <c r="K87" i="7"/>
  <c r="K61" i="7"/>
  <c r="K96" i="7"/>
  <c r="K86" i="7"/>
  <c r="Q36" i="7"/>
  <c r="K104" i="7"/>
  <c r="N82" i="7"/>
  <c r="N101" i="7"/>
  <c r="W88" i="7"/>
  <c r="N117" i="7"/>
  <c r="AL6" i="23"/>
  <c r="G102" i="7" l="1"/>
  <c r="G94" i="7"/>
  <c r="G86" i="7"/>
  <c r="G78" i="7"/>
  <c r="G67" i="7"/>
  <c r="F99" i="7"/>
  <c r="F91" i="7"/>
  <c r="F83" i="7"/>
  <c r="F33" i="7"/>
  <c r="F25" i="7"/>
  <c r="F17" i="7"/>
  <c r="F8" i="7"/>
  <c r="E34" i="7"/>
  <c r="E26" i="7"/>
  <c r="E12" i="7"/>
  <c r="D114" i="7"/>
  <c r="D106" i="7"/>
  <c r="D98" i="7"/>
  <c r="D90" i="7"/>
  <c r="D82" i="7"/>
  <c r="D12" i="7"/>
  <c r="C98" i="7"/>
  <c r="C90" i="7"/>
  <c r="C82" i="7"/>
  <c r="C74" i="7"/>
  <c r="E9" i="7"/>
  <c r="D79" i="7"/>
  <c r="C95" i="7"/>
  <c r="C79" i="7"/>
  <c r="E16" i="7"/>
  <c r="D86" i="7"/>
  <c r="C86" i="7"/>
  <c r="G89" i="7"/>
  <c r="F86" i="7"/>
  <c r="E15" i="7"/>
  <c r="D85" i="7"/>
  <c r="C93" i="7"/>
  <c r="G80" i="7"/>
  <c r="F85" i="7"/>
  <c r="F10" i="7"/>
  <c r="E36" i="7"/>
  <c r="D92" i="7"/>
  <c r="C100" i="7"/>
  <c r="G117" i="7"/>
  <c r="G101" i="7"/>
  <c r="G93" i="7"/>
  <c r="G85" i="7"/>
  <c r="G74" i="7"/>
  <c r="G66" i="7"/>
  <c r="F98" i="7"/>
  <c r="F90" i="7"/>
  <c r="F82" i="7"/>
  <c r="F32" i="7"/>
  <c r="F24" i="7"/>
  <c r="F16" i="7"/>
  <c r="E41" i="7"/>
  <c r="E33" i="7"/>
  <c r="E25" i="7"/>
  <c r="E11" i="7"/>
  <c r="D113" i="7"/>
  <c r="D105" i="7"/>
  <c r="D97" i="7"/>
  <c r="D89" i="7"/>
  <c r="D81" i="7"/>
  <c r="D11" i="7"/>
  <c r="C105" i="7"/>
  <c r="C97" i="7"/>
  <c r="C89" i="7"/>
  <c r="C81" i="7"/>
  <c r="C71" i="7"/>
  <c r="E17" i="7"/>
  <c r="D87" i="7"/>
  <c r="C103" i="7"/>
  <c r="E30" i="7"/>
  <c r="D94" i="7"/>
  <c r="C102" i="7"/>
  <c r="G81" i="7"/>
  <c r="F94" i="7"/>
  <c r="D109" i="7"/>
  <c r="C117" i="7"/>
  <c r="F117" i="7"/>
  <c r="F35" i="7"/>
  <c r="E14" i="7"/>
  <c r="D14" i="7"/>
  <c r="C76" i="7"/>
  <c r="G116" i="7"/>
  <c r="G100" i="7"/>
  <c r="G92" i="7"/>
  <c r="G84" i="7"/>
  <c r="G73" i="7"/>
  <c r="G65" i="7"/>
  <c r="F105" i="7"/>
  <c r="F97" i="7"/>
  <c r="F89" i="7"/>
  <c r="F81" i="7"/>
  <c r="F31" i="7"/>
  <c r="F23" i="7"/>
  <c r="F15" i="7"/>
  <c r="E40" i="7"/>
  <c r="E32" i="7"/>
  <c r="E24" i="7"/>
  <c r="E10" i="7"/>
  <c r="D112" i="7"/>
  <c r="D104" i="7"/>
  <c r="D96" i="7"/>
  <c r="D88" i="7"/>
  <c r="D80" i="7"/>
  <c r="D10" i="7"/>
  <c r="C104" i="7"/>
  <c r="C96" i="7"/>
  <c r="C88" i="7"/>
  <c r="C80" i="7"/>
  <c r="C68" i="7"/>
  <c r="E31" i="7"/>
  <c r="D95" i="7"/>
  <c r="D9" i="7"/>
  <c r="E38" i="7"/>
  <c r="D102" i="7"/>
  <c r="C78" i="7"/>
  <c r="G105" i="7"/>
  <c r="F102" i="7"/>
  <c r="F11" i="7"/>
  <c r="E37" i="7"/>
  <c r="D101" i="7"/>
  <c r="C101" i="7"/>
  <c r="G69" i="7"/>
  <c r="F27" i="7"/>
  <c r="D116" i="7"/>
  <c r="D84" i="7"/>
  <c r="C84" i="7"/>
  <c r="G115" i="7"/>
  <c r="G99" i="7"/>
  <c r="G91" i="7"/>
  <c r="G83" i="7"/>
  <c r="G72" i="7"/>
  <c r="G64" i="7"/>
  <c r="F104" i="7"/>
  <c r="F96" i="7"/>
  <c r="F88" i="7"/>
  <c r="F80" i="7"/>
  <c r="F30" i="7"/>
  <c r="F22" i="7"/>
  <c r="F14" i="7"/>
  <c r="D111" i="7"/>
  <c r="C65" i="7"/>
  <c r="G70" i="7"/>
  <c r="F20" i="7"/>
  <c r="E29" i="7"/>
  <c r="G104" i="7"/>
  <c r="F101" i="7"/>
  <c r="D100" i="7"/>
  <c r="C92" i="7"/>
  <c r="G110" i="7"/>
  <c r="G98" i="7"/>
  <c r="G90" i="7"/>
  <c r="G82" i="7"/>
  <c r="G71" i="7"/>
  <c r="G63" i="7"/>
  <c r="F103" i="7"/>
  <c r="F95" i="7"/>
  <c r="F87" i="7"/>
  <c r="F79" i="7"/>
  <c r="F29" i="7"/>
  <c r="F21" i="7"/>
  <c r="F12" i="7"/>
  <c r="D110" i="7"/>
  <c r="D8" i="7"/>
  <c r="G97" i="7"/>
  <c r="F28" i="7"/>
  <c r="D93" i="7"/>
  <c r="C77" i="7"/>
  <c r="G88" i="7"/>
  <c r="F19" i="7"/>
  <c r="E28" i="7"/>
  <c r="G103" i="7"/>
  <c r="G95" i="7"/>
  <c r="G87" i="7"/>
  <c r="G79" i="7"/>
  <c r="G68" i="7"/>
  <c r="F116" i="7"/>
  <c r="F100" i="7"/>
  <c r="F92" i="7"/>
  <c r="F84" i="7"/>
  <c r="F34" i="7"/>
  <c r="F26" i="7"/>
  <c r="F18" i="7"/>
  <c r="F9" i="7"/>
  <c r="E35" i="7"/>
  <c r="E27" i="7"/>
  <c r="E13" i="7"/>
  <c r="D115" i="7"/>
  <c r="D107" i="7"/>
  <c r="D99" i="7"/>
  <c r="D91" i="7"/>
  <c r="D83" i="7"/>
  <c r="D13" i="7"/>
  <c r="C115" i="7"/>
  <c r="C99" i="7"/>
  <c r="C91" i="7"/>
  <c r="C83" i="7"/>
  <c r="C75" i="7"/>
  <c r="E39" i="7"/>
  <c r="D103" i="7"/>
  <c r="C87" i="7"/>
  <c r="E8" i="7"/>
  <c r="C94" i="7"/>
  <c r="F78" i="7"/>
  <c r="D117" i="7"/>
  <c r="C85" i="7"/>
  <c r="G96" i="7"/>
  <c r="F93" i="7"/>
  <c r="D108" i="7"/>
  <c r="C116" i="7"/>
  <c r="G54" i="7"/>
  <c r="C51" i="7"/>
  <c r="C59" i="7"/>
  <c r="C53" i="7"/>
  <c r="C54" i="7"/>
  <c r="G50" i="7"/>
  <c r="G61" i="7"/>
  <c r="G53" i="7"/>
  <c r="C52" i="7"/>
  <c r="C60" i="7"/>
  <c r="G52" i="7"/>
  <c r="G59" i="7"/>
  <c r="C62" i="7"/>
  <c r="C55" i="7"/>
  <c r="G60" i="7"/>
  <c r="G57" i="7"/>
  <c r="G49" i="7"/>
  <c r="C56" i="7"/>
  <c r="G56" i="7"/>
  <c r="G48" i="7"/>
  <c r="G55" i="7"/>
  <c r="C58" i="7"/>
  <c r="C61" i="7"/>
  <c r="G51" i="7"/>
  <c r="G58" i="7"/>
  <c r="C57" i="7"/>
  <c r="F13" i="7"/>
  <c r="Y75" i="7"/>
  <c r="AA117" i="7"/>
  <c r="AG88" i="7"/>
  <c r="AA101" i="7"/>
  <c r="AA82" i="7"/>
  <c r="Y104" i="7"/>
  <c r="AC36" i="7"/>
  <c r="Y86" i="7"/>
  <c r="Y96" i="7"/>
  <c r="Y61" i="7"/>
  <c r="Y87" i="7"/>
  <c r="AG67" i="7"/>
  <c r="AG52" i="7"/>
  <c r="Y105" i="7"/>
  <c r="AG63" i="7"/>
  <c r="AG115" i="7"/>
  <c r="AE16" i="7"/>
  <c r="Y93" i="7"/>
  <c r="AC11" i="7"/>
  <c r="AA86" i="7"/>
  <c r="AG100" i="7"/>
  <c r="AG64" i="7"/>
  <c r="Y89" i="7"/>
  <c r="AG69" i="7"/>
  <c r="AA8" i="7"/>
  <c r="AE23" i="7"/>
  <c r="AE88" i="7"/>
  <c r="AE93" i="7"/>
  <c r="AE85" i="7"/>
  <c r="AE15" i="7"/>
  <c r="AG56" i="7"/>
  <c r="AG102" i="7"/>
  <c r="AE97" i="7"/>
  <c r="AE31" i="7"/>
  <c r="Y78" i="7"/>
  <c r="AC31" i="7"/>
  <c r="AE81" i="7"/>
  <c r="AC40" i="7"/>
  <c r="AE10" i="7"/>
  <c r="AA103" i="7"/>
  <c r="Y55" i="7"/>
  <c r="AC12" i="7"/>
  <c r="Y84" i="7"/>
  <c r="AG101" i="7"/>
  <c r="AG51" i="7"/>
  <c r="AE26" i="7"/>
  <c r="AG117" i="7"/>
  <c r="AE14" i="7"/>
  <c r="AA100" i="7"/>
  <c r="AC25" i="7"/>
  <c r="AA84" i="7"/>
  <c r="AG110" i="7"/>
  <c r="AG80" i="7"/>
  <c r="AG82" i="7"/>
  <c r="AG105" i="7"/>
  <c r="AA13" i="7"/>
  <c r="AA114" i="7"/>
  <c r="AE82" i="7"/>
  <c r="Y88" i="7"/>
  <c r="AG73" i="7"/>
  <c r="AG79" i="7"/>
  <c r="AG71" i="7"/>
  <c r="AE86" i="7"/>
  <c r="Y51" i="7"/>
  <c r="AC9" i="7"/>
  <c r="AA108" i="7"/>
  <c r="AE98" i="7"/>
  <c r="Y91" i="7"/>
  <c r="AE94" i="7"/>
  <c r="Y92" i="7"/>
  <c r="Y74" i="7"/>
  <c r="AE89" i="7"/>
  <c r="AG59" i="7"/>
  <c r="Y95" i="7"/>
  <c r="AG54" i="7"/>
  <c r="AG116" i="7"/>
  <c r="AE83" i="7"/>
  <c r="AE105" i="7"/>
  <c r="AC29" i="7"/>
  <c r="AG60" i="7"/>
  <c r="AE116" i="7"/>
  <c r="Y79" i="7"/>
  <c r="AG81" i="7"/>
  <c r="AE96" i="7"/>
  <c r="AE33" i="7"/>
  <c r="AE22" i="7"/>
  <c r="AC34" i="7"/>
  <c r="AC8" i="7"/>
  <c r="AC10" i="7"/>
  <c r="AG53" i="7"/>
  <c r="Y94" i="7"/>
  <c r="Y101" i="7"/>
  <c r="AC39" i="7"/>
  <c r="AG94" i="7"/>
  <c r="AA116" i="7"/>
  <c r="Y82" i="7"/>
  <c r="AG61" i="7"/>
  <c r="AG89" i="7"/>
  <c r="Y97" i="7"/>
  <c r="AA88" i="7"/>
  <c r="AA9" i="7"/>
  <c r="AG92" i="7"/>
  <c r="AE12" i="7"/>
  <c r="AG55" i="7"/>
  <c r="AG104" i="7"/>
  <c r="AC15" i="7"/>
  <c r="Y80" i="7"/>
  <c r="Y56" i="7"/>
  <c r="AE27" i="7"/>
  <c r="AA94" i="7"/>
  <c r="Y65" i="7"/>
  <c r="AG58" i="7"/>
  <c r="AG68" i="7"/>
  <c r="AG70" i="7"/>
  <c r="AE104" i="7"/>
  <c r="AG72" i="7"/>
  <c r="Y57" i="7"/>
  <c r="AE103" i="7"/>
  <c r="AA112" i="7"/>
  <c r="AC35" i="7"/>
  <c r="Y71" i="7"/>
  <c r="AC13" i="7"/>
  <c r="AA93" i="7"/>
  <c r="AG78" i="7"/>
  <c r="Y60" i="7"/>
  <c r="AE100" i="7"/>
  <c r="AG49" i="7"/>
  <c r="AG57" i="7"/>
  <c r="AA95" i="7"/>
  <c r="AE20" i="7"/>
  <c r="AE34" i="7"/>
  <c r="AE92" i="7"/>
  <c r="Y116" i="7"/>
  <c r="AA80" i="7"/>
  <c r="AA104" i="7"/>
  <c r="AG87" i="7"/>
  <c r="AE79" i="7"/>
  <c r="AC14" i="7"/>
  <c r="AA115" i="7"/>
  <c r="AG66" i="7"/>
  <c r="Y102" i="7"/>
  <c r="Y117" i="7"/>
  <c r="Y103" i="7"/>
  <c r="AC28" i="7"/>
  <c r="AA109" i="7"/>
  <c r="Y53" i="7"/>
  <c r="AE18" i="7"/>
  <c r="AA106" i="7"/>
  <c r="AE80" i="7"/>
  <c r="AG65" i="7"/>
  <c r="AA98" i="7"/>
  <c r="AA14" i="7"/>
  <c r="AC33" i="7"/>
  <c r="AA102" i="7"/>
  <c r="AC16" i="7"/>
  <c r="Y98" i="7"/>
  <c r="AC32" i="7"/>
  <c r="AE24" i="7"/>
  <c r="AG93" i="7"/>
  <c r="AA105" i="7"/>
  <c r="Y100" i="7"/>
  <c r="AA12" i="7"/>
  <c r="Y115" i="7"/>
  <c r="AE28" i="7"/>
  <c r="AE29" i="7"/>
  <c r="AE8" i="7"/>
  <c r="AA10" i="7"/>
  <c r="AA96" i="7"/>
  <c r="AE30" i="7"/>
  <c r="AE95" i="7"/>
  <c r="AE35" i="7"/>
  <c r="Y85" i="7"/>
  <c r="AA111" i="7"/>
  <c r="AC26" i="7"/>
  <c r="AC30" i="7"/>
  <c r="AG97" i="7"/>
  <c r="AG83" i="7"/>
  <c r="AA107" i="7"/>
  <c r="Y52" i="7"/>
  <c r="AG99" i="7"/>
  <c r="AG96" i="7"/>
  <c r="AE117" i="7"/>
  <c r="AE101" i="7"/>
  <c r="AA90" i="7"/>
  <c r="AG103" i="7"/>
  <c r="AA81" i="7"/>
  <c r="AA11" i="7"/>
  <c r="AA87" i="7"/>
  <c r="AA92" i="7"/>
  <c r="AA110" i="7"/>
  <c r="AG48" i="7"/>
  <c r="AA99" i="7"/>
  <c r="Y81" i="7"/>
  <c r="AA79" i="7"/>
  <c r="AE90" i="7"/>
  <c r="AE11" i="7"/>
  <c r="AE78" i="7"/>
  <c r="AG90" i="7"/>
  <c r="Y62" i="7"/>
  <c r="AA113" i="7"/>
  <c r="AE19" i="7"/>
  <c r="Y58" i="7"/>
  <c r="AE87" i="7"/>
  <c r="AE99" i="7"/>
  <c r="AE84" i="7"/>
  <c r="AA89" i="7"/>
  <c r="AG50" i="7"/>
  <c r="AE21" i="7"/>
  <c r="AA83" i="7"/>
  <c r="AE102" i="7"/>
  <c r="AG84" i="7"/>
  <c r="Y59" i="7"/>
  <c r="AE9" i="7"/>
  <c r="AA91" i="7"/>
  <c r="Y63" i="7"/>
  <c r="AE91" i="7"/>
  <c r="AC27" i="7"/>
  <c r="Y76" i="7"/>
  <c r="AC38" i="7"/>
  <c r="AC24" i="7"/>
  <c r="AE13" i="7"/>
  <c r="AC17" i="7"/>
  <c r="AE32" i="7"/>
  <c r="AG86" i="7"/>
  <c r="Y54" i="7"/>
  <c r="AC41" i="7"/>
  <c r="Y68" i="7"/>
  <c r="AE25" i="7"/>
  <c r="AG91" i="7"/>
  <c r="AG85" i="7"/>
  <c r="AA85" i="7"/>
  <c r="AG74" i="7"/>
  <c r="AA97" i="7"/>
  <c r="Y90" i="7"/>
  <c r="Y83" i="7"/>
  <c r="AE17" i="7"/>
  <c r="AG95" i="7"/>
  <c r="Y77" i="7"/>
  <c r="Y99" i="7"/>
  <c r="AC37" i="7"/>
  <c r="AG98" i="7"/>
  <c r="Z90" i="7"/>
  <c r="AD41" i="7"/>
  <c r="Z76" i="7"/>
  <c r="AF102" i="7"/>
  <c r="Z58" i="7"/>
  <c r="AB79" i="7"/>
  <c r="AB81" i="7"/>
  <c r="AB107" i="7"/>
  <c r="AF95" i="7"/>
  <c r="AB12" i="7"/>
  <c r="AB102" i="7"/>
  <c r="Z53" i="7"/>
  <c r="AD14" i="7"/>
  <c r="AF20" i="7"/>
  <c r="AD13" i="7"/>
  <c r="AH70" i="7"/>
  <c r="AD15" i="7"/>
  <c r="AH89" i="7"/>
  <c r="AH53" i="7"/>
  <c r="Z75" i="7"/>
  <c r="AH54" i="7"/>
  <c r="AF98" i="7"/>
  <c r="Z88" i="7"/>
  <c r="AB84" i="7"/>
  <c r="AH101" i="7"/>
  <c r="AD31" i="7"/>
  <c r="AF85" i="7"/>
  <c r="AH100" i="7"/>
  <c r="AH52" i="7"/>
  <c r="Z104" i="7"/>
  <c r="AH98" i="7"/>
  <c r="AB97" i="7"/>
  <c r="Z54" i="7"/>
  <c r="AD27" i="7"/>
  <c r="AB83" i="7"/>
  <c r="AF19" i="7"/>
  <c r="Z81" i="7"/>
  <c r="AH103" i="7"/>
  <c r="AH83" i="7"/>
  <c r="AF30" i="7"/>
  <c r="Z100" i="7"/>
  <c r="AD33" i="7"/>
  <c r="AB109" i="7"/>
  <c r="AF79" i="7"/>
  <c r="AB95" i="7"/>
  <c r="Z71" i="7"/>
  <c r="AH68" i="7"/>
  <c r="AH104" i="7"/>
  <c r="AH61" i="7"/>
  <c r="AD10" i="7"/>
  <c r="Z79" i="7"/>
  <c r="Z95" i="7"/>
  <c r="AB108" i="7"/>
  <c r="AF82" i="7"/>
  <c r="AD25" i="7"/>
  <c r="Z84" i="7"/>
  <c r="Z78" i="7"/>
  <c r="AF93" i="7"/>
  <c r="AB86" i="7"/>
  <c r="AB82" i="7"/>
  <c r="AD37" i="7"/>
  <c r="AH74" i="7"/>
  <c r="AH86" i="7"/>
  <c r="AF91" i="7"/>
  <c r="AF21" i="7"/>
  <c r="AB113" i="7"/>
  <c r="AB99" i="7"/>
  <c r="AB90" i="7"/>
  <c r="AH97" i="7"/>
  <c r="AB96" i="7"/>
  <c r="AB105" i="7"/>
  <c r="AB14" i="7"/>
  <c r="AD28" i="7"/>
  <c r="AH87" i="7"/>
  <c r="AH57" i="7"/>
  <c r="AD35" i="7"/>
  <c r="AH58" i="7"/>
  <c r="AH55" i="7"/>
  <c r="Z82" i="7"/>
  <c r="AD8" i="7"/>
  <c r="AF116" i="7"/>
  <c r="AH59" i="7"/>
  <c r="AD9" i="7"/>
  <c r="AB114" i="7"/>
  <c r="AB100" i="7"/>
  <c r="AD12" i="7"/>
  <c r="AF31" i="7"/>
  <c r="AF88" i="7"/>
  <c r="AD11" i="7"/>
  <c r="AH67" i="7"/>
  <c r="AB101" i="7"/>
  <c r="AB85" i="7"/>
  <c r="Z63" i="7"/>
  <c r="Z62" i="7"/>
  <c r="AF101" i="7"/>
  <c r="AB10" i="7"/>
  <c r="AB98" i="7"/>
  <c r="AB104" i="7"/>
  <c r="AB112" i="7"/>
  <c r="AF12" i="7"/>
  <c r="AB116" i="7"/>
  <c r="AH60" i="7"/>
  <c r="Z51" i="7"/>
  <c r="AF14" i="7"/>
  <c r="AF23" i="7"/>
  <c r="Z87" i="7"/>
  <c r="AH85" i="7"/>
  <c r="AB91" i="7"/>
  <c r="AH90" i="7"/>
  <c r="AF117" i="7"/>
  <c r="AF8" i="7"/>
  <c r="AH65" i="7"/>
  <c r="AB80" i="7"/>
  <c r="AF103" i="7"/>
  <c r="AH92" i="7"/>
  <c r="AF22" i="7"/>
  <c r="Z74" i="7"/>
  <c r="AH105" i="7"/>
  <c r="AB103" i="7"/>
  <c r="AB8" i="7"/>
  <c r="Z61" i="7"/>
  <c r="AB117" i="7"/>
  <c r="AH95" i="7"/>
  <c r="AF13" i="7"/>
  <c r="AF9" i="7"/>
  <c r="AF84" i="7"/>
  <c r="AF78" i="7"/>
  <c r="AB92" i="7"/>
  <c r="AH96" i="7"/>
  <c r="AB111" i="7"/>
  <c r="AD32" i="7"/>
  <c r="AF80" i="7"/>
  <c r="Z116" i="7"/>
  <c r="Z60" i="7"/>
  <c r="AF27" i="7"/>
  <c r="AD39" i="7"/>
  <c r="AF105" i="7"/>
  <c r="AH71" i="7"/>
  <c r="AF26" i="7"/>
  <c r="AH102" i="7"/>
  <c r="AH115" i="7"/>
  <c r="AF25" i="7"/>
  <c r="Z59" i="7"/>
  <c r="AF99" i="7"/>
  <c r="AB87" i="7"/>
  <c r="AH99" i="7"/>
  <c r="AF28" i="7"/>
  <c r="Z98" i="7"/>
  <c r="AH66" i="7"/>
  <c r="AH72" i="7"/>
  <c r="AB88" i="7"/>
  <c r="AF96" i="7"/>
  <c r="AF94" i="7"/>
  <c r="AH56" i="7"/>
  <c r="Z86" i="7"/>
  <c r="Z83" i="7"/>
  <c r="AH84" i="7"/>
  <c r="AF87" i="7"/>
  <c r="AB11" i="7"/>
  <c r="AF35" i="7"/>
  <c r="AD16" i="7"/>
  <c r="AB115" i="7"/>
  <c r="AB93" i="7"/>
  <c r="Z80" i="7"/>
  <c r="AH81" i="7"/>
  <c r="AH73" i="7"/>
  <c r="AF81" i="7"/>
  <c r="AF15" i="7"/>
  <c r="AD36" i="7"/>
  <c r="Z99" i="7"/>
  <c r="AF32" i="7"/>
  <c r="AH50" i="7"/>
  <c r="AH48" i="7"/>
  <c r="AD30" i="7"/>
  <c r="AH93" i="7"/>
  <c r="Z103" i="7"/>
  <c r="AH49" i="7"/>
  <c r="Z65" i="7"/>
  <c r="AD34" i="7"/>
  <c r="AF89" i="7"/>
  <c r="AB13" i="7"/>
  <c r="Z55" i="7"/>
  <c r="Z93" i="7"/>
  <c r="AH88" i="7"/>
  <c r="Z77" i="7"/>
  <c r="AD17" i="7"/>
  <c r="AB89" i="7"/>
  <c r="AB110" i="7"/>
  <c r="AD26" i="7"/>
  <c r="AF24" i="7"/>
  <c r="Z117" i="7"/>
  <c r="AF100" i="7"/>
  <c r="AB94" i="7"/>
  <c r="AH94" i="7"/>
  <c r="AD29" i="7"/>
  <c r="AF86" i="7"/>
  <c r="AH117" i="7"/>
  <c r="AF97" i="7"/>
  <c r="AF16" i="7"/>
  <c r="AH91" i="7"/>
  <c r="AF29" i="7"/>
  <c r="Z102" i="7"/>
  <c r="Z57" i="7"/>
  <c r="AB9" i="7"/>
  <c r="AF33" i="7"/>
  <c r="Z92" i="7"/>
  <c r="AH82" i="7"/>
  <c r="AF10" i="7"/>
  <c r="AH69" i="7"/>
  <c r="Z96" i="7"/>
  <c r="AF17" i="7"/>
  <c r="AF11" i="7"/>
  <c r="Z85" i="7"/>
  <c r="AB106" i="7"/>
  <c r="AF92" i="7"/>
  <c r="Z56" i="7"/>
  <c r="Z101" i="7"/>
  <c r="AF83" i="7"/>
  <c r="AH80" i="7"/>
  <c r="AD40" i="7"/>
  <c r="AH63" i="7"/>
  <c r="Z68" i="7"/>
  <c r="AF90" i="7"/>
  <c r="Z52" i="7"/>
  <c r="Z115" i="7"/>
  <c r="AF18" i="7"/>
  <c r="AF104" i="7"/>
  <c r="Z94" i="7"/>
  <c r="Z91" i="7"/>
  <c r="AH110" i="7"/>
  <c r="AH64" i="7"/>
  <c r="AD24" i="7"/>
  <c r="AH78" i="7"/>
  <c r="AH79" i="7"/>
  <c r="Z89" i="7"/>
  <c r="AD38" i="7"/>
  <c r="AF34" i="7"/>
  <c r="Z97" i="7"/>
  <c r="AH116" i="7"/>
  <c r="AH51" i="7"/>
  <c r="Z105" i="7"/>
  <c r="D15" i="7"/>
  <c r="AA15" i="7"/>
  <c r="AB15" i="7"/>
  <c r="F112" i="7"/>
  <c r="C114" i="7"/>
  <c r="C106" i="7"/>
  <c r="F111" i="7"/>
  <c r="C113" i="7"/>
  <c r="F110" i="7"/>
  <c r="C112" i="7"/>
  <c r="F109" i="7"/>
  <c r="C111" i="7"/>
  <c r="G75" i="7"/>
  <c r="F108" i="7"/>
  <c r="C110" i="7"/>
  <c r="F115" i="7"/>
  <c r="F107" i="7"/>
  <c r="C109" i="7"/>
  <c r="F114" i="7"/>
  <c r="F106" i="7"/>
  <c r="C108" i="7"/>
  <c r="F113" i="7"/>
  <c r="C107" i="7"/>
  <c r="AE113" i="7"/>
  <c r="AE108" i="7"/>
  <c r="AE111" i="7"/>
  <c r="AE109" i="7"/>
  <c r="AE112" i="7"/>
  <c r="AE114" i="7"/>
  <c r="AE107" i="7"/>
  <c r="AE106" i="7"/>
  <c r="Y108" i="7"/>
  <c r="Y109" i="7"/>
  <c r="Y107" i="7"/>
  <c r="Y113" i="7"/>
  <c r="Y111" i="7"/>
  <c r="Y112" i="7"/>
  <c r="Y106" i="7"/>
  <c r="Y114" i="7"/>
  <c r="AG75" i="7"/>
  <c r="AF106" i="7"/>
  <c r="AF107" i="7"/>
  <c r="AF114" i="7"/>
  <c r="AF112" i="7"/>
  <c r="AF109" i="7"/>
  <c r="AF111" i="7"/>
  <c r="AF108" i="7"/>
  <c r="AF113" i="7"/>
  <c r="Z114" i="7"/>
  <c r="Z106" i="7"/>
  <c r="Z113" i="7"/>
  <c r="Z109" i="7"/>
  <c r="Z112" i="7"/>
  <c r="Z111" i="7"/>
  <c r="Z107" i="7"/>
  <c r="Z108" i="7"/>
  <c r="AH75" i="7"/>
  <c r="AE115" i="7"/>
  <c r="Y110" i="7"/>
  <c r="AE110" i="7"/>
  <c r="AF115" i="7"/>
  <c r="Z110" i="7"/>
  <c r="AF110" i="7"/>
  <c r="C12" i="7"/>
  <c r="C11" i="7"/>
  <c r="C9" i="7"/>
  <c r="C10" i="7"/>
  <c r="C8" i="7"/>
  <c r="Y12" i="7"/>
  <c r="Z12" i="7"/>
  <c r="Y11" i="7"/>
  <c r="Y9" i="7"/>
  <c r="Y8" i="7"/>
  <c r="Y10" i="7"/>
  <c r="Z10" i="7"/>
  <c r="Z9" i="7"/>
  <c r="Z11" i="7"/>
  <c r="Z8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<sst xmlns="http://schemas.openxmlformats.org/spreadsheetml/2006/main" count="1799" uniqueCount="225">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</sst>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0.00000"/>
    <numFmt numFmtId="173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62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left" vertical="center"/>
    </xf>
    <xf numFmtId="166" fontId="10" fillId="0" borderId="13" xfId="0" applyNumberFormat="1" applyFont="1" applyFill="1" applyBorder="1" applyAlignment="1">
      <alignment horizontal="left" vertical="center"/>
    </xf>
    <xf numFmtId="166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/>
    <xf numFmtId="164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6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6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 vertical="center"/>
    </xf>
    <xf numFmtId="166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6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6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6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6" fontId="11" fillId="3" borderId="1" xfId="0" applyNumberFormat="1" applyFont="1" applyFill="1" applyBorder="1"/>
    <xf numFmtId="0" fontId="10" fillId="6" borderId="1" xfId="0" applyFont="1" applyFill="1" applyBorder="1"/>
    <xf numFmtId="166" fontId="10" fillId="3" borderId="1" xfId="0" applyNumberFormat="1" applyFont="1" applyFill="1" applyBorder="1"/>
    <xf numFmtId="0" fontId="10" fillId="3" borderId="1" xfId="0" applyFont="1" applyFill="1" applyBorder="1"/>
    <xf numFmtId="170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70" fontId="3" fillId="3" borderId="14" xfId="0" applyNumberFormat="1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70" fontId="12" fillId="3" borderId="13" xfId="0" applyNumberFormat="1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2" fontId="10" fillId="3" borderId="14" xfId="0" applyNumberFormat="1" applyFont="1" applyFill="1" applyBorder="1"/>
    <xf numFmtId="172" fontId="10" fillId="3" borderId="13" xfId="0" applyNumberFormat="1" applyFont="1" applyFill="1" applyBorder="1"/>
    <xf numFmtId="172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70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70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70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3" fillId="5" borderId="11" xfId="0" applyNumberFormat="1" applyFont="1" applyFill="1" applyBorder="1" applyAlignment="1">
      <alignment horizontal="center"/>
    </xf>
    <xf numFmtId="170" fontId="3" fillId="5" borderId="0" xfId="0" applyNumberFormat="1" applyFont="1" applyFill="1" applyBorder="1" applyAlignment="1">
      <alignment horizontal="center"/>
    </xf>
    <xf numFmtId="170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12" fillId="3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6" fontId="3" fillId="3" borderId="13" xfId="0" applyNumberFormat="1" applyFont="1" applyFill="1" applyBorder="1" applyAlignment="1" applyProtection="1">
      <alignment horizontal="center"/>
      <protection locked="0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166" fontId="12" fillId="0" borderId="14" xfId="0" applyNumberFormat="1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166" fontId="12" fillId="0" borderId="15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6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center"/>
    </xf>
    <xf numFmtId="171" fontId="10" fillId="3" borderId="15" xfId="0" applyNumberFormat="1" applyFont="1" applyFill="1" applyBorder="1" applyAlignment="1">
      <alignment horizontal="right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7.1000000000000008E-2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7.5999999999999998E-2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6.4000000000000001E-2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6.4000000000000001E-2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7.5999999999999998E-2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7.1000000000000008E-2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0.82269376900000002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</main>
    <main first="pldatasource.rtgetrtdserver">
      <tp>
        <v>0.93326191700000005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0.93326191700000005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0.82269376900000002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0.96699999999999997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-6.8000000000000005E-2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1.034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0.747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0.12387694800000001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</main>
    <main first="pldatasource.rtgetrtdserver">
      <tp>
        <v>0.84799999999999998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-6.8000000000000005E-2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1.151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0.86599999999999999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0.13240000000000002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0.86599999999999999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0.13240000000000002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-6.8000000000000005E-2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1.151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0.84799999999999998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</main>
    <main first="pldatasource.rtgetrtdserver">
      <tp>
        <v>0.747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0.12387694800000001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-6.8000000000000005E-2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1.034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0.96699999999999997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0.61599999999999999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0.42499999999999999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0.114937915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-6.9000000000000006E-2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0.45400000000000001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4.4400000000000002E-2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-6.6000000000000003E-2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0.90400000000000003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4.1980283E-2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0.17599999999999999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0.57300000000000006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0.187004432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>
        <v>8.6326917000000003E-2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0.47400000000000003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0.26900000000000002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0.1062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-6.8000000000000005E-2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0.61399999999999999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4.3700000000000003E-2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-6.9000000000000006E-2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0.76200000000000001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4.1980112E-2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4.4999999999999998E-2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0.32800000000000001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0.71599999999999997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9.5446068000000009E-2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0.32800000000000001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0.71599999999999997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9.5446068000000009E-2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-6.9000000000000006E-2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0.76200000000000001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4.4999999999999998E-2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4.1980112E-2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-6.8000000000000005E-2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0.61399999999999999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4.3700000000000003E-2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0.47400000000000003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0.26900000000000002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0.1062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</main>
    <main first="pldatasource.rtgetrtdserver">
      <tp>
        <v>0.17599999999999999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0.57300000000000006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0.187004432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>
        <v>8.6326917000000003E-2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-6.6000000000000003E-2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0.90400000000000003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4.1980283E-2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-6.9000000000000006E-2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0.45400000000000001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4.4400000000000002E-2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0.61599999999999999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0.42499999999999999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0.114937915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4.4999999999999998E-2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0.30291485500000004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8.2900000000000001E-2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-1.37E-2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-6.2700000000000006E-2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-6.9000000000000006E-2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0.313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8" s="7"/>
      </tp>
      <tp>
        <v>-1.5319378000000002E-2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-1.23E-2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4.7199999999999999E-2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0.70109883100000003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8.2893033000000005E-2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</main>
    <main first="pldatasource.rtgetrtdserver">
      <tp>
        <v>-3.3000000000000002E-2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0.43573292800000002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8.2896850000000008E-2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-6.0999999999999999E-2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-6.0999999999999999E-2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-1.34E-2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5.4800000000000001E-2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-0.12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-0.109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-6.6000000000000003E-2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-1.5319355000000002E-2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5.1000000000000004E-2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0.107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>
        <v>0.57045608600000008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8.2893987000000002E-2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8.289236500000001E-2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0.107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>
        <v>0.57045608600000008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8.289236500000001E-2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8.2893987000000002E-2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-6.6000000000000003E-2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5.1000000000000004E-2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-1.5319355000000002E-2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-6.0999999999999999E-2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-0.109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-6.0999999999999999E-2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-1.34E-2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5.4800000000000001E-2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-0.12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-3.3000000000000002E-2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0.43573292800000002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8.2896850000000008E-2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0.70109883100000003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8.2893033000000005E-2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-6.9000000000000006E-2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0.313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8" s="7"/>
      </tp>
      <tp>
        <v>-1.23E-2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4.7199999999999999E-2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-1.5319378000000002E-2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-6.2700000000000006E-2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-1.37E-2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4.4999999999999998E-2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0.30291485500000004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8.2900000000000001E-2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-0.119777383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-0.119777383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-0.12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-0.12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4.1979843000000003E-2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4.1979941E-2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RIC Not Found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>
        <v>99.992500000000007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99.917500000000004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100.0025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99.947500000000005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99.98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99.877499999999998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100.0125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99.967500000000001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</main>
    <main first="pldatasource.rtgetrtdserver">
      <tp>
        <v>99.877499999999998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99.98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99.967500000000001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100.0125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99.947500000000005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100.0025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99.917500000000004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99.992500000000007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</main>
    <main first="pldatasource.rtgetrtdserver">
      <tp t="s">
        <v>#N/A RIC Not Found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4.1979941E-2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4.1979843000000003E-2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8.2891315000000007E-2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-0.124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-6.5900240999999998E-2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8.2891697E-2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-1.5319414000000002E-2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-1.5319401000000002E-2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-1.5319401000000002E-2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-1.5319414000000002E-2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8.2891697E-2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-6.5900240999999998E-2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-0.124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8.2891315000000007E-2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0.21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</main>
    <main first="pldatasource.rtgetrtdserver">
      <tp>
        <v>0.20100000000000001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0.20100000000000001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0.21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</main>
    <main first="pldatasource.rtgetrtdserver">
      <tp>
        <v>1.474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1.4470000000000001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1.4430000000000001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0.91100000000000003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-0.12291633700000001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0.998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-0.121114174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1.0740000000000001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1.137232797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-0.11954063100000001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1.1899158970000001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-0.11793247400000001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1.234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-0.11600000000000001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1.271322166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-0.114021014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1.302954809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-0.11182460300000001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1.3288825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-0.11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1.3500385580000001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-0.106715481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1.367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-0.10447396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1.3802917210000001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-0.10200000000000001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1.3905202730000001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-9.8607157000000001E-2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1.3984662640000001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-9.4584108E-2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1.404707779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1.41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1.4148936860000001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1.4196093810000001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1.4242784670000002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1.4290570960000002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1.4339999999999999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1.4601147090000002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</main>
    <main first="pldatasource.rtgetrtdserver">
      <tp>
        <v>0.11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0.23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0.105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0.22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0.17699999999999999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0.17699999999999999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0.22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0.105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0.23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0.11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1.474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1.4470000000000001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1.4430000000000001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-0.11954063100000001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1.137232797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1.0740000000000001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-0.121114174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0.998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-0.12291633700000001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0.91100000000000003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-0.11182460300000001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1.302954809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-0.114021014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1.271322166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-0.11600000000000001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1.234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-0.11793247400000001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1.1899158970000001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-0.106715481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1.3500385580000001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-0.11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1.3288825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-9.4584108E-2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1.3984662640000001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-9.8607157000000001E-2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1.3905202730000001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-0.10200000000000001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1.3802917210000001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-0.10447396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1.367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1.4196093810000001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1.4148936860000001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1.41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1.404707779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1.4290570960000002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1.4242784670000002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1.4339999999999999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1.4601147090000002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0.186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8.7999999999999995E-2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9.5000000000000001E-2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0.191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0.182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8.2000000000000003E-2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0.1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0.19600000000000001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0.19600000000000001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0.1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8.2000000000000003E-2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0.182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0.191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9.5000000000000001E-2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8.7999999999999995E-2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0.186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2.0185445E-2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-4.4973300000000001E-4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-1.8103016E-2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</main>
    <main first="pldatasource.rtgetrtdserver">
      <tp>
        <v>2.0185445E-2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-4.4973300000000001E-4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-1.8103016E-2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</main>
    <main first="pldatasource.rtgetrtdserver">
      <tp>
        <v>0.254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0.24099999999999999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0.24099999999999999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0.254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0.26800000000000002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0.26800000000000002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0.124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0.11600000000000001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0.11600000000000001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0.124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0.13100000000000001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0.14000000000000001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0.14000000000000001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0.13100000000000001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0.20100000000000001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0.20100000000000001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0.188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0.15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0.17200000000000001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0.16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0.16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0.17200000000000001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0.15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0.188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0.27300000000000002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-0.12611609999999998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-0.12596665300000001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0.41799999999999998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0.121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-0.123202401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-0.125956712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0.56100000000000005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0.56100000000000005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-0.125956712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-0.123202401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0.121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0.41799999999999998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-0.12596665300000001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-0.12611609999999998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0.27300000000000002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-0.120531863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-0.122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-0.11700000000000001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-0.11800000000000001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-0.09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-0.12530208200000001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-0.11800000000000001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-1.3000000000000001E-2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-1.3000000000000001E-2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-0.11800000000000001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-0.12530208200000001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-0.09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-0.11800000000000001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-0.11700000000000001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-0.122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-0.120531863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0.81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-0.124001179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0.69200000000000006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-0.12399264300000001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-0.12399264300000001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0.69200000000000006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-0.124001179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0.81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-0.121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-0.121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1.5489999999999999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1.5489999999999999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1.6180000000000001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1.6180000000000001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1.3271942490000002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1.360225888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1.2871610999999998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1.387523002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1.387523002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1.2871610999999998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1.360225888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1.3271942490000002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1.1096765070000001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1.180066101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1.478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1.5860000000000001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1.027844776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1.2386838010000001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1.2386838010000001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1.478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1.5860000000000001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1.027844776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1.180066101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1.1096765070000001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1.4256582120000001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1.408927724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1.408927724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1.4256582120000001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1.6360000000000001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1.6360000000000001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1.4651805720000002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1.4673830960000001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1.4625917160000002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1.4695407980000001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1.4695407980000001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1.4625917160000002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1.4673830960000001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1.4651805720000002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1.4480007480000001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1.4546948820000001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1.486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1.4384172450000001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1.4593626270000002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1.4593626270000002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1.486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1.4384172450000001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1.4546948820000001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1.4480007480000001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1.4743236190000002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1.471773934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1.471773934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1.4743236190000002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1.681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1.681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1.6238983220000001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1.6256755300000001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1.6214431899999999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1.6269254150000001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1.6269254150000001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1.6214431899999999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1.6256755300000001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1.6238983220000001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1.6119675760000001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1.6151575330000001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1.5190000000000001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1.5369999999999999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1.61896844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1.6184714320000002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1.6184714320000002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1.5190000000000001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1.5369999999999999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1.61896844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1.6151575330000001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1.6119675760000001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1.6278461370000001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1.627579356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1.627579356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1.6278461370000001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1.6691774180000001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1.6708880460000002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1.6679999999999999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1.6730462590000001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1.6730462590000001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1.6679999999999999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1.6708880460000002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1.6691774180000001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1.6773764590000002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1.6792743280000002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1.6752441060000001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1.6808536760000001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1.6808536760000001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1.6752441060000001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1.6792743280000002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1.6773764590000002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1.6818469090000001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1.681737405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1.681737405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1.6818469090000001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1.508032284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1.3920000000000001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1.5118047700000001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1.4280288140000001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1.503775136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1.348362107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1.5150313440000001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1.4578346240000002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1.5150313440000001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1.4578346240000002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1.503775136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1.348362107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1.5118047700000001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1.4280288140000001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1.508032284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1.3920000000000001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1.4895553890000002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1.1558667850000002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1.494296485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1.232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1.4850000000000001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1.0680000000000001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1.6377619620000001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1.4991576750000002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1.295611702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1.4991576750000002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1.295611702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1.4850000000000001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1.0680000000000001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1.6377619620000001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1.494296485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1.232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1.4895553890000002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1.1558667850000002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1.518736171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1.49974392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1.517361905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1.4812884350000002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1.517361905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1.4812884350000002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1.518736171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1.49974392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1.6515227490000002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1.656460483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1.6440000000000001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1.6596243420000001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1.6596243420000001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1.6440000000000001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1.656460483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1.6515227490000002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1.663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1.664107738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1.6615574750000002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1.6651374290000001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1.6651374290000001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1.6615574750000002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1.664107738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1.663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1.6671395210000002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1.6661015450000001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1.6661015450000001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1.6671395210000002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1.4650000000000001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1.4689446080000002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1.4605988090000002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1.4727853990000002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1.4727853990000002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1.4605988090000002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1.4689446080000002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1.4650000000000001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1.439427011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-4.5119814000000001E-2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1.4485808640000002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1.427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1.5960283399999999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1.455425873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1.455425873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1.427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1.5960283399999999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1.4485808640000002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-4.5119814000000001E-2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1.439427011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1.480769024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1.4766435880000002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1.4766435880000002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1.480769024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1.3315244190000002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0.14882879700000001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1.401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1.2490000000000001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0.14015714200000001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1.4581880280000001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1.4581880280000001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0.14015714200000001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1.2490000000000001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1.401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0.16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0.14882879700000001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1.3315244190000002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1.5429999999999999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1.5740377190000001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1.5049126750000001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1.5993709930000002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1.5993709930000002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1.5049126750000001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1.5740377190000001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1.5429999999999999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1.6334298570000001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1.6187721670000002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1.6187721670000002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1.6334298570000001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1.296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1.5782573290000002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-6.1489415000000006E-2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1.3335332550000001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1.5812789360000001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1.251258322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1.574812627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1.3651552930000002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1.5838122520000002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1.3651552930000002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1.5838122520000002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1.251258322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1.574812627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1.3335332550000001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1.5812789360000001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-6.1489415000000006E-2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1.296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1.5782573290000002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1.055646308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1.5634524140000001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-6.4000000000000001E-2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-6.5000000000000002E-2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1.133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1.5671685180000001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0.96699999999999997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1.56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1.5811146850000002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-6.7000000000000004E-2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1.197596689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1.571080773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1.197596689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1.571080773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-6.7000000000000004E-2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0.96699999999999997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1.56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1.5811146850000002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1.133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1.5671685180000001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-6.5000000000000002E-2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-6.4000000000000001E-2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1.055646308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1.5634524140000001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1.4109634600000001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1.5862844600000001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1.3905650790000001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1.5855015570000002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-5.4747240000000003E-2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-5.4747240000000003E-2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1.3905650790000001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1.5855015570000002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1.4109634600000001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1.5862844600000001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1.546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1.5487941810000001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1.5426628500000001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1.5514231999999999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1.5514231999999999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1.5426628500000001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1.5487941810000001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1.546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1.524932586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1.5328198910000002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1.514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1.5385405970000001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1.5385405970000001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1.514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1.5328198910000002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1.524932586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1.5569441180000001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1.5540448610000002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1.5540448610000002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1.5569441180000001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2399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42157</v>
          </cell>
        </row>
      </sheetData>
      <sheetData sheetId="29">
        <row r="6">
          <cell r="D6">
            <v>42157</v>
          </cell>
        </row>
      </sheetData>
      <sheetData sheetId="30">
        <row r="6">
          <cell r="D6">
            <v>42158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41" customWidth="1"/>
    <col min="3" max="3" width="23.42578125" style="241" bestFit="1" customWidth="1"/>
    <col min="4" max="4" width="28.5703125" style="241" bestFit="1" customWidth="1"/>
    <col min="5" max="5" width="2.7109375" style="241" customWidth="1"/>
    <col min="6" max="6" width="3.42578125" style="241" customWidth="1"/>
    <col min="7" max="16384" width="9.140625" style="241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93"/>
      <c r="C3" s="194"/>
      <c r="D3" s="194"/>
      <c r="E3" s="195"/>
    </row>
    <row r="4" spans="2:5" s="2" customFormat="1" ht="11.25" x14ac:dyDescent="0.2">
      <c r="B4" s="193"/>
      <c r="C4" s="196" t="s">
        <v>5</v>
      </c>
      <c r="D4" s="197">
        <v>42158.449918981481</v>
      </c>
      <c r="E4" s="195"/>
    </row>
    <row r="5" spans="2:5" s="2" customFormat="1" ht="11.25" x14ac:dyDescent="0.2">
      <c r="B5" s="193"/>
      <c r="C5" s="227" t="s">
        <v>12</v>
      </c>
      <c r="D5" s="228">
        <f>_xll.qlSettingsEvaluationDate(Trigger)</f>
        <v>42158</v>
      </c>
      <c r="E5" s="195"/>
    </row>
    <row r="6" spans="2:5" s="2" customFormat="1" ht="11.25" x14ac:dyDescent="0.2">
      <c r="B6" s="193"/>
      <c r="C6" s="229" t="s">
        <v>46</v>
      </c>
      <c r="D6" s="230">
        <f>[1]!TriggerCounter</f>
        <v>2399</v>
      </c>
      <c r="E6" s="195"/>
    </row>
    <row r="7" spans="2:5" s="2" customFormat="1" ht="12" thickBot="1" x14ac:dyDescent="0.25">
      <c r="B7" s="155"/>
      <c r="C7" s="156"/>
      <c r="D7" s="156"/>
      <c r="E7" s="158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93"/>
      <c r="C10" s="194"/>
      <c r="D10" s="194"/>
      <c r="E10" s="195"/>
    </row>
    <row r="11" spans="2:5" s="2" customFormat="1" ht="11.25" x14ac:dyDescent="0.2">
      <c r="B11" s="193"/>
      <c r="C11" s="226" t="s">
        <v>6</v>
      </c>
      <c r="D11" s="231" t="s">
        <v>112</v>
      </c>
      <c r="E11" s="195"/>
    </row>
    <row r="12" spans="2:5" s="2" customFormat="1" ht="11.25" x14ac:dyDescent="0.2">
      <c r="B12" s="193"/>
      <c r="C12" s="227" t="s">
        <v>61</v>
      </c>
      <c r="D12" s="232" t="str">
        <f>Currency&amp;"ON"</f>
        <v>EURON</v>
      </c>
      <c r="E12" s="195"/>
    </row>
    <row r="13" spans="2:5" s="2" customFormat="1" ht="11.25" x14ac:dyDescent="0.2">
      <c r="B13" s="193"/>
      <c r="C13" s="227" t="s">
        <v>11</v>
      </c>
      <c r="D13" s="233" t="str">
        <f>PROPER(Currency)&amp;"ibor"</f>
        <v>Euribor</v>
      </c>
      <c r="E13" s="195"/>
    </row>
    <row r="14" spans="2:5" s="2" customFormat="1" ht="11.25" x14ac:dyDescent="0.2">
      <c r="B14" s="193"/>
      <c r="C14" s="227" t="s">
        <v>13</v>
      </c>
      <c r="D14" s="233" t="s">
        <v>14</v>
      </c>
      <c r="E14" s="195"/>
    </row>
    <row r="15" spans="2:5" s="2" customFormat="1" ht="11.25" x14ac:dyDescent="0.2">
      <c r="B15" s="193"/>
      <c r="C15" s="227" t="s">
        <v>9</v>
      </c>
      <c r="D15" s="234">
        <v>2</v>
      </c>
      <c r="E15" s="195"/>
    </row>
    <row r="16" spans="2:5" s="2" customFormat="1" ht="11.25" x14ac:dyDescent="0.2">
      <c r="B16" s="193"/>
      <c r="C16" s="227" t="s">
        <v>58</v>
      </c>
      <c r="D16" s="233" t="s">
        <v>113</v>
      </c>
      <c r="E16" s="195"/>
    </row>
    <row r="17" spans="2:5" s="2" customFormat="1" ht="11.25" x14ac:dyDescent="0.2">
      <c r="B17" s="193"/>
      <c r="C17" s="227" t="s">
        <v>59</v>
      </c>
      <c r="D17" s="233" t="s">
        <v>113</v>
      </c>
      <c r="E17" s="195"/>
    </row>
    <row r="18" spans="2:5" s="2" customFormat="1" ht="11.25" x14ac:dyDescent="0.2">
      <c r="B18" s="193"/>
      <c r="C18" s="227" t="s">
        <v>57</v>
      </c>
      <c r="D18" s="233" t="b">
        <f>_xll.qlCalendarIsHoliday(LocalCalendar,_xll.qlCalendarAdvance(LiborCalendar,EvaluationDate,SettlementDays&amp;"D","f",FALSE,Trigger))</f>
        <v>0</v>
      </c>
      <c r="E18" s="195"/>
    </row>
    <row r="19" spans="2:5" s="2" customFormat="1" ht="11.25" x14ac:dyDescent="0.2">
      <c r="B19" s="193"/>
      <c r="C19" s="227" t="s">
        <v>7</v>
      </c>
      <c r="D19" s="233" t="str">
        <f>IF(D18,LocalCalendar,LiborCalendar)</f>
        <v>TARGET</v>
      </c>
      <c r="E19" s="195"/>
    </row>
    <row r="20" spans="2:5" s="2" customFormat="1" ht="11.25" x14ac:dyDescent="0.2">
      <c r="B20" s="193"/>
      <c r="C20" s="235" t="s">
        <v>10</v>
      </c>
      <c r="D20" s="236">
        <f>_xll.qlCalendarAdvance(Calendar,EvaluationDate,SettlementDays&amp;"d","following",FALSE)</f>
        <v>42160</v>
      </c>
      <c r="E20" s="195"/>
    </row>
    <row r="21" spans="2:5" s="2" customFormat="1" ht="11.25" x14ac:dyDescent="0.2">
      <c r="B21" s="193"/>
      <c r="C21" s="229" t="s">
        <v>41</v>
      </c>
      <c r="D21" s="237" t="s">
        <v>42</v>
      </c>
      <c r="E21" s="195"/>
    </row>
    <row r="22" spans="2:5" s="2" customFormat="1" ht="12" thickBot="1" x14ac:dyDescent="0.25">
      <c r="B22" s="155"/>
      <c r="C22" s="156"/>
      <c r="D22" s="156"/>
      <c r="E22" s="158"/>
    </row>
    <row r="23" spans="2:5" ht="14.25" thickBot="1" x14ac:dyDescent="0.3"/>
    <row r="24" spans="2:5" ht="16.5" x14ac:dyDescent="0.3">
      <c r="B24" s="38" t="s">
        <v>170</v>
      </c>
      <c r="C24" s="39"/>
      <c r="D24" s="39"/>
      <c r="E24" s="40"/>
    </row>
    <row r="25" spans="2:5" ht="11.25" customHeight="1" x14ac:dyDescent="0.25">
      <c r="B25" s="193"/>
      <c r="C25" s="194"/>
      <c r="D25" s="194"/>
      <c r="E25" s="195"/>
    </row>
    <row r="26" spans="2:5" ht="11.25" customHeight="1" x14ac:dyDescent="0.25">
      <c r="B26" s="193"/>
      <c r="C26" s="226" t="s">
        <v>171</v>
      </c>
      <c r="D26" s="231" t="b">
        <v>1</v>
      </c>
      <c r="E26" s="195"/>
    </row>
    <row r="27" spans="2:5" ht="11.25" customHeight="1" x14ac:dyDescent="0.25">
      <c r="B27" s="193"/>
      <c r="C27" s="227" t="s">
        <v>172</v>
      </c>
      <c r="D27" s="232" t="b">
        <v>1</v>
      </c>
      <c r="E27" s="195"/>
    </row>
    <row r="28" spans="2:5" ht="11.25" customHeight="1" x14ac:dyDescent="0.25">
      <c r="B28" s="193"/>
      <c r="C28" s="227" t="s">
        <v>181</v>
      </c>
      <c r="D28" s="238">
        <v>-0.01</v>
      </c>
      <c r="E28" s="195"/>
    </row>
    <row r="29" spans="2:5" ht="11.25" customHeight="1" x14ac:dyDescent="0.25">
      <c r="B29" s="193"/>
      <c r="C29" s="239" t="s">
        <v>182</v>
      </c>
      <c r="D29" s="240">
        <v>1E-4</v>
      </c>
      <c r="E29" s="195"/>
    </row>
    <row r="30" spans="2:5" ht="11.25" customHeight="1" thickBot="1" x14ac:dyDescent="0.3">
      <c r="B30" s="155"/>
      <c r="C30" s="156"/>
      <c r="D30" s="157"/>
      <c r="E30" s="158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7"/>
  <sheetViews>
    <sheetView showGridLines="0" tabSelected="1" workbookViewId="0">
      <pane xSplit="7" topLeftCell="H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3" customWidth="1"/>
    <col min="12" max="12" width="15.7109375" style="2" customWidth="1"/>
    <col min="13" max="13" width="9.28515625" style="113" customWidth="1"/>
    <col min="14" max="14" width="9.28515625" style="114" customWidth="1"/>
    <col min="15" max="15" width="15.7109375" style="2" customWidth="1"/>
    <col min="16" max="17" width="8.28515625" style="114" customWidth="1"/>
    <col min="18" max="18" width="15.7109375" style="2" customWidth="1"/>
    <col min="19" max="20" width="8.28515625" style="114" customWidth="1"/>
    <col min="21" max="21" width="15.7109375" style="2" customWidth="1"/>
    <col min="22" max="23" width="8.28515625" style="113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98" t="s">
        <v>17</v>
      </c>
      <c r="J4" s="199"/>
      <c r="K4" s="200"/>
      <c r="L4" s="198" t="s">
        <v>19</v>
      </c>
      <c r="M4" s="199"/>
      <c r="N4" s="200"/>
      <c r="O4" s="198" t="s">
        <v>14</v>
      </c>
      <c r="P4" s="199"/>
      <c r="Q4" s="200"/>
      <c r="R4" s="198" t="s">
        <v>23</v>
      </c>
      <c r="S4" s="199"/>
      <c r="T4" s="200"/>
      <c r="U4" s="198" t="s">
        <v>15</v>
      </c>
      <c r="V4" s="199"/>
      <c r="W4" s="200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22" t="s">
        <v>183</v>
      </c>
      <c r="B6" s="55" t="s">
        <v>15</v>
      </c>
      <c r="C6" s="94"/>
      <c r="D6" s="203"/>
      <c r="E6" s="94"/>
      <c r="F6" s="94"/>
      <c r="G6" s="204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9" t="str">
        <f t="array" ref="I6:I117">IF('1M Pricing'!J6:J117="","",'1M Pricing'!J6:J117)</f>
        <v/>
      </c>
      <c r="J6" s="130" t="str">
        <f>IF(I6="","",'1M Pricing'!$I6*100)</f>
        <v/>
      </c>
      <c r="K6" s="130" t="str">
        <f>J6</f>
        <v/>
      </c>
      <c r="L6" s="131" t="str">
        <f t="array" ref="L6:L117">IF('3M Pricing'!J6:J117="","",'3M Pricing'!J6:J117)</f>
        <v/>
      </c>
      <c r="M6" s="130" t="str">
        <f>IF(L6="","",'3M Pricing'!$I6*100)</f>
        <v/>
      </c>
      <c r="N6" s="130" t="str">
        <f>M6</f>
        <v/>
      </c>
      <c r="O6" s="131" t="str">
        <f t="array" ref="O6:O117">IF('6M Pricing'!J6:J117="","",'6M Pricing'!J6:J117)</f>
        <v/>
      </c>
      <c r="P6" s="130" t="str">
        <f>IF(O6="","",'6M Pricing'!$I6*100)</f>
        <v/>
      </c>
      <c r="Q6" s="130" t="str">
        <f>P6</f>
        <v/>
      </c>
      <c r="R6" s="131" t="str">
        <f t="array" ref="R6:R117">IF('1Y Pricing'!J6:J117="","",'1Y Pricing'!J6:J117)</f>
        <v/>
      </c>
      <c r="S6" s="130" t="str">
        <f>IF(R6="","",'1Y Pricing'!$I6*100)</f>
        <v/>
      </c>
      <c r="T6" s="130" t="str">
        <f>S6</f>
        <v/>
      </c>
      <c r="U6" s="129" t="str">
        <f t="array" ref="U6:U117">IF('ON Pricing'!J6:J117="","",'ON Pricing'!J6:J117)</f>
        <v>EURONDPON=</v>
      </c>
      <c r="V6" s="130">
        <f>IF(U6="","",'ON Pricing'!$I6*100)</f>
        <v>-0.12000000000078614</v>
      </c>
      <c r="W6" s="130">
        <f>V6</f>
        <v>-0.12000000000078614</v>
      </c>
      <c r="X6" s="27" t="s">
        <v>48</v>
      </c>
      <c r="Y6" s="212" t="str">
        <f>IF(ISBLANK($C6),"",ROUND(ABS(_xll.RtGet(SourceAlias,$I6,BID)-J6),4))</f>
        <v/>
      </c>
      <c r="Z6" s="212" t="str">
        <f>IF(ISBLANK($C6),"",ROUND(ABS(_xll.RtGet(SourceAlias,$I6,ASK)-K6),4))</f>
        <v/>
      </c>
      <c r="AA6" s="212" t="str">
        <f>IF(ISBLANK($D6),"",ROUND(ABS(_xll.RtGet(SourceAlias,$L6,BID)-M6),4))</f>
        <v/>
      </c>
      <c r="AB6" s="212" t="str">
        <f>IF(ISBLANK($D6),"",ROUND(ABS(_xll.RtGet(SourceAlias,$L6,ASK)-N6),4))</f>
        <v/>
      </c>
      <c r="AC6" s="212" t="str">
        <f>IF(ISBLANK($E6),"",ROUND(ABS(_xll.RtGet(SourceAlias,$O6,BID)-P6),4))</f>
        <v/>
      </c>
      <c r="AD6" s="212" t="str">
        <f>IF(ISBLANK($E6),"",ROUND(ABS(_xll.RtGet(SourceAlias,$O6,ASK)-Q6),4))</f>
        <v/>
      </c>
      <c r="AE6" s="212" t="str">
        <f>IF(ISBLANK($F6),"",ROUND(ABS(_xll.RtGet(SourceAlias,$R6,BID)-S6),4))</f>
        <v/>
      </c>
      <c r="AF6" s="212" t="str">
        <f>IF(ISBLANK($F6),"",ROUND(ABS(_xll.RtGet(SourceAlias,$R6,ASK)-T6),4))</f>
        <v/>
      </c>
      <c r="AG6" s="212">
        <f>IF(ISBLANK($G6),"",ROUND(ABS(_xll.RtGet(SourceAlias,$U6,BID)-V6),4))</f>
        <v>0</v>
      </c>
      <c r="AH6" s="212">
        <f>IF(ISBLANK($G6),"",ROUND(ABS(_xll.RtGet(SourceAlias,$U6,ASK)-W6),4))</f>
        <v>0</v>
      </c>
      <c r="AI6" s="27" t="s">
        <v>48</v>
      </c>
    </row>
    <row r="7" spans="1:35" ht="11.25" customHeight="1" x14ac:dyDescent="0.2">
      <c r="A7" s="223"/>
      <c r="B7" s="57" t="s">
        <v>110</v>
      </c>
      <c r="C7" s="100"/>
      <c r="D7" s="208"/>
      <c r="E7" s="100"/>
      <c r="F7" s="100"/>
      <c r="G7" s="209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8" t="str">
        <v/>
      </c>
      <c r="J7" s="136" t="str">
        <f>IF(I7="","",'1M Pricing'!$I7*100)</f>
        <v/>
      </c>
      <c r="K7" s="136" t="str">
        <f t="shared" ref="K7:K70" si="0">J7</f>
        <v/>
      </c>
      <c r="L7" s="135" t="str">
        <v/>
      </c>
      <c r="M7" s="136" t="str">
        <f>IF(L7="","",'3M Pricing'!$I7*100)</f>
        <v/>
      </c>
      <c r="N7" s="136" t="str">
        <f t="shared" ref="N7:N70" si="1">M7</f>
        <v/>
      </c>
      <c r="O7" s="135" t="str">
        <v/>
      </c>
      <c r="P7" s="136" t="str">
        <f>IF(O7="","",'6M Pricing'!$I7*100)</f>
        <v/>
      </c>
      <c r="Q7" s="136" t="str">
        <f t="shared" ref="Q7:Q70" si="2">P7</f>
        <v/>
      </c>
      <c r="R7" s="135" t="str">
        <v/>
      </c>
      <c r="S7" s="136" t="str">
        <f>IF(R7="","",'1Y Pricing'!$I7*100)</f>
        <v/>
      </c>
      <c r="T7" s="136" t="str">
        <f t="shared" ref="T7:T70" si="3">S7</f>
        <v/>
      </c>
      <c r="U7" s="138" t="str">
        <v>EURONDPTN=</v>
      </c>
      <c r="V7" s="136">
        <f>IF(U7="","",'ON Pricing'!$I7*100)</f>
        <v>-0.12000000000478295</v>
      </c>
      <c r="W7" s="136">
        <f t="shared" ref="W7:W70" si="4">V7</f>
        <v>-0.12000000000478295</v>
      </c>
      <c r="X7" s="27" t="s">
        <v>48</v>
      </c>
      <c r="Y7" s="215" t="str">
        <f>IF(ISBLANK($C7),"",ROUND(ABS(_xll.RtGet(SourceAlias,$I7,BID)-J7),4))</f>
        <v/>
      </c>
      <c r="Z7" s="215" t="str">
        <f>IF(ISBLANK($C7),"",ROUND(ABS(_xll.RtGet(SourceAlias,$I7,ASK)-K7),4))</f>
        <v/>
      </c>
      <c r="AA7" s="215" t="str">
        <f>IF(ISBLANK($D7),"",ROUND(ABS(_xll.RtGet(SourceAlias,$L7,BID)-M7),4))</f>
        <v/>
      </c>
      <c r="AB7" s="215" t="str">
        <f>IF(ISBLANK($D7),"",ROUND(ABS(_xll.RtGet(SourceAlias,$L7,ASK)-N7),4))</f>
        <v/>
      </c>
      <c r="AC7" s="215" t="str">
        <f>IF(ISBLANK($E7),"",ROUND(ABS(_xll.RtGet(SourceAlias,$O7,BID)-P7),4))</f>
        <v/>
      </c>
      <c r="AD7" s="215" t="str">
        <f>IF(ISBLANK($E7),"",ROUND(ABS(_xll.RtGet(SourceAlias,$O7,ASK)-Q7),4))</f>
        <v/>
      </c>
      <c r="AE7" s="215" t="str">
        <f>IF(ISBLANK($F7),"",ROUND(ABS(_xll.RtGet(SourceAlias,$R7,BID)-S7),4))</f>
        <v/>
      </c>
      <c r="AF7" s="215" t="str">
        <f>IF(ISBLANK($F7),"",ROUND(ABS(_xll.RtGet(SourceAlias,$R7,ASK)-T7),4))</f>
        <v/>
      </c>
      <c r="AG7" s="215">
        <f>IF(ISBLANK($G7),"",ROUND(ABS(_xll.RtGet(SourceAlias,$U7,BID)-V7),4))</f>
        <v>0</v>
      </c>
      <c r="AH7" s="215">
        <f>IF(ISBLANK($G7),"",ROUND(ABS(_xll.RtGet(SourceAlias,$U7,ASK)-W7),4))</f>
        <v>0</v>
      </c>
      <c r="AI7" s="27" t="s">
        <v>48</v>
      </c>
    </row>
    <row r="8" spans="1:35" ht="11.25" customHeight="1" x14ac:dyDescent="0.2">
      <c r="A8" s="223"/>
      <c r="B8" s="56" t="s">
        <v>111</v>
      </c>
      <c r="C8" s="97" t="str">
        <f>IF(Contribute="abcd",IF($E$2&lt;&gt;-1,_xll.RtContribute(SourceAlias,I8,Fields,J8:K8,"SCOPE:SERVER"),_xll.RtContribute(SourceAlias,"DDS_INSERT_S",$E$2:$G$2,I8:K8,"SCOPE:SERVER FTC:ALL")),"stopped")</f>
        <v>stopped</v>
      </c>
      <c r="D8" s="97" t="str">
        <f>IF(Contribute="abcd",IF($E$2&lt;&gt;-1,_xll.RtContribute(SourceAlias,L8,Fields,M8:N8,"SCOPE:SERVER"),_xll.RtContribute(SourceAlias,"DDS_INSERT_S",$E$2:$G$2,L8:N8,"SCOPE:SERVER FTC:ALL")),"stopped")</f>
        <v>stopped</v>
      </c>
      <c r="E8" s="97" t="str">
        <f>IF(Contribute="abcd",IF($E$2&lt;&gt;-1,_xll.RtContribute(SourceAlias,O8,Fields,P8:Q8,"SCOPE:SERVER"),_xll.RtContribute(SourceAlias,"DDS_INSERT_S",$E$2:$G$2,O8:Q8,"SCOPE:SERVER FTC:ALL")),"stopped")</f>
        <v>stopped</v>
      </c>
      <c r="F8" s="97" t="str">
        <f>IF(Contribute="abcd",IF($E$2&lt;&gt;-1,_xll.RtContribute(SourceAlias,R8,Fields,S8:T8,"SCOPE:SERVER"),_xll.RtContribute(SourceAlias,"DDS_INSERT_S",$E$2:$G$2,S8:T8,"SCOPE:SERVER FTC:ALL")),"stopped")</f>
        <v>stopped</v>
      </c>
      <c r="G8" s="206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2" t="str">
        <v>EUR1MDPSN=</v>
      </c>
      <c r="J8" s="133">
        <f>IF(I8="","",'1M Pricing'!$I8*100)</f>
        <v>-6.590024126928995E-2</v>
      </c>
      <c r="K8" s="133">
        <f t="shared" si="0"/>
        <v>-6.590024126928995E-2</v>
      </c>
      <c r="L8" s="134" t="str">
        <v>EUR3MDPSN=</v>
      </c>
      <c r="M8" s="133">
        <f>IF(L8="","",'3M Pricing'!$I8*100)</f>
        <v>-1.5619416954493204E-2</v>
      </c>
      <c r="N8" s="133">
        <f t="shared" si="1"/>
        <v>-1.5619416954493204E-2</v>
      </c>
      <c r="O8" s="134" t="str">
        <v>EUR6MDPSN=</v>
      </c>
      <c r="P8" s="133">
        <f>IF(O8="","",'6M Pricing'!$I8*100)</f>
        <v>4.5679707062262764E-2</v>
      </c>
      <c r="Q8" s="133">
        <f t="shared" si="2"/>
        <v>4.5679707062262764E-2</v>
      </c>
      <c r="R8" s="134" t="str">
        <v>EUR1YDPSN=</v>
      </c>
      <c r="S8" s="133">
        <f>IF(R8="","",'1Y Pricing'!$I8*100)</f>
        <v>8.2791336210696898E-2</v>
      </c>
      <c r="T8" s="133">
        <f t="shared" si="3"/>
        <v>8.2791336210696898E-2</v>
      </c>
      <c r="U8" s="132" t="str">
        <v>EURONDPSN=</v>
      </c>
      <c r="V8" s="133">
        <f>IF(U8="","",'ON Pricing'!$I8*100)</f>
        <v>-0.11977738269086657</v>
      </c>
      <c r="W8" s="133">
        <f t="shared" si="4"/>
        <v>-0.11977738269086657</v>
      </c>
      <c r="X8" s="27" t="s">
        <v>48</v>
      </c>
      <c r="Y8" s="213">
        <f>IF(ISBLANK($C8),"",ROUND(ABS(_xll.RtGet(SourceAlias,$I8,BID)-J8),4))</f>
        <v>0</v>
      </c>
      <c r="Z8" s="213">
        <f>IF(ISBLANK($C8),"",ROUND(ABS(_xll.RtGet(SourceAlias,$I8,ASK)-K8),4))</f>
        <v>0</v>
      </c>
      <c r="AA8" s="213">
        <f>IF(ISBLANK($D8),"",ROUND(ABS(_xll.RtGet(SourceAlias,$L8,BID)-M8),4))</f>
        <v>2.9999999999999997E-4</v>
      </c>
      <c r="AB8" s="213">
        <f>IF(ISBLANK($D8),"",ROUND(ABS(_xll.RtGet(SourceAlias,$L8,ASK)-N8),4))</f>
        <v>2.9999999999999997E-4</v>
      </c>
      <c r="AC8" s="213">
        <f>IF(ISBLANK($E8),"",ROUND(ABS(_xll.RtGet(SourceAlias,$O8,BID)-P8),4))</f>
        <v>3.7000000000000002E-3</v>
      </c>
      <c r="AD8" s="213">
        <f>IF(ISBLANK($E8),"",ROUND(ABS(_xll.RtGet(SourceAlias,$O8,ASK)-Q8),4))</f>
        <v>3.7000000000000002E-3</v>
      </c>
      <c r="AE8" s="213">
        <f>IF(ISBLANK($F8),"",ROUND(ABS(_xll.RtGet(SourceAlias,$R8,BID)-S8),4))</f>
        <v>1E-4</v>
      </c>
      <c r="AF8" s="213">
        <f>IF(ISBLANK($F8),"",ROUND(ABS(_xll.RtGet(SourceAlias,$R8,ASK)-T8),4))</f>
        <v>1E-4</v>
      </c>
      <c r="AG8" s="213">
        <f>IF(ISBLANK($G8),"",ROUND(ABS(_xll.RtGet(SourceAlias,$U8,BID)-V8),4))</f>
        <v>0</v>
      </c>
      <c r="AH8" s="213">
        <f>IF(ISBLANK($G8),"",ROUND(ABS(_xll.RtGet(SourceAlias,$U8,ASK)-W8),4))</f>
        <v>0</v>
      </c>
      <c r="AI8" s="27" t="s">
        <v>48</v>
      </c>
    </row>
    <row r="9" spans="1:35" ht="11.25" customHeight="1" x14ac:dyDescent="0.2">
      <c r="A9" s="223"/>
      <c r="B9" s="56" t="s">
        <v>72</v>
      </c>
      <c r="C9" s="97" t="str">
        <f>IF(Contribute="abcd",IF($E$2&lt;&gt;-1,_xll.RtContribute(SourceAlias,I9,Fields,J9:K9,"SCOPE:SERVER"),_xll.RtContribute(SourceAlias,"DDS_INSERT_S",$E$2:$G$2,I9:K9,"SCOPE:SERVER FTC:ALL")),"stopped")</f>
        <v>stopped</v>
      </c>
      <c r="D9" s="97" t="str">
        <f>IF(Contribute="abcd",IF($E$2&lt;&gt;-1,_xll.RtContribute(SourceAlias,L9,Fields,M9:N9,"SCOPE:SERVER"),_xll.RtContribute(SourceAlias,"DDS_INSERT_S",$E$2:$G$2,L9:N9,"SCOPE:SERVER FTC:ALL")),"stopped")</f>
        <v>stopped</v>
      </c>
      <c r="E9" s="97" t="str">
        <f>IF(Contribute="abcd",IF($E$2&lt;&gt;-1,_xll.RtContribute(SourceAlias,O9,Fields,P9:Q9,"SCOPE:SERVER"),_xll.RtContribute(SourceAlias,"DDS_INSERT_S",$E$2:$G$2,O9:Q9,"SCOPE:SERVER FTC:ALL")),"stopped")</f>
        <v>stopped</v>
      </c>
      <c r="F9" s="97" t="str">
        <f>IF(Contribute="abcd",IF($E$2&lt;&gt;-1,_xll.RtContribute(SourceAlias,R9,Fields,S9:T9,"SCOPE:SERVER"),_xll.RtContribute(SourceAlias,"DDS_INSERT_S",$E$2:$G$2,S9:T9,"SCOPE:SERVER FTC:ALL")),"stopped")</f>
        <v>stopped</v>
      </c>
      <c r="G9" s="206"/>
      <c r="H9" s="21" t="s">
        <v>48</v>
      </c>
      <c r="I9" s="132" t="str">
        <v>EUR1MDPSW=</v>
      </c>
      <c r="J9" s="133">
        <f>IF(I9="","",'1M Pricing'!$I9*100)</f>
        <v>-0.124</v>
      </c>
      <c r="K9" s="133">
        <f t="shared" si="0"/>
        <v>-0.124</v>
      </c>
      <c r="L9" s="134" t="str">
        <v>EUR3MDPSW=</v>
      </c>
      <c r="M9" s="133">
        <f>IF(L9="","",'3M Pricing'!$I9*100)</f>
        <v>-1.5619403399812017E-2</v>
      </c>
      <c r="N9" s="133">
        <f t="shared" si="1"/>
        <v>-1.5619403399812017E-2</v>
      </c>
      <c r="O9" s="134" t="str">
        <v>EUR6MDPSW=</v>
      </c>
      <c r="P9" s="133">
        <f>IF(O9="","",'6M Pricing'!$I9*100)</f>
        <v>4.5679822988198282E-2</v>
      </c>
      <c r="Q9" s="133">
        <f t="shared" si="2"/>
        <v>4.5679822988198282E-2</v>
      </c>
      <c r="R9" s="134" t="str">
        <v>EUR1YDPSW=</v>
      </c>
      <c r="S9" s="133">
        <f>IF(R9="","",'1Y Pricing'!$I9*100)</f>
        <v>8.2791717008946969E-2</v>
      </c>
      <c r="T9" s="133">
        <f t="shared" si="3"/>
        <v>8.2791717008946969E-2</v>
      </c>
      <c r="U9" s="132" t="str">
        <v/>
      </c>
      <c r="V9" s="133" t="str">
        <f>IF(U9="","",'ON Pricing'!$I9*100)</f>
        <v/>
      </c>
      <c r="W9" s="133" t="str">
        <f t="shared" si="4"/>
        <v/>
      </c>
      <c r="X9" s="27" t="s">
        <v>48</v>
      </c>
      <c r="Y9" s="213">
        <f>IF(ISBLANK($C9),"",ROUND(ABS(_xll.RtGet(SourceAlias,$I9,BID)-J9),4))</f>
        <v>0</v>
      </c>
      <c r="Z9" s="213">
        <f>IF(ISBLANK($C9),"",ROUND(ABS(_xll.RtGet(SourceAlias,$I9,ASK)-K9),4))</f>
        <v>0</v>
      </c>
      <c r="AA9" s="213">
        <f>IF(ISBLANK($D9),"",ROUND(ABS(_xll.RtGet(SourceAlias,$L9,BID)-M9),4))</f>
        <v>2.9999999999999997E-4</v>
      </c>
      <c r="AB9" s="213">
        <f>IF(ISBLANK($D9),"",ROUND(ABS(_xll.RtGet(SourceAlias,$L9,ASK)-N9),4))</f>
        <v>2.9999999999999997E-4</v>
      </c>
      <c r="AC9" s="213">
        <f>IF(ISBLANK($E9),"",ROUND(ABS(_xll.RtGet(SourceAlias,$O9,BID)-P9),4))</f>
        <v>3.7000000000000002E-3</v>
      </c>
      <c r="AD9" s="213">
        <f>IF(ISBLANK($E9),"",ROUND(ABS(_xll.RtGet(SourceAlias,$O9,ASK)-Q9),4))</f>
        <v>3.7000000000000002E-3</v>
      </c>
      <c r="AE9" s="213">
        <f>IF(ISBLANK($F9),"",ROUND(ABS(_xll.RtGet(SourceAlias,$R9,BID)-S9),4))</f>
        <v>1E-4</v>
      </c>
      <c r="AF9" s="213">
        <f>IF(ISBLANK($F9),"",ROUND(ABS(_xll.RtGet(SourceAlias,$R9,ASK)-T9),4))</f>
        <v>1E-4</v>
      </c>
      <c r="AG9" s="213" t="str">
        <f>IF(ISBLANK($G9),"",ROUND(ABS(_xll.RtGet(SourceAlias,$U9,BID)-V9),4))</f>
        <v/>
      </c>
      <c r="AH9" s="213" t="str">
        <f>IF(ISBLANK($G9),"",ROUND(ABS(_xll.RtGet(SourceAlias,$U9,ASK)-W9),4))</f>
        <v/>
      </c>
      <c r="AI9" s="27" t="s">
        <v>48</v>
      </c>
    </row>
    <row r="10" spans="1:35" ht="11.25" customHeight="1" x14ac:dyDescent="0.2">
      <c r="A10" s="223"/>
      <c r="B10" s="56" t="s">
        <v>16</v>
      </c>
      <c r="C10" s="9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7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206"/>
      <c r="H10" s="21" t="s">
        <v>48</v>
      </c>
      <c r="I10" s="132" t="str">
        <v>EUR1MDP2W=</v>
      </c>
      <c r="J10" s="133">
        <f>IF(I10="","",'1M Pricing'!$I10*100)</f>
        <v>-0.109</v>
      </c>
      <c r="K10" s="133">
        <f t="shared" si="0"/>
        <v>-0.109</v>
      </c>
      <c r="L10" s="134" t="str">
        <v>EUR3MDP2W=</v>
      </c>
      <c r="M10" s="133">
        <f>IF(L10="","",'3M Pricing'!$I10*100)</f>
        <v>-1.5619379681356245E-2</v>
      </c>
      <c r="N10" s="133">
        <f t="shared" si="1"/>
        <v>-1.5619379681356245E-2</v>
      </c>
      <c r="O10" s="134" t="str">
        <v>EUR6MDP2W=</v>
      </c>
      <c r="P10" s="133">
        <f>IF(O10="","",'6M Pricing'!$I10*100)</f>
        <v>4.568002585620639E-2</v>
      </c>
      <c r="Q10" s="133">
        <f t="shared" si="2"/>
        <v>4.568002585620639E-2</v>
      </c>
      <c r="R10" s="134" t="str">
        <v>EUR1YDP2W=</v>
      </c>
      <c r="S10" s="133">
        <f>IF(R10="","",'1Y Pricing'!$I10*100)</f>
        <v>8.2792383415876608E-2</v>
      </c>
      <c r="T10" s="133">
        <f t="shared" si="3"/>
        <v>8.2792383415876608E-2</v>
      </c>
      <c r="U10" s="132" t="str">
        <v/>
      </c>
      <c r="V10" s="133" t="str">
        <f>IF(U10="","",'ON Pricing'!$I10*100)</f>
        <v/>
      </c>
      <c r="W10" s="133" t="str">
        <f t="shared" si="4"/>
        <v/>
      </c>
      <c r="X10" s="27" t="s">
        <v>48</v>
      </c>
      <c r="Y10" s="213">
        <f>IF(ISBLANK($C10),"",ROUND(ABS(_xll.RtGet(SourceAlias,$I10,BID)-J10),4))</f>
        <v>0</v>
      </c>
      <c r="Z10" s="213">
        <f>IF(ISBLANK($C10),"",ROUND(ABS(_xll.RtGet(SourceAlias,$I10,ASK)-K10),4))</f>
        <v>0</v>
      </c>
      <c r="AA10" s="213">
        <f>IF(ISBLANK($D10),"",ROUND(ABS(_xll.RtGet(SourceAlias,$L10,BID)-M10),4))</f>
        <v>2.9999999999999997E-4</v>
      </c>
      <c r="AB10" s="213">
        <f>IF(ISBLANK($D10),"",ROUND(ABS(_xll.RtGet(SourceAlias,$L10,ASK)-N10),4))</f>
        <v>2.9999999999999997E-4</v>
      </c>
      <c r="AC10" s="213">
        <f>IF(ISBLANK($E10),"",ROUND(ABS(_xll.RtGet(SourceAlias,$O10,BID)-P10),4))</f>
        <v>3.7000000000000002E-3</v>
      </c>
      <c r="AD10" s="213">
        <f>IF(ISBLANK($E10),"",ROUND(ABS(_xll.RtGet(SourceAlias,$O10,ASK)-Q10),4))</f>
        <v>3.7000000000000002E-3</v>
      </c>
      <c r="AE10" s="213">
        <f>IF(ISBLANK($F10),"",ROUND(ABS(_xll.RtGet(SourceAlias,$R10,BID)-S10),4))</f>
        <v>1E-4</v>
      </c>
      <c r="AF10" s="213">
        <f>IF(ISBLANK($F10),"",ROUND(ABS(_xll.RtGet(SourceAlias,$R10,ASK)-T10),4))</f>
        <v>1E-4</v>
      </c>
      <c r="AG10" s="213" t="str">
        <f>IF(ISBLANK($G10),"",ROUND(ABS(_xll.RtGet(SourceAlias,$U10,BID)-V10),4))</f>
        <v/>
      </c>
      <c r="AH10" s="213" t="str">
        <f>IF(ISBLANK($G10),"",ROUND(ABS(_xll.RtGet(SourceAlias,$U10,ASK)-W10),4))</f>
        <v/>
      </c>
      <c r="AI10" s="27" t="s">
        <v>48</v>
      </c>
    </row>
    <row r="11" spans="1:35" ht="11.25" customHeight="1" x14ac:dyDescent="0.2">
      <c r="A11" s="223"/>
      <c r="B11" s="56" t="s">
        <v>74</v>
      </c>
      <c r="C11" s="9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7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206"/>
      <c r="H11" s="21" t="s">
        <v>48</v>
      </c>
      <c r="I11" s="132" t="str">
        <v>EUR1MDP3W=</v>
      </c>
      <c r="J11" s="133">
        <f>IF(I11="","",'1M Pricing'!$I11*100)</f>
        <v>-6.2699999999780792E-2</v>
      </c>
      <c r="K11" s="133">
        <f t="shared" si="0"/>
        <v>-6.2699999999780792E-2</v>
      </c>
      <c r="L11" s="134" t="str">
        <v>EUR3MDP3W=</v>
      </c>
      <c r="M11" s="133">
        <f>IF(L11="","",'3M Pricing'!$I11*100)</f>
        <v>-1.5619355962710149E-2</v>
      </c>
      <c r="N11" s="133">
        <f t="shared" si="1"/>
        <v>-1.5619355962710149E-2</v>
      </c>
      <c r="O11" s="134" t="str">
        <v>EUR6MDP3W=</v>
      </c>
      <c r="P11" s="133">
        <f>IF(O11="","",'6M Pricing'!$I11*100)</f>
        <v>4.5680228725356438E-2</v>
      </c>
      <c r="Q11" s="133">
        <f t="shared" si="2"/>
        <v>4.5680228725356438E-2</v>
      </c>
      <c r="R11" s="134" t="str">
        <v>EUR1YDP3W=</v>
      </c>
      <c r="S11" s="133">
        <f>IF(R11="","",'1Y Pricing'!$I11*100)</f>
        <v>8.2793049830038559E-2</v>
      </c>
      <c r="T11" s="133">
        <f t="shared" si="3"/>
        <v>8.2793049830038559E-2</v>
      </c>
      <c r="U11" s="132" t="str">
        <v/>
      </c>
      <c r="V11" s="133" t="str">
        <f>IF(U11="","",'ON Pricing'!$I11*100)</f>
        <v/>
      </c>
      <c r="W11" s="133" t="str">
        <f t="shared" si="4"/>
        <v/>
      </c>
      <c r="X11" s="27" t="s">
        <v>48</v>
      </c>
      <c r="Y11" s="213">
        <f>IF(ISBLANK($C11),"",ROUND(ABS(_xll.RtGet(SourceAlias,$I11,BID)-J11),4))</f>
        <v>0</v>
      </c>
      <c r="Z11" s="213">
        <f>IF(ISBLANK($C11),"",ROUND(ABS(_xll.RtGet(SourceAlias,$I11,ASK)-K11),4))</f>
        <v>0</v>
      </c>
      <c r="AA11" s="213">
        <f>IF(ISBLANK($D11),"",ROUND(ABS(_xll.RtGet(SourceAlias,$L11,BID)-M11),4))</f>
        <v>2.9999999999999997E-4</v>
      </c>
      <c r="AB11" s="213">
        <f>IF(ISBLANK($D11),"",ROUND(ABS(_xll.RtGet(SourceAlias,$L11,ASK)-N11),4))</f>
        <v>2.9999999999999997E-4</v>
      </c>
      <c r="AC11" s="213">
        <f>IF(ISBLANK($E11),"",ROUND(ABS(_xll.RtGet(SourceAlias,$O11,BID)-P11),4))</f>
        <v>3.7000000000000002E-3</v>
      </c>
      <c r="AD11" s="213">
        <f>IF(ISBLANK($E11),"",ROUND(ABS(_xll.RtGet(SourceAlias,$O11,ASK)-Q11),4))</f>
        <v>3.7000000000000002E-3</v>
      </c>
      <c r="AE11" s="213">
        <f>IF(ISBLANK($F11),"",ROUND(ABS(_xll.RtGet(SourceAlias,$R11,BID)-S11),4))</f>
        <v>1E-4</v>
      </c>
      <c r="AF11" s="213">
        <f>IF(ISBLANK($F11),"",ROUND(ABS(_xll.RtGet(SourceAlias,$R11,ASK)-T11),4))</f>
        <v>1E-4</v>
      </c>
      <c r="AG11" s="213" t="str">
        <f>IF(ISBLANK($G11),"",ROUND(ABS(_xll.RtGet(SourceAlias,$U11,BID)-V11),4))</f>
        <v/>
      </c>
      <c r="AH11" s="213" t="str">
        <f>IF(ISBLANK($G11),"",ROUND(ABS(_xll.RtGet(SourceAlias,$U11,ASK)-W11),4))</f>
        <v/>
      </c>
      <c r="AI11" s="27" t="s">
        <v>48</v>
      </c>
    </row>
    <row r="12" spans="1:35" ht="11.25" customHeight="1" x14ac:dyDescent="0.2">
      <c r="A12" s="223"/>
      <c r="B12" s="56" t="s">
        <v>17</v>
      </c>
      <c r="C12" s="9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210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7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206"/>
      <c r="H12" s="21" t="s">
        <v>48</v>
      </c>
      <c r="I12" s="132" t="str">
        <v>EUR1MDP1M=</v>
      </c>
      <c r="J12" s="133">
        <f>IF(I12="","",'1M Pricing'!$I12*100)</f>
        <v>-6.0999999999999999E-2</v>
      </c>
      <c r="K12" s="133">
        <f t="shared" si="0"/>
        <v>-6.0999999999999999E-2</v>
      </c>
      <c r="L12" s="134" t="str">
        <v>EUR3MDP1M=</v>
      </c>
      <c r="M12" s="133">
        <f>IF(L12="","",'3M Pricing'!$I12*100)</f>
        <v>-1.2600000000007765E-2</v>
      </c>
      <c r="N12" s="133">
        <f t="shared" si="1"/>
        <v>-1.2600000000007765E-2</v>
      </c>
      <c r="O12" s="134" t="str">
        <v>EUR6MDP1M=</v>
      </c>
      <c r="P12" s="133">
        <f>IF(O12="","",'6M Pricing'!$I12*100)</f>
        <v>4.869999999990518E-2</v>
      </c>
      <c r="Q12" s="133">
        <f t="shared" si="2"/>
        <v>4.869999999990518E-2</v>
      </c>
      <c r="R12" s="134" t="str">
        <v>EUR1YDP1M=</v>
      </c>
      <c r="S12" s="133">
        <f>IF(R12="","",'1Y Pricing'!$I12*100)</f>
        <v>8.2794001862138422E-2</v>
      </c>
      <c r="T12" s="133">
        <f t="shared" si="3"/>
        <v>8.2794001862138422E-2</v>
      </c>
      <c r="U12" s="132" t="str">
        <v/>
      </c>
      <c r="V12" s="133" t="str">
        <f>IF(U12="","",'ON Pricing'!$I12*100)</f>
        <v/>
      </c>
      <c r="W12" s="133" t="str">
        <f t="shared" si="4"/>
        <v/>
      </c>
      <c r="X12" s="27" t="s">
        <v>48</v>
      </c>
      <c r="Y12" s="213">
        <f>IF(ISBLANK($C12),"",ROUND(ABS(_xll.RtGet(SourceAlias,$I12,BID)-J12),4))</f>
        <v>0</v>
      </c>
      <c r="Z12" s="213">
        <f>IF(ISBLANK($C12),"",ROUND(ABS(_xll.RtGet(SourceAlias,$I12,ASK)-K12),4))</f>
        <v>0</v>
      </c>
      <c r="AA12" s="213">
        <f>IF(ISBLANK($D12),"",ROUND(ABS(_xll.RtGet(SourceAlias,$L12,BID)-M12),4))</f>
        <v>2.9999999999999997E-4</v>
      </c>
      <c r="AB12" s="213">
        <f>IF(ISBLANK($D12),"",ROUND(ABS(_xll.RtGet(SourceAlias,$L12,ASK)-N12),4))</f>
        <v>2.9999999999999997E-4</v>
      </c>
      <c r="AC12" s="213">
        <f>IF(ISBLANK($E12),"",ROUND(ABS(_xll.RtGet(SourceAlias,$O12,BID)-P12),4))</f>
        <v>3.7000000000000002E-3</v>
      </c>
      <c r="AD12" s="213">
        <f>IF(ISBLANK($E12),"",ROUND(ABS(_xll.RtGet(SourceAlias,$O12,ASK)-Q12),4))</f>
        <v>3.7000000000000002E-3</v>
      </c>
      <c r="AE12" s="213">
        <f>IF(ISBLANK($F12),"",ROUND(ABS(_xll.RtGet(SourceAlias,$R12,BID)-S12),4))</f>
        <v>1E-4</v>
      </c>
      <c r="AF12" s="213">
        <f>IF(ISBLANK($F12),"",ROUND(ABS(_xll.RtGet(SourceAlias,$R12,ASK)-T12),4))</f>
        <v>1E-4</v>
      </c>
      <c r="AG12" s="213" t="str">
        <f>IF(ISBLANK($G12),"",ROUND(ABS(_xll.RtGet(SourceAlias,$U12,BID)-V12),4))</f>
        <v/>
      </c>
      <c r="AH12" s="213" t="str">
        <f>IF(ISBLANK($G12),"",ROUND(ABS(_xll.RtGet(SourceAlias,$U12,ASK)-W12),4))</f>
        <v/>
      </c>
      <c r="AI12" s="27" t="s">
        <v>48</v>
      </c>
    </row>
    <row r="13" spans="1:35" ht="11.25" customHeight="1" x14ac:dyDescent="0.2">
      <c r="A13" s="223"/>
      <c r="B13" s="56" t="s">
        <v>18</v>
      </c>
      <c r="C13" s="97"/>
      <c r="D13" s="210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7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206"/>
      <c r="H13" s="21" t="s">
        <v>48</v>
      </c>
      <c r="I13" s="132" t="str">
        <v/>
      </c>
      <c r="J13" s="133" t="str">
        <f>IF(I13="","",'1M Pricing'!$I13*100)</f>
        <v/>
      </c>
      <c r="K13" s="133" t="str">
        <f t="shared" si="0"/>
        <v/>
      </c>
      <c r="L13" s="134" t="str">
        <v>EUR3MDP2M=</v>
      </c>
      <c r="M13" s="133">
        <f>IF(L13="","",'3M Pricing'!$I13*100)</f>
        <v>-1.3899999999994743E-2</v>
      </c>
      <c r="N13" s="133">
        <f t="shared" si="1"/>
        <v>-1.3899999999994743E-2</v>
      </c>
      <c r="O13" s="134" t="str">
        <v>EUR6MDP2M=</v>
      </c>
      <c r="P13" s="133">
        <f>IF(O13="","",'6M Pricing'!$I13*100)</f>
        <v>4.6899999999955394E-2</v>
      </c>
      <c r="Q13" s="133">
        <f t="shared" si="2"/>
        <v>4.6899999999955394E-2</v>
      </c>
      <c r="R13" s="134" t="str">
        <v>EUR1YDP2M=</v>
      </c>
      <c r="S13" s="133">
        <f>IF(R13="","",'1Y Pricing'!$I13*100)</f>
        <v>8.2796858045882701E-2</v>
      </c>
      <c r="T13" s="133">
        <f t="shared" si="3"/>
        <v>8.2796858045882701E-2</v>
      </c>
      <c r="U13" s="132" t="str">
        <v/>
      </c>
      <c r="V13" s="133" t="str">
        <f>IF(U13="","",'ON Pricing'!$I13*100)</f>
        <v/>
      </c>
      <c r="W13" s="133" t="str">
        <f t="shared" si="4"/>
        <v/>
      </c>
      <c r="X13" s="27" t="s">
        <v>48</v>
      </c>
      <c r="Y13" s="213" t="str">
        <f>IF(ISBLANK($C13),"",ROUND(ABS(_xll.RtGet(SourceAlias,$I13,BID)-J13),4))</f>
        <v/>
      </c>
      <c r="Z13" s="213" t="str">
        <f>IF(ISBLANK($C13),"",ROUND(ABS(_xll.RtGet(SourceAlias,$I13,ASK)-K13),4))</f>
        <v/>
      </c>
      <c r="AA13" s="213">
        <f>IF(ISBLANK($D13),"",ROUND(ABS(_xll.RtGet(SourceAlias,$L13,BID)-M13),4))</f>
        <v>2.0000000000000001E-4</v>
      </c>
      <c r="AB13" s="213">
        <f>IF(ISBLANK($D13),"",ROUND(ABS(_xll.RtGet(SourceAlias,$L13,ASK)-N13),4))</f>
        <v>2.0000000000000001E-4</v>
      </c>
      <c r="AC13" s="213">
        <f>IF(ISBLANK($E13),"",ROUND(ABS(_xll.RtGet(SourceAlias,$O13,BID)-P13),4))</f>
        <v>3.2000000000000002E-3</v>
      </c>
      <c r="AD13" s="213">
        <f>IF(ISBLANK($E13),"",ROUND(ABS(_xll.RtGet(SourceAlias,$O13,ASK)-Q13),4))</f>
        <v>3.2000000000000002E-3</v>
      </c>
      <c r="AE13" s="213">
        <f>IF(ISBLANK($F13),"",ROUND(ABS(_xll.RtGet(SourceAlias,$R13,BID)-S13),4))</f>
        <v>1E-4</v>
      </c>
      <c r="AF13" s="213">
        <f>IF(ISBLANK($F13),"",ROUND(ABS(_xll.RtGet(SourceAlias,$R13,ASK)-T13),4))</f>
        <v>1E-4</v>
      </c>
      <c r="AG13" s="213" t="str">
        <f>IF(ISBLANK($G13),"",ROUND(ABS(_xll.RtGet(SourceAlias,$U13,BID)-V13),4))</f>
        <v/>
      </c>
      <c r="AH13" s="213" t="str">
        <f>IF(ISBLANK($G13),"",ROUND(ABS(_xll.RtGet(SourceAlias,$U13,ASK)-W13),4))</f>
        <v/>
      </c>
      <c r="AI13" s="27" t="s">
        <v>48</v>
      </c>
    </row>
    <row r="14" spans="1:35" ht="11.25" customHeight="1" x14ac:dyDescent="0.2">
      <c r="A14" s="223"/>
      <c r="B14" s="56" t="s">
        <v>19</v>
      </c>
      <c r="C14" s="97"/>
      <c r="D14" s="210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7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206"/>
      <c r="H14" s="21" t="s">
        <v>48</v>
      </c>
      <c r="I14" s="132" t="str">
        <v/>
      </c>
      <c r="J14" s="133" t="str">
        <f>IF(I14="","",'1M Pricing'!$I14*100)</f>
        <v/>
      </c>
      <c r="K14" s="133" t="str">
        <f t="shared" si="0"/>
        <v/>
      </c>
      <c r="L14" s="134" t="str">
        <v>EUR3MDP3M=</v>
      </c>
      <c r="M14" s="133">
        <f>IF(L14="","",'3M Pricing'!$I14*100)</f>
        <v>-1.3500000000058677E-2</v>
      </c>
      <c r="N14" s="133">
        <f t="shared" si="1"/>
        <v>-1.3500000000058677E-2</v>
      </c>
      <c r="O14" s="134" t="str">
        <v>EUR6MDP3M=</v>
      </c>
      <c r="P14" s="133">
        <f>IF(O14="","",'6M Pricing'!$I14*100)</f>
        <v>4.7100000000018578E-2</v>
      </c>
      <c r="Q14" s="133">
        <f t="shared" si="2"/>
        <v>4.7100000000018578E-2</v>
      </c>
      <c r="R14" s="134" t="str">
        <v>EUR1YDP3M=</v>
      </c>
      <c r="S14" s="133">
        <f>IF(R14="","",'1Y Pricing'!$I14*100)</f>
        <v>8.2800000000042409E-2</v>
      </c>
      <c r="T14" s="133">
        <f t="shared" si="3"/>
        <v>8.2800000000042409E-2</v>
      </c>
      <c r="U14" s="132" t="str">
        <v/>
      </c>
      <c r="V14" s="133" t="str">
        <f>IF(U14="","",'ON Pricing'!$I14*100)</f>
        <v/>
      </c>
      <c r="W14" s="133" t="str">
        <f t="shared" si="4"/>
        <v/>
      </c>
      <c r="X14" s="27" t="s">
        <v>48</v>
      </c>
      <c r="Y14" s="213" t="str">
        <f>IF(ISBLANK($C14),"",ROUND(ABS(_xll.RtGet(SourceAlias,$I14,BID)-J14),4))</f>
        <v/>
      </c>
      <c r="Z14" s="213" t="str">
        <f>IF(ISBLANK($C14),"",ROUND(ABS(_xll.RtGet(SourceAlias,$I14,ASK)-K14),4))</f>
        <v/>
      </c>
      <c r="AA14" s="213">
        <f>IF(ISBLANK($D14),"",ROUND(ABS(_xll.RtGet(SourceAlias,$L14,BID)-M14),4))</f>
        <v>1E-4</v>
      </c>
      <c r="AB14" s="213">
        <f>IF(ISBLANK($D14),"",ROUND(ABS(_xll.RtGet(SourceAlias,$L14,ASK)-N14),4))</f>
        <v>1E-4</v>
      </c>
      <c r="AC14" s="213">
        <f>IF(ISBLANK($E14),"",ROUND(ABS(_xll.RtGet(SourceAlias,$O14,BID)-P14),4))</f>
        <v>2.7000000000000001E-3</v>
      </c>
      <c r="AD14" s="213">
        <f>IF(ISBLANK($E14),"",ROUND(ABS(_xll.RtGet(SourceAlias,$O14,ASK)-Q14),4))</f>
        <v>2.7000000000000001E-3</v>
      </c>
      <c r="AE14" s="213">
        <f>IF(ISBLANK($F14),"",ROUND(ABS(_xll.RtGet(SourceAlias,$R14,BID)-S14),4))</f>
        <v>1E-4</v>
      </c>
      <c r="AF14" s="213">
        <f>IF(ISBLANK($F14),"",ROUND(ABS(_xll.RtGet(SourceAlias,$R14,ASK)-T14),4))</f>
        <v>1E-4</v>
      </c>
      <c r="AG14" s="213" t="str">
        <f>IF(ISBLANK($G14),"",ROUND(ABS(_xll.RtGet(SourceAlias,$U14,BID)-V14),4))</f>
        <v/>
      </c>
      <c r="AH14" s="213" t="str">
        <f>IF(ISBLANK($G14),"",ROUND(ABS(_xll.RtGet(SourceAlias,$U14,ASK)-W14),4))</f>
        <v/>
      </c>
      <c r="AI14" s="27" t="s">
        <v>48</v>
      </c>
    </row>
    <row r="15" spans="1:35" ht="11.25" customHeight="1" x14ac:dyDescent="0.2">
      <c r="A15" s="223"/>
      <c r="B15" s="56" t="s">
        <v>20</v>
      </c>
      <c r="C15" s="97"/>
      <c r="D15" s="210" t="str">
        <f>IF(Contribute="abcd",IF($E$2&lt;&gt;-1,_xll.RtContribute(SourceAlias,L15,Fields,M15:N15,"SCOPE:SERVER"),_xll.RtContribute(SourceAlias,"DDS_INSERT_S",$E$2:$G$2,L15:N15,"SCOPE:SERVER FTC:ALL")),"stopped")</f>
        <v>stopped</v>
      </c>
      <c r="E15" s="9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7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206"/>
      <c r="H15" s="21" t="s">
        <v>48</v>
      </c>
      <c r="I15" s="132" t="str">
        <v/>
      </c>
      <c r="J15" s="133" t="str">
        <f>IF(I15="","",'1M Pricing'!$I15*100)</f>
        <v/>
      </c>
      <c r="K15" s="133" t="str">
        <f t="shared" si="0"/>
        <v/>
      </c>
      <c r="L15" s="134" t="str">
        <v>EUR3MSTUB=</v>
      </c>
      <c r="M15" s="133">
        <f>IF(L15="","",'3M Pricing'!$I15*100)</f>
        <v>-5.77880390693657E-3</v>
      </c>
      <c r="N15" s="133">
        <f t="shared" si="1"/>
        <v>-5.77880390693657E-3</v>
      </c>
      <c r="O15" s="134" t="str">
        <v>EUR6MDP4M=</v>
      </c>
      <c r="P15" s="133">
        <f>IF(O15="","",'6M Pricing'!$I15*100)</f>
        <v>4.940000000002092E-2</v>
      </c>
      <c r="Q15" s="133">
        <f t="shared" si="2"/>
        <v>4.940000000002092E-2</v>
      </c>
      <c r="R15" s="134" t="str">
        <v>EUR1YDP4M=</v>
      </c>
      <c r="S15" s="133">
        <f>IF(R15="","",'1Y Pricing'!$I15*100)</f>
        <v>8.6215548198358888E-2</v>
      </c>
      <c r="T15" s="133">
        <f t="shared" si="3"/>
        <v>8.6215548198358888E-2</v>
      </c>
      <c r="U15" s="132" t="str">
        <v/>
      </c>
      <c r="V15" s="133" t="str">
        <f>IF(U15="","",'ON Pricing'!$I15*100)</f>
        <v/>
      </c>
      <c r="W15" s="133" t="str">
        <f t="shared" si="4"/>
        <v/>
      </c>
      <c r="X15" s="27"/>
      <c r="Y15" s="213" t="str">
        <f>IF(ISBLANK($C15),"",ROUND(ABS(_xll.RtGet(SourceAlias,$I15,BID)-J15),4))</f>
        <v/>
      </c>
      <c r="Z15" s="213" t="str">
        <f>IF(ISBLANK($C15),"",ROUND(ABS(_xll.RtGet(SourceAlias,$I15,ASK)-K15),4))</f>
        <v/>
      </c>
      <c r="AA15" s="213" t="e">
        <f>IF(ISBLANK($D15),"",ROUND(ABS(_xll.RtGet(SourceAlias,$L15,BID)-M15),4))</f>
        <v>#VALUE!</v>
      </c>
      <c r="AB15" s="213" t="e">
        <f>IF(ISBLANK($D15),"",ROUND(ABS(_xll.RtGet(SourceAlias,$L15,ASK)-N15),4))</f>
        <v>#VALUE!</v>
      </c>
      <c r="AC15" s="213">
        <f>IF(ISBLANK($E15),"",ROUND(ABS(_xll.RtGet(SourceAlias,$O15,BID)-P15),4))</f>
        <v>2.2000000000000001E-3</v>
      </c>
      <c r="AD15" s="213">
        <f>IF(ISBLANK($E15),"",ROUND(ABS(_xll.RtGet(SourceAlias,$O15,ASK)-Q15),4))</f>
        <v>2.2000000000000001E-3</v>
      </c>
      <c r="AE15" s="213">
        <f>IF(ISBLANK($F15),"",ROUND(ABS(_xll.RtGet(SourceAlias,$R15,BID)-S15),4))</f>
        <v>1E-4</v>
      </c>
      <c r="AF15" s="213">
        <f>IF(ISBLANK($F15),"",ROUND(ABS(_xll.RtGet(SourceAlias,$R15,ASK)-T15),4))</f>
        <v>1E-4</v>
      </c>
      <c r="AG15" s="213" t="str">
        <f>IF(ISBLANK($G15),"",ROUND(ABS(_xll.RtGet(SourceAlias,$U15,BID)-V15),4))</f>
        <v/>
      </c>
      <c r="AH15" s="213" t="str">
        <f>IF(ISBLANK($G15),"",ROUND(ABS(_xll.RtGet(SourceAlias,$U15,ASK)-W15),4))</f>
        <v/>
      </c>
      <c r="AI15" s="27"/>
    </row>
    <row r="16" spans="1:35" ht="11.25" customHeight="1" x14ac:dyDescent="0.2">
      <c r="A16" s="223"/>
      <c r="B16" s="56" t="s">
        <v>21</v>
      </c>
      <c r="C16" s="97"/>
      <c r="D16" s="207"/>
      <c r="E16" s="9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7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206"/>
      <c r="H16" s="21" t="s">
        <v>48</v>
      </c>
      <c r="I16" s="132" t="str">
        <v/>
      </c>
      <c r="J16" s="133" t="str">
        <f>IF(I16="","",'1M Pricing'!$I16*100)</f>
        <v/>
      </c>
      <c r="K16" s="133" t="str">
        <f t="shared" si="0"/>
        <v/>
      </c>
      <c r="L16" s="134" t="str">
        <v/>
      </c>
      <c r="M16" s="133" t="str">
        <f>IF(L16="","",'3M Pricing'!$I16*100)</f>
        <v/>
      </c>
      <c r="N16" s="133" t="str">
        <f t="shared" si="1"/>
        <v/>
      </c>
      <c r="O16" s="134" t="str">
        <v>EUR6MDP5M=</v>
      </c>
      <c r="P16" s="133">
        <f>IF(O16="","",'6M Pricing'!$I16*100)</f>
        <v>5.2600000000017008E-2</v>
      </c>
      <c r="Q16" s="133">
        <f t="shared" si="2"/>
        <v>5.2600000000017008E-2</v>
      </c>
      <c r="R16" s="134" t="str">
        <v>EUR1YDP5M=</v>
      </c>
      <c r="S16" s="133">
        <f>IF(R16="","",'1Y Pricing'!$I16*100)</f>
        <v>9.5299747801281351E-2</v>
      </c>
      <c r="T16" s="133">
        <f t="shared" si="3"/>
        <v>9.5299747801281351E-2</v>
      </c>
      <c r="U16" s="132" t="str">
        <v/>
      </c>
      <c r="V16" s="133" t="str">
        <f>IF(U16="","",'ON Pricing'!$I16*100)</f>
        <v/>
      </c>
      <c r="W16" s="133" t="str">
        <f t="shared" si="4"/>
        <v/>
      </c>
      <c r="X16" s="27"/>
      <c r="Y16" s="213" t="str">
        <f>IF(ISBLANK($C16),"",ROUND(ABS(_xll.RtGet(SourceAlias,$I16,BID)-J16),4))</f>
        <v/>
      </c>
      <c r="Z16" s="213" t="str">
        <f>IF(ISBLANK($C16),"",ROUND(ABS(_xll.RtGet(SourceAlias,$I16,ASK)-K16),4))</f>
        <v/>
      </c>
      <c r="AA16" s="213" t="str">
        <f>IF(ISBLANK($D16),"",ROUND(ABS(_xll.RtGet(SourceAlias,$L16,BID)-M16),4))</f>
        <v/>
      </c>
      <c r="AB16" s="213" t="str">
        <f>IF(ISBLANK($D16),"",ROUND(ABS(_xll.RtGet(SourceAlias,$L16,ASK)-N16),4))</f>
        <v/>
      </c>
      <c r="AC16" s="213">
        <f>IF(ISBLANK($E16),"",ROUND(ABS(_xll.RtGet(SourceAlias,$O16,BID)-P16),4))</f>
        <v>1.6000000000000001E-3</v>
      </c>
      <c r="AD16" s="213">
        <f>IF(ISBLANK($E16),"",ROUND(ABS(_xll.RtGet(SourceAlias,$O16,ASK)-Q16),4))</f>
        <v>1.6000000000000001E-3</v>
      </c>
      <c r="AE16" s="213">
        <f>IF(ISBLANK($F16),"",ROUND(ABS(_xll.RtGet(SourceAlias,$R16,BID)-S16),4))</f>
        <v>1E-4</v>
      </c>
      <c r="AF16" s="213">
        <f>IF(ISBLANK($F16),"",ROUND(ABS(_xll.RtGet(SourceAlias,$R16,ASK)-T16),4))</f>
        <v>1E-4</v>
      </c>
      <c r="AG16" s="213" t="str">
        <f>IF(ISBLANK($G16),"",ROUND(ABS(_xll.RtGet(SourceAlias,$U16,BID)-V16),4))</f>
        <v/>
      </c>
      <c r="AH16" s="213" t="str">
        <f>IF(ISBLANK($G16),"",ROUND(ABS(_xll.RtGet(SourceAlias,$U16,ASK)-W16),4))</f>
        <v/>
      </c>
      <c r="AI16" s="27"/>
    </row>
    <row r="17" spans="1:35" ht="11.25" customHeight="1" x14ac:dyDescent="0.2">
      <c r="A17" s="223"/>
      <c r="B17" s="56" t="s">
        <v>14</v>
      </c>
      <c r="C17" s="97"/>
      <c r="D17" s="207"/>
      <c r="E17" s="9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7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206"/>
      <c r="H17" s="21" t="s">
        <v>48</v>
      </c>
      <c r="I17" s="132" t="str">
        <v/>
      </c>
      <c r="J17" s="133" t="str">
        <f>IF(I17="","",'1M Pricing'!$I17*100)</f>
        <v/>
      </c>
      <c r="K17" s="133" t="str">
        <f t="shared" si="0"/>
        <v/>
      </c>
      <c r="L17" s="134" t="str">
        <v/>
      </c>
      <c r="M17" s="133" t="str">
        <f>IF(L17="","",'3M Pricing'!$I17*100)</f>
        <v/>
      </c>
      <c r="N17" s="133" t="str">
        <f t="shared" si="1"/>
        <v/>
      </c>
      <c r="O17" s="134" t="str">
        <v>EUR6MDP6M=</v>
      </c>
      <c r="P17" s="133">
        <f>IF(O17="","",'6M Pricing'!$I17*100)</f>
        <v>5.5900000000000026E-2</v>
      </c>
      <c r="Q17" s="133">
        <f t="shared" si="2"/>
        <v>5.5900000000000026E-2</v>
      </c>
      <c r="R17" s="134" t="str">
        <v>EUR1YDP6M=</v>
      </c>
      <c r="S17" s="133">
        <f>IF(R17="","",'1Y Pricing'!$I17*100)</f>
        <v>0.10599999999989507</v>
      </c>
      <c r="T17" s="133">
        <f t="shared" si="3"/>
        <v>0.10599999999989507</v>
      </c>
      <c r="U17" s="132" t="str">
        <v/>
      </c>
      <c r="V17" s="133" t="str">
        <f>IF(U17="","",'ON Pricing'!$I17*100)</f>
        <v/>
      </c>
      <c r="W17" s="133" t="str">
        <f t="shared" si="4"/>
        <v/>
      </c>
      <c r="X17" s="27" t="s">
        <v>48</v>
      </c>
      <c r="Y17" s="213" t="str">
        <f>IF(ISBLANK($C17),"",ROUND(ABS(_xll.RtGet(SourceAlias,$I17,BID)-J17),4))</f>
        <v/>
      </c>
      <c r="Z17" s="213" t="str">
        <f>IF(ISBLANK($C17),"",ROUND(ABS(_xll.RtGet(SourceAlias,$I17,ASK)-K17),4))</f>
        <v/>
      </c>
      <c r="AA17" s="213" t="str">
        <f>IF(ISBLANK($D17),"",ROUND(ABS(_xll.RtGet(SourceAlias,$L17,BID)-M17),4))</f>
        <v/>
      </c>
      <c r="AB17" s="213" t="str">
        <f>IF(ISBLANK($D17),"",ROUND(ABS(_xll.RtGet(SourceAlias,$L17,ASK)-N17),4))</f>
        <v/>
      </c>
      <c r="AC17" s="213">
        <f>IF(ISBLANK($E17),"",ROUND(ABS(_xll.RtGet(SourceAlias,$O17,BID)-P17),4))</f>
        <v>1.1000000000000001E-3</v>
      </c>
      <c r="AD17" s="213">
        <f>IF(ISBLANK($E17),"",ROUND(ABS(_xll.RtGet(SourceAlias,$O17,ASK)-Q17),4))</f>
        <v>1.1000000000000001E-3</v>
      </c>
      <c r="AE17" s="213">
        <f>IF(ISBLANK($F17),"",ROUND(ABS(_xll.RtGet(SourceAlias,$R17,BID)-S17),4))</f>
        <v>2.0000000000000001E-4</v>
      </c>
      <c r="AF17" s="213">
        <f>IF(ISBLANK($F17),"",ROUND(ABS(_xll.RtGet(SourceAlias,$R17,ASK)-T17),4))</f>
        <v>2.0000000000000001E-4</v>
      </c>
      <c r="AG17" s="213" t="str">
        <f>IF(ISBLANK($G17),"",ROUND(ABS(_xll.RtGet(SourceAlias,$U17,BID)-V17),4))</f>
        <v/>
      </c>
      <c r="AH17" s="213" t="str">
        <f>IF(ISBLANK($G17),"",ROUND(ABS(_xll.RtGet(SourceAlias,$U17,ASK)-W17),4))</f>
        <v/>
      </c>
      <c r="AI17" s="27" t="s">
        <v>48</v>
      </c>
    </row>
    <row r="18" spans="1:35" ht="11.25" customHeight="1" x14ac:dyDescent="0.2">
      <c r="A18" s="223"/>
      <c r="B18" s="56" t="s">
        <v>68</v>
      </c>
      <c r="C18" s="97"/>
      <c r="D18" s="207"/>
      <c r="E18" s="97"/>
      <c r="F18" s="97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206"/>
      <c r="H18" s="21" t="s">
        <v>48</v>
      </c>
      <c r="I18" s="132" t="str">
        <v/>
      </c>
      <c r="J18" s="133" t="str">
        <f>IF(I18="","",'1M Pricing'!$I18*100)</f>
        <v/>
      </c>
      <c r="K18" s="133" t="str">
        <f t="shared" si="0"/>
        <v/>
      </c>
      <c r="L18" s="134" t="str">
        <v/>
      </c>
      <c r="M18" s="133" t="str">
        <f>IF(L18="","",'3M Pricing'!$I18*100)</f>
        <v/>
      </c>
      <c r="N18" s="133" t="str">
        <f t="shared" si="1"/>
        <v/>
      </c>
      <c r="O18" s="134" t="str">
        <v/>
      </c>
      <c r="P18" s="133" t="str">
        <f>IF(O18="","",'6M Pricing'!$I18*100)</f>
        <v/>
      </c>
      <c r="Q18" s="133" t="str">
        <f t="shared" si="2"/>
        <v/>
      </c>
      <c r="R18" s="134" t="str">
        <v>EUR1YDP7M=</v>
      </c>
      <c r="S18" s="133">
        <f>IF(R18="","",'1Y Pricing'!$I18*100)</f>
        <v>0.11468021311565019</v>
      </c>
      <c r="T18" s="133">
        <f t="shared" si="3"/>
        <v>0.11468021311565019</v>
      </c>
      <c r="U18" s="132" t="str">
        <v/>
      </c>
      <c r="V18" s="133" t="str">
        <f>IF(U18="","",'ON Pricing'!$I18*100)</f>
        <v/>
      </c>
      <c r="W18" s="133" t="str">
        <f t="shared" si="4"/>
        <v/>
      </c>
      <c r="X18" s="27"/>
      <c r="Y18" s="213" t="str">
        <f>IF(ISBLANK($C18),"",ROUND(ABS(_xll.RtGet(SourceAlias,$I18,BID)-J18),4))</f>
        <v/>
      </c>
      <c r="Z18" s="213" t="str">
        <f>IF(ISBLANK($C18),"",ROUND(ABS(_xll.RtGet(SourceAlias,$I18,ASK)-K18),4))</f>
        <v/>
      </c>
      <c r="AA18" s="213" t="str">
        <f>IF(ISBLANK($D18),"",ROUND(ABS(_xll.RtGet(SourceAlias,$L18,BID)-M18),4))</f>
        <v/>
      </c>
      <c r="AB18" s="213" t="str">
        <f>IF(ISBLANK($D18),"",ROUND(ABS(_xll.RtGet(SourceAlias,$L18,ASK)-N18),4))</f>
        <v/>
      </c>
      <c r="AC18" s="213" t="str">
        <f>IF(ISBLANK($E18),"",ROUND(ABS(_xll.RtGet(SourceAlias,$O18,BID)-P18),4))</f>
        <v/>
      </c>
      <c r="AD18" s="213" t="str">
        <f>IF(ISBLANK($E18),"",ROUND(ABS(_xll.RtGet(SourceAlias,$O18,ASK)-Q18),4))</f>
        <v/>
      </c>
      <c r="AE18" s="213">
        <f>IF(ISBLANK($F18),"",ROUND(ABS(_xll.RtGet(SourceAlias,$R18,BID)-S18),4))</f>
        <v>2.9999999999999997E-4</v>
      </c>
      <c r="AF18" s="213">
        <f>IF(ISBLANK($F18),"",ROUND(ABS(_xll.RtGet(SourceAlias,$R18,ASK)-T18),4))</f>
        <v>2.9999999999999997E-4</v>
      </c>
      <c r="AG18" s="213" t="str">
        <f>IF(ISBLANK($G18),"",ROUND(ABS(_xll.RtGet(SourceAlias,$U18,BID)-V18),4))</f>
        <v/>
      </c>
      <c r="AH18" s="213" t="str">
        <f>IF(ISBLANK($G18),"",ROUND(ABS(_xll.RtGet(SourceAlias,$U18,ASK)-W18),4))</f>
        <v/>
      </c>
      <c r="AI18" s="27"/>
    </row>
    <row r="19" spans="1:35" ht="11.25" customHeight="1" x14ac:dyDescent="0.2">
      <c r="A19" s="224"/>
      <c r="B19" s="56" t="s">
        <v>69</v>
      </c>
      <c r="C19" s="97"/>
      <c r="D19" s="207"/>
      <c r="E19" s="97"/>
      <c r="F19" s="97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206"/>
      <c r="H19" s="21" t="s">
        <v>48</v>
      </c>
      <c r="I19" s="132" t="str">
        <v/>
      </c>
      <c r="J19" s="133" t="str">
        <f>IF(I19="","",'1M Pricing'!$I19*100)</f>
        <v/>
      </c>
      <c r="K19" s="133" t="str">
        <f t="shared" si="0"/>
        <v/>
      </c>
      <c r="L19" s="134" t="str">
        <v/>
      </c>
      <c r="M19" s="133" t="str">
        <f>IF(L19="","",'3M Pricing'!$I19*100)</f>
        <v/>
      </c>
      <c r="N19" s="133" t="str">
        <f t="shared" si="1"/>
        <v/>
      </c>
      <c r="O19" s="134" t="str">
        <v/>
      </c>
      <c r="P19" s="133" t="str">
        <f>IF(O19="","",'6M Pricing'!$I19*100)</f>
        <v/>
      </c>
      <c r="Q19" s="133" t="str">
        <f t="shared" si="2"/>
        <v/>
      </c>
      <c r="R19" s="134" t="str">
        <v>EUR1YDP8M=</v>
      </c>
      <c r="S19" s="133">
        <f>IF(R19="","",'1Y Pricing'!$I19*100)</f>
        <v>0.12357277282064864</v>
      </c>
      <c r="T19" s="133">
        <f t="shared" si="3"/>
        <v>0.12357277282064864</v>
      </c>
      <c r="U19" s="132" t="str">
        <v/>
      </c>
      <c r="V19" s="133" t="str">
        <f>IF(U19="","",'ON Pricing'!$I19*100)</f>
        <v/>
      </c>
      <c r="W19" s="133" t="str">
        <f t="shared" si="4"/>
        <v/>
      </c>
      <c r="X19" s="27"/>
      <c r="Y19" s="213" t="str">
        <f>IF(ISBLANK($C19),"",ROUND(ABS(_xll.RtGet(SourceAlias,$I19,BID)-J19),4))</f>
        <v/>
      </c>
      <c r="Z19" s="213" t="str">
        <f>IF(ISBLANK($C19),"",ROUND(ABS(_xll.RtGet(SourceAlias,$I19,ASK)-K19),4))</f>
        <v/>
      </c>
      <c r="AA19" s="213" t="str">
        <f>IF(ISBLANK($D19),"",ROUND(ABS(_xll.RtGet(SourceAlias,$L19,BID)-M19),4))</f>
        <v/>
      </c>
      <c r="AB19" s="213" t="str">
        <f>IF(ISBLANK($D19),"",ROUND(ABS(_xll.RtGet(SourceAlias,$L19,ASK)-N19),4))</f>
        <v/>
      </c>
      <c r="AC19" s="213" t="str">
        <f>IF(ISBLANK($E19),"",ROUND(ABS(_xll.RtGet(SourceAlias,$O19,BID)-P19),4))</f>
        <v/>
      </c>
      <c r="AD19" s="213" t="str">
        <f>IF(ISBLANK($E19),"",ROUND(ABS(_xll.RtGet(SourceAlias,$O19,ASK)-Q19),4))</f>
        <v/>
      </c>
      <c r="AE19" s="213">
        <f>IF(ISBLANK($F19),"",ROUND(ABS(_xll.RtGet(SourceAlias,$R19,BID)-S19),4))</f>
        <v>2.9999999999999997E-4</v>
      </c>
      <c r="AF19" s="213">
        <f>IF(ISBLANK($F19),"",ROUND(ABS(_xll.RtGet(SourceAlias,$R19,ASK)-T19),4))</f>
        <v>2.9999999999999997E-4</v>
      </c>
      <c r="AG19" s="213" t="str">
        <f>IF(ISBLANK($G19),"",ROUND(ABS(_xll.RtGet(SourceAlias,$U19,BID)-V19),4))</f>
        <v/>
      </c>
      <c r="AH19" s="213" t="str">
        <f>IF(ISBLANK($G19),"",ROUND(ABS(_xll.RtGet(SourceAlias,$U19,ASK)-W19),4))</f>
        <v/>
      </c>
      <c r="AI19" s="27"/>
    </row>
    <row r="20" spans="1:35" ht="11.25" customHeight="1" x14ac:dyDescent="0.2">
      <c r="A20" s="224"/>
      <c r="B20" s="56" t="s">
        <v>22</v>
      </c>
      <c r="C20" s="97"/>
      <c r="D20" s="205"/>
      <c r="E20" s="97"/>
      <c r="F20" s="97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206"/>
      <c r="H20" s="21" t="s">
        <v>48</v>
      </c>
      <c r="I20" s="132" t="str">
        <v/>
      </c>
      <c r="J20" s="133" t="str">
        <f>IF(I20="","",'1M Pricing'!$I20*100)</f>
        <v/>
      </c>
      <c r="K20" s="133" t="str">
        <f t="shared" si="0"/>
        <v/>
      </c>
      <c r="L20" s="134" t="str">
        <v/>
      </c>
      <c r="M20" s="133" t="str">
        <f>IF(L20="","",'3M Pricing'!$I20*100)</f>
        <v/>
      </c>
      <c r="N20" s="133" t="str">
        <f t="shared" si="1"/>
        <v/>
      </c>
      <c r="O20" s="134" t="str">
        <v/>
      </c>
      <c r="P20" s="133" t="str">
        <f>IF(O20="","",'6M Pricing'!$I20*100)</f>
        <v/>
      </c>
      <c r="Q20" s="133" t="str">
        <f t="shared" si="2"/>
        <v/>
      </c>
      <c r="R20" s="134" t="str">
        <v>EUR1YDP9M=</v>
      </c>
      <c r="S20" s="133">
        <f>IF(R20="","",'1Y Pricing'!$I20*100)</f>
        <v>0.13209999999987662</v>
      </c>
      <c r="T20" s="133">
        <f t="shared" si="3"/>
        <v>0.13209999999987662</v>
      </c>
      <c r="U20" s="132" t="str">
        <v/>
      </c>
      <c r="V20" s="133" t="str">
        <f>IF(U20="","",'ON Pricing'!$I20*100)</f>
        <v/>
      </c>
      <c r="W20" s="133" t="str">
        <f t="shared" si="4"/>
        <v/>
      </c>
      <c r="X20" s="27" t="s">
        <v>48</v>
      </c>
      <c r="Y20" s="213" t="str">
        <f>IF(ISBLANK($C20),"",ROUND(ABS(_xll.RtGet(SourceAlias,$I20,BID)-J20),4))</f>
        <v/>
      </c>
      <c r="Z20" s="213" t="str">
        <f>IF(ISBLANK($C20),"",ROUND(ABS(_xll.RtGet(SourceAlias,$I20,ASK)-K20),4))</f>
        <v/>
      </c>
      <c r="AA20" s="213" t="str">
        <f>IF(ISBLANK($D20),"",ROUND(ABS(_xll.RtGet(SourceAlias,$L20,BID)-M20),4))</f>
        <v/>
      </c>
      <c r="AB20" s="213" t="str">
        <f>IF(ISBLANK($D20),"",ROUND(ABS(_xll.RtGet(SourceAlias,$L20,ASK)-N20),4))</f>
        <v/>
      </c>
      <c r="AC20" s="213" t="str">
        <f>IF(ISBLANK($E20),"",ROUND(ABS(_xll.RtGet(SourceAlias,$O20,BID)-P20),4))</f>
        <v/>
      </c>
      <c r="AD20" s="213" t="str">
        <f>IF(ISBLANK($E20),"",ROUND(ABS(_xll.RtGet(SourceAlias,$O20,ASK)-Q20),4))</f>
        <v/>
      </c>
      <c r="AE20" s="213">
        <f>IF(ISBLANK($F20),"",ROUND(ABS(_xll.RtGet(SourceAlias,$R20,BID)-S20),4))</f>
        <v>2.9999999999999997E-4</v>
      </c>
      <c r="AF20" s="213">
        <f>IF(ISBLANK($F20),"",ROUND(ABS(_xll.RtGet(SourceAlias,$R20,ASK)-T20),4))</f>
        <v>2.9999999999999997E-4</v>
      </c>
      <c r="AG20" s="213" t="str">
        <f>IF(ISBLANK($G20),"",ROUND(ABS(_xll.RtGet(SourceAlias,$U20,BID)-V20),4))</f>
        <v/>
      </c>
      <c r="AH20" s="213" t="str">
        <f>IF(ISBLANK($G20),"",ROUND(ABS(_xll.RtGet(SourceAlias,$U20,ASK)-W20),4))</f>
        <v/>
      </c>
      <c r="AI20" s="27" t="s">
        <v>48</v>
      </c>
    </row>
    <row r="21" spans="1:35" ht="11.25" customHeight="1" x14ac:dyDescent="0.2">
      <c r="A21" s="224"/>
      <c r="B21" s="56" t="s">
        <v>70</v>
      </c>
      <c r="C21" s="97"/>
      <c r="D21" s="205"/>
      <c r="E21" s="97"/>
      <c r="F21" s="97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206"/>
      <c r="H21" s="21" t="s">
        <v>48</v>
      </c>
      <c r="I21" s="132" t="str">
        <v/>
      </c>
      <c r="J21" s="137" t="str">
        <f>IF(I21="","",'1M Pricing'!$I21*100)</f>
        <v/>
      </c>
      <c r="K21" s="137" t="str">
        <f t="shared" si="0"/>
        <v/>
      </c>
      <c r="L21" s="134" t="str">
        <v/>
      </c>
      <c r="M21" s="133" t="str">
        <f>IF(L21="","",'3M Pricing'!$I21*100)</f>
        <v/>
      </c>
      <c r="N21" s="133" t="str">
        <f t="shared" si="1"/>
        <v/>
      </c>
      <c r="O21" s="134" t="str">
        <v/>
      </c>
      <c r="P21" s="133" t="str">
        <f>IF(O21="","",'6M Pricing'!$I21*100)</f>
        <v/>
      </c>
      <c r="Q21" s="133" t="str">
        <f t="shared" si="2"/>
        <v/>
      </c>
      <c r="R21" s="134" t="str">
        <v>EUR1YDP10M=</v>
      </c>
      <c r="S21" s="133">
        <f>IF(R21="","",'1Y Pricing'!$I21*100)</f>
        <v>0.13992740680999644</v>
      </c>
      <c r="T21" s="133">
        <f t="shared" si="3"/>
        <v>0.13992740680999644</v>
      </c>
      <c r="U21" s="132" t="str">
        <v/>
      </c>
      <c r="V21" s="137" t="str">
        <f>IF(U21="","",'ON Pricing'!$I21*100)</f>
        <v/>
      </c>
      <c r="W21" s="137" t="str">
        <f t="shared" si="4"/>
        <v/>
      </c>
      <c r="X21" s="27" t="s">
        <v>48</v>
      </c>
      <c r="Y21" s="213" t="str">
        <f>IF(ISBLANK($C21),"",ROUND(ABS(_xll.RtGet(SourceAlias,$I21,BID)-J21),4))</f>
        <v/>
      </c>
      <c r="Z21" s="214" t="str">
        <f>IF(ISBLANK($C21),"",ROUND(ABS(_xll.RtGet(SourceAlias,$I21,ASK)-K21),4))</f>
        <v/>
      </c>
      <c r="AA21" s="213" t="str">
        <f>IF(ISBLANK($D21),"",ROUND(ABS(_xll.RtGet(SourceAlias,$L21,BID)-M21),4))</f>
        <v/>
      </c>
      <c r="AB21" s="214" t="str">
        <f>IF(ISBLANK($D21),"",ROUND(ABS(_xll.RtGet(SourceAlias,$L21,ASK)-N21),4))</f>
        <v/>
      </c>
      <c r="AC21" s="213" t="str">
        <f>IF(ISBLANK($E21),"",ROUND(ABS(_xll.RtGet(SourceAlias,$O21,BID)-P21),4))</f>
        <v/>
      </c>
      <c r="AD21" s="214" t="str">
        <f>IF(ISBLANK($E21),"",ROUND(ABS(_xll.RtGet(SourceAlias,$O21,ASK)-Q21),4))</f>
        <v/>
      </c>
      <c r="AE21" s="213">
        <f>IF(ISBLANK($F21),"",ROUND(ABS(_xll.RtGet(SourceAlias,$R21,BID)-S21),4))</f>
        <v>2.0000000000000001E-4</v>
      </c>
      <c r="AF21" s="214">
        <f>IF(ISBLANK($F21),"",ROUND(ABS(_xll.RtGet(SourceAlias,$R21,ASK)-T21),4))</f>
        <v>2.0000000000000001E-4</v>
      </c>
      <c r="AG21" s="213" t="str">
        <f>IF(ISBLANK($G21),"",ROUND(ABS(_xll.RtGet(SourceAlias,$U21,BID)-V21),4))</f>
        <v/>
      </c>
      <c r="AH21" s="214" t="str">
        <f>IF(ISBLANK($G21),"",ROUND(ABS(_xll.RtGet(SourceAlias,$U21,ASK)-W21),4))</f>
        <v/>
      </c>
      <c r="AI21" s="27" t="s">
        <v>48</v>
      </c>
    </row>
    <row r="22" spans="1:35" ht="11.25" customHeight="1" x14ac:dyDescent="0.2">
      <c r="A22" s="224"/>
      <c r="B22" s="56" t="s">
        <v>71</v>
      </c>
      <c r="C22" s="97"/>
      <c r="D22" s="205"/>
      <c r="E22" s="97"/>
      <c r="F22" s="97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206"/>
      <c r="H22" s="21" t="s">
        <v>48</v>
      </c>
      <c r="I22" s="132" t="str">
        <v/>
      </c>
      <c r="J22" s="133" t="str">
        <f>IF(I22="","",'1M Pricing'!$I22*100)</f>
        <v/>
      </c>
      <c r="K22" s="133" t="str">
        <f t="shared" si="0"/>
        <v/>
      </c>
      <c r="L22" s="134" t="str">
        <v/>
      </c>
      <c r="M22" s="133" t="str">
        <f>IF(L22="","",'3M Pricing'!$I22*100)</f>
        <v/>
      </c>
      <c r="N22" s="133" t="str">
        <f t="shared" si="1"/>
        <v/>
      </c>
      <c r="O22" s="134" t="str">
        <v/>
      </c>
      <c r="P22" s="133" t="str">
        <f>IF(O22="","",'6M Pricing'!$I22*100)</f>
        <v/>
      </c>
      <c r="Q22" s="133" t="str">
        <f t="shared" si="2"/>
        <v/>
      </c>
      <c r="R22" s="134" t="str">
        <v>EUR1YDP11M=</v>
      </c>
      <c r="S22" s="133">
        <f>IF(R22="","",'1Y Pricing'!$I22*100)</f>
        <v>0.14871126102988533</v>
      </c>
      <c r="T22" s="133">
        <f t="shared" si="3"/>
        <v>0.14871126102988533</v>
      </c>
      <c r="U22" s="132" t="str">
        <v/>
      </c>
      <c r="V22" s="133" t="str">
        <f>IF(U22="","",'ON Pricing'!$I22*100)</f>
        <v/>
      </c>
      <c r="W22" s="133" t="str">
        <f t="shared" si="4"/>
        <v/>
      </c>
      <c r="X22" s="27" t="s">
        <v>48</v>
      </c>
      <c r="Y22" s="213" t="str">
        <f>IF(ISBLANK($C22),"",ROUND(ABS(_xll.RtGet(SourceAlias,$I22,BID)-J22),4))</f>
        <v/>
      </c>
      <c r="Z22" s="213" t="str">
        <f>IF(ISBLANK($C22),"",ROUND(ABS(_xll.RtGet(SourceAlias,$I22,ASK)-K22),4))</f>
        <v/>
      </c>
      <c r="AA22" s="213" t="str">
        <f>IF(ISBLANK($D22),"",ROUND(ABS(_xll.RtGet(SourceAlias,$L22,BID)-M22),4))</f>
        <v/>
      </c>
      <c r="AB22" s="213" t="str">
        <f>IF(ISBLANK($D22),"",ROUND(ABS(_xll.RtGet(SourceAlias,$L22,ASK)-N22),4))</f>
        <v/>
      </c>
      <c r="AC22" s="213" t="str">
        <f>IF(ISBLANK($E22),"",ROUND(ABS(_xll.RtGet(SourceAlias,$O22,BID)-P22),4))</f>
        <v/>
      </c>
      <c r="AD22" s="213" t="str">
        <f>IF(ISBLANK($E22),"",ROUND(ABS(_xll.RtGet(SourceAlias,$O22,ASK)-Q22),4))</f>
        <v/>
      </c>
      <c r="AE22" s="213">
        <f>IF(ISBLANK($F22),"",ROUND(ABS(_xll.RtGet(SourceAlias,$R22,BID)-S22),4))</f>
        <v>1E-4</v>
      </c>
      <c r="AF22" s="213">
        <f>IF(ISBLANK($F22),"",ROUND(ABS(_xll.RtGet(SourceAlias,$R22,ASK)-T22),4))</f>
        <v>1E-4</v>
      </c>
      <c r="AG22" s="213" t="str">
        <f>IF(ISBLANK($G22),"",ROUND(ABS(_xll.RtGet(SourceAlias,$U22,BID)-V22),4))</f>
        <v/>
      </c>
      <c r="AH22" s="213" t="str">
        <f>IF(ISBLANK($G22),"",ROUND(ABS(_xll.RtGet(SourceAlias,$U22,ASK)-W22),4))</f>
        <v/>
      </c>
      <c r="AI22" s="27" t="s">
        <v>48</v>
      </c>
    </row>
    <row r="23" spans="1:35" ht="11.25" customHeight="1" x14ac:dyDescent="0.2">
      <c r="A23" s="225"/>
      <c r="B23" s="57" t="s">
        <v>73</v>
      </c>
      <c r="C23" s="100"/>
      <c r="D23" s="208"/>
      <c r="E23" s="100"/>
      <c r="F23" s="100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209"/>
      <c r="H23" s="21" t="s">
        <v>48</v>
      </c>
      <c r="I23" s="138" t="str">
        <v/>
      </c>
      <c r="J23" s="136" t="str">
        <f>IF(I23="","",'1M Pricing'!$I23*100)</f>
        <v/>
      </c>
      <c r="K23" s="136" t="str">
        <f t="shared" si="0"/>
        <v/>
      </c>
      <c r="L23" s="135" t="str">
        <v/>
      </c>
      <c r="M23" s="136" t="str">
        <f>IF(L23="","",'3M Pricing'!$I23*100)</f>
        <v/>
      </c>
      <c r="N23" s="136" t="str">
        <f t="shared" si="1"/>
        <v/>
      </c>
      <c r="O23" s="135" t="str">
        <v/>
      </c>
      <c r="P23" s="136" t="str">
        <f>IF(O23="","",'6M Pricing'!$I23*100)</f>
        <v/>
      </c>
      <c r="Q23" s="136" t="str">
        <f t="shared" si="2"/>
        <v/>
      </c>
      <c r="R23" s="135" t="str">
        <v>EUR1YDP12M=</v>
      </c>
      <c r="S23" s="136">
        <f>IF(R23="","",'1Y Pricing'!$I23*100)</f>
        <v>0.15999999998924291</v>
      </c>
      <c r="T23" s="136">
        <f t="shared" si="3"/>
        <v>0.15999999998924291</v>
      </c>
      <c r="U23" s="138" t="str">
        <v/>
      </c>
      <c r="V23" s="136" t="str">
        <f>IF(U23="","",'ON Pricing'!$I23*100)</f>
        <v/>
      </c>
      <c r="W23" s="136" t="str">
        <f t="shared" si="4"/>
        <v/>
      </c>
      <c r="X23" s="27" t="s">
        <v>48</v>
      </c>
      <c r="Y23" s="215" t="str">
        <f>IF(ISBLANK($C23),"",ROUND(ABS(_xll.RtGet(SourceAlias,$I23,BID)-J23),4))</f>
        <v/>
      </c>
      <c r="Z23" s="215" t="str">
        <f>IF(ISBLANK($C23),"",ROUND(ABS(_xll.RtGet(SourceAlias,$I23,ASK)-K23),4))</f>
        <v/>
      </c>
      <c r="AA23" s="215" t="str">
        <f>IF(ISBLANK($D23),"",ROUND(ABS(_xll.RtGet(SourceAlias,$L23,BID)-M23),4))</f>
        <v/>
      </c>
      <c r="AB23" s="215" t="str">
        <f>IF(ISBLANK($D23),"",ROUND(ABS(_xll.RtGet(SourceAlias,$L23,ASK)-N23),4))</f>
        <v/>
      </c>
      <c r="AC23" s="215" t="str">
        <f>IF(ISBLANK($E23),"",ROUND(ABS(_xll.RtGet(SourceAlias,$O23,BID)-P23),4))</f>
        <v/>
      </c>
      <c r="AD23" s="215" t="str">
        <f>IF(ISBLANK($E23),"",ROUND(ABS(_xll.RtGet(SourceAlias,$O23,ASK)-Q23),4))</f>
        <v/>
      </c>
      <c r="AE23" s="215">
        <f>IF(ISBLANK($F23),"",ROUND(ABS(_xll.RtGet(SourceAlias,$R23,BID)-S23),4))</f>
        <v>0</v>
      </c>
      <c r="AF23" s="215">
        <f>IF(ISBLANK($F23),"",ROUND(ABS(_xll.RtGet(SourceAlias,$R23,ASK)-T23),4))</f>
        <v>0</v>
      </c>
      <c r="AG23" s="215" t="str">
        <f>IF(ISBLANK($G23),"",ROUND(ABS(_xll.RtGet(SourceAlias,$U23,BID)-V23),4))</f>
        <v/>
      </c>
      <c r="AH23" s="215" t="str">
        <f>IF(ISBLANK($G23),"",ROUND(ABS(_xll.RtGet(SourceAlias,$U23,ASK)-W23),4))</f>
        <v/>
      </c>
      <c r="AI23" s="27" t="s">
        <v>48</v>
      </c>
    </row>
    <row r="24" spans="1:35" ht="11.25" customHeight="1" x14ac:dyDescent="0.2">
      <c r="A24" s="219" t="s">
        <v>205</v>
      </c>
      <c r="B24" s="55" t="s">
        <v>207</v>
      </c>
      <c r="C24" s="94"/>
      <c r="D24" s="94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4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4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204"/>
      <c r="H24" s="21" t="s">
        <v>48</v>
      </c>
      <c r="I24" s="140" t="str">
        <v/>
      </c>
      <c r="J24" s="141" t="str">
        <f>IF(I24="","",'1M Pricing'!$I24*100)</f>
        <v/>
      </c>
      <c r="K24" s="141" t="str">
        <f t="shared" si="0"/>
        <v/>
      </c>
      <c r="L24" s="131" t="str">
        <v>EUR3MFUTM5</v>
      </c>
      <c r="M24" s="130">
        <f>IF(L24="","",'3M Pricing'!$I24)</f>
        <v>100.01249999999995</v>
      </c>
      <c r="N24" s="130">
        <f t="shared" si="1"/>
        <v>100.01249999999995</v>
      </c>
      <c r="O24" s="131" t="str">
        <v>EUR6MFRA1X7F=</v>
      </c>
      <c r="P24" s="130">
        <f>IF(O24="","",'6M Pricing'!$I24*100)</f>
        <v>6.4000000000010909E-2</v>
      </c>
      <c r="Q24" s="130">
        <f t="shared" si="2"/>
        <v>6.4000000000010909E-2</v>
      </c>
      <c r="R24" s="131" t="str">
        <v>EUR1YFRA1X13F=</v>
      </c>
      <c r="S24" s="130">
        <f>IF(R24="","",'1Y Pricing'!$I24*100)</f>
        <v>0.17699999999997365</v>
      </c>
      <c r="T24" s="130">
        <f t="shared" si="3"/>
        <v>0.17699999999997365</v>
      </c>
      <c r="U24" s="129" t="str">
        <v/>
      </c>
      <c r="V24" s="130" t="str">
        <f>IF(U24="","",'ON Pricing'!$I24*100)</f>
        <v/>
      </c>
      <c r="W24" s="130" t="str">
        <f t="shared" si="4"/>
        <v/>
      </c>
      <c r="X24" s="27" t="s">
        <v>48</v>
      </c>
      <c r="Y24" s="212" t="str">
        <f>IF(ISBLANK($C24),"",ROUND(ABS(_xll.RtGet(SourceAlias,$I24,BID)-J24),4))</f>
        <v/>
      </c>
      <c r="Z24" s="212" t="str">
        <f>IF(ISBLANK($C24),"",ROUND(ABS(_xll.RtGet(SourceAlias,$I24,ASK)-K24),4))</f>
        <v/>
      </c>
      <c r="AA24" s="212">
        <f>IF(ISBLANK($D24),"",ROUND(ABS(_xll.RtGet(SourceAlias,$L24,BID)-M24),4))</f>
        <v>0</v>
      </c>
      <c r="AB24" s="212">
        <f>IF(ISBLANK($D24),"",ROUND(ABS(_xll.RtGet(SourceAlias,$L24,ASK)-N24),4))</f>
        <v>0</v>
      </c>
      <c r="AC24" s="212">
        <f>IF(ISBLANK($E24),"",ROUND(ABS(_xll.RtGet(SourceAlias,$O24,BID)-P24),4))</f>
        <v>0</v>
      </c>
      <c r="AD24" s="212">
        <f>IF(ISBLANK($E24),"",ROUND(ABS(_xll.RtGet(SourceAlias,$O24,ASK)-Q24),4))</f>
        <v>0</v>
      </c>
      <c r="AE24" s="212">
        <f>IF(ISBLANK($F24),"",ROUND(ABS(_xll.RtGet(SourceAlias,$R24,BID)-S24),4))</f>
        <v>0</v>
      </c>
      <c r="AF24" s="212">
        <f>IF(ISBLANK($F24),"",ROUND(ABS(_xll.RtGet(SourceAlias,$R24,ASK)-T24),4))</f>
        <v>0</v>
      </c>
      <c r="AG24" s="212" t="str">
        <f>IF(ISBLANK($G24),"",ROUND(ABS(_xll.RtGet(SourceAlias,$U24,BID)-V24),4))</f>
        <v/>
      </c>
      <c r="AH24" s="212" t="str">
        <f>IF(ISBLANK($G24),"",ROUND(ABS(_xll.RtGet(SourceAlias,$U24,ASK)-W24),4))</f>
        <v/>
      </c>
      <c r="AI24" s="27" t="s">
        <v>48</v>
      </c>
    </row>
    <row r="25" spans="1:35" ht="11.25" customHeight="1" x14ac:dyDescent="0.2">
      <c r="A25" s="220"/>
      <c r="B25" s="56" t="s">
        <v>208</v>
      </c>
      <c r="C25" s="97"/>
      <c r="D25" s="9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7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7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206"/>
      <c r="H25" s="21" t="s">
        <v>48</v>
      </c>
      <c r="I25" s="132" t="str">
        <v/>
      </c>
      <c r="J25" s="133" t="str">
        <f>IF(I25="","",'1M Pricing'!$I25*100)</f>
        <v/>
      </c>
      <c r="K25" s="133" t="str">
        <f t="shared" si="0"/>
        <v/>
      </c>
      <c r="L25" s="134" t="str">
        <v>EUR3MFUTU5</v>
      </c>
      <c r="M25" s="133">
        <f>IF(L25="","",'3M Pricing'!$I25)</f>
        <v>100.00249999999924</v>
      </c>
      <c r="N25" s="133">
        <f t="shared" si="1"/>
        <v>100.00249999999924</v>
      </c>
      <c r="O25" s="134" t="str">
        <v>EUR6MFRA2X8F=</v>
      </c>
      <c r="P25" s="133">
        <f>IF(O25="","",'6M Pricing'!$I25*100)</f>
        <v>6.9999999999980717E-2</v>
      </c>
      <c r="Q25" s="133">
        <f t="shared" si="2"/>
        <v>6.9999999999980717E-2</v>
      </c>
      <c r="R25" s="134" t="str">
        <v>EUR1YFRA2X14F=</v>
      </c>
      <c r="S25" s="133">
        <f>IF(R25="","",'1Y Pricing'!$I25*100)</f>
        <v>0.18199999999997363</v>
      </c>
      <c r="T25" s="133">
        <f t="shared" si="3"/>
        <v>0.18199999999997363</v>
      </c>
      <c r="U25" s="132" t="str">
        <v/>
      </c>
      <c r="V25" s="133" t="str">
        <f>IF(U25="","",'ON Pricing'!$I25*100)</f>
        <v/>
      </c>
      <c r="W25" s="133" t="str">
        <f t="shared" si="4"/>
        <v/>
      </c>
      <c r="X25" s="27" t="s">
        <v>48</v>
      </c>
      <c r="Y25" s="213" t="str">
        <f>IF(ISBLANK($C25),"",ROUND(ABS(_xll.RtGet(SourceAlias,$I25,BID)-J25),4))</f>
        <v/>
      </c>
      <c r="Z25" s="213" t="str">
        <f>IF(ISBLANK($C25),"",ROUND(ABS(_xll.RtGet(SourceAlias,$I25,ASK)-K25),4))</f>
        <v/>
      </c>
      <c r="AA25" s="213">
        <f>IF(ISBLANK($D25),"",ROUND(ABS(_xll.RtGet(SourceAlias,$L25,BID)-M25),4))</f>
        <v>0</v>
      </c>
      <c r="AB25" s="213">
        <f>IF(ISBLANK($D25),"",ROUND(ABS(_xll.RtGet(SourceAlias,$L25,ASK)-N25),4))</f>
        <v>0</v>
      </c>
      <c r="AC25" s="213">
        <f>IF(ISBLANK($E25),"",ROUND(ABS(_xll.RtGet(SourceAlias,$O25,BID)-P25),4))</f>
        <v>1E-3</v>
      </c>
      <c r="AD25" s="213">
        <f>IF(ISBLANK($E25),"",ROUND(ABS(_xll.RtGet(SourceAlias,$O25,ASK)-Q25),4))</f>
        <v>1E-3</v>
      </c>
      <c r="AE25" s="213">
        <f>IF(ISBLANK($F25),"",ROUND(ABS(_xll.RtGet(SourceAlias,$R25,BID)-S25),4))</f>
        <v>0</v>
      </c>
      <c r="AF25" s="213">
        <f>IF(ISBLANK($F25),"",ROUND(ABS(_xll.RtGet(SourceAlias,$R25,ASK)-T25),4))</f>
        <v>0</v>
      </c>
      <c r="AG25" s="213" t="str">
        <f>IF(ISBLANK($G25),"",ROUND(ABS(_xll.RtGet(SourceAlias,$U25,BID)-V25),4))</f>
        <v/>
      </c>
      <c r="AH25" s="213" t="str">
        <f>IF(ISBLANK($G25),"",ROUND(ABS(_xll.RtGet(SourceAlias,$U25,ASK)-W25),4))</f>
        <v/>
      </c>
      <c r="AI25" s="27" t="s">
        <v>48</v>
      </c>
    </row>
    <row r="26" spans="1:35" ht="11.25" customHeight="1" x14ac:dyDescent="0.2">
      <c r="A26" s="220"/>
      <c r="B26" s="56" t="s">
        <v>209</v>
      </c>
      <c r="C26" s="97"/>
      <c r="D26" s="9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7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7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206"/>
      <c r="H26" s="21" t="s">
        <v>48</v>
      </c>
      <c r="I26" s="132" t="str">
        <v/>
      </c>
      <c r="J26" s="133" t="str">
        <f>IF(I26="","",'1M Pricing'!$I26*100)</f>
        <v/>
      </c>
      <c r="K26" s="133" t="str">
        <f t="shared" si="0"/>
        <v/>
      </c>
      <c r="L26" s="134" t="str">
        <v>EUR3MFUTZ5</v>
      </c>
      <c r="M26" s="133">
        <f>IF(L26="","",'3M Pricing'!$I26)</f>
        <v>99.992500000000575</v>
      </c>
      <c r="N26" s="133">
        <f t="shared" si="1"/>
        <v>99.992500000000575</v>
      </c>
      <c r="O26" s="134" t="str">
        <v>EUR6MFRA3X9F=</v>
      </c>
      <c r="P26" s="133">
        <f>IF(O26="","",'6M Pricing'!$I26*100)</f>
        <v>7.5999999999979626E-2</v>
      </c>
      <c r="Q26" s="133">
        <f t="shared" si="2"/>
        <v>7.5999999999979626E-2</v>
      </c>
      <c r="R26" s="134" t="str">
        <v>EUR1YFRA3X15F=</v>
      </c>
      <c r="S26" s="133">
        <f>IF(R26="","",'1Y Pricing'!$I26*100)</f>
        <v>0.18699999999992994</v>
      </c>
      <c r="T26" s="133">
        <f t="shared" si="3"/>
        <v>0.18699999999992994</v>
      </c>
      <c r="U26" s="132" t="str">
        <v/>
      </c>
      <c r="V26" s="133" t="str">
        <f>IF(U26="","",'ON Pricing'!$I26*100)</f>
        <v/>
      </c>
      <c r="W26" s="133" t="str">
        <f t="shared" si="4"/>
        <v/>
      </c>
      <c r="X26" s="27" t="s">
        <v>48</v>
      </c>
      <c r="Y26" s="213" t="str">
        <f>IF(ISBLANK($C26),"",ROUND(ABS(_xll.RtGet(SourceAlias,$I26,BID)-J26),4))</f>
        <v/>
      </c>
      <c r="Z26" s="213" t="str">
        <f>IF(ISBLANK($C26),"",ROUND(ABS(_xll.RtGet(SourceAlias,$I26,ASK)-K26),4))</f>
        <v/>
      </c>
      <c r="AA26" s="213">
        <f>IF(ISBLANK($D26),"",ROUND(ABS(_xll.RtGet(SourceAlias,$L26,BID)-M26),4))</f>
        <v>0</v>
      </c>
      <c r="AB26" s="213">
        <f>IF(ISBLANK($D26),"",ROUND(ABS(_xll.RtGet(SourceAlias,$L26,ASK)-N26),4))</f>
        <v>0</v>
      </c>
      <c r="AC26" s="213">
        <f>IF(ISBLANK($E26),"",ROUND(ABS(_xll.RtGet(SourceAlias,$O26,BID)-P26),4))</f>
        <v>0</v>
      </c>
      <c r="AD26" s="213">
        <f>IF(ISBLANK($E26),"",ROUND(ABS(_xll.RtGet(SourceAlias,$O26,ASK)-Q26),4))</f>
        <v>0</v>
      </c>
      <c r="AE26" s="213">
        <f>IF(ISBLANK($F26),"",ROUND(ABS(_xll.RtGet(SourceAlias,$R26,BID)-S26),4))</f>
        <v>1E-3</v>
      </c>
      <c r="AF26" s="213">
        <f>IF(ISBLANK($F26),"",ROUND(ABS(_xll.RtGet(SourceAlias,$R26,ASK)-T26),4))</f>
        <v>1E-3</v>
      </c>
      <c r="AG26" s="213" t="str">
        <f>IF(ISBLANK($G26),"",ROUND(ABS(_xll.RtGet(SourceAlias,$U26,BID)-V26),4))</f>
        <v/>
      </c>
      <c r="AH26" s="213" t="str">
        <f>IF(ISBLANK($G26),"",ROUND(ABS(_xll.RtGet(SourceAlias,$U26,ASK)-W26),4))</f>
        <v/>
      </c>
      <c r="AI26" s="27" t="s">
        <v>48</v>
      </c>
    </row>
    <row r="27" spans="1:35" x14ac:dyDescent="0.2">
      <c r="A27" s="220"/>
      <c r="B27" s="56" t="s">
        <v>210</v>
      </c>
      <c r="C27" s="97"/>
      <c r="D27" s="9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7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7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206"/>
      <c r="H27" s="21" t="s">
        <v>48</v>
      </c>
      <c r="I27" s="132" t="str">
        <v/>
      </c>
      <c r="J27" s="133" t="str">
        <f>IF(I27="","",'1M Pricing'!$I27*100)</f>
        <v/>
      </c>
      <c r="K27" s="133" t="str">
        <f t="shared" si="0"/>
        <v/>
      </c>
      <c r="L27" s="134" t="str">
        <v>EUR3MFUTH6</v>
      </c>
      <c r="M27" s="133">
        <f>IF(L27="","",'3M Pricing'!$I27)</f>
        <v>99.980000000000828</v>
      </c>
      <c r="N27" s="133">
        <f t="shared" si="1"/>
        <v>99.980000000000828</v>
      </c>
      <c r="O27" s="134" t="str">
        <v>EUR6MFRA4X10F=</v>
      </c>
      <c r="P27" s="133">
        <f>IF(O27="","",'6M Pricing'!$I27*100)</f>
        <v>8.2000000000017406E-2</v>
      </c>
      <c r="Q27" s="133">
        <f t="shared" si="2"/>
        <v>8.2000000000017406E-2</v>
      </c>
      <c r="R27" s="134" t="str">
        <v>EUR1YFRA4X16F=</v>
      </c>
      <c r="S27" s="133">
        <f>IF(R27="","",'1Y Pricing'!$I27*100)</f>
        <v>0.19099999999784636</v>
      </c>
      <c r="T27" s="133">
        <f t="shared" si="3"/>
        <v>0.19099999999784636</v>
      </c>
      <c r="U27" s="132" t="str">
        <v/>
      </c>
      <c r="V27" s="133" t="str">
        <f>IF(U27="","",'ON Pricing'!$I27*100)</f>
        <v/>
      </c>
      <c r="W27" s="133" t="str">
        <f t="shared" si="4"/>
        <v/>
      </c>
      <c r="X27" s="27" t="s">
        <v>48</v>
      </c>
      <c r="Y27" s="213" t="str">
        <f>IF(ISBLANK($C27),"",ROUND(ABS(_xll.RtGet(SourceAlias,$I27,BID)-J27),4))</f>
        <v/>
      </c>
      <c r="Z27" s="213" t="str">
        <f>IF(ISBLANK($C27),"",ROUND(ABS(_xll.RtGet(SourceAlias,$I27,ASK)-K27),4))</f>
        <v/>
      </c>
      <c r="AA27" s="213">
        <f>IF(ISBLANK($D27),"",ROUND(ABS(_xll.RtGet(SourceAlias,$L27,BID)-M27),4))</f>
        <v>0</v>
      </c>
      <c r="AB27" s="213">
        <f>IF(ISBLANK($D27),"",ROUND(ABS(_xll.RtGet(SourceAlias,$L27,ASK)-N27),4))</f>
        <v>0</v>
      </c>
      <c r="AC27" s="213">
        <f>IF(ISBLANK($E27),"",ROUND(ABS(_xll.RtGet(SourceAlias,$O27,BID)-P27),4))</f>
        <v>0</v>
      </c>
      <c r="AD27" s="213">
        <f>IF(ISBLANK($E27),"",ROUND(ABS(_xll.RtGet(SourceAlias,$O27,ASK)-Q27),4))</f>
        <v>0</v>
      </c>
      <c r="AE27" s="213">
        <f>IF(ISBLANK($F27),"",ROUND(ABS(_xll.RtGet(SourceAlias,$R27,BID)-S27),4))</f>
        <v>0</v>
      </c>
      <c r="AF27" s="213">
        <f>IF(ISBLANK($F27),"",ROUND(ABS(_xll.RtGet(SourceAlias,$R27,ASK)-T27),4))</f>
        <v>0</v>
      </c>
      <c r="AG27" s="213" t="str">
        <f>IF(ISBLANK($G27),"",ROUND(ABS(_xll.RtGet(SourceAlias,$U27,BID)-V27),4))</f>
        <v/>
      </c>
      <c r="AH27" s="213" t="str">
        <f>IF(ISBLANK($G27),"",ROUND(ABS(_xll.RtGet(SourceAlias,$U27,ASK)-W27),4))</f>
        <v/>
      </c>
      <c r="AI27" s="27" t="s">
        <v>48</v>
      </c>
    </row>
    <row r="28" spans="1:35" x14ac:dyDescent="0.2">
      <c r="A28" s="220"/>
      <c r="B28" s="56" t="s">
        <v>211</v>
      </c>
      <c r="C28" s="97"/>
      <c r="D28" s="9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7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7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206"/>
      <c r="H28" s="21" t="s">
        <v>48</v>
      </c>
      <c r="I28" s="132" t="str">
        <v/>
      </c>
      <c r="J28" s="133" t="str">
        <f>IF(I28="","",'1M Pricing'!$I28*100)</f>
        <v/>
      </c>
      <c r="K28" s="133" t="str">
        <f t="shared" si="0"/>
        <v/>
      </c>
      <c r="L28" s="134" t="str">
        <v>EUR3MFUTM6</v>
      </c>
      <c r="M28" s="133">
        <f>IF(L28="","",'3M Pricing'!$I28)</f>
        <v>99.967500000405067</v>
      </c>
      <c r="N28" s="133">
        <f t="shared" si="1"/>
        <v>99.967500000405067</v>
      </c>
      <c r="O28" s="134" t="str">
        <v>EUR6MFRA5X11F=</v>
      </c>
      <c r="P28" s="133">
        <f>IF(O28="","",'6M Pricing'!$I28*100)</f>
        <v>8.8999999999981344E-2</v>
      </c>
      <c r="Q28" s="133">
        <f t="shared" si="2"/>
        <v>8.8999999999981344E-2</v>
      </c>
      <c r="R28" s="134" t="str">
        <v>EUR1YFRA5X17F=</v>
      </c>
      <c r="S28" s="133">
        <f>IF(R28="","",'1Y Pricing'!$I28*100)</f>
        <v>0.19700000000212906</v>
      </c>
      <c r="T28" s="133">
        <f t="shared" si="3"/>
        <v>0.19700000000212906</v>
      </c>
      <c r="U28" s="132" t="str">
        <v/>
      </c>
      <c r="V28" s="133" t="str">
        <f>IF(U28="","",'ON Pricing'!$I28*100)</f>
        <v/>
      </c>
      <c r="W28" s="133" t="str">
        <f t="shared" si="4"/>
        <v/>
      </c>
      <c r="X28" s="27" t="s">
        <v>48</v>
      </c>
      <c r="Y28" s="213" t="str">
        <f>IF(ISBLANK($C28),"",ROUND(ABS(_xll.RtGet(SourceAlias,$I28,BID)-J28),4))</f>
        <v/>
      </c>
      <c r="Z28" s="213" t="str">
        <f>IF(ISBLANK($C28),"",ROUND(ABS(_xll.RtGet(SourceAlias,$I28,ASK)-K28),4))</f>
        <v/>
      </c>
      <c r="AA28" s="213">
        <f>IF(ISBLANK($D28),"",ROUND(ABS(_xll.RtGet(SourceAlias,$L28,BID)-M28),4))</f>
        <v>0</v>
      </c>
      <c r="AB28" s="213">
        <f>IF(ISBLANK($D28),"",ROUND(ABS(_xll.RtGet(SourceAlias,$L28,ASK)-N28),4))</f>
        <v>0</v>
      </c>
      <c r="AC28" s="213">
        <f>IF(ISBLANK($E28),"",ROUND(ABS(_xll.RtGet(SourceAlias,$O28,BID)-P28),4))</f>
        <v>1E-3</v>
      </c>
      <c r="AD28" s="213">
        <f>IF(ISBLANK($E28),"",ROUND(ABS(_xll.RtGet(SourceAlias,$O28,ASK)-Q28),4))</f>
        <v>1E-3</v>
      </c>
      <c r="AE28" s="213">
        <f>IF(ISBLANK($F28),"",ROUND(ABS(_xll.RtGet(SourceAlias,$R28,BID)-S28),4))</f>
        <v>1E-3</v>
      </c>
      <c r="AF28" s="213">
        <f>IF(ISBLANK($F28),"",ROUND(ABS(_xll.RtGet(SourceAlias,$R28,ASK)-T28),4))</f>
        <v>1E-3</v>
      </c>
      <c r="AG28" s="213" t="str">
        <f>IF(ISBLANK($G28),"",ROUND(ABS(_xll.RtGet(SourceAlias,$U28,BID)-V28),4))</f>
        <v/>
      </c>
      <c r="AH28" s="213" t="str">
        <f>IF(ISBLANK($G28),"",ROUND(ABS(_xll.RtGet(SourceAlias,$U28,ASK)-W28),4))</f>
        <v/>
      </c>
      <c r="AI28" s="27" t="s">
        <v>48</v>
      </c>
    </row>
    <row r="29" spans="1:35" x14ac:dyDescent="0.2">
      <c r="A29" s="220"/>
      <c r="B29" s="56" t="s">
        <v>212</v>
      </c>
      <c r="C29" s="97"/>
      <c r="D29" s="9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7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7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206"/>
      <c r="H29" s="21" t="s">
        <v>48</v>
      </c>
      <c r="I29" s="132" t="str">
        <v/>
      </c>
      <c r="J29" s="133" t="str">
        <f>IF(I29="","",'1M Pricing'!$I29*100)</f>
        <v/>
      </c>
      <c r="K29" s="133" t="str">
        <f t="shared" si="0"/>
        <v/>
      </c>
      <c r="L29" s="134" t="str">
        <v>EUR3MFUTU6</v>
      </c>
      <c r="M29" s="133">
        <f>IF(L29="","",'3M Pricing'!$I29)</f>
        <v>99.947500000009143</v>
      </c>
      <c r="N29" s="133">
        <f t="shared" si="1"/>
        <v>99.947500000009143</v>
      </c>
      <c r="O29" s="134" t="str">
        <v>EUR6MFRA6X12F=</v>
      </c>
      <c r="P29" s="133">
        <f>IF(O29="","",'6M Pricing'!$I29*100)</f>
        <v>9.6000000000008648E-2</v>
      </c>
      <c r="Q29" s="133">
        <f t="shared" si="2"/>
        <v>9.6000000000008648E-2</v>
      </c>
      <c r="R29" s="134" t="str">
        <v>EUR1YFRA6X18F=</v>
      </c>
      <c r="S29" s="133">
        <f>IF(R29="","",'1Y Pricing'!$I29*100)</f>
        <v>0.20199999999979892</v>
      </c>
      <c r="T29" s="133">
        <f t="shared" si="3"/>
        <v>0.20199999999979892</v>
      </c>
      <c r="U29" s="132" t="str">
        <v/>
      </c>
      <c r="V29" s="133" t="str">
        <f>IF(U29="","",'ON Pricing'!$I29*100)</f>
        <v/>
      </c>
      <c r="W29" s="133" t="str">
        <f t="shared" si="4"/>
        <v/>
      </c>
      <c r="X29" s="27" t="s">
        <v>48</v>
      </c>
      <c r="Y29" s="213" t="str">
        <f>IF(ISBLANK($C29),"",ROUND(ABS(_xll.RtGet(SourceAlias,$I29,BID)-J29),4))</f>
        <v/>
      </c>
      <c r="Z29" s="213" t="str">
        <f>IF(ISBLANK($C29),"",ROUND(ABS(_xll.RtGet(SourceAlias,$I29,ASK)-K29),4))</f>
        <v/>
      </c>
      <c r="AA29" s="213">
        <f>IF(ISBLANK($D29),"",ROUND(ABS(_xll.RtGet(SourceAlias,$L29,BID)-M29),4))</f>
        <v>0</v>
      </c>
      <c r="AB29" s="213">
        <f>IF(ISBLANK($D29),"",ROUND(ABS(_xll.RtGet(SourceAlias,$L29,ASK)-N29),4))</f>
        <v>0</v>
      </c>
      <c r="AC29" s="213">
        <f>IF(ISBLANK($E29),"",ROUND(ABS(_xll.RtGet(SourceAlias,$O29,BID)-P29),4))</f>
        <v>1E-3</v>
      </c>
      <c r="AD29" s="213">
        <f>IF(ISBLANK($E29),"",ROUND(ABS(_xll.RtGet(SourceAlias,$O29,ASK)-Q29),4))</f>
        <v>1E-3</v>
      </c>
      <c r="AE29" s="213">
        <f>IF(ISBLANK($F29),"",ROUND(ABS(_xll.RtGet(SourceAlias,$R29,BID)-S29),4))</f>
        <v>1E-3</v>
      </c>
      <c r="AF29" s="213">
        <f>IF(ISBLANK($F29),"",ROUND(ABS(_xll.RtGet(SourceAlias,$R29,ASK)-T29),4))</f>
        <v>1E-3</v>
      </c>
      <c r="AG29" s="213" t="str">
        <f>IF(ISBLANK($G29),"",ROUND(ABS(_xll.RtGet(SourceAlias,$U29,BID)-V29),4))</f>
        <v/>
      </c>
      <c r="AH29" s="213" t="str">
        <f>IF(ISBLANK($G29),"",ROUND(ABS(_xll.RtGet(SourceAlias,$U29,ASK)-W29),4))</f>
        <v/>
      </c>
      <c r="AI29" s="27" t="s">
        <v>48</v>
      </c>
    </row>
    <row r="30" spans="1:35" x14ac:dyDescent="0.2">
      <c r="A30" s="220"/>
      <c r="B30" s="56" t="s">
        <v>213</v>
      </c>
      <c r="C30" s="97"/>
      <c r="D30" s="9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7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7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206"/>
      <c r="H30" s="21" t="s">
        <v>48</v>
      </c>
      <c r="I30" s="132" t="str">
        <v/>
      </c>
      <c r="J30" s="133" t="str">
        <f>IF(I30="","",'1M Pricing'!$I30*100)</f>
        <v/>
      </c>
      <c r="K30" s="133" t="str">
        <f t="shared" si="0"/>
        <v/>
      </c>
      <c r="L30" s="134" t="str">
        <v>EUR3MFUTZ6</v>
      </c>
      <c r="M30" s="133">
        <f>IF(L30="","",'3M Pricing'!$I30)</f>
        <v>99.91750000000161</v>
      </c>
      <c r="N30" s="133">
        <f t="shared" si="1"/>
        <v>99.91750000000161</v>
      </c>
      <c r="O30" s="134" t="str">
        <v>EUR6MFRA7X13F=</v>
      </c>
      <c r="P30" s="133">
        <f>IF(O30="","",'6M Pricing'!$I30*100)</f>
        <v>0.10099999999985793</v>
      </c>
      <c r="Q30" s="133">
        <f t="shared" si="2"/>
        <v>0.10099999999985793</v>
      </c>
      <c r="R30" s="134" t="str">
        <v>EUR1YFRA7X19F=</v>
      </c>
      <c r="S30" s="133">
        <f>IF(R30="","",'1Y Pricing'!$I30*100)</f>
        <v>0.20999999999927907</v>
      </c>
      <c r="T30" s="133">
        <f t="shared" si="3"/>
        <v>0.20999999999927907</v>
      </c>
      <c r="U30" s="132" t="str">
        <v/>
      </c>
      <c r="V30" s="133" t="str">
        <f>IF(U30="","",'ON Pricing'!$I30*100)</f>
        <v/>
      </c>
      <c r="W30" s="133" t="str">
        <f t="shared" si="4"/>
        <v/>
      </c>
      <c r="Y30" s="213" t="str">
        <f>IF(ISBLANK($C30),"",ROUND(ABS(_xll.RtGet(SourceAlias,$I30,BID)-J30),4))</f>
        <v/>
      </c>
      <c r="Z30" s="213" t="str">
        <f>IF(ISBLANK($C30),"",ROUND(ABS(_xll.RtGet(SourceAlias,$I30,ASK)-K30),4))</f>
        <v/>
      </c>
      <c r="AA30" s="213">
        <f>IF(ISBLANK($D30),"",ROUND(ABS(_xll.RtGet(SourceAlias,$L30,BID)-M30),4))</f>
        <v>0</v>
      </c>
      <c r="AB30" s="213">
        <f>IF(ISBLANK($D30),"",ROUND(ABS(_xll.RtGet(SourceAlias,$L30,ASK)-N30),4))</f>
        <v>0</v>
      </c>
      <c r="AC30" s="213">
        <f>IF(ISBLANK($E30),"",ROUND(ABS(_xll.RtGet(SourceAlias,$O30,BID)-P30),4))</f>
        <v>1E-3</v>
      </c>
      <c r="AD30" s="213">
        <f>IF(ISBLANK($E30),"",ROUND(ABS(_xll.RtGet(SourceAlias,$O30,ASK)-Q30),4))</f>
        <v>1E-3</v>
      </c>
      <c r="AE30" s="213">
        <f>IF(ISBLANK($F30),"",ROUND(ABS(_xll.RtGet(SourceAlias,$R30,BID)-S30),4))</f>
        <v>0</v>
      </c>
      <c r="AF30" s="213">
        <f>IF(ISBLANK($F30),"",ROUND(ABS(_xll.RtGet(SourceAlias,$R30,ASK)-T30),4))</f>
        <v>0</v>
      </c>
      <c r="AG30" s="213" t="str">
        <f>IF(ISBLANK($G30),"",ROUND(ABS(_xll.RtGet(SourceAlias,$U30,BID)-V30),4))</f>
        <v/>
      </c>
      <c r="AH30" s="213" t="str">
        <f>IF(ISBLANK($G30),"",ROUND(ABS(_xll.RtGet(SourceAlias,$U30,ASK)-W30),4))</f>
        <v/>
      </c>
    </row>
    <row r="31" spans="1:35" x14ac:dyDescent="0.2">
      <c r="A31" s="220"/>
      <c r="B31" s="56" t="s">
        <v>214</v>
      </c>
      <c r="C31" s="97"/>
      <c r="D31" s="9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7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7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206"/>
      <c r="H31" s="21" t="s">
        <v>48</v>
      </c>
      <c r="I31" s="132" t="str">
        <v/>
      </c>
      <c r="J31" s="133" t="str">
        <f>IF(I31="","",'1M Pricing'!$I31*100)</f>
        <v/>
      </c>
      <c r="K31" s="133" t="str">
        <f t="shared" si="0"/>
        <v/>
      </c>
      <c r="L31" s="134" t="str">
        <v>EUR3MFUTH7</v>
      </c>
      <c r="M31" s="133">
        <f>IF(L31="","",'3M Pricing'!$I31)</f>
        <v>99.877500000020262</v>
      </c>
      <c r="N31" s="133">
        <f t="shared" si="1"/>
        <v>99.877500000020262</v>
      </c>
      <c r="O31" s="134" t="str">
        <v>EUR6MFRA8X14F=</v>
      </c>
      <c r="P31" s="133">
        <f>IF(O31="","",'6M Pricing'!$I31*100)</f>
        <v>0.10600000000000047</v>
      </c>
      <c r="Q31" s="133">
        <f t="shared" si="2"/>
        <v>0.10600000000000047</v>
      </c>
      <c r="R31" s="134" t="str">
        <v>EUR1YFRA8X20F=</v>
      </c>
      <c r="S31" s="133">
        <f>IF(R31="","",'1Y Pricing'!$I31*100)</f>
        <v>0.22000000000041756</v>
      </c>
      <c r="T31" s="133">
        <f t="shared" si="3"/>
        <v>0.22000000000041756</v>
      </c>
      <c r="U31" s="132" t="str">
        <v/>
      </c>
      <c r="V31" s="133" t="str">
        <f>IF(U31="","",'ON Pricing'!$I31*100)</f>
        <v/>
      </c>
      <c r="W31" s="133" t="str">
        <f t="shared" si="4"/>
        <v/>
      </c>
      <c r="Y31" s="213" t="str">
        <f>IF(ISBLANK($C31),"",ROUND(ABS(_xll.RtGet(SourceAlias,$I31,BID)-J31),4))</f>
        <v/>
      </c>
      <c r="Z31" s="213" t="str">
        <f>IF(ISBLANK($C31),"",ROUND(ABS(_xll.RtGet(SourceAlias,$I31,ASK)-K31),4))</f>
        <v/>
      </c>
      <c r="AA31" s="213">
        <f>IF(ISBLANK($D31),"",ROUND(ABS(_xll.RtGet(SourceAlias,$L31,BID)-M31),4))</f>
        <v>0</v>
      </c>
      <c r="AB31" s="213">
        <f>IF(ISBLANK($D31),"",ROUND(ABS(_xll.RtGet(SourceAlias,$L31,ASK)-N31),4))</f>
        <v>0</v>
      </c>
      <c r="AC31" s="213">
        <f>IF(ISBLANK($E31),"",ROUND(ABS(_xll.RtGet(SourceAlias,$O31,BID)-P31),4))</f>
        <v>1E-3</v>
      </c>
      <c r="AD31" s="213">
        <f>IF(ISBLANK($E31),"",ROUND(ABS(_xll.RtGet(SourceAlias,$O31,ASK)-Q31),4))</f>
        <v>1E-3</v>
      </c>
      <c r="AE31" s="213">
        <f>IF(ISBLANK($F31),"",ROUND(ABS(_xll.RtGet(SourceAlias,$R31,BID)-S31),4))</f>
        <v>0</v>
      </c>
      <c r="AF31" s="213">
        <f>IF(ISBLANK($F31),"",ROUND(ABS(_xll.RtGet(SourceAlias,$R31,ASK)-T31),4))</f>
        <v>0</v>
      </c>
      <c r="AG31" s="213" t="str">
        <f>IF(ISBLANK($G31),"",ROUND(ABS(_xll.RtGet(SourceAlias,$U31,BID)-V31),4))</f>
        <v/>
      </c>
      <c r="AH31" s="213" t="str">
        <f>IF(ISBLANK($G31),"",ROUND(ABS(_xll.RtGet(SourceAlias,$U31,ASK)-W31),4))</f>
        <v/>
      </c>
    </row>
    <row r="32" spans="1:35" x14ac:dyDescent="0.2">
      <c r="A32" s="220"/>
      <c r="B32" s="56" t="s">
        <v>215</v>
      </c>
      <c r="C32" s="97"/>
      <c r="D32" s="205"/>
      <c r="E32" s="97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7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206"/>
      <c r="H32" s="21" t="s">
        <v>48</v>
      </c>
      <c r="I32" s="132" t="str">
        <v/>
      </c>
      <c r="J32" s="133" t="str">
        <f>IF(I32="","",'1M Pricing'!$I32*100)</f>
        <v/>
      </c>
      <c r="K32" s="133" t="str">
        <f t="shared" si="0"/>
        <v/>
      </c>
      <c r="L32" s="134" t="str">
        <v/>
      </c>
      <c r="M32" s="133" t="str">
        <f>IF(L32="","",'3M Pricing'!$I32)</f>
        <v/>
      </c>
      <c r="N32" s="133" t="str">
        <f t="shared" si="1"/>
        <v/>
      </c>
      <c r="O32" s="134" t="str">
        <v>EUR6MFRA9X15F=</v>
      </c>
      <c r="P32" s="133">
        <f>IF(O32="","",'6M Pricing'!$I32*100)</f>
        <v>0.11099999999996259</v>
      </c>
      <c r="Q32" s="133">
        <f t="shared" si="2"/>
        <v>0.11099999999996259</v>
      </c>
      <c r="R32" s="134" t="str">
        <v>EUR1YFRA9X21F=</v>
      </c>
      <c r="S32" s="133">
        <f>IF(R32="","",'1Y Pricing'!$I32*100)</f>
        <v>0.22999999999965623</v>
      </c>
      <c r="T32" s="133">
        <f t="shared" si="3"/>
        <v>0.22999999999965623</v>
      </c>
      <c r="U32" s="132" t="str">
        <v/>
      </c>
      <c r="V32" s="133" t="str">
        <f>IF(U32="","",'ON Pricing'!$I32*100)</f>
        <v/>
      </c>
      <c r="W32" s="133" t="str">
        <f t="shared" si="4"/>
        <v/>
      </c>
      <c r="Y32" s="213" t="str">
        <f>IF(ISBLANK($C32),"",ROUND(ABS(_xll.RtGet(SourceAlias,$I32,BID)-J32),4))</f>
        <v/>
      </c>
      <c r="Z32" s="213" t="str">
        <f>IF(ISBLANK($C32),"",ROUND(ABS(_xll.RtGet(SourceAlias,$I32,ASK)-K32),4))</f>
        <v/>
      </c>
      <c r="AA32" s="213" t="str">
        <f>IF(ISBLANK($D32),"",ROUND(ABS(_xll.RtGet(SourceAlias,$L32,BID)-M32),4))</f>
        <v/>
      </c>
      <c r="AB32" s="213" t="str">
        <f>IF(ISBLANK($D32),"",ROUND(ABS(_xll.RtGet(SourceAlias,$L32,ASK)-N32),4))</f>
        <v/>
      </c>
      <c r="AC32" s="213">
        <f>IF(ISBLANK($E32),"",ROUND(ABS(_xll.RtGet(SourceAlias,$O32,BID)-P32),4))</f>
        <v>1E-3</v>
      </c>
      <c r="AD32" s="213">
        <f>IF(ISBLANK($E32),"",ROUND(ABS(_xll.RtGet(SourceAlias,$O32,ASK)-Q32),4))</f>
        <v>1E-3</v>
      </c>
      <c r="AE32" s="213">
        <f>IF(ISBLANK($F32),"",ROUND(ABS(_xll.RtGet(SourceAlias,$R32,BID)-S32),4))</f>
        <v>0</v>
      </c>
      <c r="AF32" s="213">
        <f>IF(ISBLANK($F32),"",ROUND(ABS(_xll.RtGet(SourceAlias,$R32,ASK)-T32),4))</f>
        <v>0</v>
      </c>
      <c r="AG32" s="213" t="str">
        <f>IF(ISBLANK($G32),"",ROUND(ABS(_xll.RtGet(SourceAlias,$U32,BID)-V32),4))</f>
        <v/>
      </c>
      <c r="AH32" s="213" t="str">
        <f>IF(ISBLANK($G32),"",ROUND(ABS(_xll.RtGet(SourceAlias,$U32,ASK)-W32),4))</f>
        <v/>
      </c>
    </row>
    <row r="33" spans="1:34" x14ac:dyDescent="0.2">
      <c r="A33" s="220"/>
      <c r="B33" s="56" t="s">
        <v>216</v>
      </c>
      <c r="C33" s="97"/>
      <c r="D33" s="205"/>
      <c r="E33" s="97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7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206"/>
      <c r="H33" s="21" t="s">
        <v>48</v>
      </c>
      <c r="I33" s="132" t="str">
        <v/>
      </c>
      <c r="J33" s="133" t="str">
        <f>IF(I33="","",'1M Pricing'!$I33*100)</f>
        <v/>
      </c>
      <c r="K33" s="133" t="str">
        <f t="shared" si="0"/>
        <v/>
      </c>
      <c r="L33" s="134" t="str">
        <v/>
      </c>
      <c r="M33" s="133" t="str">
        <f>IF(L33="","",'3M Pricing'!$I33)</f>
        <v/>
      </c>
      <c r="N33" s="133" t="str">
        <f t="shared" si="1"/>
        <v/>
      </c>
      <c r="O33" s="134" t="str">
        <v>EUR6MFRA10X16F=</v>
      </c>
      <c r="P33" s="133">
        <f>IF(O33="","",'6M Pricing'!$I33*100)</f>
        <v>0.11699999999997368</v>
      </c>
      <c r="Q33" s="133">
        <f t="shared" si="2"/>
        <v>0.11699999999997368</v>
      </c>
      <c r="R33" s="134" t="str">
        <v>EUR1YFRA10X22F=</v>
      </c>
      <c r="S33" s="133">
        <f>IF(R33="","",'1Y Pricing'!$I33*100)</f>
        <v>0.24200000003304517</v>
      </c>
      <c r="T33" s="133">
        <f t="shared" si="3"/>
        <v>0.24200000003304517</v>
      </c>
      <c r="U33" s="132" t="str">
        <v/>
      </c>
      <c r="V33" s="133" t="str">
        <f>IF(U33="","",'ON Pricing'!$I33*100)</f>
        <v/>
      </c>
      <c r="W33" s="133" t="str">
        <f t="shared" si="4"/>
        <v/>
      </c>
      <c r="Y33" s="213" t="str">
        <f>IF(ISBLANK($C33),"",ROUND(ABS(_xll.RtGet(SourceAlias,$I33,BID)-J33),4))</f>
        <v/>
      </c>
      <c r="Z33" s="213" t="str">
        <f>IF(ISBLANK($C33),"",ROUND(ABS(_xll.RtGet(SourceAlias,$I33,ASK)-K33),4))</f>
        <v/>
      </c>
      <c r="AA33" s="213" t="str">
        <f>IF(ISBLANK($D33),"",ROUND(ABS(_xll.RtGet(SourceAlias,$L33,BID)-M33),4))</f>
        <v/>
      </c>
      <c r="AB33" s="213" t="str">
        <f>IF(ISBLANK($D33),"",ROUND(ABS(_xll.RtGet(SourceAlias,$L33,ASK)-N33),4))</f>
        <v/>
      </c>
      <c r="AC33" s="213">
        <f>IF(ISBLANK($E33),"",ROUND(ABS(_xll.RtGet(SourceAlias,$O33,BID)-P33),4))</f>
        <v>1E-3</v>
      </c>
      <c r="AD33" s="213">
        <f>IF(ISBLANK($E33),"",ROUND(ABS(_xll.RtGet(SourceAlias,$O33,ASK)-Q33),4))</f>
        <v>1E-3</v>
      </c>
      <c r="AE33" s="213">
        <f>IF(ISBLANK($F33),"",ROUND(ABS(_xll.RtGet(SourceAlias,$R33,BID)-S33),4))</f>
        <v>1E-3</v>
      </c>
      <c r="AF33" s="213">
        <f>IF(ISBLANK($F33),"",ROUND(ABS(_xll.RtGet(SourceAlias,$R33,ASK)-T33),4))</f>
        <v>1E-3</v>
      </c>
      <c r="AG33" s="213" t="str">
        <f>IF(ISBLANK($G33),"",ROUND(ABS(_xll.RtGet(SourceAlias,$U33,BID)-V33),4))</f>
        <v/>
      </c>
      <c r="AH33" s="213" t="str">
        <f>IF(ISBLANK($G33),"",ROUND(ABS(_xll.RtGet(SourceAlias,$U33,ASK)-W33),4))</f>
        <v/>
      </c>
    </row>
    <row r="34" spans="1:34" x14ac:dyDescent="0.2">
      <c r="A34" s="220"/>
      <c r="B34" s="56" t="s">
        <v>217</v>
      </c>
      <c r="C34" s="97"/>
      <c r="D34" s="205"/>
      <c r="E34" s="9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7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206"/>
      <c r="H34" s="21" t="s">
        <v>48</v>
      </c>
      <c r="I34" s="132" t="str">
        <v/>
      </c>
      <c r="J34" s="133" t="str">
        <f>IF(I34="","",'1M Pricing'!$I34*100)</f>
        <v/>
      </c>
      <c r="K34" s="133" t="str">
        <f t="shared" si="0"/>
        <v/>
      </c>
      <c r="L34" s="134" t="str">
        <v/>
      </c>
      <c r="M34" s="133" t="str">
        <f>IF(L34="","",'3M Pricing'!$I34)</f>
        <v/>
      </c>
      <c r="N34" s="133" t="str">
        <f t="shared" si="1"/>
        <v/>
      </c>
      <c r="O34" s="134" t="str">
        <v>EUR6MFRA11X17F=</v>
      </c>
      <c r="P34" s="133">
        <f>IF(O34="","",'6M Pricing'!$I34*100)</f>
        <v>0.12399999999997</v>
      </c>
      <c r="Q34" s="133">
        <f t="shared" si="2"/>
        <v>0.12399999999997</v>
      </c>
      <c r="R34" s="134" t="str">
        <v>EUR1YFRA11X23F=</v>
      </c>
      <c r="S34" s="133">
        <f>IF(R34="","",'1Y Pricing'!$I34*100)</f>
        <v>0.25500000002756218</v>
      </c>
      <c r="T34" s="133">
        <f t="shared" si="3"/>
        <v>0.25500000002756218</v>
      </c>
      <c r="U34" s="132" t="str">
        <v/>
      </c>
      <c r="V34" s="133" t="str">
        <f>IF(U34="","",'ON Pricing'!$I34*100)</f>
        <v/>
      </c>
      <c r="W34" s="133" t="str">
        <f t="shared" si="4"/>
        <v/>
      </c>
      <c r="Y34" s="213" t="str">
        <f>IF(ISBLANK($C34),"",ROUND(ABS(_xll.RtGet(SourceAlias,$I34,BID)-J34),4))</f>
        <v/>
      </c>
      <c r="Z34" s="213" t="str">
        <f>IF(ISBLANK($C34),"",ROUND(ABS(_xll.RtGet(SourceAlias,$I34,ASK)-K34),4))</f>
        <v/>
      </c>
      <c r="AA34" s="213" t="str">
        <f>IF(ISBLANK($D34),"",ROUND(ABS(_xll.RtGet(SourceAlias,$L34,BID)-M34),4))</f>
        <v/>
      </c>
      <c r="AB34" s="213" t="str">
        <f>IF(ISBLANK($D34),"",ROUND(ABS(_xll.RtGet(SourceAlias,$L34,ASK)-N34),4))</f>
        <v/>
      </c>
      <c r="AC34" s="213">
        <f>IF(ISBLANK($E34),"",ROUND(ABS(_xll.RtGet(SourceAlias,$O34,BID)-P34),4))</f>
        <v>0</v>
      </c>
      <c r="AD34" s="213">
        <f>IF(ISBLANK($E34),"",ROUND(ABS(_xll.RtGet(SourceAlias,$O34,ASK)-Q34),4))</f>
        <v>0</v>
      </c>
      <c r="AE34" s="213">
        <f>IF(ISBLANK($F34),"",ROUND(ABS(_xll.RtGet(SourceAlias,$R34,BID)-S34),4))</f>
        <v>1E-3</v>
      </c>
      <c r="AF34" s="213">
        <f>IF(ISBLANK($F34),"",ROUND(ABS(_xll.RtGet(SourceAlias,$R34,ASK)-T34),4))</f>
        <v>1E-3</v>
      </c>
      <c r="AG34" s="213" t="str">
        <f>IF(ISBLANK($G34),"",ROUND(ABS(_xll.RtGet(SourceAlias,$U34,BID)-V34),4))</f>
        <v/>
      </c>
      <c r="AH34" s="213" t="str">
        <f>IF(ISBLANK($G34),"",ROUND(ABS(_xll.RtGet(SourceAlias,$U34,ASK)-W34),4))</f>
        <v/>
      </c>
    </row>
    <row r="35" spans="1:34" x14ac:dyDescent="0.2">
      <c r="A35" s="220"/>
      <c r="B35" s="56" t="s">
        <v>218</v>
      </c>
      <c r="C35" s="97"/>
      <c r="D35" s="205"/>
      <c r="E35" s="9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7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206"/>
      <c r="H35" s="21" t="s">
        <v>48</v>
      </c>
      <c r="I35" s="132" t="str">
        <v/>
      </c>
      <c r="J35" s="133" t="str">
        <f>IF(I35="","",'1M Pricing'!$I35*100)</f>
        <v/>
      </c>
      <c r="K35" s="133" t="str">
        <f t="shared" si="0"/>
        <v/>
      </c>
      <c r="L35" s="134" t="str">
        <v/>
      </c>
      <c r="M35" s="133" t="str">
        <f>IF(L35="","",'3M Pricing'!$I35)</f>
        <v/>
      </c>
      <c r="N35" s="133" t="str">
        <f t="shared" si="1"/>
        <v/>
      </c>
      <c r="O35" s="134" t="str">
        <v>EUR6MFRA12X18F=</v>
      </c>
      <c r="P35" s="133">
        <f>IF(O35="","",'6M Pricing'!$I35*100)</f>
        <v>0.13100000025012548</v>
      </c>
      <c r="Q35" s="133">
        <f t="shared" si="2"/>
        <v>0.13100000025012548</v>
      </c>
      <c r="R35" s="134" t="str">
        <v>EUR1YFRA12X24F=</v>
      </c>
      <c r="S35" s="133">
        <f>IF(R35="","",'1Y Pricing'!$I35*100)</f>
        <v>0.26799999999113411</v>
      </c>
      <c r="T35" s="133">
        <f t="shared" si="3"/>
        <v>0.26799999999113411</v>
      </c>
      <c r="U35" s="132" t="str">
        <v/>
      </c>
      <c r="V35" s="133" t="str">
        <f>IF(U35="","",'ON Pricing'!$I35*100)</f>
        <v/>
      </c>
      <c r="W35" s="133" t="str">
        <f t="shared" si="4"/>
        <v/>
      </c>
      <c r="Y35" s="213" t="str">
        <f>IF(ISBLANK($C35),"",ROUND(ABS(_xll.RtGet(SourceAlias,$I35,BID)-J35),4))</f>
        <v/>
      </c>
      <c r="Z35" s="213" t="str">
        <f>IF(ISBLANK($C35),"",ROUND(ABS(_xll.RtGet(SourceAlias,$I35,ASK)-K35),4))</f>
        <v/>
      </c>
      <c r="AA35" s="213" t="str">
        <f>IF(ISBLANK($D35),"",ROUND(ABS(_xll.RtGet(SourceAlias,$L35,BID)-M35),4))</f>
        <v/>
      </c>
      <c r="AB35" s="213" t="str">
        <f>IF(ISBLANK($D35),"",ROUND(ABS(_xll.RtGet(SourceAlias,$L35,ASK)-N35),4))</f>
        <v/>
      </c>
      <c r="AC35" s="213">
        <f>IF(ISBLANK($E35),"",ROUND(ABS(_xll.RtGet(SourceAlias,$O35,BID)-P35),4))</f>
        <v>0</v>
      </c>
      <c r="AD35" s="213">
        <f>IF(ISBLANK($E35),"",ROUND(ABS(_xll.RtGet(SourceAlias,$O35,ASK)-Q35),4))</f>
        <v>0</v>
      </c>
      <c r="AE35" s="213">
        <f>IF(ISBLANK($F35),"",ROUND(ABS(_xll.RtGet(SourceAlias,$R35,BID)-S35),4))</f>
        <v>0</v>
      </c>
      <c r="AF35" s="213">
        <f>IF(ISBLANK($F35),"",ROUND(ABS(_xll.RtGet(SourceAlias,$R35,ASK)-T35),4))</f>
        <v>0</v>
      </c>
      <c r="AG35" s="213" t="str">
        <f>IF(ISBLANK($G35),"",ROUND(ABS(_xll.RtGet(SourceAlias,$U35,BID)-V35),4))</f>
        <v/>
      </c>
      <c r="AH35" s="213" t="str">
        <f>IF(ISBLANK($G35),"",ROUND(ABS(_xll.RtGet(SourceAlias,$U35,ASK)-W35),4))</f>
        <v/>
      </c>
    </row>
    <row r="36" spans="1:34" x14ac:dyDescent="0.2">
      <c r="A36" s="220"/>
      <c r="B36" s="56" t="s">
        <v>219</v>
      </c>
      <c r="C36" s="97"/>
      <c r="D36" s="205"/>
      <c r="E36" s="9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7"/>
      <c r="G36" s="206"/>
      <c r="H36" s="21" t="s">
        <v>48</v>
      </c>
      <c r="I36" s="132" t="str">
        <v/>
      </c>
      <c r="J36" s="133" t="str">
        <f>IF(I36="","",'1M Pricing'!$I36*100)</f>
        <v/>
      </c>
      <c r="K36" s="133" t="str">
        <f t="shared" si="0"/>
        <v/>
      </c>
      <c r="L36" s="134" t="str">
        <v/>
      </c>
      <c r="M36" s="133" t="str">
        <f>IF(L36="","",'3M Pricing'!$I36)</f>
        <v/>
      </c>
      <c r="N36" s="133" t="str">
        <f t="shared" si="1"/>
        <v/>
      </c>
      <c r="O36" s="134" t="str">
        <v>EUR6MFRA13X19F=</v>
      </c>
      <c r="P36" s="133">
        <f>IF(O36="","",'6M Pricing'!$I36*100)</f>
        <v>0.13999999999974422</v>
      </c>
      <c r="Q36" s="133">
        <f t="shared" si="2"/>
        <v>0.13999999999974422</v>
      </c>
      <c r="R36" s="134" t="str">
        <v/>
      </c>
      <c r="S36" s="133" t="str">
        <f>IF(R36="","",'1Y Pricing'!$I36*100)</f>
        <v/>
      </c>
      <c r="T36" s="133" t="str">
        <f t="shared" si="3"/>
        <v/>
      </c>
      <c r="U36" s="132" t="str">
        <v/>
      </c>
      <c r="V36" s="133" t="str">
        <f>IF(U36="","",'ON Pricing'!$I36*100)</f>
        <v/>
      </c>
      <c r="W36" s="133" t="str">
        <f t="shared" si="4"/>
        <v/>
      </c>
      <c r="Y36" s="213" t="str">
        <f>IF(ISBLANK($C36),"",ROUND(ABS(_xll.RtGet(SourceAlias,$I36,BID)-J36),4))</f>
        <v/>
      </c>
      <c r="Z36" s="213" t="str">
        <f>IF(ISBLANK($C36),"",ROUND(ABS(_xll.RtGet(SourceAlias,$I36,ASK)-K36),4))</f>
        <v/>
      </c>
      <c r="AA36" s="213" t="str">
        <f>IF(ISBLANK($D36),"",ROUND(ABS(_xll.RtGet(SourceAlias,$L36,BID)-M36),4))</f>
        <v/>
      </c>
      <c r="AB36" s="213" t="str">
        <f>IF(ISBLANK($D36),"",ROUND(ABS(_xll.RtGet(SourceAlias,$L36,ASK)-N36),4))</f>
        <v/>
      </c>
      <c r="AC36" s="213">
        <f>IF(ISBLANK($E36),"",ROUND(ABS(_xll.RtGet(SourceAlias,$O36,BID)-P36),4))</f>
        <v>0</v>
      </c>
      <c r="AD36" s="213">
        <f>IF(ISBLANK($E36),"",ROUND(ABS(_xll.RtGet(SourceAlias,$O36,ASK)-Q36),4))</f>
        <v>0</v>
      </c>
      <c r="AE36" s="213" t="str">
        <f>IF(ISBLANK($F36),"",ROUND(ABS(_xll.RtGet(SourceAlias,$R36,BID)-S36),4))</f>
        <v/>
      </c>
      <c r="AF36" s="213" t="str">
        <f>IF(ISBLANK($F36),"",ROUND(ABS(_xll.RtGet(SourceAlias,$R36,ASK)-T36),4))</f>
        <v/>
      </c>
      <c r="AG36" s="213" t="str">
        <f>IF(ISBLANK($G36),"",ROUND(ABS(_xll.RtGet(SourceAlias,$U36,BID)-V36),4))</f>
        <v/>
      </c>
      <c r="AH36" s="213" t="str">
        <f>IF(ISBLANK($G36),"",ROUND(ABS(_xll.RtGet(SourceAlias,$U36,ASK)-W36),4))</f>
        <v/>
      </c>
    </row>
    <row r="37" spans="1:34" x14ac:dyDescent="0.2">
      <c r="A37" s="220"/>
      <c r="B37" s="56" t="s">
        <v>220</v>
      </c>
      <c r="C37" s="97"/>
      <c r="D37" s="205"/>
      <c r="E37" s="9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7"/>
      <c r="G37" s="206"/>
      <c r="H37" s="21" t="s">
        <v>48</v>
      </c>
      <c r="I37" s="132" t="str">
        <v/>
      </c>
      <c r="J37" s="133" t="str">
        <f>IF(I37="","",'1M Pricing'!$I37*100)</f>
        <v/>
      </c>
      <c r="K37" s="133" t="str">
        <f t="shared" si="0"/>
        <v/>
      </c>
      <c r="L37" s="134" t="str">
        <v/>
      </c>
      <c r="M37" s="133" t="str">
        <f>IF(L37="","",'3M Pricing'!$I37)</f>
        <v/>
      </c>
      <c r="N37" s="133" t="str">
        <f t="shared" si="1"/>
        <v/>
      </c>
      <c r="O37" s="134" t="str">
        <v>EUR6MFRA14X20F=</v>
      </c>
      <c r="P37" s="133">
        <f>IF(O37="","",'6M Pricing'!$I37*100)</f>
        <v>0.14999999999996727</v>
      </c>
      <c r="Q37" s="133">
        <f t="shared" si="2"/>
        <v>0.14999999999996727</v>
      </c>
      <c r="R37" s="134" t="str">
        <v/>
      </c>
      <c r="S37" s="133" t="str">
        <f>IF(R37="","",'1Y Pricing'!$I37*100)</f>
        <v/>
      </c>
      <c r="T37" s="133" t="str">
        <f t="shared" si="3"/>
        <v/>
      </c>
      <c r="U37" s="132" t="str">
        <v/>
      </c>
      <c r="V37" s="133" t="str">
        <f>IF(U37="","",'ON Pricing'!$I37*100)</f>
        <v/>
      </c>
      <c r="W37" s="133" t="str">
        <f t="shared" si="4"/>
        <v/>
      </c>
      <c r="Y37" s="213" t="str">
        <f>IF(ISBLANK($C37),"",ROUND(ABS(_xll.RtGet(SourceAlias,$I37,BID)-J37),4))</f>
        <v/>
      </c>
      <c r="Z37" s="213" t="str">
        <f>IF(ISBLANK($C37),"",ROUND(ABS(_xll.RtGet(SourceAlias,$I37,ASK)-K37),4))</f>
        <v/>
      </c>
      <c r="AA37" s="213" t="str">
        <f>IF(ISBLANK($D37),"",ROUND(ABS(_xll.RtGet(SourceAlias,$L37,BID)-M37),4))</f>
        <v/>
      </c>
      <c r="AB37" s="213" t="str">
        <f>IF(ISBLANK($D37),"",ROUND(ABS(_xll.RtGet(SourceAlias,$L37,ASK)-N37),4))</f>
        <v/>
      </c>
      <c r="AC37" s="213">
        <f>IF(ISBLANK($E37),"",ROUND(ABS(_xll.RtGet(SourceAlias,$O37,BID)-P37),4))</f>
        <v>0</v>
      </c>
      <c r="AD37" s="213">
        <f>IF(ISBLANK($E37),"",ROUND(ABS(_xll.RtGet(SourceAlias,$O37,ASK)-Q37),4))</f>
        <v>0</v>
      </c>
      <c r="AE37" s="213" t="str">
        <f>IF(ISBLANK($F37),"",ROUND(ABS(_xll.RtGet(SourceAlias,$R37,BID)-S37),4))</f>
        <v/>
      </c>
      <c r="AF37" s="213" t="str">
        <f>IF(ISBLANK($F37),"",ROUND(ABS(_xll.RtGet(SourceAlias,$R37,ASK)-T37),4))</f>
        <v/>
      </c>
      <c r="AG37" s="213" t="str">
        <f>IF(ISBLANK($G37),"",ROUND(ABS(_xll.RtGet(SourceAlias,$U37,BID)-V37),4))</f>
        <v/>
      </c>
      <c r="AH37" s="213" t="str">
        <f>IF(ISBLANK($G37),"",ROUND(ABS(_xll.RtGet(SourceAlias,$U37,ASK)-W37),4))</f>
        <v/>
      </c>
    </row>
    <row r="38" spans="1:34" x14ac:dyDescent="0.2">
      <c r="A38" s="220"/>
      <c r="B38" s="56" t="s">
        <v>221</v>
      </c>
      <c r="C38" s="97"/>
      <c r="D38" s="205"/>
      <c r="E38" s="9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7"/>
      <c r="G38" s="206"/>
      <c r="H38" s="21" t="s">
        <v>48</v>
      </c>
      <c r="I38" s="132" t="str">
        <v/>
      </c>
      <c r="J38" s="133" t="str">
        <f>IF(I38="","",'1M Pricing'!$I38*100)</f>
        <v/>
      </c>
      <c r="K38" s="133" t="str">
        <f t="shared" si="0"/>
        <v/>
      </c>
      <c r="L38" s="134" t="str">
        <v/>
      </c>
      <c r="M38" s="133" t="str">
        <f>IF(L38="","",'3M Pricing'!$I38)</f>
        <v/>
      </c>
      <c r="N38" s="133" t="str">
        <f t="shared" si="1"/>
        <v/>
      </c>
      <c r="O38" s="134" t="str">
        <v>EUR6MFRA15X21F=</v>
      </c>
      <c r="P38" s="133">
        <f>IF(O38="","",'6M Pricing'!$I38*100)</f>
        <v>0.15999999999911568</v>
      </c>
      <c r="Q38" s="133">
        <f t="shared" si="2"/>
        <v>0.15999999999911568</v>
      </c>
      <c r="R38" s="134" t="str">
        <v/>
      </c>
      <c r="S38" s="133" t="str">
        <f>IF(R38="","",'1Y Pricing'!$I38*100)</f>
        <v/>
      </c>
      <c r="T38" s="133" t="str">
        <f t="shared" si="3"/>
        <v/>
      </c>
      <c r="U38" s="132" t="str">
        <v/>
      </c>
      <c r="V38" s="133" t="str">
        <f>IF(U38="","",'ON Pricing'!$I38*100)</f>
        <v/>
      </c>
      <c r="W38" s="133" t="str">
        <f t="shared" si="4"/>
        <v/>
      </c>
      <c r="Y38" s="213" t="str">
        <f>IF(ISBLANK($C38),"",ROUND(ABS(_xll.RtGet(SourceAlias,$I38,BID)-J38),4))</f>
        <v/>
      </c>
      <c r="Z38" s="213" t="str">
        <f>IF(ISBLANK($C38),"",ROUND(ABS(_xll.RtGet(SourceAlias,$I38,ASK)-K38),4))</f>
        <v/>
      </c>
      <c r="AA38" s="213" t="str">
        <f>IF(ISBLANK($D38),"",ROUND(ABS(_xll.RtGet(SourceAlias,$L38,BID)-M38),4))</f>
        <v/>
      </c>
      <c r="AB38" s="213" t="str">
        <f>IF(ISBLANK($D38),"",ROUND(ABS(_xll.RtGet(SourceAlias,$L38,ASK)-N38),4))</f>
        <v/>
      </c>
      <c r="AC38" s="213">
        <f>IF(ISBLANK($E38),"",ROUND(ABS(_xll.RtGet(SourceAlias,$O38,BID)-P38),4))</f>
        <v>0</v>
      </c>
      <c r="AD38" s="213">
        <f>IF(ISBLANK($E38),"",ROUND(ABS(_xll.RtGet(SourceAlias,$O38,ASK)-Q38),4))</f>
        <v>0</v>
      </c>
      <c r="AE38" s="213" t="str">
        <f>IF(ISBLANK($F38),"",ROUND(ABS(_xll.RtGet(SourceAlias,$R38,BID)-S38),4))</f>
        <v/>
      </c>
      <c r="AF38" s="213" t="str">
        <f>IF(ISBLANK($F38),"",ROUND(ABS(_xll.RtGet(SourceAlias,$R38,ASK)-T38),4))</f>
        <v/>
      </c>
      <c r="AG38" s="213" t="str">
        <f>IF(ISBLANK($G38),"",ROUND(ABS(_xll.RtGet(SourceAlias,$U38,BID)-V38),4))</f>
        <v/>
      </c>
      <c r="AH38" s="213" t="str">
        <f>IF(ISBLANK($G38),"",ROUND(ABS(_xll.RtGet(SourceAlias,$U38,ASK)-W38),4))</f>
        <v/>
      </c>
    </row>
    <row r="39" spans="1:34" x14ac:dyDescent="0.2">
      <c r="A39" s="220"/>
      <c r="B39" s="56" t="s">
        <v>222</v>
      </c>
      <c r="C39" s="97"/>
      <c r="D39" s="205"/>
      <c r="E39" s="9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7"/>
      <c r="G39" s="206"/>
      <c r="H39" s="21" t="s">
        <v>48</v>
      </c>
      <c r="I39" s="132" t="str">
        <v/>
      </c>
      <c r="J39" s="133" t="str">
        <f>IF(I39="","",'1M Pricing'!$I39*100)</f>
        <v/>
      </c>
      <c r="K39" s="133" t="str">
        <f t="shared" si="0"/>
        <v/>
      </c>
      <c r="L39" s="134" t="str">
        <v/>
      </c>
      <c r="M39" s="133" t="str">
        <f>IF(L39="","",'3M Pricing'!$I39)</f>
        <v/>
      </c>
      <c r="N39" s="133" t="str">
        <f t="shared" si="1"/>
        <v/>
      </c>
      <c r="O39" s="134" t="str">
        <v>EUR6MFRA16X22F=</v>
      </c>
      <c r="P39" s="133">
        <f>IF(O39="","",'6M Pricing'!$I39*100)</f>
        <v>0.17200000000000246</v>
      </c>
      <c r="Q39" s="133">
        <f t="shared" si="2"/>
        <v>0.17200000000000246</v>
      </c>
      <c r="R39" s="134" t="str">
        <v/>
      </c>
      <c r="S39" s="133" t="str">
        <f>IF(R39="","",'1Y Pricing'!$I39*100)</f>
        <v/>
      </c>
      <c r="T39" s="133" t="str">
        <f t="shared" si="3"/>
        <v/>
      </c>
      <c r="U39" s="132" t="str">
        <v/>
      </c>
      <c r="V39" s="133" t="str">
        <f>IF(U39="","",'ON Pricing'!$I39*100)</f>
        <v/>
      </c>
      <c r="W39" s="133" t="str">
        <f t="shared" si="4"/>
        <v/>
      </c>
      <c r="Y39" s="213" t="str">
        <f>IF(ISBLANK($C39),"",ROUND(ABS(_xll.RtGet(SourceAlias,$I39,BID)-J39),4))</f>
        <v/>
      </c>
      <c r="Z39" s="213" t="str">
        <f>IF(ISBLANK($C39),"",ROUND(ABS(_xll.RtGet(SourceAlias,$I39,ASK)-K39),4))</f>
        <v/>
      </c>
      <c r="AA39" s="213" t="str">
        <f>IF(ISBLANK($D39),"",ROUND(ABS(_xll.RtGet(SourceAlias,$L39,BID)-M39),4))</f>
        <v/>
      </c>
      <c r="AB39" s="213" t="str">
        <f>IF(ISBLANK($D39),"",ROUND(ABS(_xll.RtGet(SourceAlias,$L39,ASK)-N39),4))</f>
        <v/>
      </c>
      <c r="AC39" s="213">
        <f>IF(ISBLANK($E39),"",ROUND(ABS(_xll.RtGet(SourceAlias,$O39,BID)-P39),4))</f>
        <v>0</v>
      </c>
      <c r="AD39" s="213">
        <f>IF(ISBLANK($E39),"",ROUND(ABS(_xll.RtGet(SourceAlias,$O39,ASK)-Q39),4))</f>
        <v>0</v>
      </c>
      <c r="AE39" s="213" t="str">
        <f>IF(ISBLANK($F39),"",ROUND(ABS(_xll.RtGet(SourceAlias,$R39,BID)-S39),4))</f>
        <v/>
      </c>
      <c r="AF39" s="213" t="str">
        <f>IF(ISBLANK($F39),"",ROUND(ABS(_xll.RtGet(SourceAlias,$R39,ASK)-T39),4))</f>
        <v/>
      </c>
      <c r="AG39" s="213" t="str">
        <f>IF(ISBLANK($G39),"",ROUND(ABS(_xll.RtGet(SourceAlias,$U39,BID)-V39),4))</f>
        <v/>
      </c>
      <c r="AH39" s="213" t="str">
        <f>IF(ISBLANK($G39),"",ROUND(ABS(_xll.RtGet(SourceAlias,$U39,ASK)-W39),4))</f>
        <v/>
      </c>
    </row>
    <row r="40" spans="1:34" x14ac:dyDescent="0.2">
      <c r="A40" s="220"/>
      <c r="B40" s="56" t="s">
        <v>223</v>
      </c>
      <c r="C40" s="97"/>
      <c r="D40" s="205"/>
      <c r="E40" s="9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7"/>
      <c r="G40" s="206"/>
      <c r="H40" s="21" t="s">
        <v>48</v>
      </c>
      <c r="I40" s="132" t="str">
        <v/>
      </c>
      <c r="J40" s="133" t="str">
        <f>IF(I40="","",'1M Pricing'!$I40*100)</f>
        <v/>
      </c>
      <c r="K40" s="133" t="str">
        <f t="shared" si="0"/>
        <v/>
      </c>
      <c r="L40" s="134" t="str">
        <v/>
      </c>
      <c r="M40" s="133" t="str">
        <f>IF(L40="","",'3M Pricing'!$I40)</f>
        <v/>
      </c>
      <c r="N40" s="133" t="str">
        <f t="shared" si="1"/>
        <v/>
      </c>
      <c r="O40" s="134" t="str">
        <v>EUR6MFRA17X23F=</v>
      </c>
      <c r="P40" s="133">
        <f>IF(O40="","",'6M Pricing'!$I40*100)</f>
        <v>0.18799999999998426</v>
      </c>
      <c r="Q40" s="133">
        <f t="shared" si="2"/>
        <v>0.18799999999998426</v>
      </c>
      <c r="R40" s="134" t="str">
        <v/>
      </c>
      <c r="S40" s="133" t="str">
        <f>IF(R40="","",'1Y Pricing'!$I40*100)</f>
        <v/>
      </c>
      <c r="T40" s="133" t="str">
        <f t="shared" si="3"/>
        <v/>
      </c>
      <c r="U40" s="132" t="str">
        <v/>
      </c>
      <c r="V40" s="133" t="str">
        <f>IF(U40="","",'ON Pricing'!$I40*100)</f>
        <v/>
      </c>
      <c r="W40" s="133" t="str">
        <f t="shared" si="4"/>
        <v/>
      </c>
      <c r="Y40" s="213" t="str">
        <f>IF(ISBLANK($C40),"",ROUND(ABS(_xll.RtGet(SourceAlias,$I40,BID)-J40),4))</f>
        <v/>
      </c>
      <c r="Z40" s="213" t="str">
        <f>IF(ISBLANK($C40),"",ROUND(ABS(_xll.RtGet(SourceAlias,$I40,ASK)-K40),4))</f>
        <v/>
      </c>
      <c r="AA40" s="213" t="str">
        <f>IF(ISBLANK($D40),"",ROUND(ABS(_xll.RtGet(SourceAlias,$L40,BID)-M40),4))</f>
        <v/>
      </c>
      <c r="AB40" s="213" t="str">
        <f>IF(ISBLANK($D40),"",ROUND(ABS(_xll.RtGet(SourceAlias,$L40,ASK)-N40),4))</f>
        <v/>
      </c>
      <c r="AC40" s="213">
        <f>IF(ISBLANK($E40),"",ROUND(ABS(_xll.RtGet(SourceAlias,$O40,BID)-P40),4))</f>
        <v>0</v>
      </c>
      <c r="AD40" s="213">
        <f>IF(ISBLANK($E40),"",ROUND(ABS(_xll.RtGet(SourceAlias,$O40,ASK)-Q40),4))</f>
        <v>0</v>
      </c>
      <c r="AE40" s="213" t="str">
        <f>IF(ISBLANK($F40),"",ROUND(ABS(_xll.RtGet(SourceAlias,$R40,BID)-S40),4))</f>
        <v/>
      </c>
      <c r="AF40" s="213" t="str">
        <f>IF(ISBLANK($F40),"",ROUND(ABS(_xll.RtGet(SourceAlias,$R40,ASK)-T40),4))</f>
        <v/>
      </c>
      <c r="AG40" s="213" t="str">
        <f>IF(ISBLANK($G40),"",ROUND(ABS(_xll.RtGet(SourceAlias,$U40,BID)-V40),4))</f>
        <v/>
      </c>
      <c r="AH40" s="213" t="str">
        <f>IF(ISBLANK($G40),"",ROUND(ABS(_xll.RtGet(SourceAlias,$U40,ASK)-W40),4))</f>
        <v/>
      </c>
    </row>
    <row r="41" spans="1:34" x14ac:dyDescent="0.2">
      <c r="A41" s="220"/>
      <c r="B41" s="56" t="s">
        <v>224</v>
      </c>
      <c r="C41" s="97"/>
      <c r="D41" s="205"/>
      <c r="E41" s="9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7"/>
      <c r="G41" s="206"/>
      <c r="H41" s="21" t="s">
        <v>48</v>
      </c>
      <c r="I41" s="132" t="str">
        <v/>
      </c>
      <c r="J41" s="133" t="str">
        <f>IF(I41="","",'1M Pricing'!$I41*100)</f>
        <v/>
      </c>
      <c r="K41" s="133" t="str">
        <f t="shared" si="0"/>
        <v/>
      </c>
      <c r="L41" s="134" t="str">
        <v/>
      </c>
      <c r="M41" s="133" t="str">
        <f>IF(L41="","",'3M Pricing'!$I41)</f>
        <v/>
      </c>
      <c r="N41" s="133" t="str">
        <f t="shared" si="1"/>
        <v/>
      </c>
      <c r="O41" s="134" t="str">
        <v>EUR6MFRA18X24F=</v>
      </c>
      <c r="P41" s="133">
        <f>IF(O41="","",'6M Pricing'!$I41*100)</f>
        <v>0.20099999998729284</v>
      </c>
      <c r="Q41" s="133">
        <f t="shared" si="2"/>
        <v>0.20099999998729284</v>
      </c>
      <c r="R41" s="134" t="str">
        <v/>
      </c>
      <c r="S41" s="133" t="str">
        <f>IF(R41="","",'1Y Pricing'!$I41*100)</f>
        <v/>
      </c>
      <c r="T41" s="133" t="str">
        <f t="shared" si="3"/>
        <v/>
      </c>
      <c r="U41" s="132" t="str">
        <v/>
      </c>
      <c r="V41" s="133" t="str">
        <f>IF(U41="","",'ON Pricing'!$I41*100)</f>
        <v/>
      </c>
      <c r="W41" s="133" t="str">
        <f t="shared" si="4"/>
        <v/>
      </c>
      <c r="Y41" s="213" t="str">
        <f>IF(ISBLANK($C41),"",ROUND(ABS(_xll.RtGet(SourceAlias,$I41,BID)-J41),4))</f>
        <v/>
      </c>
      <c r="Z41" s="213" t="str">
        <f>IF(ISBLANK($C41),"",ROUND(ABS(_xll.RtGet(SourceAlias,$I41,ASK)-K41),4))</f>
        <v/>
      </c>
      <c r="AA41" s="213" t="str">
        <f>IF(ISBLANK($D41),"",ROUND(ABS(_xll.RtGet(SourceAlias,$L41,BID)-M41),4))</f>
        <v/>
      </c>
      <c r="AB41" s="213" t="str">
        <f>IF(ISBLANK($D41),"",ROUND(ABS(_xll.RtGet(SourceAlias,$L41,ASK)-N41),4))</f>
        <v/>
      </c>
      <c r="AC41" s="213">
        <f>IF(ISBLANK($E41),"",ROUND(ABS(_xll.RtGet(SourceAlias,$O41,BID)-P41),4))</f>
        <v>0</v>
      </c>
      <c r="AD41" s="213">
        <f>IF(ISBLANK($E41),"",ROUND(ABS(_xll.RtGet(SourceAlias,$O41,ASK)-Q41),4))</f>
        <v>0</v>
      </c>
      <c r="AE41" s="213" t="str">
        <f>IF(ISBLANK($F41),"",ROUND(ABS(_xll.RtGet(SourceAlias,$R41,BID)-S41),4))</f>
        <v/>
      </c>
      <c r="AF41" s="213" t="str">
        <f>IF(ISBLANK($F41),"",ROUND(ABS(_xll.RtGet(SourceAlias,$R41,ASK)-T41),4))</f>
        <v/>
      </c>
      <c r="AG41" s="213" t="str">
        <f>IF(ISBLANK($G41),"",ROUND(ABS(_xll.RtGet(SourceAlias,$U41,BID)-V41),4))</f>
        <v/>
      </c>
      <c r="AH41" s="213" t="str">
        <f>IF(ISBLANK($G41),"",ROUND(ABS(_xll.RtGet(SourceAlias,$U41,ASK)-W41),4))</f>
        <v/>
      </c>
    </row>
    <row r="42" spans="1:34" x14ac:dyDescent="0.2">
      <c r="A42" s="220"/>
      <c r="B42" s="56"/>
      <c r="C42" s="97"/>
      <c r="D42" s="205"/>
      <c r="E42" s="97"/>
      <c r="F42" s="97"/>
      <c r="G42" s="206"/>
      <c r="H42" s="21" t="s">
        <v>48</v>
      </c>
      <c r="I42" s="132" t="str">
        <v/>
      </c>
      <c r="J42" s="133" t="str">
        <f>IF(I42="","",'1M Pricing'!$I42*100)</f>
        <v/>
      </c>
      <c r="K42" s="133" t="str">
        <f t="shared" si="0"/>
        <v/>
      </c>
      <c r="L42" s="134" t="str">
        <v/>
      </c>
      <c r="M42" s="133" t="str">
        <f>IF(L42="","",'3M Pricing'!$I42)</f>
        <v/>
      </c>
      <c r="N42" s="133" t="str">
        <f t="shared" si="1"/>
        <v/>
      </c>
      <c r="O42" s="134" t="str">
        <v/>
      </c>
      <c r="P42" s="133" t="str">
        <f>IF(O42="","",'6M Pricing'!$I42*100)</f>
        <v/>
      </c>
      <c r="Q42" s="133" t="str">
        <f t="shared" si="2"/>
        <v/>
      </c>
      <c r="R42" s="134" t="str">
        <v/>
      </c>
      <c r="S42" s="133" t="str">
        <f>IF(R42="","",'1Y Pricing'!$I42*100)</f>
        <v/>
      </c>
      <c r="T42" s="133" t="str">
        <f t="shared" si="3"/>
        <v/>
      </c>
      <c r="U42" s="132" t="str">
        <v/>
      </c>
      <c r="V42" s="133" t="str">
        <f>IF(U42="","",'ON Pricing'!$I42*100)</f>
        <v/>
      </c>
      <c r="W42" s="133" t="str">
        <f t="shared" si="4"/>
        <v/>
      </c>
      <c r="Y42" s="213" t="str">
        <f>IF(ISBLANK($C42),"",ROUND(ABS(_xll.RtGet(SourceAlias,$I42,BID)-J42),4))</f>
        <v/>
      </c>
      <c r="Z42" s="213" t="str">
        <f>IF(ISBLANK($C42),"",ROUND(ABS(_xll.RtGet(SourceAlias,$I42,ASK)-K42),4))</f>
        <v/>
      </c>
      <c r="AA42" s="213" t="str">
        <f>IF(ISBLANK($D42),"",ROUND(ABS(_xll.RtGet(SourceAlias,$L42,BID)-M42),4))</f>
        <v/>
      </c>
      <c r="AB42" s="213" t="str">
        <f>IF(ISBLANK($D42),"",ROUND(ABS(_xll.RtGet(SourceAlias,$L42,ASK)-N42),4))</f>
        <v/>
      </c>
      <c r="AC42" s="213" t="str">
        <f>IF(ISBLANK($E42),"",ROUND(ABS(_xll.RtGet(SourceAlias,$O42,BID)-P42),4))</f>
        <v/>
      </c>
      <c r="AD42" s="213" t="str">
        <f>IF(ISBLANK($E42),"",ROUND(ABS(_xll.RtGet(SourceAlias,$O42,ASK)-Q42),4))</f>
        <v/>
      </c>
      <c r="AE42" s="213" t="str">
        <f>IF(ISBLANK($F42),"",ROUND(ABS(_xll.RtGet(SourceAlias,$R42,BID)-S42),4))</f>
        <v/>
      </c>
      <c r="AF42" s="213" t="str">
        <f>IF(ISBLANK($F42),"",ROUND(ABS(_xll.RtGet(SourceAlias,$R42,ASK)-T42),4))</f>
        <v/>
      </c>
      <c r="AG42" s="213" t="str">
        <f>IF(ISBLANK($G42),"",ROUND(ABS(_xll.RtGet(SourceAlias,$U42,BID)-V42),4))</f>
        <v/>
      </c>
      <c r="AH42" s="213" t="str">
        <f>IF(ISBLANK($G42),"",ROUND(ABS(_xll.RtGet(SourceAlias,$U42,ASK)-W42),4))</f>
        <v/>
      </c>
    </row>
    <row r="43" spans="1:34" x14ac:dyDescent="0.2">
      <c r="A43" s="220"/>
      <c r="B43" s="56"/>
      <c r="C43" s="97"/>
      <c r="D43" s="205"/>
      <c r="E43" s="97"/>
      <c r="F43" s="97"/>
      <c r="G43" s="206"/>
      <c r="H43" s="21" t="s">
        <v>48</v>
      </c>
      <c r="I43" s="132" t="str">
        <v/>
      </c>
      <c r="J43" s="133" t="str">
        <f>IF(I43="","",'1M Pricing'!$I43*100)</f>
        <v/>
      </c>
      <c r="K43" s="133" t="str">
        <f t="shared" si="0"/>
        <v/>
      </c>
      <c r="L43" s="134" t="str">
        <v/>
      </c>
      <c r="M43" s="133" t="str">
        <f>IF(L43="","",'3M Pricing'!$I43)</f>
        <v/>
      </c>
      <c r="N43" s="133" t="str">
        <f t="shared" si="1"/>
        <v/>
      </c>
      <c r="O43" s="134" t="str">
        <v/>
      </c>
      <c r="P43" s="133" t="str">
        <f>IF(O43="","",'6M Pricing'!$I43*100)</f>
        <v/>
      </c>
      <c r="Q43" s="133" t="str">
        <f t="shared" si="2"/>
        <v/>
      </c>
      <c r="R43" s="134" t="str">
        <v/>
      </c>
      <c r="S43" s="133" t="str">
        <f>IF(R43="","",'1Y Pricing'!$I43*100)</f>
        <v/>
      </c>
      <c r="T43" s="133" t="str">
        <f t="shared" si="3"/>
        <v/>
      </c>
      <c r="U43" s="132" t="str">
        <v/>
      </c>
      <c r="V43" s="133" t="str">
        <f>IF(U43="","",'ON Pricing'!$I43*100)</f>
        <v/>
      </c>
      <c r="W43" s="133" t="str">
        <f t="shared" si="4"/>
        <v/>
      </c>
      <c r="Y43" s="213" t="str">
        <f>IF(ISBLANK($C43),"",ROUND(ABS(_xll.RtGet(SourceAlias,$I43,BID)-J43),4))</f>
        <v/>
      </c>
      <c r="Z43" s="213" t="str">
        <f>IF(ISBLANK($C43),"",ROUND(ABS(_xll.RtGet(SourceAlias,$I43,ASK)-K43),4))</f>
        <v/>
      </c>
      <c r="AA43" s="213" t="str">
        <f>IF(ISBLANK($D43),"",ROUND(ABS(_xll.RtGet(SourceAlias,$L43,BID)-M43),4))</f>
        <v/>
      </c>
      <c r="AB43" s="213" t="str">
        <f>IF(ISBLANK($D43),"",ROUND(ABS(_xll.RtGet(SourceAlias,$L43,ASK)-N43),4))</f>
        <v/>
      </c>
      <c r="AC43" s="213" t="str">
        <f>IF(ISBLANK($E43),"",ROUND(ABS(_xll.RtGet(SourceAlias,$O43,BID)-P43),4))</f>
        <v/>
      </c>
      <c r="AD43" s="213" t="str">
        <f>IF(ISBLANK($E43),"",ROUND(ABS(_xll.RtGet(SourceAlias,$O43,ASK)-Q43),4))</f>
        <v/>
      </c>
      <c r="AE43" s="213" t="str">
        <f>IF(ISBLANK($F43),"",ROUND(ABS(_xll.RtGet(SourceAlias,$R43,BID)-S43),4))</f>
        <v/>
      </c>
      <c r="AF43" s="213" t="str">
        <f>IF(ISBLANK($F43),"",ROUND(ABS(_xll.RtGet(SourceAlias,$R43,ASK)-T43),4))</f>
        <v/>
      </c>
      <c r="AG43" s="213" t="str">
        <f>IF(ISBLANK($G43),"",ROUND(ABS(_xll.RtGet(SourceAlias,$U43,BID)-V43),4))</f>
        <v/>
      </c>
      <c r="AH43" s="213" t="str">
        <f>IF(ISBLANK($G43),"",ROUND(ABS(_xll.RtGet(SourceAlias,$U43,ASK)-W43),4))</f>
        <v/>
      </c>
    </row>
    <row r="44" spans="1:34" x14ac:dyDescent="0.2">
      <c r="A44" s="220"/>
      <c r="B44" s="56"/>
      <c r="C44" s="97"/>
      <c r="D44" s="205"/>
      <c r="E44" s="97"/>
      <c r="F44" s="97"/>
      <c r="G44" s="206"/>
      <c r="H44" s="3" t="s">
        <v>48</v>
      </c>
      <c r="I44" s="132" t="str">
        <v/>
      </c>
      <c r="J44" s="133" t="str">
        <f>IF(I44="","",'1M Pricing'!$I44*100)</f>
        <v/>
      </c>
      <c r="K44" s="133" t="str">
        <f t="shared" si="0"/>
        <v/>
      </c>
      <c r="L44" s="134" t="str">
        <v/>
      </c>
      <c r="M44" s="133" t="str">
        <f>IF(L44="","",'3M Pricing'!$I44)</f>
        <v/>
      </c>
      <c r="N44" s="133" t="str">
        <f t="shared" si="1"/>
        <v/>
      </c>
      <c r="O44" s="134" t="str">
        <v/>
      </c>
      <c r="P44" s="133" t="str">
        <f>IF(O44="","",'6M Pricing'!$I44*100)</f>
        <v/>
      </c>
      <c r="Q44" s="133" t="str">
        <f t="shared" si="2"/>
        <v/>
      </c>
      <c r="R44" s="134" t="str">
        <v/>
      </c>
      <c r="S44" s="133" t="str">
        <f>IF(R44="","",'1Y Pricing'!$I44*100)</f>
        <v/>
      </c>
      <c r="T44" s="133" t="str">
        <f t="shared" si="3"/>
        <v/>
      </c>
      <c r="U44" s="132" t="str">
        <v/>
      </c>
      <c r="V44" s="133" t="str">
        <f>IF(U44="","",'ON Pricing'!$I44*100)</f>
        <v/>
      </c>
      <c r="W44" s="133" t="str">
        <f t="shared" si="4"/>
        <v/>
      </c>
      <c r="Y44" s="213" t="str">
        <f>IF(ISBLANK($C44),"",ROUND(ABS(_xll.RtGet(SourceAlias,$I44,BID)-J44),4))</f>
        <v/>
      </c>
      <c r="Z44" s="213" t="str">
        <f>IF(ISBLANK($C44),"",ROUND(ABS(_xll.RtGet(SourceAlias,$I44,ASK)-K44),4))</f>
        <v/>
      </c>
      <c r="AA44" s="213" t="str">
        <f>IF(ISBLANK($D44),"",ROUND(ABS(_xll.RtGet(SourceAlias,$L44,BID)-M44),4))</f>
        <v/>
      </c>
      <c r="AB44" s="213" t="str">
        <f>IF(ISBLANK($D44),"",ROUND(ABS(_xll.RtGet(SourceAlias,$L44,ASK)-N44),4))</f>
        <v/>
      </c>
      <c r="AC44" s="213" t="str">
        <f>IF(ISBLANK($E44),"",ROUND(ABS(_xll.RtGet(SourceAlias,$O44,BID)-P44),4))</f>
        <v/>
      </c>
      <c r="AD44" s="213" t="str">
        <f>IF(ISBLANK($E44),"",ROUND(ABS(_xll.RtGet(SourceAlias,$O44,ASK)-Q44),4))</f>
        <v/>
      </c>
      <c r="AE44" s="213" t="str">
        <f>IF(ISBLANK($F44),"",ROUND(ABS(_xll.RtGet(SourceAlias,$R44,BID)-S44),4))</f>
        <v/>
      </c>
      <c r="AF44" s="213" t="str">
        <f>IF(ISBLANK($F44),"",ROUND(ABS(_xll.RtGet(SourceAlias,$R44,ASK)-T44),4))</f>
        <v/>
      </c>
      <c r="AG44" s="213" t="str">
        <f>IF(ISBLANK($G44),"",ROUND(ABS(_xll.RtGet(SourceAlias,$U44,BID)-V44),4))</f>
        <v/>
      </c>
      <c r="AH44" s="213" t="str">
        <f>IF(ISBLANK($G44),"",ROUND(ABS(_xll.RtGet(SourceAlias,$U44,ASK)-W44),4))</f>
        <v/>
      </c>
    </row>
    <row r="45" spans="1:34" x14ac:dyDescent="0.2">
      <c r="A45" s="220"/>
      <c r="B45" s="56"/>
      <c r="C45" s="97"/>
      <c r="D45" s="205"/>
      <c r="E45" s="97"/>
      <c r="F45" s="97"/>
      <c r="G45" s="206"/>
      <c r="H45" s="3" t="s">
        <v>48</v>
      </c>
      <c r="I45" s="132" t="str">
        <v/>
      </c>
      <c r="J45" s="133" t="str">
        <f>IF(I45="","",'1M Pricing'!$I45*100)</f>
        <v/>
      </c>
      <c r="K45" s="133" t="str">
        <f t="shared" si="0"/>
        <v/>
      </c>
      <c r="L45" s="134" t="str">
        <v/>
      </c>
      <c r="M45" s="133" t="str">
        <f>IF(L45="","",'3M Pricing'!$I45)</f>
        <v/>
      </c>
      <c r="N45" s="133" t="str">
        <f t="shared" si="1"/>
        <v/>
      </c>
      <c r="O45" s="134" t="str">
        <v/>
      </c>
      <c r="P45" s="133" t="str">
        <f>IF(O45="","",'6M Pricing'!$I45*100)</f>
        <v/>
      </c>
      <c r="Q45" s="133" t="str">
        <f t="shared" si="2"/>
        <v/>
      </c>
      <c r="R45" s="134" t="str">
        <v/>
      </c>
      <c r="S45" s="133" t="str">
        <f>IF(R45="","",'1Y Pricing'!$I45*100)</f>
        <v/>
      </c>
      <c r="T45" s="133" t="str">
        <f t="shared" si="3"/>
        <v/>
      </c>
      <c r="U45" s="132" t="str">
        <v/>
      </c>
      <c r="V45" s="133" t="str">
        <f>IF(U45="","",'ON Pricing'!$I45*100)</f>
        <v/>
      </c>
      <c r="W45" s="133" t="str">
        <f t="shared" si="4"/>
        <v/>
      </c>
      <c r="Y45" s="213" t="str">
        <f>IF(ISBLANK($C45),"",ROUND(ABS(_xll.RtGet(SourceAlias,$I45,BID)-J45),4))</f>
        <v/>
      </c>
      <c r="Z45" s="213" t="str">
        <f>IF(ISBLANK($C45),"",ROUND(ABS(_xll.RtGet(SourceAlias,$I45,ASK)-K45),4))</f>
        <v/>
      </c>
      <c r="AA45" s="213" t="str">
        <f>IF(ISBLANK($D45),"",ROUND(ABS(_xll.RtGet(SourceAlias,$L45,BID)-M45),4))</f>
        <v/>
      </c>
      <c r="AB45" s="213" t="str">
        <f>IF(ISBLANK($D45),"",ROUND(ABS(_xll.RtGet(SourceAlias,$L45,ASK)-N45),4))</f>
        <v/>
      </c>
      <c r="AC45" s="213" t="str">
        <f>IF(ISBLANK($E45),"",ROUND(ABS(_xll.RtGet(SourceAlias,$O45,BID)-P45),4))</f>
        <v/>
      </c>
      <c r="AD45" s="213" t="str">
        <f>IF(ISBLANK($E45),"",ROUND(ABS(_xll.RtGet(SourceAlias,$O45,ASK)-Q45),4))</f>
        <v/>
      </c>
      <c r="AE45" s="213" t="str">
        <f>IF(ISBLANK($F45),"",ROUND(ABS(_xll.RtGet(SourceAlias,$R45,BID)-S45),4))</f>
        <v/>
      </c>
      <c r="AF45" s="213" t="str">
        <f>IF(ISBLANK($F45),"",ROUND(ABS(_xll.RtGet(SourceAlias,$R45,ASK)-T45),4))</f>
        <v/>
      </c>
      <c r="AG45" s="213" t="str">
        <f>IF(ISBLANK($G45),"",ROUND(ABS(_xll.RtGet(SourceAlias,$U45,BID)-V45),4))</f>
        <v/>
      </c>
      <c r="AH45" s="213" t="str">
        <f>IF(ISBLANK($G45),"",ROUND(ABS(_xll.RtGet(SourceAlias,$U45,ASK)-W45),4))</f>
        <v/>
      </c>
    </row>
    <row r="46" spans="1:34" x14ac:dyDescent="0.2">
      <c r="A46" s="220"/>
      <c r="B46" s="56"/>
      <c r="C46" s="97"/>
      <c r="D46" s="205"/>
      <c r="E46" s="97"/>
      <c r="F46" s="97"/>
      <c r="G46" s="206"/>
      <c r="H46" s="3" t="s">
        <v>48</v>
      </c>
      <c r="I46" s="132" t="str">
        <v/>
      </c>
      <c r="J46" s="133" t="str">
        <f>IF(I46="","",'1M Pricing'!$I46*100)</f>
        <v/>
      </c>
      <c r="K46" s="133" t="str">
        <f t="shared" si="0"/>
        <v/>
      </c>
      <c r="L46" s="134" t="str">
        <v/>
      </c>
      <c r="M46" s="133" t="str">
        <f>IF(L46="","",'3M Pricing'!$I46)</f>
        <v/>
      </c>
      <c r="N46" s="133" t="str">
        <f t="shared" si="1"/>
        <v/>
      </c>
      <c r="O46" s="134" t="str">
        <v/>
      </c>
      <c r="P46" s="133" t="str">
        <f>IF(O46="","",'6M Pricing'!$I46*100)</f>
        <v/>
      </c>
      <c r="Q46" s="133" t="str">
        <f t="shared" si="2"/>
        <v/>
      </c>
      <c r="R46" s="134" t="str">
        <v/>
      </c>
      <c r="S46" s="133" t="str">
        <f>IF(R46="","",'1Y Pricing'!$I46*100)</f>
        <v/>
      </c>
      <c r="T46" s="133" t="str">
        <f t="shared" si="3"/>
        <v/>
      </c>
      <c r="U46" s="132" t="str">
        <v/>
      </c>
      <c r="V46" s="133" t="str">
        <f>IF(U46="","",'ON Pricing'!$I46*100)</f>
        <v/>
      </c>
      <c r="W46" s="133" t="str">
        <f t="shared" si="4"/>
        <v/>
      </c>
      <c r="Y46" s="213" t="str">
        <f>IF(ISBLANK($C46),"",ROUND(ABS(_xll.RtGet(SourceAlias,$I46,BID)-J46),4))</f>
        <v/>
      </c>
      <c r="Z46" s="213" t="str">
        <f>IF(ISBLANK($C46),"",ROUND(ABS(_xll.RtGet(SourceAlias,$I46,ASK)-K46),4))</f>
        <v/>
      </c>
      <c r="AA46" s="213" t="str">
        <f>IF(ISBLANK($D46),"",ROUND(ABS(_xll.RtGet(SourceAlias,$L46,BID)-M46),4))</f>
        <v/>
      </c>
      <c r="AB46" s="213" t="str">
        <f>IF(ISBLANK($D46),"",ROUND(ABS(_xll.RtGet(SourceAlias,$L46,ASK)-N46),4))</f>
        <v/>
      </c>
      <c r="AC46" s="213" t="str">
        <f>IF(ISBLANK($E46),"",ROUND(ABS(_xll.RtGet(SourceAlias,$O46,BID)-P46),4))</f>
        <v/>
      </c>
      <c r="AD46" s="213" t="str">
        <f>IF(ISBLANK($E46),"",ROUND(ABS(_xll.RtGet(SourceAlias,$O46,ASK)-Q46),4))</f>
        <v/>
      </c>
      <c r="AE46" s="213" t="str">
        <f>IF(ISBLANK($F46),"",ROUND(ABS(_xll.RtGet(SourceAlias,$R46,BID)-S46),4))</f>
        <v/>
      </c>
      <c r="AF46" s="213" t="str">
        <f>IF(ISBLANK($F46),"",ROUND(ABS(_xll.RtGet(SourceAlias,$R46,ASK)-T46),4))</f>
        <v/>
      </c>
      <c r="AG46" s="213" t="str">
        <f>IF(ISBLANK($G46),"",ROUND(ABS(_xll.RtGet(SourceAlias,$U46,BID)-V46),4))</f>
        <v/>
      </c>
      <c r="AH46" s="213" t="str">
        <f>IF(ISBLANK($G46),"",ROUND(ABS(_xll.RtGet(SourceAlias,$U46,ASK)-W46),4))</f>
        <v/>
      </c>
    </row>
    <row r="47" spans="1:34" x14ac:dyDescent="0.2">
      <c r="A47" s="221"/>
      <c r="B47" s="57"/>
      <c r="C47" s="100"/>
      <c r="D47" s="208"/>
      <c r="E47" s="100"/>
      <c r="F47" s="100"/>
      <c r="G47" s="209"/>
      <c r="H47" s="3" t="s">
        <v>48</v>
      </c>
      <c r="I47" s="138" t="str">
        <v/>
      </c>
      <c r="J47" s="136" t="str">
        <f>IF(I47="","",'1M Pricing'!$I47*100)</f>
        <v/>
      </c>
      <c r="K47" s="136" t="str">
        <f t="shared" si="0"/>
        <v/>
      </c>
      <c r="L47" s="135" t="str">
        <v/>
      </c>
      <c r="M47" s="136" t="str">
        <f>IF(L47="","",'3M Pricing'!$I47)</f>
        <v/>
      </c>
      <c r="N47" s="136" t="str">
        <f t="shared" si="1"/>
        <v/>
      </c>
      <c r="O47" s="135" t="str">
        <v/>
      </c>
      <c r="P47" s="136" t="str">
        <f>IF(O47="","",'6M Pricing'!$I47*100)</f>
        <v/>
      </c>
      <c r="Q47" s="136" t="str">
        <f t="shared" si="2"/>
        <v/>
      </c>
      <c r="R47" s="135" t="str">
        <v/>
      </c>
      <c r="S47" s="136" t="str">
        <f>IF(R47="","",'1Y Pricing'!$I47*100)</f>
        <v/>
      </c>
      <c r="T47" s="136" t="str">
        <f t="shared" si="3"/>
        <v/>
      </c>
      <c r="U47" s="138" t="str">
        <v/>
      </c>
      <c r="V47" s="136" t="str">
        <f>IF(U47="","",'ON Pricing'!$I47*100)</f>
        <v/>
      </c>
      <c r="W47" s="136" t="str">
        <f t="shared" si="4"/>
        <v/>
      </c>
      <c r="Y47" s="215" t="str">
        <f>IF(ISBLANK($C47),"",ROUND(ABS(_xll.RtGet(SourceAlias,$I47,BID)-J47),4))</f>
        <v/>
      </c>
      <c r="Z47" s="215" t="str">
        <f>IF(ISBLANK($C47),"",ROUND(ABS(_xll.RtGet(SourceAlias,$I47,ASK)-K47),4))</f>
        <v/>
      </c>
      <c r="AA47" s="215" t="str">
        <f>IF(ISBLANK($D47),"",ROUND(ABS(_xll.RtGet(SourceAlias,$L47,BID)-M47),4))</f>
        <v/>
      </c>
      <c r="AB47" s="215" t="str">
        <f>IF(ISBLANK($D47),"",ROUND(ABS(_xll.RtGet(SourceAlias,$L47,ASK)-N47),4))</f>
        <v/>
      </c>
      <c r="AC47" s="215" t="str">
        <f>IF(ISBLANK($E47),"",ROUND(ABS(_xll.RtGet(SourceAlias,$O47,BID)-P47),4))</f>
        <v/>
      </c>
      <c r="AD47" s="215" t="str">
        <f>IF(ISBLANK($E47),"",ROUND(ABS(_xll.RtGet(SourceAlias,$O47,ASK)-Q47),4))</f>
        <v/>
      </c>
      <c r="AE47" s="215" t="str">
        <f>IF(ISBLANK($F47),"",ROUND(ABS(_xll.RtGet(SourceAlias,$R47,BID)-S47),4))</f>
        <v/>
      </c>
      <c r="AF47" s="215" t="str">
        <f>IF(ISBLANK($F47),"",ROUND(ABS(_xll.RtGet(SourceAlias,$R47,ASK)-T47),4))</f>
        <v/>
      </c>
      <c r="AG47" s="215" t="str">
        <f>IF(ISBLANK($G47),"",ROUND(ABS(_xll.RtGet(SourceAlias,$U47,BID)-V47),4))</f>
        <v/>
      </c>
      <c r="AH47" s="215" t="str">
        <f>IF(ISBLANK($G47),"",ROUND(ABS(_xll.RtGet(SourceAlias,$U47,ASK)-W47),4))</f>
        <v/>
      </c>
    </row>
    <row r="48" spans="1:34" ht="11.25" customHeight="1" x14ac:dyDescent="0.2">
      <c r="A48" s="216" t="s">
        <v>184</v>
      </c>
      <c r="B48" s="55" t="s">
        <v>115</v>
      </c>
      <c r="C48" s="94"/>
      <c r="D48" s="203"/>
      <c r="E48" s="94"/>
      <c r="F48" s="94"/>
      <c r="G48" s="204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9" t="str">
        <v/>
      </c>
      <c r="J48" s="130" t="str">
        <f>IF(I48="","",'1M Pricing'!$I48*100)</f>
        <v/>
      </c>
      <c r="K48" s="130" t="str">
        <f t="shared" si="0"/>
        <v/>
      </c>
      <c r="L48" s="131" t="str">
        <v/>
      </c>
      <c r="M48" s="130" t="str">
        <f>IF(L48="","",'3M Pricing'!$I48*100)</f>
        <v/>
      </c>
      <c r="N48" s="130" t="str">
        <f t="shared" si="1"/>
        <v/>
      </c>
      <c r="O48" s="131" t="str">
        <v/>
      </c>
      <c r="P48" s="130" t="str">
        <f>IF(O48="","",'6M Pricing'!$I48*100)</f>
        <v/>
      </c>
      <c r="Q48" s="130" t="str">
        <f t="shared" si="2"/>
        <v/>
      </c>
      <c r="R48" s="131" t="str">
        <v/>
      </c>
      <c r="S48" s="130" t="str">
        <f>IF(R48="","",'1Y Pricing'!$I48*100)</f>
        <v/>
      </c>
      <c r="T48" s="130" t="str">
        <f t="shared" si="3"/>
        <v/>
      </c>
      <c r="U48" s="129" t="str">
        <v>EURONOISSW=</v>
      </c>
      <c r="V48" s="130">
        <f>IF(U48="","",'ON Pricing'!$I48*100)</f>
        <v>-0.12100000000016464</v>
      </c>
      <c r="W48" s="130">
        <f t="shared" si="4"/>
        <v>-0.12100000000016464</v>
      </c>
      <c r="Y48" s="212" t="str">
        <f>IF(ISBLANK($C48),"",ROUND(ABS(_xll.RtGet(SourceAlias,$I48,BID)-J48),4))</f>
        <v/>
      </c>
      <c r="Z48" s="212" t="str">
        <f>IF(ISBLANK($C48),"",ROUND(ABS(_xll.RtGet(SourceAlias,$I48,ASK)-K48),4))</f>
        <v/>
      </c>
      <c r="AA48" s="212" t="str">
        <f>IF(ISBLANK($D48),"",ROUND(ABS(_xll.RtGet(SourceAlias,$L48,BID)-M48),4))</f>
        <v/>
      </c>
      <c r="AB48" s="212" t="str">
        <f>IF(ISBLANK($D48),"",ROUND(ABS(_xll.RtGet(SourceAlias,$L48,ASK)-N48),4))</f>
        <v/>
      </c>
      <c r="AC48" s="212" t="str">
        <f>IF(ISBLANK($E48),"",ROUND(ABS(_xll.RtGet(SourceAlias,$O48,BID)-P48),4))</f>
        <v/>
      </c>
      <c r="AD48" s="212" t="str">
        <f>IF(ISBLANK($E48),"",ROUND(ABS(_xll.RtGet(SourceAlias,$O48,ASK)-Q48),4))</f>
        <v/>
      </c>
      <c r="AE48" s="212" t="str">
        <f>IF(ISBLANK($F48),"",ROUND(ABS(_xll.RtGet(SourceAlias,$R48,BID)-S48),4))</f>
        <v/>
      </c>
      <c r="AF48" s="212" t="str">
        <f>IF(ISBLANK($F48),"",ROUND(ABS(_xll.RtGet(SourceAlias,$R48,ASK)-T48),4))</f>
        <v/>
      </c>
      <c r="AG48" s="212">
        <f>IF(ISBLANK($G48),"",ROUND(ABS(_xll.RtGet(SourceAlias,$U48,BID)-V48),4))</f>
        <v>0</v>
      </c>
      <c r="AH48" s="212">
        <f>IF(ISBLANK($G48),"",ROUND(ABS(_xll.RtGet(SourceAlias,$U48,ASK)-W48),4))</f>
        <v>0</v>
      </c>
    </row>
    <row r="49" spans="1:34" x14ac:dyDescent="0.2">
      <c r="A49" s="217"/>
      <c r="B49" s="56" t="s">
        <v>16</v>
      </c>
      <c r="C49" s="97"/>
      <c r="D49" s="205"/>
      <c r="E49" s="97"/>
      <c r="F49" s="97"/>
      <c r="G49" s="206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2" t="str">
        <v/>
      </c>
      <c r="J49" s="133" t="str">
        <f>IF(I49="","",'1M Pricing'!$I49*100)</f>
        <v/>
      </c>
      <c r="K49" s="133" t="str">
        <f t="shared" si="0"/>
        <v/>
      </c>
      <c r="L49" s="134" t="str">
        <v/>
      </c>
      <c r="M49" s="133" t="str">
        <f>IF(L49="","",'3M Pricing'!$I49*100)</f>
        <v/>
      </c>
      <c r="N49" s="133" t="str">
        <f t="shared" si="1"/>
        <v/>
      </c>
      <c r="O49" s="134" t="str">
        <v/>
      </c>
      <c r="P49" s="133" t="str">
        <f>IF(O49="","",'6M Pricing'!$I49*100)</f>
        <v/>
      </c>
      <c r="Q49" s="133" t="str">
        <f t="shared" si="2"/>
        <v/>
      </c>
      <c r="R49" s="134" t="str">
        <v/>
      </c>
      <c r="S49" s="133" t="str">
        <f>IF(R49="","",'1Y Pricing'!$I49*100)</f>
        <v/>
      </c>
      <c r="T49" s="133" t="str">
        <f t="shared" si="3"/>
        <v/>
      </c>
      <c r="U49" s="132" t="str">
        <v>EURONOIS2W=</v>
      </c>
      <c r="V49" s="133">
        <f>IF(U49="","",'ON Pricing'!$I49*100)</f>
        <v>-0.11800000000031624</v>
      </c>
      <c r="W49" s="133">
        <f t="shared" si="4"/>
        <v>-0.11800000000031624</v>
      </c>
      <c r="Y49" s="213" t="str">
        <f>IF(ISBLANK($C49),"",ROUND(ABS(_xll.RtGet(SourceAlias,$I49,BID)-J49),4))</f>
        <v/>
      </c>
      <c r="Z49" s="213" t="str">
        <f>IF(ISBLANK($C49),"",ROUND(ABS(_xll.RtGet(SourceAlias,$I49,ASK)-K49),4))</f>
        <v/>
      </c>
      <c r="AA49" s="213" t="str">
        <f>IF(ISBLANK($D49),"",ROUND(ABS(_xll.RtGet(SourceAlias,$L49,BID)-M49),4))</f>
        <v/>
      </c>
      <c r="AB49" s="213" t="str">
        <f>IF(ISBLANK($D49),"",ROUND(ABS(_xll.RtGet(SourceAlias,$L49,ASK)-N49),4))</f>
        <v/>
      </c>
      <c r="AC49" s="213" t="str">
        <f>IF(ISBLANK($E49),"",ROUND(ABS(_xll.RtGet(SourceAlias,$O49,BID)-P49),4))</f>
        <v/>
      </c>
      <c r="AD49" s="213" t="str">
        <f>IF(ISBLANK($E49),"",ROUND(ABS(_xll.RtGet(SourceAlias,$O49,ASK)-Q49),4))</f>
        <v/>
      </c>
      <c r="AE49" s="213" t="str">
        <f>IF(ISBLANK($F49),"",ROUND(ABS(_xll.RtGet(SourceAlias,$R49,BID)-S49),4))</f>
        <v/>
      </c>
      <c r="AF49" s="213" t="str">
        <f>IF(ISBLANK($F49),"",ROUND(ABS(_xll.RtGet(SourceAlias,$R49,ASK)-T49),4))</f>
        <v/>
      </c>
      <c r="AG49" s="213">
        <f>IF(ISBLANK($G49),"",ROUND(ABS(_xll.RtGet(SourceAlias,$U49,BID)-V49),4))</f>
        <v>0</v>
      </c>
      <c r="AH49" s="213">
        <f>IF(ISBLANK($G49),"",ROUND(ABS(_xll.RtGet(SourceAlias,$U49,ASK)-W49),4))</f>
        <v>0</v>
      </c>
    </row>
    <row r="50" spans="1:34" x14ac:dyDescent="0.2">
      <c r="A50" s="217"/>
      <c r="B50" s="56" t="s">
        <v>74</v>
      </c>
      <c r="C50" s="97"/>
      <c r="D50" s="205"/>
      <c r="E50" s="97"/>
      <c r="F50" s="97"/>
      <c r="G50" s="206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2" t="str">
        <v/>
      </c>
      <c r="J50" s="133" t="str">
        <f>IF(I50="","",'1M Pricing'!$I50*100)</f>
        <v/>
      </c>
      <c r="K50" s="133" t="str">
        <f t="shared" si="0"/>
        <v/>
      </c>
      <c r="L50" s="134" t="str">
        <v/>
      </c>
      <c r="M50" s="133" t="str">
        <f>IF(L50="","",'3M Pricing'!$I50*100)</f>
        <v/>
      </c>
      <c r="N50" s="133" t="str">
        <f t="shared" si="1"/>
        <v/>
      </c>
      <c r="O50" s="134" t="str">
        <v/>
      </c>
      <c r="P50" s="133" t="str">
        <f>IF(O50="","",'6M Pricing'!$I50*100)</f>
        <v/>
      </c>
      <c r="Q50" s="133" t="str">
        <f t="shared" si="2"/>
        <v/>
      </c>
      <c r="R50" s="134" t="str">
        <v/>
      </c>
      <c r="S50" s="133" t="str">
        <f>IF(R50="","",'1Y Pricing'!$I50*100)</f>
        <v/>
      </c>
      <c r="T50" s="133" t="str">
        <f t="shared" si="3"/>
        <v/>
      </c>
      <c r="U50" s="132" t="str">
        <v>EURONOIS3W=</v>
      </c>
      <c r="V50" s="133">
        <f>IF(U50="","",'ON Pricing'!$I50*100)</f>
        <v>-0.11799999999993563</v>
      </c>
      <c r="W50" s="133">
        <f t="shared" si="4"/>
        <v>-0.11799999999993563</v>
      </c>
      <c r="Y50" s="213" t="str">
        <f>IF(ISBLANK($C50),"",ROUND(ABS(_xll.RtGet(SourceAlias,$I50,BID)-J50),4))</f>
        <v/>
      </c>
      <c r="Z50" s="213" t="str">
        <f>IF(ISBLANK($C50),"",ROUND(ABS(_xll.RtGet(SourceAlias,$I50,ASK)-K50),4))</f>
        <v/>
      </c>
      <c r="AA50" s="213" t="str">
        <f>IF(ISBLANK($D50),"",ROUND(ABS(_xll.RtGet(SourceAlias,$L50,BID)-M50),4))</f>
        <v/>
      </c>
      <c r="AB50" s="213" t="str">
        <f>IF(ISBLANK($D50),"",ROUND(ABS(_xll.RtGet(SourceAlias,$L50,ASK)-N50),4))</f>
        <v/>
      </c>
      <c r="AC50" s="213" t="str">
        <f>IF(ISBLANK($E50),"",ROUND(ABS(_xll.RtGet(SourceAlias,$O50,BID)-P50),4))</f>
        <v/>
      </c>
      <c r="AD50" s="213" t="str">
        <f>IF(ISBLANK($E50),"",ROUND(ABS(_xll.RtGet(SourceAlias,$O50,ASK)-Q50),4))</f>
        <v/>
      </c>
      <c r="AE50" s="213" t="str">
        <f>IF(ISBLANK($F50),"",ROUND(ABS(_xll.RtGet(SourceAlias,$R50,BID)-S50),4))</f>
        <v/>
      </c>
      <c r="AF50" s="213" t="str">
        <f>IF(ISBLANK($F50),"",ROUND(ABS(_xll.RtGet(SourceAlias,$R50,ASK)-T50),4))</f>
        <v/>
      </c>
      <c r="AG50" s="213">
        <f>IF(ISBLANK($G50),"",ROUND(ABS(_xll.RtGet(SourceAlias,$U50,BID)-V50),4))</f>
        <v>0</v>
      </c>
      <c r="AH50" s="213">
        <f>IF(ISBLANK($G50),"",ROUND(ABS(_xll.RtGet(SourceAlias,$U50,ASK)-W50),4))</f>
        <v>0</v>
      </c>
    </row>
    <row r="51" spans="1:34" x14ac:dyDescent="0.2">
      <c r="A51" s="217"/>
      <c r="B51" s="56" t="s">
        <v>17</v>
      </c>
      <c r="C51" s="97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205"/>
      <c r="E51" s="97"/>
      <c r="F51" s="97"/>
      <c r="G51" s="206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2" t="str">
        <v>EUR1MSW1M=</v>
      </c>
      <c r="J51" s="133">
        <f>IF(I51="","",'1M Pricing'!$I51*100)</f>
        <v>-6.0999999999999985E-2</v>
      </c>
      <c r="K51" s="133">
        <f t="shared" si="0"/>
        <v>-6.0999999999999985E-2</v>
      </c>
      <c r="L51" s="134" t="str">
        <v/>
      </c>
      <c r="M51" s="133" t="str">
        <f>IF(L51="","",'3M Pricing'!$I51*100)</f>
        <v/>
      </c>
      <c r="N51" s="133" t="str">
        <f t="shared" si="1"/>
        <v/>
      </c>
      <c r="O51" s="134" t="str">
        <v/>
      </c>
      <c r="P51" s="133" t="str">
        <f>IF(O51="","",'6M Pricing'!$I51*100)</f>
        <v/>
      </c>
      <c r="Q51" s="133" t="str">
        <f t="shared" si="2"/>
        <v/>
      </c>
      <c r="R51" s="134" t="str">
        <v/>
      </c>
      <c r="S51" s="133" t="str">
        <f>IF(R51="","",'1Y Pricing'!$I51*100)</f>
        <v/>
      </c>
      <c r="T51" s="133" t="str">
        <f t="shared" si="3"/>
        <v/>
      </c>
      <c r="U51" s="132" t="str">
        <v>EURONOIS1M=</v>
      </c>
      <c r="V51" s="133">
        <f>IF(U51="","",'ON Pricing'!$I51*100)</f>
        <v>-0.1170000000002379</v>
      </c>
      <c r="W51" s="133">
        <f t="shared" si="4"/>
        <v>-0.1170000000002379</v>
      </c>
      <c r="Y51" s="213">
        <f>IF(ISBLANK($C51),"",ROUND(ABS(_xll.RtGet(SourceAlias,$I51,BID)-J51),4))</f>
        <v>0</v>
      </c>
      <c r="Z51" s="213">
        <f>IF(ISBLANK($C51),"",ROUND(ABS(_xll.RtGet(SourceAlias,$I51,ASK)-K51),4))</f>
        <v>0</v>
      </c>
      <c r="AA51" s="213" t="str">
        <f>IF(ISBLANK($D51),"",ROUND(ABS(_xll.RtGet(SourceAlias,$L51,BID)-M51),4))</f>
        <v/>
      </c>
      <c r="AB51" s="213" t="str">
        <f>IF(ISBLANK($D51),"",ROUND(ABS(_xll.RtGet(SourceAlias,$L51,ASK)-N51),4))</f>
        <v/>
      </c>
      <c r="AC51" s="213" t="str">
        <f>IF(ISBLANK($E51),"",ROUND(ABS(_xll.RtGet(SourceAlias,$O51,BID)-P51),4))</f>
        <v/>
      </c>
      <c r="AD51" s="213" t="str">
        <f>IF(ISBLANK($E51),"",ROUND(ABS(_xll.RtGet(SourceAlias,$O51,ASK)-Q51),4))</f>
        <v/>
      </c>
      <c r="AE51" s="213" t="str">
        <f>IF(ISBLANK($F51),"",ROUND(ABS(_xll.RtGet(SourceAlias,$R51,BID)-S51),4))</f>
        <v/>
      </c>
      <c r="AF51" s="213" t="str">
        <f>IF(ISBLANK($F51),"",ROUND(ABS(_xll.RtGet(SourceAlias,$R51,ASK)-T51),4))</f>
        <v/>
      </c>
      <c r="AG51" s="213">
        <f>IF(ISBLANK($G51),"",ROUND(ABS(_xll.RtGet(SourceAlias,$U51,BID)-V51),4))</f>
        <v>0</v>
      </c>
      <c r="AH51" s="213">
        <f>IF(ISBLANK($G51),"",ROUND(ABS(_xll.RtGet(SourceAlias,$U51,ASK)-W51),4))</f>
        <v>0</v>
      </c>
    </row>
    <row r="52" spans="1:34" x14ac:dyDescent="0.2">
      <c r="A52" s="217"/>
      <c r="B52" s="56" t="s">
        <v>18</v>
      </c>
      <c r="C52" s="97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205"/>
      <c r="E52" s="97"/>
      <c r="F52" s="97"/>
      <c r="G52" s="206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2" t="str">
        <v>EUR1MSW2M=</v>
      </c>
      <c r="J52" s="133">
        <f>IF(I52="","",'1M Pricing'!$I52*100)</f>
        <v>-6.6000000000028911E-2</v>
      </c>
      <c r="K52" s="133">
        <f t="shared" si="0"/>
        <v>-6.6000000000028911E-2</v>
      </c>
      <c r="L52" s="134" t="str">
        <v/>
      </c>
      <c r="M52" s="133" t="str">
        <f>IF(L52="","",'3M Pricing'!$I52*100)</f>
        <v/>
      </c>
      <c r="N52" s="133" t="str">
        <f t="shared" si="1"/>
        <v/>
      </c>
      <c r="O52" s="134" t="str">
        <v/>
      </c>
      <c r="P52" s="133" t="str">
        <f>IF(O52="","",'6M Pricing'!$I52*100)</f>
        <v/>
      </c>
      <c r="Q52" s="133" t="str">
        <f t="shared" si="2"/>
        <v/>
      </c>
      <c r="R52" s="134" t="str">
        <v/>
      </c>
      <c r="S52" s="133" t="str">
        <f>IF(R52="","",'1Y Pricing'!$I52*100)</f>
        <v/>
      </c>
      <c r="T52" s="133" t="str">
        <f t="shared" si="3"/>
        <v/>
      </c>
      <c r="U52" s="132" t="str">
        <v>EURONOIS2M=</v>
      </c>
      <c r="V52" s="133">
        <f>IF(U52="","",'ON Pricing'!$I52*100)</f>
        <v>-0.12199999999997367</v>
      </c>
      <c r="W52" s="133">
        <f t="shared" si="4"/>
        <v>-0.12199999999997367</v>
      </c>
      <c r="Y52" s="213">
        <f>IF(ISBLANK($C52),"",ROUND(ABS(_xll.RtGet(SourceAlias,$I52,BID)-J52),4))</f>
        <v>0</v>
      </c>
      <c r="Z52" s="213">
        <f>IF(ISBLANK($C52),"",ROUND(ABS(_xll.RtGet(SourceAlias,$I52,ASK)-K52),4))</f>
        <v>0</v>
      </c>
      <c r="AA52" s="213" t="str">
        <f>IF(ISBLANK($D52),"",ROUND(ABS(_xll.RtGet(SourceAlias,$L52,BID)-M52),4))</f>
        <v/>
      </c>
      <c r="AB52" s="213" t="str">
        <f>IF(ISBLANK($D52),"",ROUND(ABS(_xll.RtGet(SourceAlias,$L52,ASK)-N52),4))</f>
        <v/>
      </c>
      <c r="AC52" s="213" t="str">
        <f>IF(ISBLANK($E52),"",ROUND(ABS(_xll.RtGet(SourceAlias,$O52,BID)-P52),4))</f>
        <v/>
      </c>
      <c r="AD52" s="213" t="str">
        <f>IF(ISBLANK($E52),"",ROUND(ABS(_xll.RtGet(SourceAlias,$O52,ASK)-Q52),4))</f>
        <v/>
      </c>
      <c r="AE52" s="213" t="str">
        <f>IF(ISBLANK($F52),"",ROUND(ABS(_xll.RtGet(SourceAlias,$R52,BID)-S52),4))</f>
        <v/>
      </c>
      <c r="AF52" s="213" t="str">
        <f>IF(ISBLANK($F52),"",ROUND(ABS(_xll.RtGet(SourceAlias,$R52,ASK)-T52),4))</f>
        <v/>
      </c>
      <c r="AG52" s="213">
        <f>IF(ISBLANK($G52),"",ROUND(ABS(_xll.RtGet(SourceAlias,$U52,BID)-V52),4))</f>
        <v>0</v>
      </c>
      <c r="AH52" s="213">
        <f>IF(ISBLANK($G52),"",ROUND(ABS(_xll.RtGet(SourceAlias,$U52,ASK)-W52),4))</f>
        <v>0</v>
      </c>
    </row>
    <row r="53" spans="1:34" x14ac:dyDescent="0.2">
      <c r="A53" s="217"/>
      <c r="B53" s="56" t="s">
        <v>19</v>
      </c>
      <c r="C53" s="97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205"/>
      <c r="E53" s="97"/>
      <c r="F53" s="97"/>
      <c r="G53" s="206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2" t="str">
        <v>EUR1MSW3M=</v>
      </c>
      <c r="J53" s="133">
        <f>IF(I53="","",'1M Pricing'!$I53*100)</f>
        <v>-6.8999999914539201E-2</v>
      </c>
      <c r="K53" s="133">
        <f t="shared" si="0"/>
        <v>-6.8999999914539201E-2</v>
      </c>
      <c r="L53" s="134" t="str">
        <v/>
      </c>
      <c r="M53" s="133" t="str">
        <f>IF(L53="","",'3M Pricing'!$I53*100)</f>
        <v/>
      </c>
      <c r="N53" s="133" t="str">
        <f t="shared" si="1"/>
        <v/>
      </c>
      <c r="O53" s="134" t="str">
        <v/>
      </c>
      <c r="P53" s="133" t="str">
        <f>IF(O53="","",'6M Pricing'!$I53*100)</f>
        <v/>
      </c>
      <c r="Q53" s="133" t="str">
        <f t="shared" si="2"/>
        <v/>
      </c>
      <c r="R53" s="134" t="str">
        <v/>
      </c>
      <c r="S53" s="133" t="str">
        <f>IF(R53="","",'1Y Pricing'!$I53*100)</f>
        <v/>
      </c>
      <c r="T53" s="133" t="str">
        <f t="shared" si="3"/>
        <v/>
      </c>
      <c r="U53" s="132" t="str">
        <v>EURONOIS3M=</v>
      </c>
      <c r="V53" s="133">
        <f>IF(U53="","",'ON Pricing'!$I53*100)</f>
        <v>-0.12530284192444238</v>
      </c>
      <c r="W53" s="133">
        <f t="shared" si="4"/>
        <v>-0.12530284192444238</v>
      </c>
      <c r="Y53" s="213">
        <f>IF(ISBLANK($C53),"",ROUND(ABS(_xll.RtGet(SourceAlias,$I53,BID)-J53),4))</f>
        <v>0</v>
      </c>
      <c r="Z53" s="213">
        <f>IF(ISBLANK($C53),"",ROUND(ABS(_xll.RtGet(SourceAlias,$I53,ASK)-K53),4))</f>
        <v>0</v>
      </c>
      <c r="AA53" s="213" t="str">
        <f>IF(ISBLANK($D53),"",ROUND(ABS(_xll.RtGet(SourceAlias,$L53,BID)-M53),4))</f>
        <v/>
      </c>
      <c r="AB53" s="213" t="str">
        <f>IF(ISBLANK($D53),"",ROUND(ABS(_xll.RtGet(SourceAlias,$L53,ASK)-N53),4))</f>
        <v/>
      </c>
      <c r="AC53" s="213" t="str">
        <f>IF(ISBLANK($E53),"",ROUND(ABS(_xll.RtGet(SourceAlias,$O53,BID)-P53),4))</f>
        <v/>
      </c>
      <c r="AD53" s="213" t="str">
        <f>IF(ISBLANK($E53),"",ROUND(ABS(_xll.RtGet(SourceAlias,$O53,ASK)-Q53),4))</f>
        <v/>
      </c>
      <c r="AE53" s="213" t="str">
        <f>IF(ISBLANK($F53),"",ROUND(ABS(_xll.RtGet(SourceAlias,$R53,BID)-S53),4))</f>
        <v/>
      </c>
      <c r="AF53" s="213" t="str">
        <f>IF(ISBLANK($F53),"",ROUND(ABS(_xll.RtGet(SourceAlias,$R53,ASK)-T53),4))</f>
        <v/>
      </c>
      <c r="AG53" s="213">
        <f>IF(ISBLANK($G53),"",ROUND(ABS(_xll.RtGet(SourceAlias,$U53,BID)-V53),4))</f>
        <v>0</v>
      </c>
      <c r="AH53" s="213">
        <f>IF(ISBLANK($G53),"",ROUND(ABS(_xll.RtGet(SourceAlias,$U53,ASK)-W53),4))</f>
        <v>0</v>
      </c>
    </row>
    <row r="54" spans="1:34" x14ac:dyDescent="0.2">
      <c r="A54" s="217"/>
      <c r="B54" s="56" t="s">
        <v>20</v>
      </c>
      <c r="C54" s="97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205"/>
      <c r="E54" s="97"/>
      <c r="F54" s="97"/>
      <c r="G54" s="206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2" t="str">
        <v>EUR1MSW4M=</v>
      </c>
      <c r="J54" s="133">
        <f>IF(I54="","",'1M Pricing'!$I54*100)</f>
        <v>-6.8999999998750561E-2</v>
      </c>
      <c r="K54" s="133">
        <f t="shared" si="0"/>
        <v>-6.8999999998750561E-2</v>
      </c>
      <c r="L54" s="134" t="str">
        <v/>
      </c>
      <c r="M54" s="133" t="str">
        <f>IF(L54="","",'3M Pricing'!$I54*100)</f>
        <v/>
      </c>
      <c r="N54" s="133" t="str">
        <f t="shared" si="1"/>
        <v/>
      </c>
      <c r="O54" s="134" t="str">
        <v/>
      </c>
      <c r="P54" s="133" t="str">
        <f>IF(O54="","",'6M Pricing'!$I54*100)</f>
        <v/>
      </c>
      <c r="Q54" s="133" t="str">
        <f t="shared" si="2"/>
        <v/>
      </c>
      <c r="R54" s="134" t="str">
        <v/>
      </c>
      <c r="S54" s="133" t="str">
        <f>IF(R54="","",'1Y Pricing'!$I54*100)</f>
        <v/>
      </c>
      <c r="T54" s="133" t="str">
        <f t="shared" si="3"/>
        <v/>
      </c>
      <c r="U54" s="132" t="str">
        <v>EURONOIS4M=</v>
      </c>
      <c r="V54" s="133">
        <f>IF(U54="","",'ON Pricing'!$I54*100)</f>
        <v>-0.12594180946287659</v>
      </c>
      <c r="W54" s="133">
        <f t="shared" si="4"/>
        <v>-0.12594180946287659</v>
      </c>
      <c r="Y54" s="213">
        <f>IF(ISBLANK($C54),"",ROUND(ABS(_xll.RtGet(SourceAlias,$I54,BID)-J54),4))</f>
        <v>0</v>
      </c>
      <c r="Z54" s="213">
        <f>IF(ISBLANK($C54),"",ROUND(ABS(_xll.RtGet(SourceAlias,$I54,ASK)-K54),4))</f>
        <v>0</v>
      </c>
      <c r="AA54" s="213" t="str">
        <f>IF(ISBLANK($D54),"",ROUND(ABS(_xll.RtGet(SourceAlias,$L54,BID)-M54),4))</f>
        <v/>
      </c>
      <c r="AB54" s="213" t="str">
        <f>IF(ISBLANK($D54),"",ROUND(ABS(_xll.RtGet(SourceAlias,$L54,ASK)-N54),4))</f>
        <v/>
      </c>
      <c r="AC54" s="213" t="str">
        <f>IF(ISBLANK($E54),"",ROUND(ABS(_xll.RtGet(SourceAlias,$O54,BID)-P54),4))</f>
        <v/>
      </c>
      <c r="AD54" s="213" t="str">
        <f>IF(ISBLANK($E54),"",ROUND(ABS(_xll.RtGet(SourceAlias,$O54,ASK)-Q54),4))</f>
        <v/>
      </c>
      <c r="AE54" s="213" t="str">
        <f>IF(ISBLANK($F54),"",ROUND(ABS(_xll.RtGet(SourceAlias,$R54,BID)-S54),4))</f>
        <v/>
      </c>
      <c r="AF54" s="213" t="str">
        <f>IF(ISBLANK($F54),"",ROUND(ABS(_xll.RtGet(SourceAlias,$R54,ASK)-T54),4))</f>
        <v/>
      </c>
      <c r="AG54" s="213">
        <f>IF(ISBLANK($G54),"",ROUND(ABS(_xll.RtGet(SourceAlias,$U54,BID)-V54),4))</f>
        <v>0</v>
      </c>
      <c r="AH54" s="213">
        <f>IF(ISBLANK($G54),"",ROUND(ABS(_xll.RtGet(SourceAlias,$U54,ASK)-W54),4))</f>
        <v>0</v>
      </c>
    </row>
    <row r="55" spans="1:34" x14ac:dyDescent="0.2">
      <c r="A55" s="217"/>
      <c r="B55" s="56" t="s">
        <v>21</v>
      </c>
      <c r="C55" s="97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205"/>
      <c r="E55" s="97"/>
      <c r="F55" s="97"/>
      <c r="G55" s="206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2" t="str">
        <v>EUR1MSW5M=</v>
      </c>
      <c r="J55" s="133">
        <f>IF(I55="","",'1M Pricing'!$I55*100)</f>
        <v>-6.8000000001761957E-2</v>
      </c>
      <c r="K55" s="133">
        <f t="shared" si="0"/>
        <v>-6.8000000001761957E-2</v>
      </c>
      <c r="L55" s="134" t="str">
        <v/>
      </c>
      <c r="M55" s="133" t="str">
        <f>IF(L55="","",'3M Pricing'!$I55*100)</f>
        <v/>
      </c>
      <c r="N55" s="133" t="str">
        <f t="shared" si="1"/>
        <v/>
      </c>
      <c r="O55" s="134" t="str">
        <v/>
      </c>
      <c r="P55" s="133" t="str">
        <f>IF(O55="","",'6M Pricing'!$I55*100)</f>
        <v/>
      </c>
      <c r="Q55" s="133" t="str">
        <f t="shared" si="2"/>
        <v/>
      </c>
      <c r="R55" s="134" t="str">
        <v/>
      </c>
      <c r="S55" s="133" t="str">
        <f>IF(R55="","",'1Y Pricing'!$I55*100)</f>
        <v/>
      </c>
      <c r="T55" s="133" t="str">
        <f t="shared" si="3"/>
        <v/>
      </c>
      <c r="U55" s="132" t="str">
        <v>EURONOIS5M=</v>
      </c>
      <c r="V55" s="133">
        <f>IF(U55="","",'ON Pricing'!$I55*100)</f>
        <v>-0.12596290815903396</v>
      </c>
      <c r="W55" s="133">
        <f t="shared" si="4"/>
        <v>-0.12596290815903396</v>
      </c>
      <c r="Y55" s="213">
        <f>IF(ISBLANK($C55),"",ROUND(ABS(_xll.RtGet(SourceAlias,$I55,BID)-J55),4))</f>
        <v>0</v>
      </c>
      <c r="Z55" s="213">
        <f>IF(ISBLANK($C55),"",ROUND(ABS(_xll.RtGet(SourceAlias,$I55,ASK)-K55),4))</f>
        <v>0</v>
      </c>
      <c r="AA55" s="213" t="str">
        <f>IF(ISBLANK($D55),"",ROUND(ABS(_xll.RtGet(SourceAlias,$L55,BID)-M55),4))</f>
        <v/>
      </c>
      <c r="AB55" s="213" t="str">
        <f>IF(ISBLANK($D55),"",ROUND(ABS(_xll.RtGet(SourceAlias,$L55,ASK)-N55),4))</f>
        <v/>
      </c>
      <c r="AC55" s="213" t="str">
        <f>IF(ISBLANK($E55),"",ROUND(ABS(_xll.RtGet(SourceAlias,$O55,BID)-P55),4))</f>
        <v/>
      </c>
      <c r="AD55" s="213" t="str">
        <f>IF(ISBLANK($E55),"",ROUND(ABS(_xll.RtGet(SourceAlias,$O55,ASK)-Q55),4))</f>
        <v/>
      </c>
      <c r="AE55" s="213" t="str">
        <f>IF(ISBLANK($F55),"",ROUND(ABS(_xll.RtGet(SourceAlias,$R55,BID)-S55),4))</f>
        <v/>
      </c>
      <c r="AF55" s="213" t="str">
        <f>IF(ISBLANK($F55),"",ROUND(ABS(_xll.RtGet(SourceAlias,$R55,ASK)-T55),4))</f>
        <v/>
      </c>
      <c r="AG55" s="213">
        <f>IF(ISBLANK($G55),"",ROUND(ABS(_xll.RtGet(SourceAlias,$U55,BID)-V55),4))</f>
        <v>0</v>
      </c>
      <c r="AH55" s="213">
        <f>IF(ISBLANK($G55),"",ROUND(ABS(_xll.RtGet(SourceAlias,$U55,ASK)-W55),4))</f>
        <v>0</v>
      </c>
    </row>
    <row r="56" spans="1:34" x14ac:dyDescent="0.2">
      <c r="A56" s="217"/>
      <c r="B56" s="56" t="s">
        <v>14</v>
      </c>
      <c r="C56" s="9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205"/>
      <c r="E56" s="97"/>
      <c r="F56" s="97"/>
      <c r="G56" s="206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2" t="str">
        <v>EUR1MSW6M=</v>
      </c>
      <c r="J56" s="133">
        <f>IF(I56="","",'1M Pricing'!$I56*100)</f>
        <v>-6.9000000000505088E-2</v>
      </c>
      <c r="K56" s="133">
        <f t="shared" si="0"/>
        <v>-6.9000000000505088E-2</v>
      </c>
      <c r="L56" s="134" t="str">
        <v/>
      </c>
      <c r="M56" s="133" t="str">
        <f>IF(L56="","",'3M Pricing'!$I56*100)</f>
        <v/>
      </c>
      <c r="N56" s="133" t="str">
        <f t="shared" si="1"/>
        <v/>
      </c>
      <c r="O56" s="134" t="str">
        <v/>
      </c>
      <c r="P56" s="133" t="str">
        <f>IF(O56="","",'6M Pricing'!$I56*100)</f>
        <v/>
      </c>
      <c r="Q56" s="133" t="str">
        <f t="shared" si="2"/>
        <v/>
      </c>
      <c r="R56" s="134" t="str">
        <v/>
      </c>
      <c r="S56" s="133" t="str">
        <f>IF(R56="","",'1Y Pricing'!$I56*100)</f>
        <v/>
      </c>
      <c r="T56" s="133" t="str">
        <f t="shared" si="3"/>
        <v/>
      </c>
      <c r="U56" s="132" t="str">
        <v>EURONOIS6M=</v>
      </c>
      <c r="V56" s="133">
        <f>IF(U56="","",'ON Pricing'!$I56*100)</f>
        <v>-0.12610028557703637</v>
      </c>
      <c r="W56" s="133">
        <f t="shared" si="4"/>
        <v>-0.12610028557703637</v>
      </c>
      <c r="Y56" s="213">
        <f>IF(ISBLANK($C56),"",ROUND(ABS(_xll.RtGet(SourceAlias,$I56,BID)-J56),4))</f>
        <v>0</v>
      </c>
      <c r="Z56" s="213">
        <f>IF(ISBLANK($C56),"",ROUND(ABS(_xll.RtGet(SourceAlias,$I56,ASK)-K56),4))</f>
        <v>0</v>
      </c>
      <c r="AA56" s="213" t="str">
        <f>IF(ISBLANK($D56),"",ROUND(ABS(_xll.RtGet(SourceAlias,$L56,BID)-M56),4))</f>
        <v/>
      </c>
      <c r="AB56" s="213" t="str">
        <f>IF(ISBLANK($D56),"",ROUND(ABS(_xll.RtGet(SourceAlias,$L56,ASK)-N56),4))</f>
        <v/>
      </c>
      <c r="AC56" s="213" t="str">
        <f>IF(ISBLANK($E56),"",ROUND(ABS(_xll.RtGet(SourceAlias,$O56,BID)-P56),4))</f>
        <v/>
      </c>
      <c r="AD56" s="213" t="str">
        <f>IF(ISBLANK($E56),"",ROUND(ABS(_xll.RtGet(SourceAlias,$O56,ASK)-Q56),4))</f>
        <v/>
      </c>
      <c r="AE56" s="213" t="str">
        <f>IF(ISBLANK($F56),"",ROUND(ABS(_xll.RtGet(SourceAlias,$R56,BID)-S56),4))</f>
        <v/>
      </c>
      <c r="AF56" s="213" t="str">
        <f>IF(ISBLANK($F56),"",ROUND(ABS(_xll.RtGet(SourceAlias,$R56,ASK)-T56),4))</f>
        <v/>
      </c>
      <c r="AG56" s="213">
        <f>IF(ISBLANK($G56),"",ROUND(ABS(_xll.RtGet(SourceAlias,$U56,BID)-V56),4))</f>
        <v>0</v>
      </c>
      <c r="AH56" s="213">
        <f>IF(ISBLANK($G56),"",ROUND(ABS(_xll.RtGet(SourceAlias,$U56,ASK)-W56),4))</f>
        <v>0</v>
      </c>
    </row>
    <row r="57" spans="1:34" x14ac:dyDescent="0.2">
      <c r="A57" s="217"/>
      <c r="B57" s="56" t="s">
        <v>68</v>
      </c>
      <c r="C57" s="9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205"/>
      <c r="E57" s="97"/>
      <c r="F57" s="97"/>
      <c r="G57" s="206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2" t="str">
        <v>EUR1MSW7M=</v>
      </c>
      <c r="J57" s="133">
        <f>IF(I57="","",'1M Pricing'!$I57*100)</f>
        <v>-6.5999999969952275E-2</v>
      </c>
      <c r="K57" s="133">
        <f t="shared" si="0"/>
        <v>-6.5999999969952275E-2</v>
      </c>
      <c r="L57" s="134" t="str">
        <v/>
      </c>
      <c r="M57" s="133" t="str">
        <f>IF(L57="","",'3M Pricing'!$I57*100)</f>
        <v/>
      </c>
      <c r="N57" s="133" t="str">
        <f t="shared" si="1"/>
        <v/>
      </c>
      <c r="O57" s="134" t="str">
        <v/>
      </c>
      <c r="P57" s="133" t="str">
        <f>IF(O57="","",'6M Pricing'!$I57*100)</f>
        <v/>
      </c>
      <c r="Q57" s="133" t="str">
        <f t="shared" si="2"/>
        <v/>
      </c>
      <c r="R57" s="134" t="str">
        <v/>
      </c>
      <c r="S57" s="133" t="str">
        <f>IF(R57="","",'1Y Pricing'!$I57*100)</f>
        <v/>
      </c>
      <c r="T57" s="133" t="str">
        <f t="shared" si="3"/>
        <v/>
      </c>
      <c r="U57" s="132" t="str">
        <v>EURONOIS7M=</v>
      </c>
      <c r="V57" s="133">
        <f>IF(U57="","",'ON Pricing'!$I57*100)</f>
        <v>-0.12323166961268139</v>
      </c>
      <c r="W57" s="133">
        <f t="shared" si="4"/>
        <v>-0.12323166961268139</v>
      </c>
      <c r="Y57" s="213">
        <f>IF(ISBLANK($C57),"",ROUND(ABS(_xll.RtGet(SourceAlias,$I57,BID)-J57),4))</f>
        <v>0</v>
      </c>
      <c r="Z57" s="213">
        <f>IF(ISBLANK($C57),"",ROUND(ABS(_xll.RtGet(SourceAlias,$I57,ASK)-K57),4))</f>
        <v>0</v>
      </c>
      <c r="AA57" s="213" t="str">
        <f>IF(ISBLANK($D57),"",ROUND(ABS(_xll.RtGet(SourceAlias,$L57,BID)-M57),4))</f>
        <v/>
      </c>
      <c r="AB57" s="213" t="str">
        <f>IF(ISBLANK($D57),"",ROUND(ABS(_xll.RtGet(SourceAlias,$L57,ASK)-N57),4))</f>
        <v/>
      </c>
      <c r="AC57" s="213" t="str">
        <f>IF(ISBLANK($E57),"",ROUND(ABS(_xll.RtGet(SourceAlias,$O57,BID)-P57),4))</f>
        <v/>
      </c>
      <c r="AD57" s="213" t="str">
        <f>IF(ISBLANK($E57),"",ROUND(ABS(_xll.RtGet(SourceAlias,$O57,ASK)-Q57),4))</f>
        <v/>
      </c>
      <c r="AE57" s="213" t="str">
        <f>IF(ISBLANK($F57),"",ROUND(ABS(_xll.RtGet(SourceAlias,$R57,BID)-S57),4))</f>
        <v/>
      </c>
      <c r="AF57" s="213" t="str">
        <f>IF(ISBLANK($F57),"",ROUND(ABS(_xll.RtGet(SourceAlias,$R57,ASK)-T57),4))</f>
        <v/>
      </c>
      <c r="AG57" s="213">
        <f>IF(ISBLANK($G57),"",ROUND(ABS(_xll.RtGet(SourceAlias,$U57,BID)-V57),4))</f>
        <v>0</v>
      </c>
      <c r="AH57" s="213">
        <f>IF(ISBLANK($G57),"",ROUND(ABS(_xll.RtGet(SourceAlias,$U57,ASK)-W57),4))</f>
        <v>0</v>
      </c>
    </row>
    <row r="58" spans="1:34" x14ac:dyDescent="0.2">
      <c r="A58" s="217"/>
      <c r="B58" s="56" t="s">
        <v>69</v>
      </c>
      <c r="C58" s="9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205"/>
      <c r="E58" s="97"/>
      <c r="F58" s="97"/>
      <c r="G58" s="206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2" t="str">
        <v>EUR1MSW8M=</v>
      </c>
      <c r="J58" s="133">
        <f>IF(I58="","",'1M Pricing'!$I58*100)</f>
        <v>-6.8000000022918394E-2</v>
      </c>
      <c r="K58" s="133">
        <f t="shared" si="0"/>
        <v>-6.8000000022918394E-2</v>
      </c>
      <c r="L58" s="134" t="str">
        <v/>
      </c>
      <c r="M58" s="133" t="str">
        <f>IF(L58="","",'3M Pricing'!$I58*100)</f>
        <v/>
      </c>
      <c r="N58" s="133" t="str">
        <f t="shared" si="1"/>
        <v/>
      </c>
      <c r="O58" s="134" t="str">
        <v/>
      </c>
      <c r="P58" s="133" t="str">
        <f>IF(O58="","",'6M Pricing'!$I58*100)</f>
        <v/>
      </c>
      <c r="Q58" s="133" t="str">
        <f t="shared" si="2"/>
        <v/>
      </c>
      <c r="R58" s="134" t="str">
        <v/>
      </c>
      <c r="S58" s="133" t="str">
        <f>IF(R58="","",'1Y Pricing'!$I58*100)</f>
        <v/>
      </c>
      <c r="T58" s="133" t="str">
        <f t="shared" si="3"/>
        <v/>
      </c>
      <c r="U58" s="132" t="str">
        <v>EURONOIS8M=</v>
      </c>
      <c r="V58" s="133">
        <f>IF(U58="","",'ON Pricing'!$I58*100)</f>
        <v>-0.12399192087363285</v>
      </c>
      <c r="W58" s="133">
        <f t="shared" si="4"/>
        <v>-0.12399192087363285</v>
      </c>
      <c r="Y58" s="213">
        <f>IF(ISBLANK($C58),"",ROUND(ABS(_xll.RtGet(SourceAlias,$I58,BID)-J58),4))</f>
        <v>0</v>
      </c>
      <c r="Z58" s="213">
        <f>IF(ISBLANK($C58),"",ROUND(ABS(_xll.RtGet(SourceAlias,$I58,ASK)-K58),4))</f>
        <v>0</v>
      </c>
      <c r="AA58" s="213" t="str">
        <f>IF(ISBLANK($D58),"",ROUND(ABS(_xll.RtGet(SourceAlias,$L58,BID)-M58),4))</f>
        <v/>
      </c>
      <c r="AB58" s="213" t="str">
        <f>IF(ISBLANK($D58),"",ROUND(ABS(_xll.RtGet(SourceAlias,$L58,ASK)-N58),4))</f>
        <v/>
      </c>
      <c r="AC58" s="213" t="str">
        <f>IF(ISBLANK($E58),"",ROUND(ABS(_xll.RtGet(SourceAlias,$O58,BID)-P58),4))</f>
        <v/>
      </c>
      <c r="AD58" s="213" t="str">
        <f>IF(ISBLANK($E58),"",ROUND(ABS(_xll.RtGet(SourceAlias,$O58,ASK)-Q58),4))</f>
        <v/>
      </c>
      <c r="AE58" s="213" t="str">
        <f>IF(ISBLANK($F58),"",ROUND(ABS(_xll.RtGet(SourceAlias,$R58,BID)-S58),4))</f>
        <v/>
      </c>
      <c r="AF58" s="213" t="str">
        <f>IF(ISBLANK($F58),"",ROUND(ABS(_xll.RtGet(SourceAlias,$R58,ASK)-T58),4))</f>
        <v/>
      </c>
      <c r="AG58" s="213">
        <f>IF(ISBLANK($G58),"",ROUND(ABS(_xll.RtGet(SourceAlias,$U58,BID)-V58),4))</f>
        <v>0</v>
      </c>
      <c r="AH58" s="213">
        <f>IF(ISBLANK($G58),"",ROUND(ABS(_xll.RtGet(SourceAlias,$U58,ASK)-W58),4))</f>
        <v>0</v>
      </c>
    </row>
    <row r="59" spans="1:34" x14ac:dyDescent="0.2">
      <c r="A59" s="217"/>
      <c r="B59" s="56" t="s">
        <v>22</v>
      </c>
      <c r="C59" s="9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205"/>
      <c r="E59" s="97"/>
      <c r="F59" s="97"/>
      <c r="G59" s="206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2" t="str">
        <v>EUR1MSW9M=</v>
      </c>
      <c r="J59" s="133">
        <f>IF(I59="","",'1M Pricing'!$I59*100)</f>
        <v>-6.800000008437955E-2</v>
      </c>
      <c r="K59" s="133">
        <f t="shared" si="0"/>
        <v>-6.800000008437955E-2</v>
      </c>
      <c r="L59" s="134" t="str">
        <v/>
      </c>
      <c r="M59" s="133" t="str">
        <f>IF(L59="","",'3M Pricing'!$I59*100)</f>
        <v/>
      </c>
      <c r="N59" s="133" t="str">
        <f t="shared" si="1"/>
        <v/>
      </c>
      <c r="O59" s="134" t="str">
        <v/>
      </c>
      <c r="P59" s="133" t="str">
        <f>IF(O59="","",'6M Pricing'!$I59*100)</f>
        <v/>
      </c>
      <c r="Q59" s="133" t="str">
        <f t="shared" si="2"/>
        <v/>
      </c>
      <c r="R59" s="134" t="str">
        <v/>
      </c>
      <c r="S59" s="133" t="str">
        <f>IF(R59="","",'1Y Pricing'!$I59*100)</f>
        <v/>
      </c>
      <c r="T59" s="133" t="str">
        <f t="shared" si="3"/>
        <v/>
      </c>
      <c r="U59" s="132" t="str">
        <v>EURONOIS9M=</v>
      </c>
      <c r="V59" s="133">
        <f>IF(U59="","",'ON Pricing'!$I59*100)</f>
        <v>-0.12401462959549005</v>
      </c>
      <c r="W59" s="133">
        <f t="shared" si="4"/>
        <v>-0.12401462959549005</v>
      </c>
      <c r="Y59" s="213">
        <f>IF(ISBLANK($C59),"",ROUND(ABS(_xll.RtGet(SourceAlias,$I59,BID)-J59),4))</f>
        <v>0</v>
      </c>
      <c r="Z59" s="213">
        <f>IF(ISBLANK($C59),"",ROUND(ABS(_xll.RtGet(SourceAlias,$I59,ASK)-K59),4))</f>
        <v>0</v>
      </c>
      <c r="AA59" s="213" t="str">
        <f>IF(ISBLANK($D59),"",ROUND(ABS(_xll.RtGet(SourceAlias,$L59,BID)-M59),4))</f>
        <v/>
      </c>
      <c r="AB59" s="213" t="str">
        <f>IF(ISBLANK($D59),"",ROUND(ABS(_xll.RtGet(SourceAlias,$L59,ASK)-N59),4))</f>
        <v/>
      </c>
      <c r="AC59" s="213" t="str">
        <f>IF(ISBLANK($E59),"",ROUND(ABS(_xll.RtGet(SourceAlias,$O59,BID)-P59),4))</f>
        <v/>
      </c>
      <c r="AD59" s="213" t="str">
        <f>IF(ISBLANK($E59),"",ROUND(ABS(_xll.RtGet(SourceAlias,$O59,ASK)-Q59),4))</f>
        <v/>
      </c>
      <c r="AE59" s="213" t="str">
        <f>IF(ISBLANK($F59),"",ROUND(ABS(_xll.RtGet(SourceAlias,$R59,BID)-S59),4))</f>
        <v/>
      </c>
      <c r="AF59" s="213" t="str">
        <f>IF(ISBLANK($F59),"",ROUND(ABS(_xll.RtGet(SourceAlias,$R59,ASK)-T59),4))</f>
        <v/>
      </c>
      <c r="AG59" s="213">
        <f>IF(ISBLANK($G59),"",ROUND(ABS(_xll.RtGet(SourceAlias,$U59,BID)-V59),4))</f>
        <v>0</v>
      </c>
      <c r="AH59" s="213">
        <f>IF(ISBLANK($G59),"",ROUND(ABS(_xll.RtGet(SourceAlias,$U59,ASK)-W59),4))</f>
        <v>0</v>
      </c>
    </row>
    <row r="60" spans="1:34" x14ac:dyDescent="0.2">
      <c r="A60" s="217"/>
      <c r="B60" s="56" t="s">
        <v>70</v>
      </c>
      <c r="C60" s="9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205"/>
      <c r="E60" s="97"/>
      <c r="F60" s="97"/>
      <c r="G60" s="206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4" t="str">
        <v>EUR1MSW10M=</v>
      </c>
      <c r="J60" s="133">
        <f>IF(I60="","",'1M Pricing'!$I60*100)</f>
        <v>-6.7000000000094234E-2</v>
      </c>
      <c r="K60" s="133">
        <f t="shared" si="0"/>
        <v>-6.7000000000094234E-2</v>
      </c>
      <c r="L60" s="134" t="str">
        <v/>
      </c>
      <c r="M60" s="133" t="str">
        <f>IF(L60="","",'3M Pricing'!$I60*100)</f>
        <v/>
      </c>
      <c r="N60" s="133" t="str">
        <f t="shared" si="1"/>
        <v/>
      </c>
      <c r="O60" s="134" t="str">
        <v/>
      </c>
      <c r="P60" s="133" t="str">
        <f>IF(O60="","",'6M Pricing'!$I60*100)</f>
        <v/>
      </c>
      <c r="Q60" s="133" t="str">
        <f t="shared" si="2"/>
        <v/>
      </c>
      <c r="R60" s="134" t="str">
        <v/>
      </c>
      <c r="S60" s="133" t="str">
        <f>IF(R60="","",'1Y Pricing'!$I60*100)</f>
        <v/>
      </c>
      <c r="T60" s="133" t="str">
        <f t="shared" si="3"/>
        <v/>
      </c>
      <c r="U60" s="132" t="str">
        <v>EURONOIS10M=</v>
      </c>
      <c r="V60" s="133">
        <f>IF(U60="","",'ON Pricing'!$I60*100)</f>
        <v>-0.12290285731136573</v>
      </c>
      <c r="W60" s="133">
        <f t="shared" si="4"/>
        <v>-0.12290285731136573</v>
      </c>
      <c r="Y60" s="213">
        <f>IF(ISBLANK($C60),"",ROUND(ABS(_xll.RtGet(SourceAlias,$I60,BID)-J60),4))</f>
        <v>0</v>
      </c>
      <c r="Z60" s="213">
        <f>IF(ISBLANK($C60),"",ROUND(ABS(_xll.RtGet(SourceAlias,$I60,ASK)-K60),4))</f>
        <v>0</v>
      </c>
      <c r="AA60" s="213" t="str">
        <f>IF(ISBLANK($D60),"",ROUND(ABS(_xll.RtGet(SourceAlias,$L60,BID)-M60),4))</f>
        <v/>
      </c>
      <c r="AB60" s="213" t="str">
        <f>IF(ISBLANK($D60),"",ROUND(ABS(_xll.RtGet(SourceAlias,$L60,ASK)-N60),4))</f>
        <v/>
      </c>
      <c r="AC60" s="213" t="str">
        <f>IF(ISBLANK($E60),"",ROUND(ABS(_xll.RtGet(SourceAlias,$O60,BID)-P60),4))</f>
        <v/>
      </c>
      <c r="AD60" s="213" t="str">
        <f>IF(ISBLANK($E60),"",ROUND(ABS(_xll.RtGet(SourceAlias,$O60,ASK)-Q60),4))</f>
        <v/>
      </c>
      <c r="AE60" s="213" t="str">
        <f>IF(ISBLANK($F60),"",ROUND(ABS(_xll.RtGet(SourceAlias,$R60,BID)-S60),4))</f>
        <v/>
      </c>
      <c r="AF60" s="213" t="str">
        <f>IF(ISBLANK($F60),"",ROUND(ABS(_xll.RtGet(SourceAlias,$R60,ASK)-T60),4))</f>
        <v/>
      </c>
      <c r="AG60" s="213">
        <f>IF(ISBLANK($G60),"",ROUND(ABS(_xll.RtGet(SourceAlias,$U60,BID)-V60),4))</f>
        <v>0</v>
      </c>
      <c r="AH60" s="213">
        <f>IF(ISBLANK($G60),"",ROUND(ABS(_xll.RtGet(SourceAlias,$U60,ASK)-W60),4))</f>
        <v>0</v>
      </c>
    </row>
    <row r="61" spans="1:34" x14ac:dyDescent="0.2">
      <c r="A61" s="217"/>
      <c r="B61" s="56" t="s">
        <v>71</v>
      </c>
      <c r="C61" s="9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205"/>
      <c r="E61" s="97"/>
      <c r="F61" s="97"/>
      <c r="G61" s="206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2" t="str">
        <v>EUR1MSW11M=</v>
      </c>
      <c r="J61" s="133">
        <f>IF(I61="","",'1M Pricing'!$I61*100)</f>
        <v>-6.4999999999763067E-2</v>
      </c>
      <c r="K61" s="133">
        <f t="shared" si="0"/>
        <v>-6.4999999999763067E-2</v>
      </c>
      <c r="L61" s="134" t="str">
        <v/>
      </c>
      <c r="M61" s="133" t="str">
        <f>IF(L61="","",'3M Pricing'!$I61*100)</f>
        <v/>
      </c>
      <c r="N61" s="133" t="str">
        <f t="shared" si="1"/>
        <v/>
      </c>
      <c r="O61" s="134" t="str">
        <v/>
      </c>
      <c r="P61" s="133" t="str">
        <f>IF(O61="","",'6M Pricing'!$I61*100)</f>
        <v/>
      </c>
      <c r="Q61" s="133" t="str">
        <f t="shared" si="2"/>
        <v/>
      </c>
      <c r="R61" s="134" t="str">
        <v/>
      </c>
      <c r="S61" s="133" t="str">
        <f>IF(R61="","",'1Y Pricing'!$I61*100)</f>
        <v/>
      </c>
      <c r="T61" s="133" t="str">
        <f t="shared" si="3"/>
        <v/>
      </c>
      <c r="U61" s="132" t="str">
        <v>EURONOIS11M=</v>
      </c>
      <c r="V61" s="133">
        <f>IF(U61="","",'ON Pricing'!$I61*100)</f>
        <v>-0.12107371736122953</v>
      </c>
      <c r="W61" s="133">
        <f t="shared" si="4"/>
        <v>-0.12107371736122953</v>
      </c>
      <c r="Y61" s="213">
        <f>IF(ISBLANK($C61),"",ROUND(ABS(_xll.RtGet(SourceAlias,$I61,BID)-J61),4))</f>
        <v>0</v>
      </c>
      <c r="Z61" s="213">
        <f>IF(ISBLANK($C61),"",ROUND(ABS(_xll.RtGet(SourceAlias,$I61,ASK)-K61),4))</f>
        <v>0</v>
      </c>
      <c r="AA61" s="213" t="str">
        <f>IF(ISBLANK($D61),"",ROUND(ABS(_xll.RtGet(SourceAlias,$L61,BID)-M61),4))</f>
        <v/>
      </c>
      <c r="AB61" s="213" t="str">
        <f>IF(ISBLANK($D61),"",ROUND(ABS(_xll.RtGet(SourceAlias,$L61,ASK)-N61),4))</f>
        <v/>
      </c>
      <c r="AC61" s="213" t="str">
        <f>IF(ISBLANK($E61),"",ROUND(ABS(_xll.RtGet(SourceAlias,$O61,BID)-P61),4))</f>
        <v/>
      </c>
      <c r="AD61" s="213" t="str">
        <f>IF(ISBLANK($E61),"",ROUND(ABS(_xll.RtGet(SourceAlias,$O61,ASK)-Q61),4))</f>
        <v/>
      </c>
      <c r="AE61" s="213" t="str">
        <f>IF(ISBLANK($F61),"",ROUND(ABS(_xll.RtGet(SourceAlias,$R61,BID)-S61),4))</f>
        <v/>
      </c>
      <c r="AF61" s="213" t="str">
        <f>IF(ISBLANK($F61),"",ROUND(ABS(_xll.RtGet(SourceAlias,$R61,ASK)-T61),4))</f>
        <v/>
      </c>
      <c r="AG61" s="213">
        <f>IF(ISBLANK($G61),"",ROUND(ABS(_xll.RtGet(SourceAlias,$U61,BID)-V61),4))</f>
        <v>0</v>
      </c>
      <c r="AH61" s="213">
        <f>IF(ISBLANK($G61),"",ROUND(ABS(_xll.RtGet(SourceAlias,$U61,ASK)-W61),4))</f>
        <v>0</v>
      </c>
    </row>
    <row r="62" spans="1:34" x14ac:dyDescent="0.2">
      <c r="A62" s="217"/>
      <c r="B62" s="57" t="s">
        <v>73</v>
      </c>
      <c r="C62" s="100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208"/>
      <c r="E62" s="100"/>
      <c r="F62" s="100"/>
      <c r="G62" s="209"/>
      <c r="H62" s="3" t="s">
        <v>48</v>
      </c>
      <c r="I62" s="138" t="str">
        <v>EUR1MSW12M=</v>
      </c>
      <c r="J62" s="136">
        <f>IF(I62="","",'1M Pricing'!$I62*100)</f>
        <v>-6.3999999999842433E-2</v>
      </c>
      <c r="K62" s="136">
        <f t="shared" si="0"/>
        <v>-6.3999999999842433E-2</v>
      </c>
      <c r="L62" s="135" t="str">
        <v/>
      </c>
      <c r="M62" s="136" t="str">
        <f>IF(L62="","",'3M Pricing'!$I62*100)</f>
        <v/>
      </c>
      <c r="N62" s="136" t="str">
        <f t="shared" si="1"/>
        <v/>
      </c>
      <c r="O62" s="135" t="str">
        <v/>
      </c>
      <c r="P62" s="136" t="str">
        <f>IF(O62="","",'6M Pricing'!$I62*100)</f>
        <v/>
      </c>
      <c r="Q62" s="136" t="str">
        <f t="shared" si="2"/>
        <v/>
      </c>
      <c r="R62" s="135" t="str">
        <v/>
      </c>
      <c r="S62" s="136" t="str">
        <f>IF(R62="","",'1Y Pricing'!$I62*100)</f>
        <v/>
      </c>
      <c r="T62" s="136" t="str">
        <f t="shared" si="3"/>
        <v/>
      </c>
      <c r="U62" s="138" t="str">
        <v/>
      </c>
      <c r="V62" s="136" t="str">
        <f>IF(U62="","",'ON Pricing'!$I62*100)</f>
        <v/>
      </c>
      <c r="W62" s="136" t="str">
        <f t="shared" si="4"/>
        <v/>
      </c>
      <c r="Y62" s="215">
        <f>IF(ISBLANK($C62),"",ROUND(ABS(_xll.RtGet(SourceAlias,$I62,BID)-J62),4))</f>
        <v>0</v>
      </c>
      <c r="Z62" s="215">
        <f>IF(ISBLANK($C62),"",ROUND(ABS(_xll.RtGet(SourceAlias,$I62,ASK)-K62),4))</f>
        <v>0</v>
      </c>
      <c r="AA62" s="215" t="str">
        <f>IF(ISBLANK($D62),"",ROUND(ABS(_xll.RtGet(SourceAlias,$L62,BID)-M62),4))</f>
        <v/>
      </c>
      <c r="AB62" s="215" t="str">
        <f>IF(ISBLANK($D62),"",ROUND(ABS(_xll.RtGet(SourceAlias,$L62,ASK)-N62),4))</f>
        <v/>
      </c>
      <c r="AC62" s="215" t="str">
        <f>IF(ISBLANK($E62),"",ROUND(ABS(_xll.RtGet(SourceAlias,$O62,BID)-P62),4))</f>
        <v/>
      </c>
      <c r="AD62" s="215" t="str">
        <f>IF(ISBLANK($E62),"",ROUND(ABS(_xll.RtGet(SourceAlias,$O62,ASK)-Q62),4))</f>
        <v/>
      </c>
      <c r="AE62" s="215" t="str">
        <f>IF(ISBLANK($F62),"",ROUND(ABS(_xll.RtGet(SourceAlias,$R62,BID)-S62),4))</f>
        <v/>
      </c>
      <c r="AF62" s="215" t="str">
        <f>IF(ISBLANK($F62),"",ROUND(ABS(_xll.RtGet(SourceAlias,$R62,ASK)-T62),4))</f>
        <v/>
      </c>
      <c r="AG62" s="215" t="str">
        <f>IF(ISBLANK($G62),"",ROUND(ABS(_xll.RtGet(SourceAlias,$U62,BID)-V62),4))</f>
        <v/>
      </c>
      <c r="AH62" s="215" t="str">
        <f>IF(ISBLANK($G62),"",ROUND(ABS(_xll.RtGet(SourceAlias,$U62,ASK)-W62),4))</f>
        <v/>
      </c>
    </row>
    <row r="63" spans="1:34" x14ac:dyDescent="0.2">
      <c r="A63" s="217"/>
      <c r="B63" s="56" t="s">
        <v>23</v>
      </c>
      <c r="C63" s="97"/>
      <c r="D63" s="205"/>
      <c r="E63" s="97"/>
      <c r="F63" s="97"/>
      <c r="G63" s="206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2" t="str">
        <v/>
      </c>
      <c r="J63" s="133" t="str">
        <f>IF(I63="","",'1M Pricing'!$I63*100)</f>
        <v/>
      </c>
      <c r="K63" s="133" t="str">
        <f t="shared" si="0"/>
        <v/>
      </c>
      <c r="L63" s="134" t="str">
        <v/>
      </c>
      <c r="M63" s="133" t="str">
        <f>IF(L63="","",'3M Pricing'!$I63*100)</f>
        <v/>
      </c>
      <c r="N63" s="133" t="str">
        <f t="shared" si="1"/>
        <v/>
      </c>
      <c r="O63" s="134" t="str">
        <v/>
      </c>
      <c r="P63" s="133" t="str">
        <f>IF(O63="","",'6M Pricing'!$I63*100)</f>
        <v/>
      </c>
      <c r="Q63" s="133" t="str">
        <f t="shared" si="2"/>
        <v/>
      </c>
      <c r="R63" s="134" t="str">
        <v/>
      </c>
      <c r="S63" s="133" t="str">
        <f>IF(R63="","",'1Y Pricing'!$I63*100)</f>
        <v/>
      </c>
      <c r="T63" s="133" t="str">
        <f t="shared" si="3"/>
        <v/>
      </c>
      <c r="U63" s="132" t="str">
        <v>EURONOIS1Y=</v>
      </c>
      <c r="V63" s="133">
        <f>IF(U63="","",'ON Pricing'!$I63*100)</f>
        <v>-0.12008558747913316</v>
      </c>
      <c r="W63" s="133">
        <f t="shared" si="4"/>
        <v>-0.12008558747913316</v>
      </c>
      <c r="Y63" s="213" t="str">
        <f>IF(ISBLANK($C63),"",ROUND(ABS(_xll.RtGet(SourceAlias,$I63,BID)-J63),4))</f>
        <v/>
      </c>
      <c r="Z63" s="213" t="str">
        <f>IF(ISBLANK($C63),"",ROUND(ABS(_xll.RtGet(SourceAlias,$I63,ASK)-K63),4))</f>
        <v/>
      </c>
      <c r="AA63" s="213" t="str">
        <f>IF(ISBLANK($D63),"",ROUND(ABS(_xll.RtGet(SourceAlias,$L63,BID)-M63),4))</f>
        <v/>
      </c>
      <c r="AB63" s="213" t="str">
        <f>IF(ISBLANK($D63),"",ROUND(ABS(_xll.RtGet(SourceAlias,$L63,ASK)-N63),4))</f>
        <v/>
      </c>
      <c r="AC63" s="213" t="str">
        <f>IF(ISBLANK($E63),"",ROUND(ABS(_xll.RtGet(SourceAlias,$O63,BID)-P63),4))</f>
        <v/>
      </c>
      <c r="AD63" s="213" t="str">
        <f>IF(ISBLANK($E63),"",ROUND(ABS(_xll.RtGet(SourceAlias,$O63,ASK)-Q63),4))</f>
        <v/>
      </c>
      <c r="AE63" s="213" t="str">
        <f>IF(ISBLANK($F63),"",ROUND(ABS(_xll.RtGet(SourceAlias,$R63,BID)-S63),4))</f>
        <v/>
      </c>
      <c r="AF63" s="213" t="str">
        <f>IF(ISBLANK($F63),"",ROUND(ABS(_xll.RtGet(SourceAlias,$R63,ASK)-T63),4))</f>
        <v/>
      </c>
      <c r="AG63" s="213">
        <f>IF(ISBLANK($G63),"",ROUND(ABS(_xll.RtGet(SourceAlias,$U63,BID)-V63),4))</f>
        <v>4.0000000000000002E-4</v>
      </c>
      <c r="AH63" s="213">
        <f>IF(ISBLANK($G63),"",ROUND(ABS(_xll.RtGet(SourceAlias,$U63,ASK)-W63),4))</f>
        <v>4.0000000000000002E-4</v>
      </c>
    </row>
    <row r="64" spans="1:34" x14ac:dyDescent="0.2">
      <c r="A64" s="217"/>
      <c r="B64" s="56" t="s">
        <v>75</v>
      </c>
      <c r="C64" s="97"/>
      <c r="D64" s="205"/>
      <c r="E64" s="97"/>
      <c r="F64" s="97"/>
      <c r="G64" s="206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2" t="str">
        <v/>
      </c>
      <c r="J64" s="133" t="str">
        <f>IF(I64="","",'1M Pricing'!$I64*100)</f>
        <v/>
      </c>
      <c r="K64" s="133" t="str">
        <f t="shared" si="0"/>
        <v/>
      </c>
      <c r="L64" s="134" t="str">
        <v/>
      </c>
      <c r="M64" s="133" t="str">
        <f>IF(L64="","",'3M Pricing'!$I64*100)</f>
        <v/>
      </c>
      <c r="N64" s="133" t="str">
        <f t="shared" si="1"/>
        <v/>
      </c>
      <c r="O64" s="134" t="str">
        <v/>
      </c>
      <c r="P64" s="133" t="str">
        <f>IF(O64="","",'6M Pricing'!$I64*100)</f>
        <v/>
      </c>
      <c r="Q64" s="133" t="str">
        <f t="shared" si="2"/>
        <v/>
      </c>
      <c r="R64" s="134" t="str">
        <v/>
      </c>
      <c r="S64" s="133" t="str">
        <f>IF(R64="","",'1Y Pricing'!$I64*100)</f>
        <v/>
      </c>
      <c r="T64" s="133" t="str">
        <f t="shared" si="3"/>
        <v/>
      </c>
      <c r="U64" s="132" t="str">
        <v>EURONOIS13M=</v>
      </c>
      <c r="V64" s="133">
        <f>IF(U64="","",'ON Pricing'!$I64*100)</f>
        <v>-0.11907065983497447</v>
      </c>
      <c r="W64" s="133">
        <f t="shared" si="4"/>
        <v>-0.11907065983497447</v>
      </c>
      <c r="Y64" s="213" t="str">
        <f>IF(ISBLANK($C64),"",ROUND(ABS(_xll.RtGet(SourceAlias,$I64,BID)-J64),4))</f>
        <v/>
      </c>
      <c r="Z64" s="213" t="str">
        <f>IF(ISBLANK($C64),"",ROUND(ABS(_xll.RtGet(SourceAlias,$I64,ASK)-K64),4))</f>
        <v/>
      </c>
      <c r="AA64" s="213" t="str">
        <f>IF(ISBLANK($D64),"",ROUND(ABS(_xll.RtGet(SourceAlias,$L64,BID)-M64),4))</f>
        <v/>
      </c>
      <c r="AB64" s="213" t="str">
        <f>IF(ISBLANK($D64),"",ROUND(ABS(_xll.RtGet(SourceAlias,$L64,ASK)-N64),4))</f>
        <v/>
      </c>
      <c r="AC64" s="213" t="str">
        <f>IF(ISBLANK($E64),"",ROUND(ABS(_xll.RtGet(SourceAlias,$O64,BID)-P64),4))</f>
        <v/>
      </c>
      <c r="AD64" s="213" t="str">
        <f>IF(ISBLANK($E64),"",ROUND(ABS(_xll.RtGet(SourceAlias,$O64,ASK)-Q64),4))</f>
        <v/>
      </c>
      <c r="AE64" s="213" t="str">
        <f>IF(ISBLANK($F64),"",ROUND(ABS(_xll.RtGet(SourceAlias,$R64,BID)-S64),4))</f>
        <v/>
      </c>
      <c r="AF64" s="213" t="str">
        <f>IF(ISBLANK($F64),"",ROUND(ABS(_xll.RtGet(SourceAlias,$R64,ASK)-T64),4))</f>
        <v/>
      </c>
      <c r="AG64" s="213">
        <f>IF(ISBLANK($G64),"",ROUND(ABS(_xll.RtGet(SourceAlias,$U64,BID)-V64),4))</f>
        <v>5.0000000000000001E-4</v>
      </c>
      <c r="AH64" s="213">
        <f>IF(ISBLANK($G64),"",ROUND(ABS(_xll.RtGet(SourceAlias,$U64,ASK)-W64),4))</f>
        <v>5.0000000000000001E-4</v>
      </c>
    </row>
    <row r="65" spans="1:34" x14ac:dyDescent="0.2">
      <c r="A65" s="217"/>
      <c r="B65" s="56" t="s">
        <v>77</v>
      </c>
      <c r="C65" s="97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205"/>
      <c r="E65" s="97"/>
      <c r="F65" s="97"/>
      <c r="G65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2" t="str">
        <v>EUR1MSW15M=</v>
      </c>
      <c r="J65" s="133">
        <f>IF(I65="","",'1M Pricing'!$I65*100)</f>
        <v>-6.1488579517603476E-2</v>
      </c>
      <c r="K65" s="133">
        <f t="shared" si="0"/>
        <v>-6.1488579517603476E-2</v>
      </c>
      <c r="L65" s="134" t="str">
        <v/>
      </c>
      <c r="M65" s="133" t="str">
        <f>IF(L65="","",'3M Pricing'!$I65*100)</f>
        <v/>
      </c>
      <c r="N65" s="133" t="str">
        <f t="shared" si="1"/>
        <v/>
      </c>
      <c r="O65" s="134" t="str">
        <v/>
      </c>
      <c r="P65" s="133" t="str">
        <f>IF(O65="","",'6M Pricing'!$I65*100)</f>
        <v/>
      </c>
      <c r="Q65" s="133" t="str">
        <f t="shared" si="2"/>
        <v/>
      </c>
      <c r="R65" s="134" t="str">
        <v/>
      </c>
      <c r="S65" s="133" t="str">
        <f>IF(R65="","",'1Y Pricing'!$I65*100)</f>
        <v/>
      </c>
      <c r="T65" s="133" t="str">
        <f t="shared" si="3"/>
        <v/>
      </c>
      <c r="U65" s="132" t="str">
        <v>EURONOIS14M=</v>
      </c>
      <c r="V65" s="133">
        <f>IF(U65="","",'ON Pricing'!$I65*100)</f>
        <v>-0.11769681916108446</v>
      </c>
      <c r="W65" s="133">
        <f t="shared" si="4"/>
        <v>-0.11769681916108446</v>
      </c>
      <c r="Y65" s="213">
        <f>IF(ISBLANK($C65),"",ROUND(ABS(_xll.RtGet(SourceAlias,$I65,BID)-J65),4))</f>
        <v>0</v>
      </c>
      <c r="Z65" s="213">
        <f>IF(ISBLANK($C65),"",ROUND(ABS(_xll.RtGet(SourceAlias,$I65,ASK)-K65),4))</f>
        <v>0</v>
      </c>
      <c r="AA65" s="213" t="str">
        <f>IF(ISBLANK($D65),"",ROUND(ABS(_xll.RtGet(SourceAlias,$L65,BID)-M65),4))</f>
        <v/>
      </c>
      <c r="AB65" s="213" t="str">
        <f>IF(ISBLANK($D65),"",ROUND(ABS(_xll.RtGet(SourceAlias,$L65,ASK)-N65),4))</f>
        <v/>
      </c>
      <c r="AC65" s="213" t="str">
        <f>IF(ISBLANK($E65),"",ROUND(ABS(_xll.RtGet(SourceAlias,$O65,BID)-P65),4))</f>
        <v/>
      </c>
      <c r="AD65" s="213" t="str">
        <f>IF(ISBLANK($E65),"",ROUND(ABS(_xll.RtGet(SourceAlias,$O65,ASK)-Q65),4))</f>
        <v/>
      </c>
      <c r="AE65" s="213" t="str">
        <f>IF(ISBLANK($F65),"",ROUND(ABS(_xll.RtGet(SourceAlias,$R65,BID)-S65),4))</f>
        <v/>
      </c>
      <c r="AF65" s="213" t="str">
        <f>IF(ISBLANK($F65),"",ROUND(ABS(_xll.RtGet(SourceAlias,$R65,ASK)-T65),4))</f>
        <v/>
      </c>
      <c r="AG65" s="213">
        <f>IF(ISBLANK($G65),"",ROUND(ABS(_xll.RtGet(SourceAlias,$U65,BID)-V65),4))</f>
        <v>2.0000000000000001E-4</v>
      </c>
      <c r="AH65" s="213">
        <f>IF(ISBLANK($G65),"",ROUND(ABS(_xll.RtGet(SourceAlias,$U65,ASK)-W65),4))</f>
        <v>2.0000000000000001E-4</v>
      </c>
    </row>
    <row r="66" spans="1:34" x14ac:dyDescent="0.2">
      <c r="A66" s="217"/>
      <c r="B66" s="56" t="s">
        <v>78</v>
      </c>
      <c r="C66" s="97"/>
      <c r="D66" s="205"/>
      <c r="E66" s="97"/>
      <c r="F66" s="97"/>
      <c r="G66" s="206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2" t="str">
        <v/>
      </c>
      <c r="J66" s="133" t="str">
        <f>IF(I66="","",'1M Pricing'!$I66*100)</f>
        <v/>
      </c>
      <c r="K66" s="133" t="str">
        <f t="shared" si="0"/>
        <v/>
      </c>
      <c r="L66" s="134" t="str">
        <v/>
      </c>
      <c r="M66" s="133" t="str">
        <f>IF(L66="","",'3M Pricing'!$I66*100)</f>
        <v/>
      </c>
      <c r="N66" s="133" t="str">
        <f t="shared" si="1"/>
        <v/>
      </c>
      <c r="O66" s="134" t="str">
        <v/>
      </c>
      <c r="P66" s="133" t="str">
        <f>IF(O66="","",'6M Pricing'!$I66*100)</f>
        <v/>
      </c>
      <c r="Q66" s="133" t="str">
        <f t="shared" si="2"/>
        <v/>
      </c>
      <c r="R66" s="134" t="str">
        <v/>
      </c>
      <c r="S66" s="133" t="str">
        <f>IF(R66="","",'1Y Pricing'!$I66*100)</f>
        <v/>
      </c>
      <c r="T66" s="133" t="str">
        <f t="shared" si="3"/>
        <v/>
      </c>
      <c r="U66" s="132" t="str">
        <v>EURONOIS15M=</v>
      </c>
      <c r="V66" s="133">
        <f>IF(U66="","",'ON Pricing'!$I66*100)</f>
        <v>-0.11600000000001794</v>
      </c>
      <c r="W66" s="133">
        <f t="shared" si="4"/>
        <v>-0.11600000000001794</v>
      </c>
      <c r="Y66" s="213" t="str">
        <f>IF(ISBLANK($C66),"",ROUND(ABS(_xll.RtGet(SourceAlias,$I66,BID)-J66),4))</f>
        <v/>
      </c>
      <c r="Z66" s="213" t="str">
        <f>IF(ISBLANK($C66),"",ROUND(ABS(_xll.RtGet(SourceAlias,$I66,ASK)-K66),4))</f>
        <v/>
      </c>
      <c r="AA66" s="213" t="str">
        <f>IF(ISBLANK($D66),"",ROUND(ABS(_xll.RtGet(SourceAlias,$L66,BID)-M66),4))</f>
        <v/>
      </c>
      <c r="AB66" s="213" t="str">
        <f>IF(ISBLANK($D66),"",ROUND(ABS(_xll.RtGet(SourceAlias,$L66,ASK)-N66),4))</f>
        <v/>
      </c>
      <c r="AC66" s="213" t="str">
        <f>IF(ISBLANK($E66),"",ROUND(ABS(_xll.RtGet(SourceAlias,$O66,BID)-P66),4))</f>
        <v/>
      </c>
      <c r="AD66" s="213" t="str">
        <f>IF(ISBLANK($E66),"",ROUND(ABS(_xll.RtGet(SourceAlias,$O66,ASK)-Q66),4))</f>
        <v/>
      </c>
      <c r="AE66" s="213" t="str">
        <f>IF(ISBLANK($F66),"",ROUND(ABS(_xll.RtGet(SourceAlias,$R66,BID)-S66),4))</f>
        <v/>
      </c>
      <c r="AF66" s="213" t="str">
        <f>IF(ISBLANK($F66),"",ROUND(ABS(_xll.RtGet(SourceAlias,$R66,ASK)-T66),4))</f>
        <v/>
      </c>
      <c r="AG66" s="213">
        <f>IF(ISBLANK($G66),"",ROUND(ABS(_xll.RtGet(SourceAlias,$U66,BID)-V66),4))</f>
        <v>0</v>
      </c>
      <c r="AH66" s="213">
        <f>IF(ISBLANK($G66),"",ROUND(ABS(_xll.RtGet(SourceAlias,$U66,ASK)-W66),4))</f>
        <v>0</v>
      </c>
    </row>
    <row r="67" spans="1:34" x14ac:dyDescent="0.2">
      <c r="A67" s="217"/>
      <c r="B67" s="56" t="s">
        <v>79</v>
      </c>
      <c r="C67" s="97"/>
      <c r="D67" s="205"/>
      <c r="E67" s="97"/>
      <c r="F67" s="97"/>
      <c r="G67" s="206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2" t="str">
        <v/>
      </c>
      <c r="J67" s="133" t="str">
        <f>IF(I67="","",'1M Pricing'!$I67*100)</f>
        <v/>
      </c>
      <c r="K67" s="133" t="str">
        <f t="shared" si="0"/>
        <v/>
      </c>
      <c r="L67" s="134" t="str">
        <v/>
      </c>
      <c r="M67" s="133" t="str">
        <f>IF(L67="","",'3M Pricing'!$I67*100)</f>
        <v/>
      </c>
      <c r="N67" s="133" t="str">
        <f t="shared" si="1"/>
        <v/>
      </c>
      <c r="O67" s="134" t="str">
        <v/>
      </c>
      <c r="P67" s="133" t="str">
        <f>IF(O67="","",'6M Pricing'!$I67*100)</f>
        <v/>
      </c>
      <c r="Q67" s="133" t="str">
        <f t="shared" si="2"/>
        <v/>
      </c>
      <c r="R67" s="134" t="str">
        <v/>
      </c>
      <c r="S67" s="133" t="str">
        <f>IF(R67="","",'1Y Pricing'!$I67*100)</f>
        <v/>
      </c>
      <c r="T67" s="133" t="str">
        <f t="shared" si="3"/>
        <v/>
      </c>
      <c r="U67" s="132" t="str">
        <v>EURONOIS16M=</v>
      </c>
      <c r="V67" s="133">
        <f>IF(U67="","",'ON Pricing'!$I67*100)</f>
        <v>-0.11406132733793672</v>
      </c>
      <c r="W67" s="133">
        <f t="shared" si="4"/>
        <v>-0.11406132733793672</v>
      </c>
      <c r="Y67" s="213" t="str">
        <f>IF(ISBLANK($C67),"",ROUND(ABS(_xll.RtGet(SourceAlias,$I67,BID)-J67),4))</f>
        <v/>
      </c>
      <c r="Z67" s="213" t="str">
        <f>IF(ISBLANK($C67),"",ROUND(ABS(_xll.RtGet(SourceAlias,$I67,ASK)-K67),4))</f>
        <v/>
      </c>
      <c r="AA67" s="213" t="str">
        <f>IF(ISBLANK($D67),"",ROUND(ABS(_xll.RtGet(SourceAlias,$L67,BID)-M67),4))</f>
        <v/>
      </c>
      <c r="AB67" s="213" t="str">
        <f>IF(ISBLANK($D67),"",ROUND(ABS(_xll.RtGet(SourceAlias,$L67,ASK)-N67),4))</f>
        <v/>
      </c>
      <c r="AC67" s="213" t="str">
        <f>IF(ISBLANK($E67),"",ROUND(ABS(_xll.RtGet(SourceAlias,$O67,BID)-P67),4))</f>
        <v/>
      </c>
      <c r="AD67" s="213" t="str">
        <f>IF(ISBLANK($E67),"",ROUND(ABS(_xll.RtGet(SourceAlias,$O67,ASK)-Q67),4))</f>
        <v/>
      </c>
      <c r="AE67" s="213" t="str">
        <f>IF(ISBLANK($F67),"",ROUND(ABS(_xll.RtGet(SourceAlias,$R67,BID)-S67),4))</f>
        <v/>
      </c>
      <c r="AF67" s="213" t="str">
        <f>IF(ISBLANK($F67),"",ROUND(ABS(_xll.RtGet(SourceAlias,$R67,ASK)-T67),4))</f>
        <v/>
      </c>
      <c r="AG67" s="213">
        <f>IF(ISBLANK($G67),"",ROUND(ABS(_xll.RtGet(SourceAlias,$U67,BID)-V67),4))</f>
        <v>0</v>
      </c>
      <c r="AH67" s="213">
        <f>IF(ISBLANK($G67),"",ROUND(ABS(_xll.RtGet(SourceAlias,$U67,ASK)-W67),4))</f>
        <v>0</v>
      </c>
    </row>
    <row r="68" spans="1:34" x14ac:dyDescent="0.2">
      <c r="A68" s="217"/>
      <c r="B68" s="56" t="s">
        <v>45</v>
      </c>
      <c r="C68" s="9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205"/>
      <c r="E68" s="97"/>
      <c r="F68" s="97"/>
      <c r="G68" s="206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2" t="str">
        <v>EUR1MSW18M=</v>
      </c>
      <c r="J68" s="133">
        <f>IF(I68="","",'1M Pricing'!$I68*100)</f>
        <v>-5.4746402537955499E-2</v>
      </c>
      <c r="K68" s="133">
        <f t="shared" si="0"/>
        <v>-5.4746402537955499E-2</v>
      </c>
      <c r="L68" s="134" t="str">
        <v/>
      </c>
      <c r="M68" s="133" t="str">
        <f>IF(L68="","",'3M Pricing'!$I68*100)</f>
        <v/>
      </c>
      <c r="N68" s="133" t="str">
        <f t="shared" si="1"/>
        <v/>
      </c>
      <c r="O68" s="134" t="str">
        <v/>
      </c>
      <c r="P68" s="133" t="str">
        <f>IF(O68="","",'6M Pricing'!$I68*100)</f>
        <v/>
      </c>
      <c r="Q68" s="133" t="str">
        <f t="shared" si="2"/>
        <v/>
      </c>
      <c r="R68" s="134" t="str">
        <v/>
      </c>
      <c r="S68" s="133" t="str">
        <f>IF(R68="","",'1Y Pricing'!$I68*100)</f>
        <v/>
      </c>
      <c r="T68" s="133" t="str">
        <f t="shared" si="3"/>
        <v/>
      </c>
      <c r="U68" s="132" t="str">
        <v>EURONOIS17M=</v>
      </c>
      <c r="V68" s="133">
        <f>IF(U68="","",'ON Pricing'!$I68*100)</f>
        <v>-0.11180619051078973</v>
      </c>
      <c r="W68" s="133">
        <f t="shared" si="4"/>
        <v>-0.11180619051078973</v>
      </c>
      <c r="Y68" s="213">
        <f>IF(ISBLANK($C68),"",ROUND(ABS(_xll.RtGet(SourceAlias,$I68,BID)-J68),4))</f>
        <v>0</v>
      </c>
      <c r="Z68" s="213">
        <f>IF(ISBLANK($C68),"",ROUND(ABS(_xll.RtGet(SourceAlias,$I68,ASK)-K68),4))</f>
        <v>0</v>
      </c>
      <c r="AA68" s="213" t="str">
        <f>IF(ISBLANK($D68),"",ROUND(ABS(_xll.RtGet(SourceAlias,$L68,BID)-M68),4))</f>
        <v/>
      </c>
      <c r="AB68" s="213" t="str">
        <f>IF(ISBLANK($D68),"",ROUND(ABS(_xll.RtGet(SourceAlias,$L68,ASK)-N68),4))</f>
        <v/>
      </c>
      <c r="AC68" s="213" t="str">
        <f>IF(ISBLANK($E68),"",ROUND(ABS(_xll.RtGet(SourceAlias,$O68,BID)-P68),4))</f>
        <v/>
      </c>
      <c r="AD68" s="213" t="str">
        <f>IF(ISBLANK($E68),"",ROUND(ABS(_xll.RtGet(SourceAlias,$O68,ASK)-Q68),4))</f>
        <v/>
      </c>
      <c r="AE68" s="213" t="str">
        <f>IF(ISBLANK($F68),"",ROUND(ABS(_xll.RtGet(SourceAlias,$R68,BID)-S68),4))</f>
        <v/>
      </c>
      <c r="AF68" s="213" t="str">
        <f>IF(ISBLANK($F68),"",ROUND(ABS(_xll.RtGet(SourceAlias,$R68,ASK)-T68),4))</f>
        <v/>
      </c>
      <c r="AG68" s="213">
        <f>IF(ISBLANK($G68),"",ROUND(ABS(_xll.RtGet(SourceAlias,$U68,BID)-V68),4))</f>
        <v>0</v>
      </c>
      <c r="AH68" s="213">
        <f>IF(ISBLANK($G68),"",ROUND(ABS(_xll.RtGet(SourceAlias,$U68,ASK)-W68),4))</f>
        <v>0</v>
      </c>
    </row>
    <row r="69" spans="1:34" x14ac:dyDescent="0.2">
      <c r="A69" s="217"/>
      <c r="B69" s="56" t="s">
        <v>80</v>
      </c>
      <c r="C69" s="97"/>
      <c r="D69" s="205"/>
      <c r="E69" s="97"/>
      <c r="F69" s="97"/>
      <c r="G69" s="206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2" t="str">
        <v/>
      </c>
      <c r="J69" s="133" t="str">
        <f>IF(I69="","",'1M Pricing'!$I69*100)</f>
        <v/>
      </c>
      <c r="K69" s="133" t="str">
        <f t="shared" si="0"/>
        <v/>
      </c>
      <c r="L69" s="134" t="str">
        <v/>
      </c>
      <c r="M69" s="133" t="str">
        <f>IF(L69="","",'3M Pricing'!$I69*100)</f>
        <v/>
      </c>
      <c r="N69" s="133" t="str">
        <f t="shared" si="1"/>
        <v/>
      </c>
      <c r="O69" s="134" t="str">
        <v/>
      </c>
      <c r="P69" s="133" t="str">
        <f>IF(O69="","",'6M Pricing'!$I69*100)</f>
        <v/>
      </c>
      <c r="Q69" s="133" t="str">
        <f t="shared" si="2"/>
        <v/>
      </c>
      <c r="R69" s="134" t="str">
        <v/>
      </c>
      <c r="S69" s="133" t="str">
        <f>IF(R69="","",'1Y Pricing'!$I69*100)</f>
        <v/>
      </c>
      <c r="T69" s="133" t="str">
        <f t="shared" si="3"/>
        <v/>
      </c>
      <c r="U69" s="132" t="str">
        <v>EURONOIS18M=</v>
      </c>
      <c r="V69" s="133">
        <f>IF(U69="","",'ON Pricing'!$I69*100)</f>
        <v>-0.11000000000053797</v>
      </c>
      <c r="W69" s="133">
        <f t="shared" si="4"/>
        <v>-0.11000000000053797</v>
      </c>
      <c r="Y69" s="213" t="str">
        <f>IF(ISBLANK($C69),"",ROUND(ABS(_xll.RtGet(SourceAlias,$I69,BID)-J69),4))</f>
        <v/>
      </c>
      <c r="Z69" s="213" t="str">
        <f>IF(ISBLANK($C69),"",ROUND(ABS(_xll.RtGet(SourceAlias,$I69,ASK)-K69),4))</f>
        <v/>
      </c>
      <c r="AA69" s="213" t="str">
        <f>IF(ISBLANK($D69),"",ROUND(ABS(_xll.RtGet(SourceAlias,$L69,BID)-M69),4))</f>
        <v/>
      </c>
      <c r="AB69" s="213" t="str">
        <f>IF(ISBLANK($D69),"",ROUND(ABS(_xll.RtGet(SourceAlias,$L69,ASK)-N69),4))</f>
        <v/>
      </c>
      <c r="AC69" s="213" t="str">
        <f>IF(ISBLANK($E69),"",ROUND(ABS(_xll.RtGet(SourceAlias,$O69,BID)-P69),4))</f>
        <v/>
      </c>
      <c r="AD69" s="213" t="str">
        <f>IF(ISBLANK($E69),"",ROUND(ABS(_xll.RtGet(SourceAlias,$O69,ASK)-Q69),4))</f>
        <v/>
      </c>
      <c r="AE69" s="213" t="str">
        <f>IF(ISBLANK($F69),"",ROUND(ABS(_xll.RtGet(SourceAlias,$R69,BID)-S69),4))</f>
        <v/>
      </c>
      <c r="AF69" s="213" t="str">
        <f>IF(ISBLANK($F69),"",ROUND(ABS(_xll.RtGet(SourceAlias,$R69,ASK)-T69),4))</f>
        <v/>
      </c>
      <c r="AG69" s="213">
        <f>IF(ISBLANK($G69),"",ROUND(ABS(_xll.RtGet(SourceAlias,$U69,BID)-V69),4))</f>
        <v>0</v>
      </c>
      <c r="AH69" s="213">
        <f>IF(ISBLANK($G69),"",ROUND(ABS(_xll.RtGet(SourceAlias,$U69,ASK)-W69),4))</f>
        <v>0</v>
      </c>
    </row>
    <row r="70" spans="1:34" x14ac:dyDescent="0.2">
      <c r="A70" s="217"/>
      <c r="B70" s="56" t="s">
        <v>81</v>
      </c>
      <c r="C70" s="97"/>
      <c r="D70" s="205"/>
      <c r="E70" s="97"/>
      <c r="F70" s="97"/>
      <c r="G70" s="206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2" t="str">
        <v/>
      </c>
      <c r="J70" s="133" t="str">
        <f>IF(I70="","",'1M Pricing'!$I70*100)</f>
        <v/>
      </c>
      <c r="K70" s="133" t="str">
        <f t="shared" si="0"/>
        <v/>
      </c>
      <c r="L70" s="134" t="str">
        <v/>
      </c>
      <c r="M70" s="133" t="str">
        <f>IF(L70="","",'3M Pricing'!$I70*100)</f>
        <v/>
      </c>
      <c r="N70" s="133" t="str">
        <f t="shared" si="1"/>
        <v/>
      </c>
      <c r="O70" s="134" t="str">
        <v/>
      </c>
      <c r="P70" s="133" t="str">
        <f>IF(O70="","",'6M Pricing'!$I70*100)</f>
        <v/>
      </c>
      <c r="Q70" s="133" t="str">
        <f t="shared" si="2"/>
        <v/>
      </c>
      <c r="R70" s="134" t="str">
        <v/>
      </c>
      <c r="S70" s="133" t="str">
        <f>IF(R70="","",'1Y Pricing'!$I70*100)</f>
        <v/>
      </c>
      <c r="T70" s="133" t="str">
        <f t="shared" si="3"/>
        <v/>
      </c>
      <c r="U70" s="132" t="str">
        <v>EURONOIS19M=</v>
      </c>
      <c r="V70" s="133">
        <f>IF(U70="","",'ON Pricing'!$I70*100)</f>
        <v>-0.10611945065617068</v>
      </c>
      <c r="W70" s="133">
        <f t="shared" si="4"/>
        <v>-0.10611945065617068</v>
      </c>
      <c r="Y70" s="213" t="str">
        <f>IF(ISBLANK($C70),"",ROUND(ABS(_xll.RtGet(SourceAlias,$I70,BID)-J70),4))</f>
        <v/>
      </c>
      <c r="Z70" s="213" t="str">
        <f>IF(ISBLANK($C70),"",ROUND(ABS(_xll.RtGet(SourceAlias,$I70,ASK)-K70),4))</f>
        <v/>
      </c>
      <c r="AA70" s="213" t="str">
        <f>IF(ISBLANK($D70),"",ROUND(ABS(_xll.RtGet(SourceAlias,$L70,BID)-M70),4))</f>
        <v/>
      </c>
      <c r="AB70" s="213" t="str">
        <f>IF(ISBLANK($D70),"",ROUND(ABS(_xll.RtGet(SourceAlias,$L70,ASK)-N70),4))</f>
        <v/>
      </c>
      <c r="AC70" s="213" t="str">
        <f>IF(ISBLANK($E70),"",ROUND(ABS(_xll.RtGet(SourceAlias,$O70,BID)-P70),4))</f>
        <v/>
      </c>
      <c r="AD70" s="213" t="str">
        <f>IF(ISBLANK($E70),"",ROUND(ABS(_xll.RtGet(SourceAlias,$O70,ASK)-Q70),4))</f>
        <v/>
      </c>
      <c r="AE70" s="213" t="str">
        <f>IF(ISBLANK($F70),"",ROUND(ABS(_xll.RtGet(SourceAlias,$R70,BID)-S70),4))</f>
        <v/>
      </c>
      <c r="AF70" s="213" t="str">
        <f>IF(ISBLANK($F70),"",ROUND(ABS(_xll.RtGet(SourceAlias,$R70,ASK)-T70),4))</f>
        <v/>
      </c>
      <c r="AG70" s="213">
        <f>IF(ISBLANK($G70),"",ROUND(ABS(_xll.RtGet(SourceAlias,$U70,BID)-V70),4))</f>
        <v>5.9999999999999995E-4</v>
      </c>
      <c r="AH70" s="213">
        <f>IF(ISBLANK($G70),"",ROUND(ABS(_xll.RtGet(SourceAlias,$U70,ASK)-W70),4))</f>
        <v>5.9999999999999995E-4</v>
      </c>
    </row>
    <row r="71" spans="1:34" x14ac:dyDescent="0.2">
      <c r="A71" s="217"/>
      <c r="B71" s="56" t="s">
        <v>82</v>
      </c>
      <c r="C71" s="9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205"/>
      <c r="E71" s="97"/>
      <c r="F71" s="97"/>
      <c r="G71" s="206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2" t="str">
        <v>EUR1MSW21M=</v>
      </c>
      <c r="J71" s="133">
        <f>IF(I71="","",'1M Pricing'!$I71*100)</f>
        <v>-4.5119291303500252E-2</v>
      </c>
      <c r="K71" s="133">
        <f t="shared" ref="K71:K117" si="5">J71</f>
        <v>-4.5119291303500252E-2</v>
      </c>
      <c r="L71" s="134" t="str">
        <v/>
      </c>
      <c r="M71" s="133" t="str">
        <f>IF(L71="","",'3M Pricing'!$I71*100)</f>
        <v/>
      </c>
      <c r="N71" s="133" t="str">
        <f t="shared" ref="N71:N117" si="6">M71</f>
        <v/>
      </c>
      <c r="O71" s="134" t="str">
        <v/>
      </c>
      <c r="P71" s="133" t="str">
        <f>IF(O71="","",'6M Pricing'!$I71*100)</f>
        <v/>
      </c>
      <c r="Q71" s="133" t="str">
        <f t="shared" ref="Q71:Q117" si="7">P71</f>
        <v/>
      </c>
      <c r="R71" s="134" t="str">
        <v/>
      </c>
      <c r="S71" s="133" t="str">
        <f>IF(R71="","",'1Y Pricing'!$I71*100)</f>
        <v/>
      </c>
      <c r="T71" s="133" t="str">
        <f t="shared" ref="T71:T117" si="8">S71</f>
        <v/>
      </c>
      <c r="U71" s="132" t="str">
        <v>EURONOIS20M=</v>
      </c>
      <c r="V71" s="133">
        <f>IF(U71="","",'ON Pricing'!$I71*100)</f>
        <v>-0.10422524778386008</v>
      </c>
      <c r="W71" s="133">
        <f t="shared" ref="W71:W117" si="9">V71</f>
        <v>-0.10422524778386008</v>
      </c>
      <c r="Y71" s="213">
        <f>IF(ISBLANK($C71),"",ROUND(ABS(_xll.RtGet(SourceAlias,$I71,BID)-J71),4))</f>
        <v>0</v>
      </c>
      <c r="Z71" s="213">
        <f>IF(ISBLANK($C71),"",ROUND(ABS(_xll.RtGet(SourceAlias,$I71,ASK)-K71),4))</f>
        <v>0</v>
      </c>
      <c r="AA71" s="213" t="str">
        <f>IF(ISBLANK($D71),"",ROUND(ABS(_xll.RtGet(SourceAlias,$L71,BID)-M71),4))</f>
        <v/>
      </c>
      <c r="AB71" s="213" t="str">
        <f>IF(ISBLANK($D71),"",ROUND(ABS(_xll.RtGet(SourceAlias,$L71,ASK)-N71),4))</f>
        <v/>
      </c>
      <c r="AC71" s="213" t="str">
        <f>IF(ISBLANK($E71),"",ROUND(ABS(_xll.RtGet(SourceAlias,$O71,BID)-P71),4))</f>
        <v/>
      </c>
      <c r="AD71" s="213" t="str">
        <f>IF(ISBLANK($E71),"",ROUND(ABS(_xll.RtGet(SourceAlias,$O71,ASK)-Q71),4))</f>
        <v/>
      </c>
      <c r="AE71" s="213" t="str">
        <f>IF(ISBLANK($F71),"",ROUND(ABS(_xll.RtGet(SourceAlias,$R71,BID)-S71),4))</f>
        <v/>
      </c>
      <c r="AF71" s="213" t="str">
        <f>IF(ISBLANK($F71),"",ROUND(ABS(_xll.RtGet(SourceAlias,$R71,ASK)-T71),4))</f>
        <v/>
      </c>
      <c r="AG71" s="213">
        <f>IF(ISBLANK($G71),"",ROUND(ABS(_xll.RtGet(SourceAlias,$U71,BID)-V71),4))</f>
        <v>2.0000000000000001E-4</v>
      </c>
      <c r="AH71" s="213">
        <f>IF(ISBLANK($G71),"",ROUND(ABS(_xll.RtGet(SourceAlias,$U71,ASK)-W71),4))</f>
        <v>2.0000000000000001E-4</v>
      </c>
    </row>
    <row r="72" spans="1:34" x14ac:dyDescent="0.2">
      <c r="A72" s="217"/>
      <c r="B72" s="56" t="s">
        <v>83</v>
      </c>
      <c r="C72" s="97"/>
      <c r="D72" s="205"/>
      <c r="E72" s="97"/>
      <c r="F72" s="97"/>
      <c r="G72" s="206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2" t="str">
        <v/>
      </c>
      <c r="J72" s="133" t="str">
        <f>IF(I72="","",'1M Pricing'!$I72*100)</f>
        <v/>
      </c>
      <c r="K72" s="133" t="str">
        <f t="shared" si="5"/>
        <v/>
      </c>
      <c r="L72" s="134" t="str">
        <v/>
      </c>
      <c r="M72" s="133" t="str">
        <f>IF(L72="","",'3M Pricing'!$I72*100)</f>
        <v/>
      </c>
      <c r="N72" s="133" t="str">
        <f t="shared" si="6"/>
        <v/>
      </c>
      <c r="O72" s="134" t="str">
        <v/>
      </c>
      <c r="P72" s="133" t="str">
        <f>IF(O72="","",'6M Pricing'!$I72*100)</f>
        <v/>
      </c>
      <c r="Q72" s="133" t="str">
        <f t="shared" si="7"/>
        <v/>
      </c>
      <c r="R72" s="134" t="str">
        <v/>
      </c>
      <c r="S72" s="133" t="str">
        <f>IF(R72="","",'1Y Pricing'!$I72*100)</f>
        <v/>
      </c>
      <c r="T72" s="133" t="str">
        <f t="shared" si="8"/>
        <v/>
      </c>
      <c r="U72" s="132" t="str">
        <v>EURONOIS21M=</v>
      </c>
      <c r="V72" s="133">
        <f>IF(U72="","",'ON Pricing'!$I72*100)</f>
        <v>-0.10200000000023743</v>
      </c>
      <c r="W72" s="133">
        <f t="shared" si="9"/>
        <v>-0.10200000000023743</v>
      </c>
      <c r="Y72" s="213" t="str">
        <f>IF(ISBLANK($C72),"",ROUND(ABS(_xll.RtGet(SourceAlias,$I72,BID)-J72),4))</f>
        <v/>
      </c>
      <c r="Z72" s="213" t="str">
        <f>IF(ISBLANK($C72),"",ROUND(ABS(_xll.RtGet(SourceAlias,$I72,ASK)-K72),4))</f>
        <v/>
      </c>
      <c r="AA72" s="213" t="str">
        <f>IF(ISBLANK($D72),"",ROUND(ABS(_xll.RtGet(SourceAlias,$L72,BID)-M72),4))</f>
        <v/>
      </c>
      <c r="AB72" s="213" t="str">
        <f>IF(ISBLANK($D72),"",ROUND(ABS(_xll.RtGet(SourceAlias,$L72,ASK)-N72),4))</f>
        <v/>
      </c>
      <c r="AC72" s="213" t="str">
        <f>IF(ISBLANK($E72),"",ROUND(ABS(_xll.RtGet(SourceAlias,$O72,BID)-P72),4))</f>
        <v/>
      </c>
      <c r="AD72" s="213" t="str">
        <f>IF(ISBLANK($E72),"",ROUND(ABS(_xll.RtGet(SourceAlias,$O72,ASK)-Q72),4))</f>
        <v/>
      </c>
      <c r="AE72" s="213" t="str">
        <f>IF(ISBLANK($F72),"",ROUND(ABS(_xll.RtGet(SourceAlias,$R72,BID)-S72),4))</f>
        <v/>
      </c>
      <c r="AF72" s="213" t="str">
        <f>IF(ISBLANK($F72),"",ROUND(ABS(_xll.RtGet(SourceAlias,$R72,ASK)-T72),4))</f>
        <v/>
      </c>
      <c r="AG72" s="213">
        <f>IF(ISBLANK($G72),"",ROUND(ABS(_xll.RtGet(SourceAlias,$U72,BID)-V72),4))</f>
        <v>0</v>
      </c>
      <c r="AH72" s="213">
        <f>IF(ISBLANK($G72),"",ROUND(ABS(_xll.RtGet(SourceAlias,$U72,ASK)-W72),4))</f>
        <v>0</v>
      </c>
    </row>
    <row r="73" spans="1:34" x14ac:dyDescent="0.2">
      <c r="A73" s="217"/>
      <c r="B73" s="56" t="s">
        <v>84</v>
      </c>
      <c r="C73" s="97"/>
      <c r="D73" s="205"/>
      <c r="E73" s="97"/>
      <c r="F73" s="97"/>
      <c r="G73" s="206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2" t="str">
        <v/>
      </c>
      <c r="J73" s="133" t="str">
        <f>IF(I73="","",'1M Pricing'!$I73*100)</f>
        <v/>
      </c>
      <c r="K73" s="133" t="str">
        <f t="shared" si="5"/>
        <v/>
      </c>
      <c r="L73" s="134" t="str">
        <v/>
      </c>
      <c r="M73" s="133" t="str">
        <f>IF(L73="","",'3M Pricing'!$I73*100)</f>
        <v/>
      </c>
      <c r="N73" s="133" t="str">
        <f t="shared" si="6"/>
        <v/>
      </c>
      <c r="O73" s="134" t="str">
        <v/>
      </c>
      <c r="P73" s="133" t="str">
        <f>IF(O73="","",'6M Pricing'!$I73*100)</f>
        <v/>
      </c>
      <c r="Q73" s="133" t="str">
        <f t="shared" si="7"/>
        <v/>
      </c>
      <c r="R73" s="134" t="str">
        <v/>
      </c>
      <c r="S73" s="133" t="str">
        <f>IF(R73="","",'1Y Pricing'!$I73*100)</f>
        <v/>
      </c>
      <c r="T73" s="133" t="str">
        <f t="shared" si="8"/>
        <v/>
      </c>
      <c r="U73" s="132" t="str">
        <v>EURONOIS22M=</v>
      </c>
      <c r="V73" s="133">
        <f>IF(U73="","",'ON Pricing'!$I73*100)</f>
        <v>-9.8716803907544254E-2</v>
      </c>
      <c r="W73" s="133">
        <f t="shared" si="9"/>
        <v>-9.8716803907544254E-2</v>
      </c>
      <c r="Y73" s="213" t="str">
        <f>IF(ISBLANK($C73),"",ROUND(ABS(_xll.RtGet(SourceAlias,$I73,BID)-J73),4))</f>
        <v/>
      </c>
      <c r="Z73" s="213" t="str">
        <f>IF(ISBLANK($C73),"",ROUND(ABS(_xll.RtGet(SourceAlias,$I73,ASK)-K73),4))</f>
        <v/>
      </c>
      <c r="AA73" s="213" t="str">
        <f>IF(ISBLANK($D73),"",ROUND(ABS(_xll.RtGet(SourceAlias,$L73,BID)-M73),4))</f>
        <v/>
      </c>
      <c r="AB73" s="213" t="str">
        <f>IF(ISBLANK($D73),"",ROUND(ABS(_xll.RtGet(SourceAlias,$L73,ASK)-N73),4))</f>
        <v/>
      </c>
      <c r="AC73" s="213" t="str">
        <f>IF(ISBLANK($E73),"",ROUND(ABS(_xll.RtGet(SourceAlias,$O73,BID)-P73),4))</f>
        <v/>
      </c>
      <c r="AD73" s="213" t="str">
        <f>IF(ISBLANK($E73),"",ROUND(ABS(_xll.RtGet(SourceAlias,$O73,ASK)-Q73),4))</f>
        <v/>
      </c>
      <c r="AE73" s="213" t="str">
        <f>IF(ISBLANK($F73),"",ROUND(ABS(_xll.RtGet(SourceAlias,$R73,BID)-S73),4))</f>
        <v/>
      </c>
      <c r="AF73" s="213" t="str">
        <f>IF(ISBLANK($F73),"",ROUND(ABS(_xll.RtGet(SourceAlias,$R73,ASK)-T73),4))</f>
        <v/>
      </c>
      <c r="AG73" s="213">
        <f>IF(ISBLANK($G73),"",ROUND(ABS(_xll.RtGet(SourceAlias,$U73,BID)-V73),4))</f>
        <v>1E-4</v>
      </c>
      <c r="AH73" s="213">
        <f>IF(ISBLANK($G73),"",ROUND(ABS(_xll.RtGet(SourceAlias,$U73,ASK)-W73),4))</f>
        <v>1E-4</v>
      </c>
    </row>
    <row r="74" spans="1:34" x14ac:dyDescent="0.2">
      <c r="A74" s="217"/>
      <c r="B74" s="56" t="s">
        <v>24</v>
      </c>
      <c r="C74" s="9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205"/>
      <c r="E74" s="97"/>
      <c r="F74" s="97"/>
      <c r="G74" s="206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2" t="str">
        <v>EUR1MSW2Y=</v>
      </c>
      <c r="J74" s="133">
        <f>IF(I74="","",'1M Pricing'!$I74*100)</f>
        <v>-3.3000000000794075E-2</v>
      </c>
      <c r="K74" s="133">
        <f t="shared" si="5"/>
        <v>-3.3000000000794075E-2</v>
      </c>
      <c r="L74" s="134" t="str">
        <v/>
      </c>
      <c r="M74" s="133" t="str">
        <f>IF(L74="","",'3M Pricing'!$I74*100)</f>
        <v/>
      </c>
      <c r="N74" s="133" t="str">
        <f t="shared" si="6"/>
        <v/>
      </c>
      <c r="O74" s="134" t="str">
        <v/>
      </c>
      <c r="P74" s="133" t="str">
        <f>IF(O74="","",'6M Pricing'!$I74*100)</f>
        <v/>
      </c>
      <c r="Q74" s="133" t="str">
        <f t="shared" si="7"/>
        <v/>
      </c>
      <c r="R74" s="134" t="str">
        <v/>
      </c>
      <c r="S74" s="133" t="str">
        <f>IF(R74="","",'1Y Pricing'!$I74*100)</f>
        <v/>
      </c>
      <c r="T74" s="133" t="str">
        <f t="shared" si="8"/>
        <v/>
      </c>
      <c r="U74" s="132" t="str">
        <v>EURONOIS23M=</v>
      </c>
      <c r="V74" s="133">
        <f>IF(U74="","",'ON Pricing'!$I74*100)</f>
        <v>-9.467345328490015E-2</v>
      </c>
      <c r="W74" s="133">
        <f t="shared" si="9"/>
        <v>-9.467345328490015E-2</v>
      </c>
      <c r="Y74" s="213">
        <f>IF(ISBLANK($C74),"",ROUND(ABS(_xll.RtGet(SourceAlias,$I74,BID)-J74),4))</f>
        <v>0</v>
      </c>
      <c r="Z74" s="213">
        <f>IF(ISBLANK($C74),"",ROUND(ABS(_xll.RtGet(SourceAlias,$I74,ASK)-K74),4))</f>
        <v>0</v>
      </c>
      <c r="AA74" s="213" t="str">
        <f>IF(ISBLANK($D74),"",ROUND(ABS(_xll.RtGet(SourceAlias,$L74,BID)-M74),4))</f>
        <v/>
      </c>
      <c r="AB74" s="213" t="str">
        <f>IF(ISBLANK($D74),"",ROUND(ABS(_xll.RtGet(SourceAlias,$L74,ASK)-N74),4))</f>
        <v/>
      </c>
      <c r="AC74" s="213" t="str">
        <f>IF(ISBLANK($E74),"",ROUND(ABS(_xll.RtGet(SourceAlias,$O74,BID)-P74),4))</f>
        <v/>
      </c>
      <c r="AD74" s="213" t="str">
        <f>IF(ISBLANK($E74),"",ROUND(ABS(_xll.RtGet(SourceAlias,$O74,ASK)-Q74),4))</f>
        <v/>
      </c>
      <c r="AE74" s="213" t="str">
        <f>IF(ISBLANK($F74),"",ROUND(ABS(_xll.RtGet(SourceAlias,$R74,BID)-S74),4))</f>
        <v/>
      </c>
      <c r="AF74" s="213" t="str">
        <f>IF(ISBLANK($F74),"",ROUND(ABS(_xll.RtGet(SourceAlias,$R74,ASK)-T74),4))</f>
        <v/>
      </c>
      <c r="AG74" s="213">
        <f>IF(ISBLANK($G74),"",ROUND(ABS(_xll.RtGet(SourceAlias,$U74,BID)-V74),4))</f>
        <v>1E-4</v>
      </c>
      <c r="AH74" s="213">
        <f>IF(ISBLANK($G74),"",ROUND(ABS(_xll.RtGet(SourceAlias,$U74,ASK)-W74),4))</f>
        <v>1E-4</v>
      </c>
    </row>
    <row r="75" spans="1:34" x14ac:dyDescent="0.2">
      <c r="A75" s="217"/>
      <c r="B75" s="56" t="s">
        <v>185</v>
      </c>
      <c r="C75" s="9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205"/>
      <c r="E75" s="97"/>
      <c r="F75" s="97"/>
      <c r="G75" s="206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2" t="str">
        <v>EUR1MSW2Y3M=</v>
      </c>
      <c r="J75" s="133">
        <f>IF(I75="","",'1M Pricing'!$I75*100)</f>
        <v>-1.8103460809459206E-2</v>
      </c>
      <c r="K75" s="133">
        <f t="shared" si="5"/>
        <v>-1.8103460809459206E-2</v>
      </c>
      <c r="L75" s="134" t="str">
        <v/>
      </c>
      <c r="M75" s="133" t="str">
        <f>IF(L75="","",'3M Pricing'!$I75*100)</f>
        <v/>
      </c>
      <c r="N75" s="133" t="str">
        <f t="shared" si="6"/>
        <v/>
      </c>
      <c r="O75" s="134" t="str">
        <v/>
      </c>
      <c r="P75" s="133" t="str">
        <f>IF(O75="","",'6M Pricing'!$I75*100)</f>
        <v/>
      </c>
      <c r="Q75" s="133" t="str">
        <f t="shared" si="7"/>
        <v/>
      </c>
      <c r="R75" s="134" t="str">
        <v/>
      </c>
      <c r="S75" s="133" t="str">
        <f>IF(R75="","",'1Y Pricing'!$I75*100)</f>
        <v/>
      </c>
      <c r="T75" s="133" t="str">
        <f t="shared" si="8"/>
        <v/>
      </c>
      <c r="U75" s="132" t="str">
        <v>EURONOIS2Y=</v>
      </c>
      <c r="V75" s="133">
        <f>IF(U75="","",'ON Pricing'!$I75*100)</f>
        <v>-8.9999999999998082E-2</v>
      </c>
      <c r="W75" s="133">
        <f t="shared" si="9"/>
        <v>-8.9999999999998082E-2</v>
      </c>
      <c r="Y75" s="213">
        <f>IF(ISBLANK($C75),"",ROUND(ABS(_xll.RtGet(SourceAlias,$I75,BID)-J75),4))</f>
        <v>0</v>
      </c>
      <c r="Z75" s="213">
        <f>IF(ISBLANK($C75),"",ROUND(ABS(_xll.RtGet(SourceAlias,$I75,ASK)-K75),4))</f>
        <v>0</v>
      </c>
      <c r="AA75" s="213" t="str">
        <f>IF(ISBLANK($D75),"",ROUND(ABS(_xll.RtGet(SourceAlias,$L75,BID)-M75),4))</f>
        <v/>
      </c>
      <c r="AB75" s="213" t="str">
        <f>IF(ISBLANK($D75),"",ROUND(ABS(_xll.RtGet(SourceAlias,$L75,ASK)-N75),4))</f>
        <v/>
      </c>
      <c r="AC75" s="213" t="str">
        <f>IF(ISBLANK($E75),"",ROUND(ABS(_xll.RtGet(SourceAlias,$O75,BID)-P75),4))</f>
        <v/>
      </c>
      <c r="AD75" s="213" t="str">
        <f>IF(ISBLANK($E75),"",ROUND(ABS(_xll.RtGet(SourceAlias,$O75,ASK)-Q75),4))</f>
        <v/>
      </c>
      <c r="AE75" s="213" t="str">
        <f>IF(ISBLANK($F75),"",ROUND(ABS(_xll.RtGet(SourceAlias,$R75,BID)-S75),4))</f>
        <v/>
      </c>
      <c r="AF75" s="213" t="str">
        <f>IF(ISBLANK($F75),"",ROUND(ABS(_xll.RtGet(SourceAlias,$R75,ASK)-T75),4))</f>
        <v/>
      </c>
      <c r="AG75" s="213">
        <f>IF(ISBLANK($G75),"",ROUND(ABS(_xll.RtGet(SourceAlias,$U75,BID)-V75),4))</f>
        <v>0</v>
      </c>
      <c r="AH75" s="213">
        <f>IF(ISBLANK($G75),"",ROUND(ABS(_xll.RtGet(SourceAlias,$U75,ASK)-W75),4))</f>
        <v>0</v>
      </c>
    </row>
    <row r="76" spans="1:34" x14ac:dyDescent="0.2">
      <c r="A76" s="217"/>
      <c r="B76" s="56" t="s">
        <v>186</v>
      </c>
      <c r="C76" s="9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205"/>
      <c r="E76" s="97"/>
      <c r="F76" s="97"/>
      <c r="G76" s="206"/>
      <c r="H76" s="3" t="s">
        <v>48</v>
      </c>
      <c r="I76" s="132" t="str">
        <v>EUR1MSW2Y6M=</v>
      </c>
      <c r="J76" s="133">
        <f>IF(I76="","",'1M Pricing'!$I76*100)</f>
        <v>-4.5046724507524582E-4</v>
      </c>
      <c r="K76" s="133">
        <f t="shared" si="5"/>
        <v>-4.5046724507524582E-4</v>
      </c>
      <c r="L76" s="134" t="str">
        <v/>
      </c>
      <c r="M76" s="133" t="str">
        <f>IF(L76="","",'3M Pricing'!$I76*100)</f>
        <v/>
      </c>
      <c r="N76" s="133" t="str">
        <f t="shared" si="6"/>
        <v/>
      </c>
      <c r="O76" s="134" t="str">
        <v/>
      </c>
      <c r="P76" s="133" t="str">
        <f>IF(O76="","",'6M Pricing'!$I76*100)</f>
        <v/>
      </c>
      <c r="Q76" s="133" t="str">
        <f t="shared" si="7"/>
        <v/>
      </c>
      <c r="R76" s="134" t="str">
        <v/>
      </c>
      <c r="S76" s="133" t="str">
        <f>IF(R76="","",'1Y Pricing'!$I76*100)</f>
        <v/>
      </c>
      <c r="T76" s="133" t="str">
        <f t="shared" si="8"/>
        <v/>
      </c>
      <c r="U76" s="132" t="str">
        <v/>
      </c>
      <c r="V76" s="133" t="str">
        <f>IF(U76="","",'ON Pricing'!$I76*100)</f>
        <v/>
      </c>
      <c r="W76" s="133" t="str">
        <f t="shared" si="9"/>
        <v/>
      </c>
      <c r="Y76" s="213">
        <f>IF(ISBLANK($C76),"",ROUND(ABS(_xll.RtGet(SourceAlias,$I76,BID)-J76),4))</f>
        <v>0</v>
      </c>
      <c r="Z76" s="213">
        <f>IF(ISBLANK($C76),"",ROUND(ABS(_xll.RtGet(SourceAlias,$I76,ASK)-K76),4))</f>
        <v>0</v>
      </c>
      <c r="AA76" s="213" t="str">
        <f>IF(ISBLANK($D76),"",ROUND(ABS(_xll.RtGet(SourceAlias,$L76,BID)-M76),4))</f>
        <v/>
      </c>
      <c r="AB76" s="213" t="str">
        <f>IF(ISBLANK($D76),"",ROUND(ABS(_xll.RtGet(SourceAlias,$L76,ASK)-N76),4))</f>
        <v/>
      </c>
      <c r="AC76" s="213" t="str">
        <f>IF(ISBLANK($E76),"",ROUND(ABS(_xll.RtGet(SourceAlias,$O76,BID)-P76),4))</f>
        <v/>
      </c>
      <c r="AD76" s="213" t="str">
        <f>IF(ISBLANK($E76),"",ROUND(ABS(_xll.RtGet(SourceAlias,$O76,ASK)-Q76),4))</f>
        <v/>
      </c>
      <c r="AE76" s="213" t="str">
        <f>IF(ISBLANK($F76),"",ROUND(ABS(_xll.RtGet(SourceAlias,$R76,BID)-S76),4))</f>
        <v/>
      </c>
      <c r="AF76" s="213" t="str">
        <f>IF(ISBLANK($F76),"",ROUND(ABS(_xll.RtGet(SourceAlias,$R76,ASK)-T76),4))</f>
        <v/>
      </c>
      <c r="AG76" s="213" t="str">
        <f>IF(ISBLANK($G76),"",ROUND(ABS(_xll.RtGet(SourceAlias,$U76,BID)-V76),4))</f>
        <v/>
      </c>
      <c r="AH76" s="213" t="str">
        <f>IF(ISBLANK($G76),"",ROUND(ABS(_xll.RtGet(SourceAlias,$U76,ASK)-W76),4))</f>
        <v/>
      </c>
    </row>
    <row r="77" spans="1:34" x14ac:dyDescent="0.2">
      <c r="A77" s="217"/>
      <c r="B77" s="56" t="s">
        <v>187</v>
      </c>
      <c r="C77" s="9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205"/>
      <c r="E77" s="97"/>
      <c r="F77" s="97"/>
      <c r="G77" s="206"/>
      <c r="H77" s="3" t="s">
        <v>48</v>
      </c>
      <c r="I77" s="132" t="str">
        <v>EUR1MSW2Y9M=</v>
      </c>
      <c r="J77" s="133">
        <f>IF(I77="","",'1M Pricing'!$I77*100)</f>
        <v>2.0184788249042112E-2</v>
      </c>
      <c r="K77" s="133">
        <f t="shared" si="5"/>
        <v>2.0184788249042112E-2</v>
      </c>
      <c r="L77" s="134" t="str">
        <v/>
      </c>
      <c r="M77" s="133" t="str">
        <f>IF(L77="","",'3M Pricing'!$I77*100)</f>
        <v/>
      </c>
      <c r="N77" s="133" t="str">
        <f t="shared" si="6"/>
        <v/>
      </c>
      <c r="O77" s="134" t="str">
        <v/>
      </c>
      <c r="P77" s="133" t="str">
        <f>IF(O77="","",'6M Pricing'!$I77*100)</f>
        <v/>
      </c>
      <c r="Q77" s="133" t="str">
        <f t="shared" si="7"/>
        <v/>
      </c>
      <c r="R77" s="134" t="str">
        <v/>
      </c>
      <c r="S77" s="133" t="str">
        <f>IF(R77="","",'1Y Pricing'!$I77*100)</f>
        <v/>
      </c>
      <c r="T77" s="133" t="str">
        <f t="shared" si="8"/>
        <v/>
      </c>
      <c r="U77" s="132" t="str">
        <v/>
      </c>
      <c r="V77" s="133" t="str">
        <f>IF(U77="","",'ON Pricing'!$I77*100)</f>
        <v/>
      </c>
      <c r="W77" s="133" t="str">
        <f t="shared" si="9"/>
        <v/>
      </c>
      <c r="Y77" s="213">
        <f>IF(ISBLANK($C77),"",ROUND(ABS(_xll.RtGet(SourceAlias,$I77,BID)-J77),4))</f>
        <v>0</v>
      </c>
      <c r="Z77" s="213">
        <f>IF(ISBLANK($C77),"",ROUND(ABS(_xll.RtGet(SourceAlias,$I77,ASK)-K77),4))</f>
        <v>0</v>
      </c>
      <c r="AA77" s="213" t="str">
        <f>IF(ISBLANK($D77),"",ROUND(ABS(_xll.RtGet(SourceAlias,$L77,BID)-M77),4))</f>
        <v/>
      </c>
      <c r="AB77" s="213" t="str">
        <f>IF(ISBLANK($D77),"",ROUND(ABS(_xll.RtGet(SourceAlias,$L77,ASK)-N77),4))</f>
        <v/>
      </c>
      <c r="AC77" s="213" t="str">
        <f>IF(ISBLANK($E77),"",ROUND(ABS(_xll.RtGet(SourceAlias,$O77,BID)-P77),4))</f>
        <v/>
      </c>
      <c r="AD77" s="213" t="str">
        <f>IF(ISBLANK($E77),"",ROUND(ABS(_xll.RtGet(SourceAlias,$O77,ASK)-Q77),4))</f>
        <v/>
      </c>
      <c r="AE77" s="213" t="str">
        <f>IF(ISBLANK($F77),"",ROUND(ABS(_xll.RtGet(SourceAlias,$R77,BID)-S77),4))</f>
        <v/>
      </c>
      <c r="AF77" s="213" t="str">
        <f>IF(ISBLANK($F77),"",ROUND(ABS(_xll.RtGet(SourceAlias,$R77,ASK)-T77),4))</f>
        <v/>
      </c>
      <c r="AG77" s="213" t="str">
        <f>IF(ISBLANK($G77),"",ROUND(ABS(_xll.RtGet(SourceAlias,$U77,BID)-V77),4))</f>
        <v/>
      </c>
      <c r="AH77" s="213" t="str">
        <f>IF(ISBLANK($G77),"",ROUND(ABS(_xll.RtGet(SourceAlias,$U77,ASK)-W77),4))</f>
        <v/>
      </c>
    </row>
    <row r="78" spans="1:34" x14ac:dyDescent="0.2">
      <c r="A78" s="217"/>
      <c r="B78" s="56" t="s">
        <v>25</v>
      </c>
      <c r="C78" s="9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9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9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97" t="str">
        <f>IF(Contribute="abcd",IF($E$2&lt;&gt;-1,_xll.RtContribute(SourceAlias,R78,Fields,S78:T78,"SCOPE:SERVER"),_xll.RtContribute(SourceAlias,"DDS_INSERT_S",$E$2:$G$2,S78:T78,"SCOPE:SERVER FTC:ALL")),"stopped")</f>
        <v>stopped</v>
      </c>
      <c r="G78" s="206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2" t="str">
        <v>EUR1MSW3Y=</v>
      </c>
      <c r="J78" s="133">
        <f>IF(I78="","",'1M Pricing'!$I78*100)</f>
        <v>4.4999999975967257E-2</v>
      </c>
      <c r="K78" s="133">
        <f t="shared" si="5"/>
        <v>4.4999999975967257E-2</v>
      </c>
      <c r="L78" s="134" t="str">
        <v>EUR3MSW3Y=</v>
      </c>
      <c r="M78" s="133">
        <f>IF(L78="","",'3M Pricing'!$I78*100)</f>
        <v>0.10699999999995401</v>
      </c>
      <c r="N78" s="133">
        <f t="shared" si="6"/>
        <v>0.10699999999995401</v>
      </c>
      <c r="O78" s="134" t="str">
        <v>EUR6MSW3Y=</v>
      </c>
      <c r="P78" s="133">
        <f>IF(O78="","",'6M Pricing'!$I78*100)</f>
        <v>0.18700443209235929</v>
      </c>
      <c r="Q78" s="133">
        <f t="shared" si="7"/>
        <v>0.18700443209235929</v>
      </c>
      <c r="R78" s="134" t="str">
        <v>EUR1YSW3Y=</v>
      </c>
      <c r="S78" s="133">
        <f>IF(R78="","",'1Y Pricing'!$I78*100)</f>
        <v>0.3129999999957877</v>
      </c>
      <c r="T78" s="133">
        <f t="shared" si="8"/>
        <v>0.3129999999957877</v>
      </c>
      <c r="U78" s="132" t="str">
        <v>EURONOIS3Y=</v>
      </c>
      <c r="V78" s="133">
        <f>IF(U78="","",'ON Pricing'!$I78*100)</f>
        <v>-1.2000000029239939E-2</v>
      </c>
      <c r="W78" s="133">
        <f t="shared" si="9"/>
        <v>-1.2000000029239939E-2</v>
      </c>
      <c r="Y78" s="213">
        <f>IF(ISBLANK($C78),"",ROUND(ABS(_xll.RtGet(SourceAlias,$I78,BID)-J78),4))</f>
        <v>0</v>
      </c>
      <c r="Z78" s="213">
        <f>IF(ISBLANK($C78),"",ROUND(ABS(_xll.RtGet(SourceAlias,$I78,ASK)-K78),4))</f>
        <v>0</v>
      </c>
      <c r="AA78" s="213">
        <f>IF(ISBLANK($D78),"",ROUND(ABS(_xll.RtGet(SourceAlias,$L78,BID)-M78),4))</f>
        <v>0</v>
      </c>
      <c r="AB78" s="213">
        <f>IF(ISBLANK($D78),"",ROUND(ABS(_xll.RtGet(SourceAlias,$L78,ASK)-N78),4))</f>
        <v>0</v>
      </c>
      <c r="AC78" s="213">
        <f>IF(ISBLANK($E78),"",ROUND(ABS(_xll.RtGet(SourceAlias,$O78,BID)-P78),4))</f>
        <v>0</v>
      </c>
      <c r="AD78" s="213">
        <f>IF(ISBLANK($E78),"",ROUND(ABS(_xll.RtGet(SourceAlias,$O78,ASK)-Q78),4))</f>
        <v>0</v>
      </c>
      <c r="AE78" s="213">
        <f>IF(ISBLANK($F78),"",ROUND(ABS(_xll.RtGet(SourceAlias,$R78,BID)-S78),4))</f>
        <v>0</v>
      </c>
      <c r="AF78" s="213">
        <f>IF(ISBLANK($F78),"",ROUND(ABS(_xll.RtGet(SourceAlias,$R78,ASK)-T78),4))</f>
        <v>0</v>
      </c>
      <c r="AG78" s="213">
        <f>IF(ISBLANK($G78),"",ROUND(ABS(_xll.RtGet(SourceAlias,$U78,BID)-V78),4))</f>
        <v>1E-3</v>
      </c>
      <c r="AH78" s="213">
        <f>IF(ISBLANK($G78),"",ROUND(ABS(_xll.RtGet(SourceAlias,$U78,ASK)-W78),4))</f>
        <v>1E-3</v>
      </c>
    </row>
    <row r="79" spans="1:34" x14ac:dyDescent="0.2">
      <c r="A79" s="217"/>
      <c r="B79" s="56" t="s">
        <v>26</v>
      </c>
      <c r="C79" s="201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210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210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201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201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2" t="str">
        <v>EUR1MSW4Y=</v>
      </c>
      <c r="J79" s="137">
        <f>IF(I79="","",'1M Pricing'!$I79*100)</f>
        <v>0.17599999994842339</v>
      </c>
      <c r="K79" s="137">
        <f t="shared" si="5"/>
        <v>0.17599999994842339</v>
      </c>
      <c r="L79" s="132" t="str">
        <v>EUR3MSW4Y=</v>
      </c>
      <c r="M79" s="137">
        <f>IF(L79="","",'3M Pricing'!$I79*100)</f>
        <v>0.26899999995591661</v>
      </c>
      <c r="N79" s="133">
        <f t="shared" si="6"/>
        <v>0.26899999995591661</v>
      </c>
      <c r="O79" s="132" t="str">
        <v>EUR6MSW4Y=</v>
      </c>
      <c r="P79" s="133">
        <f>IF(O79="","",'6M Pricing'!$I79*100)</f>
        <v>0.30291485516539662</v>
      </c>
      <c r="Q79" s="133">
        <f t="shared" si="7"/>
        <v>0.30291485516539662</v>
      </c>
      <c r="R79" s="132" t="str">
        <v>EUR1YSW4Y=</v>
      </c>
      <c r="S79" s="133">
        <f>IF(R79="","",'1Y Pricing'!$I79*100)</f>
        <v>0.45399999999339491</v>
      </c>
      <c r="T79" s="133">
        <f t="shared" si="8"/>
        <v>0.45399999999339491</v>
      </c>
      <c r="U79" s="132" t="str">
        <v>EURONOIS4Y=</v>
      </c>
      <c r="V79" s="137">
        <f>IF(U79="","",'ON Pricing'!$I79*100)</f>
        <v>0.12200000000086714</v>
      </c>
      <c r="W79" s="137">
        <f t="shared" si="9"/>
        <v>0.12200000000086714</v>
      </c>
      <c r="Y79" s="214">
        <f>IF(ISBLANK($C79),"",ROUND(ABS(_xll.RtGet(SourceAlias,$I79,BID)-J79),4))</f>
        <v>0</v>
      </c>
      <c r="Z79" s="214">
        <f>IF(ISBLANK($C79),"",ROUND(ABS(_xll.RtGet(SourceAlias,$I79,ASK)-K79),4))</f>
        <v>0</v>
      </c>
      <c r="AA79" s="214">
        <f>IF(ISBLANK($D79),"",ROUND(ABS(_xll.RtGet(SourceAlias,$L79,BID)-M79),4))</f>
        <v>0</v>
      </c>
      <c r="AB79" s="214">
        <f>IF(ISBLANK($D79),"",ROUND(ABS(_xll.RtGet(SourceAlias,$L79,ASK)-N79),4))</f>
        <v>0</v>
      </c>
      <c r="AC79" s="214">
        <f>IF(ISBLANK($E79),"",ROUND(ABS(_xll.RtGet(SourceAlias,$O79,BID)-P79),4))</f>
        <v>0</v>
      </c>
      <c r="AD79" s="214">
        <f>IF(ISBLANK($E79),"",ROUND(ABS(_xll.RtGet(SourceAlias,$O79,ASK)-Q79),4))</f>
        <v>0</v>
      </c>
      <c r="AE79" s="214">
        <f>IF(ISBLANK($F79),"",ROUND(ABS(_xll.RtGet(SourceAlias,$R79,BID)-S79),4))</f>
        <v>0</v>
      </c>
      <c r="AF79" s="214">
        <f>IF(ISBLANK($F79),"",ROUND(ABS(_xll.RtGet(SourceAlias,$R79,ASK)-T79),4))</f>
        <v>0</v>
      </c>
      <c r="AG79" s="214">
        <f>IF(ISBLANK($G79),"",ROUND(ABS(_xll.RtGet(SourceAlias,$U79,BID)-V79),4))</f>
        <v>1E-3</v>
      </c>
      <c r="AH79" s="214">
        <f>IF(ISBLANK($G79),"",ROUND(ABS(_xll.RtGet(SourceAlias,$U79,ASK)-W79),4))</f>
        <v>1E-3</v>
      </c>
    </row>
    <row r="80" spans="1:34" x14ac:dyDescent="0.2">
      <c r="A80" s="217"/>
      <c r="B80" s="56" t="s">
        <v>27</v>
      </c>
      <c r="C80" s="201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210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210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201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201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2" t="str">
        <v>EUR1MSW5Y=</v>
      </c>
      <c r="J80" s="137">
        <f>IF(I80="","",'1M Pricing'!$I80*100)</f>
        <v>0.32799999999947621</v>
      </c>
      <c r="K80" s="137">
        <f t="shared" si="5"/>
        <v>0.32799999999947621</v>
      </c>
      <c r="L80" s="132" t="str">
        <v>EUR3MSW5Y=</v>
      </c>
      <c r="M80" s="137">
        <f>IF(L80="","",'3M Pricing'!$I80*100)</f>
        <v>0.42499999999928217</v>
      </c>
      <c r="N80" s="133">
        <f t="shared" si="6"/>
        <v>0.42499999999928217</v>
      </c>
      <c r="O80" s="132" t="str">
        <v>EUR6MSW5Y=</v>
      </c>
      <c r="P80" s="133">
        <f>IF(O80="","",'6M Pricing'!$I80*100)</f>
        <v>0.43573292800583813</v>
      </c>
      <c r="Q80" s="133">
        <f t="shared" si="7"/>
        <v>0.43573292800583813</v>
      </c>
      <c r="R80" s="132" t="str">
        <v>EUR1YSW5Y=</v>
      </c>
      <c r="S80" s="133">
        <f>IF(R80="","",'1Y Pricing'!$I80*100)</f>
        <v>0.61399999998874299</v>
      </c>
      <c r="T80" s="133">
        <f t="shared" si="8"/>
        <v>0.61399999998874299</v>
      </c>
      <c r="U80" s="132" t="str">
        <v>EURONOIS5Y=</v>
      </c>
      <c r="V80" s="137">
        <f>IF(U80="","",'ON Pricing'!$I80*100)</f>
        <v>0.27300000000324887</v>
      </c>
      <c r="W80" s="137">
        <f t="shared" si="9"/>
        <v>0.27300000000324887</v>
      </c>
      <c r="Y80" s="214">
        <f>IF(ISBLANK($C80),"",ROUND(ABS(_xll.RtGet(SourceAlias,$I80,BID)-J80),4))</f>
        <v>0</v>
      </c>
      <c r="Z80" s="214">
        <f>IF(ISBLANK($C80),"",ROUND(ABS(_xll.RtGet(SourceAlias,$I80,ASK)-K80),4))</f>
        <v>0</v>
      </c>
      <c r="AA80" s="214">
        <f>IF(ISBLANK($D80),"",ROUND(ABS(_xll.RtGet(SourceAlias,$L80,BID)-M80),4))</f>
        <v>0</v>
      </c>
      <c r="AB80" s="214">
        <f>IF(ISBLANK($D80),"",ROUND(ABS(_xll.RtGet(SourceAlias,$L80,ASK)-N80),4))</f>
        <v>0</v>
      </c>
      <c r="AC80" s="214">
        <f>IF(ISBLANK($E80),"",ROUND(ABS(_xll.RtGet(SourceAlias,$O80,BID)-P80),4))</f>
        <v>0</v>
      </c>
      <c r="AD80" s="214">
        <f>IF(ISBLANK($E80),"",ROUND(ABS(_xll.RtGet(SourceAlias,$O80,ASK)-Q80),4))</f>
        <v>0</v>
      </c>
      <c r="AE80" s="214">
        <f>IF(ISBLANK($F80),"",ROUND(ABS(_xll.RtGet(SourceAlias,$R80,BID)-S80),4))</f>
        <v>0</v>
      </c>
      <c r="AF80" s="214">
        <f>IF(ISBLANK($F80),"",ROUND(ABS(_xll.RtGet(SourceAlias,$R80,ASK)-T80),4))</f>
        <v>0</v>
      </c>
      <c r="AG80" s="214">
        <f>IF(ISBLANK($G80),"",ROUND(ABS(_xll.RtGet(SourceAlias,$U80,BID)-V80),4))</f>
        <v>0</v>
      </c>
      <c r="AH80" s="214">
        <f>IF(ISBLANK($G80),"",ROUND(ABS(_xll.RtGet(SourceAlias,$U80,ASK)-W80),4))</f>
        <v>0</v>
      </c>
    </row>
    <row r="81" spans="1:34" x14ac:dyDescent="0.2">
      <c r="A81" s="217"/>
      <c r="B81" s="56" t="s">
        <v>85</v>
      </c>
      <c r="C81" s="201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210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210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201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201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2" t="str">
        <v>EUR1MSW6Y=</v>
      </c>
      <c r="J81" s="137">
        <f>IF(I81="","",'1M Pricing'!$I81*100)</f>
        <v>0.47400000000055403</v>
      </c>
      <c r="K81" s="137">
        <f t="shared" si="5"/>
        <v>0.47400000000055403</v>
      </c>
      <c r="L81" s="132" t="str">
        <v>EUR3MSW6Y=</v>
      </c>
      <c r="M81" s="137">
        <f>IF(L81="","",'3M Pricing'!$I81*100)</f>
        <v>0.57300000000189166</v>
      </c>
      <c r="N81" s="133">
        <f t="shared" si="6"/>
        <v>0.57300000000189166</v>
      </c>
      <c r="O81" s="132" t="str">
        <v>EUR6MSW6Y=</v>
      </c>
      <c r="P81" s="133">
        <f>IF(O81="","",'6M Pricing'!$I81*100)</f>
        <v>0.57045608588812868</v>
      </c>
      <c r="Q81" s="133">
        <f t="shared" si="7"/>
        <v>0.57045608588812868</v>
      </c>
      <c r="R81" s="132" t="str">
        <v>EUR1YSW6Y=</v>
      </c>
      <c r="S81" s="133">
        <f>IF(R81="","",'1Y Pricing'!$I81*100)</f>
        <v>0.76300000000041113</v>
      </c>
      <c r="T81" s="133">
        <f t="shared" si="8"/>
        <v>0.76300000000041113</v>
      </c>
      <c r="U81" s="132" t="str">
        <v>EURONOIS6Y=</v>
      </c>
      <c r="V81" s="137">
        <f>IF(U81="","",'ON Pricing'!$I81*100)</f>
        <v>0.41800000000703325</v>
      </c>
      <c r="W81" s="137">
        <f t="shared" si="9"/>
        <v>0.41800000000703325</v>
      </c>
      <c r="Y81" s="214">
        <f>IF(ISBLANK($C81),"",ROUND(ABS(_xll.RtGet(SourceAlias,$I81,BID)-J81),4))</f>
        <v>0</v>
      </c>
      <c r="Z81" s="214">
        <f>IF(ISBLANK($C81),"",ROUND(ABS(_xll.RtGet(SourceAlias,$I81,ASK)-K81),4))</f>
        <v>0</v>
      </c>
      <c r="AA81" s="214">
        <f>IF(ISBLANK($D81),"",ROUND(ABS(_xll.RtGet(SourceAlias,$L81,BID)-M81),4))</f>
        <v>0</v>
      </c>
      <c r="AB81" s="214">
        <f>IF(ISBLANK($D81),"",ROUND(ABS(_xll.RtGet(SourceAlias,$L81,ASK)-N81),4))</f>
        <v>0</v>
      </c>
      <c r="AC81" s="214">
        <f>IF(ISBLANK($E81),"",ROUND(ABS(_xll.RtGet(SourceAlias,$O81,BID)-P81),4))</f>
        <v>0</v>
      </c>
      <c r="AD81" s="214">
        <f>IF(ISBLANK($E81),"",ROUND(ABS(_xll.RtGet(SourceAlias,$O81,ASK)-Q81),4))</f>
        <v>0</v>
      </c>
      <c r="AE81" s="214">
        <f>IF(ISBLANK($F81),"",ROUND(ABS(_xll.RtGet(SourceAlias,$R81,BID)-S81),4))</f>
        <v>1E-3</v>
      </c>
      <c r="AF81" s="214">
        <f>IF(ISBLANK($F81),"",ROUND(ABS(_xll.RtGet(SourceAlias,$R81,ASK)-T81),4))</f>
        <v>1E-3</v>
      </c>
      <c r="AG81" s="214">
        <f>IF(ISBLANK($G81),"",ROUND(ABS(_xll.RtGet(SourceAlias,$U81,BID)-V81),4))</f>
        <v>0</v>
      </c>
      <c r="AH81" s="214">
        <f>IF(ISBLANK($G81),"",ROUND(ABS(_xll.RtGet(SourceAlias,$U81,ASK)-W81),4))</f>
        <v>0</v>
      </c>
    </row>
    <row r="82" spans="1:34" x14ac:dyDescent="0.2">
      <c r="A82" s="217"/>
      <c r="B82" s="56" t="s">
        <v>28</v>
      </c>
      <c r="C82" s="201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210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210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201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201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2" t="str">
        <v>EUR1MSW7Y=</v>
      </c>
      <c r="J82" s="137">
        <f>IF(I82="","",'1M Pricing'!$I82*100)</f>
        <v>0.61600000000079347</v>
      </c>
      <c r="K82" s="137">
        <f t="shared" si="5"/>
        <v>0.61600000000079347</v>
      </c>
      <c r="L82" s="132" t="str">
        <v>EUR3MSW7Y=</v>
      </c>
      <c r="M82" s="137">
        <f>IF(L82="","",'3M Pricing'!$I82*100)</f>
        <v>0.71600000000334119</v>
      </c>
      <c r="N82" s="133">
        <f t="shared" si="6"/>
        <v>0.71600000000334119</v>
      </c>
      <c r="O82" s="132" t="str">
        <v>EUR6MSW7Y=</v>
      </c>
      <c r="P82" s="133">
        <f>IF(O82="","",'6M Pricing'!$I82*100)</f>
        <v>0.70109883063096834</v>
      </c>
      <c r="Q82" s="133">
        <f t="shared" si="7"/>
        <v>0.70109883063096834</v>
      </c>
      <c r="R82" s="132" t="str">
        <v>EUR1YSW7Y=</v>
      </c>
      <c r="S82" s="133">
        <f>IF(R82="","",'1Y Pricing'!$I82*100)</f>
        <v>0.90499999999990466</v>
      </c>
      <c r="T82" s="133">
        <f t="shared" si="8"/>
        <v>0.90499999999990466</v>
      </c>
      <c r="U82" s="132" t="str">
        <v>EURONOIS7Y=</v>
      </c>
      <c r="V82" s="137">
        <f>IF(U82="","",'ON Pricing'!$I82*100)</f>
        <v>0.56100000001228911</v>
      </c>
      <c r="W82" s="137">
        <f t="shared" si="9"/>
        <v>0.56100000001228911</v>
      </c>
      <c r="Y82" s="214">
        <f>IF(ISBLANK($C82),"",ROUND(ABS(_xll.RtGet(SourceAlias,$I82,BID)-J82),4))</f>
        <v>0</v>
      </c>
      <c r="Z82" s="214">
        <f>IF(ISBLANK($C82),"",ROUND(ABS(_xll.RtGet(SourceAlias,$I82,ASK)-K82),4))</f>
        <v>0</v>
      </c>
      <c r="AA82" s="214">
        <f>IF(ISBLANK($D82),"",ROUND(ABS(_xll.RtGet(SourceAlias,$L82,BID)-M82),4))</f>
        <v>0</v>
      </c>
      <c r="AB82" s="214">
        <f>IF(ISBLANK($D82),"",ROUND(ABS(_xll.RtGet(SourceAlias,$L82,ASK)-N82),4))</f>
        <v>0</v>
      </c>
      <c r="AC82" s="214">
        <f>IF(ISBLANK($E82),"",ROUND(ABS(_xll.RtGet(SourceAlias,$O82,BID)-P82),4))</f>
        <v>0</v>
      </c>
      <c r="AD82" s="214">
        <f>IF(ISBLANK($E82),"",ROUND(ABS(_xll.RtGet(SourceAlias,$O82,ASK)-Q82),4))</f>
        <v>0</v>
      </c>
      <c r="AE82" s="214">
        <f>IF(ISBLANK($F82),"",ROUND(ABS(_xll.RtGet(SourceAlias,$R82,BID)-S82),4))</f>
        <v>1E-3</v>
      </c>
      <c r="AF82" s="214">
        <f>IF(ISBLANK($F82),"",ROUND(ABS(_xll.RtGet(SourceAlias,$R82,ASK)-T82),4))</f>
        <v>1E-3</v>
      </c>
      <c r="AG82" s="214">
        <f>IF(ISBLANK($G82),"",ROUND(ABS(_xll.RtGet(SourceAlias,$U82,BID)-V82),4))</f>
        <v>0</v>
      </c>
      <c r="AH82" s="214">
        <f>IF(ISBLANK($G82),"",ROUND(ABS(_xll.RtGet(SourceAlias,$U82,ASK)-W82),4))</f>
        <v>0</v>
      </c>
    </row>
    <row r="83" spans="1:34" x14ac:dyDescent="0.2">
      <c r="A83" s="217"/>
      <c r="B83" s="56" t="s">
        <v>86</v>
      </c>
      <c r="C83" s="201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210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210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201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201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2" t="str">
        <v>EUR1MSW8Y=</v>
      </c>
      <c r="J83" s="137">
        <f>IF(I83="","",'1M Pricing'!$I83*100)</f>
        <v>0.74800000000281719</v>
      </c>
      <c r="K83" s="137">
        <f t="shared" si="5"/>
        <v>0.74800000000281719</v>
      </c>
      <c r="L83" s="132" t="str">
        <v>EUR3MSW8Y=</v>
      </c>
      <c r="M83" s="137">
        <f>IF(L83="","",'3M Pricing'!$I83*100)</f>
        <v>0.8490000000072917</v>
      </c>
      <c r="N83" s="133">
        <f t="shared" si="6"/>
        <v>0.8490000000072917</v>
      </c>
      <c r="O83" s="132" t="str">
        <v>EUR6MSW8Y=</v>
      </c>
      <c r="P83" s="133">
        <f>IF(O83="","",'6M Pricing'!$I83*100)</f>
        <v>0.82269376892772206</v>
      </c>
      <c r="Q83" s="133">
        <f t="shared" si="7"/>
        <v>0.82269376892772206</v>
      </c>
      <c r="R83" s="132" t="str">
        <v>EUR1YSW8Y=</v>
      </c>
      <c r="S83" s="133">
        <f>IF(R83="","",'1Y Pricing'!$I83*100)</f>
        <v>1.0360000000000209</v>
      </c>
      <c r="T83" s="133">
        <f t="shared" si="8"/>
        <v>1.0360000000000209</v>
      </c>
      <c r="U83" s="132" t="str">
        <v>EURONOIS8Y=</v>
      </c>
      <c r="V83" s="137">
        <f>IF(U83="","",'ON Pricing'!$I83*100)</f>
        <v>0.69200000001842354</v>
      </c>
      <c r="W83" s="137">
        <f t="shared" si="9"/>
        <v>0.69200000001842354</v>
      </c>
      <c r="Y83" s="214">
        <f>IF(ISBLANK($C83),"",ROUND(ABS(_xll.RtGet(SourceAlias,$I83,BID)-J83),4))</f>
        <v>1E-3</v>
      </c>
      <c r="Z83" s="214">
        <f>IF(ISBLANK($C83),"",ROUND(ABS(_xll.RtGet(SourceAlias,$I83,ASK)-K83),4))</f>
        <v>1E-3</v>
      </c>
      <c r="AA83" s="214">
        <f>IF(ISBLANK($D83),"",ROUND(ABS(_xll.RtGet(SourceAlias,$L83,BID)-M83),4))</f>
        <v>1E-3</v>
      </c>
      <c r="AB83" s="214">
        <f>IF(ISBLANK($D83),"",ROUND(ABS(_xll.RtGet(SourceAlias,$L83,ASK)-N83),4))</f>
        <v>1E-3</v>
      </c>
      <c r="AC83" s="214">
        <f>IF(ISBLANK($E83),"",ROUND(ABS(_xll.RtGet(SourceAlias,$O83,BID)-P83),4))</f>
        <v>0</v>
      </c>
      <c r="AD83" s="214">
        <f>IF(ISBLANK($E83),"",ROUND(ABS(_xll.RtGet(SourceAlias,$O83,ASK)-Q83),4))</f>
        <v>0</v>
      </c>
      <c r="AE83" s="214">
        <f>IF(ISBLANK($F83),"",ROUND(ABS(_xll.RtGet(SourceAlias,$R83,BID)-S83),4))</f>
        <v>2E-3</v>
      </c>
      <c r="AF83" s="214">
        <f>IF(ISBLANK($F83),"",ROUND(ABS(_xll.RtGet(SourceAlias,$R83,ASK)-T83),4))</f>
        <v>2E-3</v>
      </c>
      <c r="AG83" s="214">
        <f>IF(ISBLANK($G83),"",ROUND(ABS(_xll.RtGet(SourceAlias,$U83,BID)-V83),4))</f>
        <v>0</v>
      </c>
      <c r="AH83" s="214">
        <f>IF(ISBLANK($G83),"",ROUND(ABS(_xll.RtGet(SourceAlias,$U83,ASK)-W83),4))</f>
        <v>0</v>
      </c>
    </row>
    <row r="84" spans="1:34" x14ac:dyDescent="0.2">
      <c r="A84" s="217"/>
      <c r="B84" s="56" t="s">
        <v>87</v>
      </c>
      <c r="C84" s="201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210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210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201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201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2" t="str">
        <v>EUR1MSW9Y=</v>
      </c>
      <c r="J84" s="137">
        <f>IF(I84="","",'1M Pricing'!$I84*100)</f>
        <v>0.86700000000034372</v>
      </c>
      <c r="K84" s="137">
        <f t="shared" si="5"/>
        <v>0.86700000000034372</v>
      </c>
      <c r="L84" s="132" t="str">
        <v>EUR3MSW9Y=</v>
      </c>
      <c r="M84" s="137">
        <f>IF(L84="","",'3M Pricing'!$I84*100)</f>
        <v>0.96800000000130826</v>
      </c>
      <c r="N84" s="133">
        <f t="shared" si="6"/>
        <v>0.96800000000130826</v>
      </c>
      <c r="O84" s="132" t="str">
        <v>EUR6MSW9Y=</v>
      </c>
      <c r="P84" s="133">
        <f>IF(O84="","",'6M Pricing'!$I84*100)</f>
        <v>0.93326191671917835</v>
      </c>
      <c r="Q84" s="133">
        <f t="shared" si="7"/>
        <v>0.93326191671917835</v>
      </c>
      <c r="R84" s="132" t="str">
        <v>EUR1YSW9Y=</v>
      </c>
      <c r="S84" s="133">
        <f>IF(R84="","",'1Y Pricing'!$I84*100)</f>
        <v>1.1529999999999894</v>
      </c>
      <c r="T84" s="133">
        <f t="shared" si="8"/>
        <v>1.1529999999999894</v>
      </c>
      <c r="U84" s="132" t="str">
        <v>EURONOIS9Y=</v>
      </c>
      <c r="V84" s="137">
        <f>IF(U84="","",'ON Pricing'!$I84*100)</f>
        <v>0.81000000002506012</v>
      </c>
      <c r="W84" s="137">
        <f t="shared" si="9"/>
        <v>0.81000000002506012</v>
      </c>
      <c r="Y84" s="214">
        <f>IF(ISBLANK($C84),"",ROUND(ABS(_xll.RtGet(SourceAlias,$I84,BID)-J84),4))</f>
        <v>1E-3</v>
      </c>
      <c r="Z84" s="214">
        <f>IF(ISBLANK($C84),"",ROUND(ABS(_xll.RtGet(SourceAlias,$I84,ASK)-K84),4))</f>
        <v>1E-3</v>
      </c>
      <c r="AA84" s="214">
        <f>IF(ISBLANK($D84),"",ROUND(ABS(_xll.RtGet(SourceAlias,$L84,BID)-M84),4))</f>
        <v>1E-3</v>
      </c>
      <c r="AB84" s="214">
        <f>IF(ISBLANK($D84),"",ROUND(ABS(_xll.RtGet(SourceAlias,$L84,ASK)-N84),4))</f>
        <v>1E-3</v>
      </c>
      <c r="AC84" s="214">
        <f>IF(ISBLANK($E84),"",ROUND(ABS(_xll.RtGet(SourceAlias,$O84,BID)-P84),4))</f>
        <v>0</v>
      </c>
      <c r="AD84" s="214">
        <f>IF(ISBLANK($E84),"",ROUND(ABS(_xll.RtGet(SourceAlias,$O84,ASK)-Q84),4))</f>
        <v>0</v>
      </c>
      <c r="AE84" s="214">
        <f>IF(ISBLANK($F84),"",ROUND(ABS(_xll.RtGet(SourceAlias,$R84,BID)-S84),4))</f>
        <v>2E-3</v>
      </c>
      <c r="AF84" s="214">
        <f>IF(ISBLANK($F84),"",ROUND(ABS(_xll.RtGet(SourceAlias,$R84,ASK)-T84),4))</f>
        <v>2E-3</v>
      </c>
      <c r="AG84" s="214">
        <f>IF(ISBLANK($G84),"",ROUND(ABS(_xll.RtGet(SourceAlias,$U84,BID)-V84),4))</f>
        <v>0</v>
      </c>
      <c r="AH84" s="214">
        <f>IF(ISBLANK($G84),"",ROUND(ABS(_xll.RtGet(SourceAlias,$U84,ASK)-W84),4))</f>
        <v>0</v>
      </c>
    </row>
    <row r="85" spans="1:34" x14ac:dyDescent="0.2">
      <c r="A85" s="217"/>
      <c r="B85" s="56" t="s">
        <v>29</v>
      </c>
      <c r="C85" s="201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210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210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201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201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2" t="str">
        <v>EUR1MSW10Y=</v>
      </c>
      <c r="J85" s="137">
        <f>IF(I85="","",'1M Pricing'!$I85*100)</f>
        <v>0.96800000000137632</v>
      </c>
      <c r="K85" s="137">
        <f t="shared" si="5"/>
        <v>0.96800000000137632</v>
      </c>
      <c r="L85" s="132" t="str">
        <v>EUR3MSW10Y=</v>
      </c>
      <c r="M85" s="137">
        <f>IF(L85="","",'3M Pricing'!$I85*100)</f>
        <v>1.0690000000039166</v>
      </c>
      <c r="N85" s="133">
        <f t="shared" si="6"/>
        <v>1.0690000000039166</v>
      </c>
      <c r="O85" s="132" t="str">
        <v>EUR6MSW10Y=</v>
      </c>
      <c r="P85" s="133">
        <f>IF(O85="","",'6M Pricing'!$I85*100)</f>
        <v>1.0278447761414635</v>
      </c>
      <c r="Q85" s="133">
        <f t="shared" si="7"/>
        <v>1.0278447761414635</v>
      </c>
      <c r="R85" s="132" t="str">
        <v>EUR1YSW10Y=</v>
      </c>
      <c r="S85" s="133">
        <f>IF(R85="","",'1Y Pricing'!$I85*100)</f>
        <v>1.2509999999999926</v>
      </c>
      <c r="T85" s="133">
        <f t="shared" si="8"/>
        <v>1.2509999999999926</v>
      </c>
      <c r="U85" s="132" t="str">
        <v>EURONOIS10Y=</v>
      </c>
      <c r="V85" s="137">
        <f>IF(U85="","",'ON Pricing'!$I85*100)</f>
        <v>0.91100000003167658</v>
      </c>
      <c r="W85" s="137">
        <f t="shared" si="9"/>
        <v>0.91100000003167658</v>
      </c>
      <c r="Y85" s="214">
        <f>IF(ISBLANK($C85),"",ROUND(ABS(_xll.RtGet(SourceAlias,$I85,BID)-J85),4))</f>
        <v>1E-3</v>
      </c>
      <c r="Z85" s="214">
        <f>IF(ISBLANK($C85),"",ROUND(ABS(_xll.RtGet(SourceAlias,$I85,ASK)-K85),4))</f>
        <v>1E-3</v>
      </c>
      <c r="AA85" s="214">
        <f>IF(ISBLANK($D85),"",ROUND(ABS(_xll.RtGet(SourceAlias,$L85,BID)-M85),4))</f>
        <v>1E-3</v>
      </c>
      <c r="AB85" s="214">
        <f>IF(ISBLANK($D85),"",ROUND(ABS(_xll.RtGet(SourceAlias,$L85,ASK)-N85),4))</f>
        <v>1E-3</v>
      </c>
      <c r="AC85" s="214">
        <f>IF(ISBLANK($E85),"",ROUND(ABS(_xll.RtGet(SourceAlias,$O85,BID)-P85),4))</f>
        <v>0</v>
      </c>
      <c r="AD85" s="214">
        <f>IF(ISBLANK($E85),"",ROUND(ABS(_xll.RtGet(SourceAlias,$O85,ASK)-Q85),4))</f>
        <v>0</v>
      </c>
      <c r="AE85" s="214">
        <f>IF(ISBLANK($F85),"",ROUND(ABS(_xll.RtGet(SourceAlias,$R85,BID)-S85),4))</f>
        <v>2E-3</v>
      </c>
      <c r="AF85" s="214">
        <f>IF(ISBLANK($F85),"",ROUND(ABS(_xll.RtGet(SourceAlias,$R85,ASK)-T85),4))</f>
        <v>2E-3</v>
      </c>
      <c r="AG85" s="214">
        <f>IF(ISBLANK($G85),"",ROUND(ABS(_xll.RtGet(SourceAlias,$U85,BID)-V85),4))</f>
        <v>0</v>
      </c>
      <c r="AH85" s="214">
        <f>IF(ISBLANK($G85),"",ROUND(ABS(_xll.RtGet(SourceAlias,$U85,ASK)-W85),4))</f>
        <v>0</v>
      </c>
    </row>
    <row r="86" spans="1:34" x14ac:dyDescent="0.2">
      <c r="A86" s="217"/>
      <c r="B86" s="56" t="s">
        <v>88</v>
      </c>
      <c r="C86" s="201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210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210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201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201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2" t="str">
        <v>EUR1MSW11Y=</v>
      </c>
      <c r="J86" s="137">
        <f>IF(I86="","",'1M Pricing'!$I86*100)</f>
        <v>1.0566662068195507</v>
      </c>
      <c r="K86" s="137">
        <f t="shared" si="5"/>
        <v>1.0566662068195507</v>
      </c>
      <c r="L86" s="132" t="str">
        <v>EUR3MSW11Y=</v>
      </c>
      <c r="M86" s="137">
        <f>IF(L86="","",'3M Pricing'!$I86*100)</f>
        <v>1.1568867150177953</v>
      </c>
      <c r="N86" s="133">
        <f t="shared" si="6"/>
        <v>1.1568867150177953</v>
      </c>
      <c r="O86" s="132" t="str">
        <v>EUR6MSW11Y=</v>
      </c>
      <c r="P86" s="133">
        <f>IF(O86="","",'6M Pricing'!$I86*100)</f>
        <v>1.1096765065189866</v>
      </c>
      <c r="Q86" s="133">
        <f t="shared" si="7"/>
        <v>1.1096765065189866</v>
      </c>
      <c r="R86" s="132" t="str">
        <v>EUR1YSW11Y=</v>
      </c>
      <c r="S86" s="133">
        <f>IF(R86="","",'1Y Pricing'!$I86*100)</f>
        <v>1.3335454319874176</v>
      </c>
      <c r="T86" s="133">
        <f t="shared" si="8"/>
        <v>1.3335454319874176</v>
      </c>
      <c r="U86" s="132" t="str">
        <v>EURONOIS11Y=</v>
      </c>
      <c r="V86" s="137">
        <f>IF(U86="","",'ON Pricing'!$I86*100)</f>
        <v>0.99800000003798273</v>
      </c>
      <c r="W86" s="137">
        <f t="shared" si="9"/>
        <v>0.99800000003798273</v>
      </c>
      <c r="Y86" s="214">
        <f>IF(ISBLANK($C86),"",ROUND(ABS(_xll.RtGet(SourceAlias,$I86,BID)-J86),4))</f>
        <v>1E-3</v>
      </c>
      <c r="Z86" s="214">
        <f>IF(ISBLANK($C86),"",ROUND(ABS(_xll.RtGet(SourceAlias,$I86,ASK)-K86),4))</f>
        <v>1E-3</v>
      </c>
      <c r="AA86" s="214">
        <f>IF(ISBLANK($D86),"",ROUND(ABS(_xll.RtGet(SourceAlias,$L86,BID)-M86),4))</f>
        <v>1E-3</v>
      </c>
      <c r="AB86" s="214">
        <f>IF(ISBLANK($D86),"",ROUND(ABS(_xll.RtGet(SourceAlias,$L86,ASK)-N86),4))</f>
        <v>1E-3</v>
      </c>
      <c r="AC86" s="214">
        <f>IF(ISBLANK($E86),"",ROUND(ABS(_xll.RtGet(SourceAlias,$O86,BID)-P86),4))</f>
        <v>0</v>
      </c>
      <c r="AD86" s="214">
        <f>IF(ISBLANK($E86),"",ROUND(ABS(_xll.RtGet(SourceAlias,$O86,ASK)-Q86),4))</f>
        <v>0</v>
      </c>
      <c r="AE86" s="214">
        <f>IF(ISBLANK($F86),"",ROUND(ABS(_xll.RtGet(SourceAlias,$R86,BID)-S86),4))</f>
        <v>2E-3</v>
      </c>
      <c r="AF86" s="214">
        <f>IF(ISBLANK($F86),"",ROUND(ABS(_xll.RtGet(SourceAlias,$R86,ASK)-T86),4))</f>
        <v>2E-3</v>
      </c>
      <c r="AG86" s="214">
        <f>IF(ISBLANK($G86),"",ROUND(ABS(_xll.RtGet(SourceAlias,$U86,BID)-V86),4))</f>
        <v>0</v>
      </c>
      <c r="AH86" s="214">
        <f>IF(ISBLANK($G86),"",ROUND(ABS(_xll.RtGet(SourceAlias,$U86,ASK)-W86),4))</f>
        <v>0</v>
      </c>
    </row>
    <row r="87" spans="1:34" x14ac:dyDescent="0.2">
      <c r="A87" s="217"/>
      <c r="B87" s="56" t="s">
        <v>30</v>
      </c>
      <c r="C87" s="201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210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210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201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201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2" t="str">
        <v>EUR1MSW12Y=</v>
      </c>
      <c r="J87" s="137">
        <f>IF(I87="","",'1M Pricing'!$I87*100)</f>
        <v>1.1339999999975456</v>
      </c>
      <c r="K87" s="137">
        <f t="shared" si="5"/>
        <v>1.1339999999975456</v>
      </c>
      <c r="L87" s="132" t="str">
        <v>EUR3MSW12Y=</v>
      </c>
      <c r="M87" s="137">
        <f>IF(L87="","",'3M Pricing'!$I87*100)</f>
        <v>1.2330000000039572</v>
      </c>
      <c r="N87" s="133">
        <f t="shared" si="6"/>
        <v>1.2330000000039572</v>
      </c>
      <c r="O87" s="132" t="str">
        <v>EUR6MSW12Y=</v>
      </c>
      <c r="P87" s="133">
        <f>IF(O87="","",'6M Pricing'!$I87*100)</f>
        <v>1.1800661010602174</v>
      </c>
      <c r="Q87" s="133">
        <f t="shared" si="7"/>
        <v>1.1800661010602174</v>
      </c>
      <c r="R87" s="132" t="str">
        <v>EUR1YSW12Y=</v>
      </c>
      <c r="S87" s="133">
        <f>IF(R87="","",'1Y Pricing'!$I87*100)</f>
        <v>1.4030000000041514</v>
      </c>
      <c r="T87" s="133">
        <f t="shared" si="8"/>
        <v>1.4030000000041514</v>
      </c>
      <c r="U87" s="132" t="str">
        <v>EURONOIS12Y=</v>
      </c>
      <c r="V87" s="137">
        <f>IF(U87="","",'ON Pricing'!$I87*100)</f>
        <v>1.0740000000439356</v>
      </c>
      <c r="W87" s="137">
        <f t="shared" si="9"/>
        <v>1.0740000000439356</v>
      </c>
      <c r="Y87" s="214">
        <f>IF(ISBLANK($C87),"",ROUND(ABS(_xll.RtGet(SourceAlias,$I87,BID)-J87),4))</f>
        <v>1E-3</v>
      </c>
      <c r="Z87" s="214">
        <f>IF(ISBLANK($C87),"",ROUND(ABS(_xll.RtGet(SourceAlias,$I87,ASK)-K87),4))</f>
        <v>1E-3</v>
      </c>
      <c r="AA87" s="214">
        <f>IF(ISBLANK($D87),"",ROUND(ABS(_xll.RtGet(SourceAlias,$L87,BID)-M87),4))</f>
        <v>1E-3</v>
      </c>
      <c r="AB87" s="214">
        <f>IF(ISBLANK($D87),"",ROUND(ABS(_xll.RtGet(SourceAlias,$L87,ASK)-N87),4))</f>
        <v>1E-3</v>
      </c>
      <c r="AC87" s="214">
        <f>IF(ISBLANK($E87),"",ROUND(ABS(_xll.RtGet(SourceAlias,$O87,BID)-P87),4))</f>
        <v>0</v>
      </c>
      <c r="AD87" s="214">
        <f>IF(ISBLANK($E87),"",ROUND(ABS(_xll.RtGet(SourceAlias,$O87,ASK)-Q87),4))</f>
        <v>0</v>
      </c>
      <c r="AE87" s="214">
        <f>IF(ISBLANK($F87),"",ROUND(ABS(_xll.RtGet(SourceAlias,$R87,BID)-S87),4))</f>
        <v>2E-3</v>
      </c>
      <c r="AF87" s="214">
        <f>IF(ISBLANK($F87),"",ROUND(ABS(_xll.RtGet(SourceAlias,$R87,ASK)-T87),4))</f>
        <v>2E-3</v>
      </c>
      <c r="AG87" s="214">
        <f>IF(ISBLANK($G87),"",ROUND(ABS(_xll.RtGet(SourceAlias,$U87,BID)-V87),4))</f>
        <v>0</v>
      </c>
      <c r="AH87" s="214">
        <f>IF(ISBLANK($G87),"",ROUND(ABS(_xll.RtGet(SourceAlias,$U87,ASK)-W87),4))</f>
        <v>0</v>
      </c>
    </row>
    <row r="88" spans="1:34" x14ac:dyDescent="0.2">
      <c r="A88" s="217"/>
      <c r="B88" s="56" t="s">
        <v>89</v>
      </c>
      <c r="C88" s="201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210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210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201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201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2" t="str">
        <v>EUR1MSW13Y=</v>
      </c>
      <c r="J88" s="137">
        <f>IF(I88="","",'1M Pricing'!$I88*100)</f>
        <v>1.1985870231402671</v>
      </c>
      <c r="K88" s="137">
        <f t="shared" si="5"/>
        <v>1.1985870231402671</v>
      </c>
      <c r="L88" s="132" t="str">
        <v>EUR3MSW13Y=</v>
      </c>
      <c r="M88" s="137">
        <f>IF(L88="","",'3M Pricing'!$I88*100)</f>
        <v>1.2966020357511063</v>
      </c>
      <c r="N88" s="133">
        <f t="shared" si="6"/>
        <v>1.2966020357511063</v>
      </c>
      <c r="O88" s="132" t="str">
        <v>EUR6MSW13Y=</v>
      </c>
      <c r="P88" s="133">
        <f>IF(O88="","",'6M Pricing'!$I88*100)</f>
        <v>1.2386838006252727</v>
      </c>
      <c r="Q88" s="133">
        <f t="shared" si="7"/>
        <v>1.2386838006252727</v>
      </c>
      <c r="R88" s="132" t="str">
        <v>EUR1YSW13Y=</v>
      </c>
      <c r="S88" s="133">
        <f>IF(R88="","",'1Y Pricing'!$I88*100)</f>
        <v>1.4601779797959884</v>
      </c>
      <c r="T88" s="133">
        <f t="shared" si="8"/>
        <v>1.4601779797959884</v>
      </c>
      <c r="U88" s="132" t="str">
        <v>EURONOIS13Y=</v>
      </c>
      <c r="V88" s="137">
        <f>IF(U88="","",'ON Pricing'!$I88*100)</f>
        <v>1.1372328537869552</v>
      </c>
      <c r="W88" s="137">
        <f t="shared" si="9"/>
        <v>1.1372328537869552</v>
      </c>
      <c r="Y88" s="214">
        <f>IF(ISBLANK($C88),"",ROUND(ABS(_xll.RtGet(SourceAlias,$I88,BID)-J88),4))</f>
        <v>1E-3</v>
      </c>
      <c r="Z88" s="214">
        <f>IF(ISBLANK($C88),"",ROUND(ABS(_xll.RtGet(SourceAlias,$I88,ASK)-K88),4))</f>
        <v>1E-3</v>
      </c>
      <c r="AA88" s="214">
        <f>IF(ISBLANK($D88),"",ROUND(ABS(_xll.RtGet(SourceAlias,$L88,BID)-M88),4))</f>
        <v>1E-3</v>
      </c>
      <c r="AB88" s="214">
        <f>IF(ISBLANK($D88),"",ROUND(ABS(_xll.RtGet(SourceAlias,$L88,ASK)-N88),4))</f>
        <v>1E-3</v>
      </c>
      <c r="AC88" s="214">
        <f>IF(ISBLANK($E88),"",ROUND(ABS(_xll.RtGet(SourceAlias,$O88,BID)-P88),4))</f>
        <v>0</v>
      </c>
      <c r="AD88" s="214">
        <f>IF(ISBLANK($E88),"",ROUND(ABS(_xll.RtGet(SourceAlias,$O88,ASK)-Q88),4))</f>
        <v>0</v>
      </c>
      <c r="AE88" s="214">
        <f>IF(ISBLANK($F88),"",ROUND(ABS(_xll.RtGet(SourceAlias,$R88,BID)-S88),4))</f>
        <v>2E-3</v>
      </c>
      <c r="AF88" s="214">
        <f>IF(ISBLANK($F88),"",ROUND(ABS(_xll.RtGet(SourceAlias,$R88,ASK)-T88),4))</f>
        <v>2E-3</v>
      </c>
      <c r="AG88" s="214">
        <f>IF(ISBLANK($G88),"",ROUND(ABS(_xll.RtGet(SourceAlias,$U88,BID)-V88),4))</f>
        <v>0</v>
      </c>
      <c r="AH88" s="214">
        <f>IF(ISBLANK($G88),"",ROUND(ABS(_xll.RtGet(SourceAlias,$U88,ASK)-W88),4))</f>
        <v>0</v>
      </c>
    </row>
    <row r="89" spans="1:34" x14ac:dyDescent="0.2">
      <c r="A89" s="217"/>
      <c r="B89" s="56" t="s">
        <v>90</v>
      </c>
      <c r="C89" s="201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210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210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201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201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2" t="str">
        <v>EUR1MSW14Y=</v>
      </c>
      <c r="J89" s="137">
        <f>IF(I89="","",'1M Pricing'!$I89*100)</f>
        <v>1.2522514404270695</v>
      </c>
      <c r="K89" s="137">
        <f t="shared" si="5"/>
        <v>1.2522514404270695</v>
      </c>
      <c r="L89" s="132" t="str">
        <v>EUR3MSW14Y=</v>
      </c>
      <c r="M89" s="137">
        <f>IF(L89="","",'3M Pricing'!$I89*100)</f>
        <v>1.3493552268632489</v>
      </c>
      <c r="N89" s="133">
        <f t="shared" si="6"/>
        <v>1.3493552268632489</v>
      </c>
      <c r="O89" s="132" t="str">
        <v>EUR6MSW14Y=</v>
      </c>
      <c r="P89" s="133">
        <f>IF(O89="","",'6M Pricing'!$I89*100)</f>
        <v>1.2871610996492018</v>
      </c>
      <c r="Q89" s="133">
        <f t="shared" si="7"/>
        <v>1.2871610996492018</v>
      </c>
      <c r="R89" s="132" t="str">
        <v>EUR1YSW14Y=</v>
      </c>
      <c r="S89" s="133">
        <f>IF(R89="","",'1Y Pricing'!$I89*100)</f>
        <v>1.5069054918307818</v>
      </c>
      <c r="T89" s="133">
        <f t="shared" si="8"/>
        <v>1.5069054918307818</v>
      </c>
      <c r="U89" s="132" t="str">
        <v>EURONOIS14Y=</v>
      </c>
      <c r="V89" s="137">
        <f>IF(U89="","",'ON Pricing'!$I89*100)</f>
        <v>1.1899159380129902</v>
      </c>
      <c r="W89" s="137">
        <f t="shared" si="9"/>
        <v>1.1899159380129902</v>
      </c>
      <c r="Y89" s="214">
        <f>IF(ISBLANK($C89),"",ROUND(ABS(_xll.RtGet(SourceAlias,$I89,BID)-J89),4))</f>
        <v>1E-3</v>
      </c>
      <c r="Z89" s="214">
        <f>IF(ISBLANK($C89),"",ROUND(ABS(_xll.RtGet(SourceAlias,$I89,ASK)-K89),4))</f>
        <v>1E-3</v>
      </c>
      <c r="AA89" s="214">
        <f>IF(ISBLANK($D89),"",ROUND(ABS(_xll.RtGet(SourceAlias,$L89,BID)-M89),4))</f>
        <v>1E-3</v>
      </c>
      <c r="AB89" s="214">
        <f>IF(ISBLANK($D89),"",ROUND(ABS(_xll.RtGet(SourceAlias,$L89,ASK)-N89),4))</f>
        <v>1E-3</v>
      </c>
      <c r="AC89" s="214">
        <f>IF(ISBLANK($E89),"",ROUND(ABS(_xll.RtGet(SourceAlias,$O89,BID)-P89),4))</f>
        <v>0</v>
      </c>
      <c r="AD89" s="214">
        <f>IF(ISBLANK($E89),"",ROUND(ABS(_xll.RtGet(SourceAlias,$O89,ASK)-Q89),4))</f>
        <v>0</v>
      </c>
      <c r="AE89" s="214">
        <f>IF(ISBLANK($F89),"",ROUND(ABS(_xll.RtGet(SourceAlias,$R89,BID)-S89),4))</f>
        <v>2E-3</v>
      </c>
      <c r="AF89" s="214">
        <f>IF(ISBLANK($F89),"",ROUND(ABS(_xll.RtGet(SourceAlias,$R89,ASK)-T89),4))</f>
        <v>2E-3</v>
      </c>
      <c r="AG89" s="214">
        <f>IF(ISBLANK($G89),"",ROUND(ABS(_xll.RtGet(SourceAlias,$U89,BID)-V89),4))</f>
        <v>0</v>
      </c>
      <c r="AH89" s="214">
        <f>IF(ISBLANK($G89),"",ROUND(ABS(_xll.RtGet(SourceAlias,$U89,ASK)-W89),4))</f>
        <v>0</v>
      </c>
    </row>
    <row r="90" spans="1:34" x14ac:dyDescent="0.2">
      <c r="A90" s="217"/>
      <c r="B90" s="56" t="s">
        <v>31</v>
      </c>
      <c r="C90" s="201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210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210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201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201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2" t="str">
        <v>EUR1MSW15Y=</v>
      </c>
      <c r="J90" s="137">
        <f>IF(I90="","",'1M Pricing'!$I90*100)</f>
        <v>1.296999999997132</v>
      </c>
      <c r="K90" s="137">
        <f t="shared" si="5"/>
        <v>1.296999999997132</v>
      </c>
      <c r="L90" s="132" t="str">
        <v>EUR3MSW15Y=</v>
      </c>
      <c r="M90" s="137">
        <f>IF(L90="","",'3M Pricing'!$I90*100)</f>
        <v>1.3930000000298499</v>
      </c>
      <c r="N90" s="133">
        <f t="shared" si="6"/>
        <v>1.3930000000298499</v>
      </c>
      <c r="O90" s="132" t="str">
        <v>EUR6MSW15Y=</v>
      </c>
      <c r="P90" s="133">
        <f>IF(O90="","",'6M Pricing'!$I90*100)</f>
        <v>1.3271942491318962</v>
      </c>
      <c r="Q90" s="133">
        <f t="shared" si="7"/>
        <v>1.3271942491318962</v>
      </c>
      <c r="R90" s="132" t="str">
        <v>EUR1YSW15Y=</v>
      </c>
      <c r="S90" s="133">
        <f>IF(R90="","",'1Y Pricing'!$I90*100)</f>
        <v>1.5450000000588111</v>
      </c>
      <c r="T90" s="133">
        <f t="shared" si="8"/>
        <v>1.5450000000588111</v>
      </c>
      <c r="U90" s="132" t="str">
        <v>EURONOIS15Y=</v>
      </c>
      <c r="V90" s="137">
        <f>IF(U90="","",'ON Pricing'!$I90*100)</f>
        <v>1.2340000000598172</v>
      </c>
      <c r="W90" s="137">
        <f t="shared" si="9"/>
        <v>1.2340000000598172</v>
      </c>
      <c r="Y90" s="214">
        <f>IF(ISBLANK($C90),"",ROUND(ABS(_xll.RtGet(SourceAlias,$I90,BID)-J90),4))</f>
        <v>1E-3</v>
      </c>
      <c r="Z90" s="214">
        <f>IF(ISBLANK($C90),"",ROUND(ABS(_xll.RtGet(SourceAlias,$I90,ASK)-K90),4))</f>
        <v>1E-3</v>
      </c>
      <c r="AA90" s="214">
        <f>IF(ISBLANK($D90),"",ROUND(ABS(_xll.RtGet(SourceAlias,$L90,BID)-M90),4))</f>
        <v>1E-3</v>
      </c>
      <c r="AB90" s="214">
        <f>IF(ISBLANK($D90),"",ROUND(ABS(_xll.RtGet(SourceAlias,$L90,ASK)-N90),4))</f>
        <v>1E-3</v>
      </c>
      <c r="AC90" s="214">
        <f>IF(ISBLANK($E90),"",ROUND(ABS(_xll.RtGet(SourceAlias,$O90,BID)-P90),4))</f>
        <v>0</v>
      </c>
      <c r="AD90" s="214">
        <f>IF(ISBLANK($E90),"",ROUND(ABS(_xll.RtGet(SourceAlias,$O90,ASK)-Q90),4))</f>
        <v>0</v>
      </c>
      <c r="AE90" s="214">
        <f>IF(ISBLANK($F90),"",ROUND(ABS(_xll.RtGet(SourceAlias,$R90,BID)-S90),4))</f>
        <v>2E-3</v>
      </c>
      <c r="AF90" s="214">
        <f>IF(ISBLANK($F90),"",ROUND(ABS(_xll.RtGet(SourceAlias,$R90,ASK)-T90),4))</f>
        <v>2E-3</v>
      </c>
      <c r="AG90" s="214">
        <f>IF(ISBLANK($G90),"",ROUND(ABS(_xll.RtGet(SourceAlias,$U90,BID)-V90),4))</f>
        <v>0</v>
      </c>
      <c r="AH90" s="214">
        <f>IF(ISBLANK($G90),"",ROUND(ABS(_xll.RtGet(SourceAlias,$U90,ASK)-W90),4))</f>
        <v>0</v>
      </c>
    </row>
    <row r="91" spans="1:34" x14ac:dyDescent="0.2">
      <c r="A91" s="217"/>
      <c r="B91" s="56" t="s">
        <v>91</v>
      </c>
      <c r="C91" s="201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210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210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201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201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2" t="str">
        <v>EUR1MSW16Y=</v>
      </c>
      <c r="J91" s="137">
        <f>IF(I91="","",'1M Pricing'!$I91*100)</f>
        <v>1.334537395679283</v>
      </c>
      <c r="K91" s="137">
        <f t="shared" si="5"/>
        <v>1.334537395679283</v>
      </c>
      <c r="L91" s="132" t="str">
        <v>EUR3MSW16Y=</v>
      </c>
      <c r="M91" s="137">
        <f>IF(L91="","",'3M Pricing'!$I91*100)</f>
        <v>1.4290329754234483</v>
      </c>
      <c r="N91" s="133">
        <f t="shared" si="6"/>
        <v>1.4290329754234483</v>
      </c>
      <c r="O91" s="132" t="str">
        <v>EUR6MSW16Y=</v>
      </c>
      <c r="P91" s="133">
        <f>IF(O91="","",'6M Pricing'!$I91*100)</f>
        <v>1.3602258876181688</v>
      </c>
      <c r="Q91" s="133">
        <f t="shared" si="7"/>
        <v>1.3602258876181688</v>
      </c>
      <c r="R91" s="132" t="str">
        <v>EUR1YSW16Y=</v>
      </c>
      <c r="S91" s="133">
        <f>IF(R91="","",'1Y Pricing'!$I91*100)</f>
        <v>1.5760418739599169</v>
      </c>
      <c r="T91" s="133">
        <f t="shared" si="8"/>
        <v>1.5760418739599169</v>
      </c>
      <c r="U91" s="132" t="str">
        <v>EURONOIS16Y=</v>
      </c>
      <c r="V91" s="137">
        <f>IF(U91="","",'ON Pricing'!$I91*100)</f>
        <v>1.2713221633148346</v>
      </c>
      <c r="W91" s="137">
        <f t="shared" si="9"/>
        <v>1.2713221633148346</v>
      </c>
      <c r="Y91" s="214">
        <f>IF(ISBLANK($C91),"",ROUND(ABS(_xll.RtGet(SourceAlias,$I91,BID)-J91),4))</f>
        <v>1E-3</v>
      </c>
      <c r="Z91" s="214">
        <f>IF(ISBLANK($C91),"",ROUND(ABS(_xll.RtGet(SourceAlias,$I91,ASK)-K91),4))</f>
        <v>1E-3</v>
      </c>
      <c r="AA91" s="214">
        <f>IF(ISBLANK($D91),"",ROUND(ABS(_xll.RtGet(SourceAlias,$L91,BID)-M91),4))</f>
        <v>1E-3</v>
      </c>
      <c r="AB91" s="214">
        <f>IF(ISBLANK($D91),"",ROUND(ABS(_xll.RtGet(SourceAlias,$L91,ASK)-N91),4))</f>
        <v>1E-3</v>
      </c>
      <c r="AC91" s="214">
        <f>IF(ISBLANK($E91),"",ROUND(ABS(_xll.RtGet(SourceAlias,$O91,BID)-P91),4))</f>
        <v>0</v>
      </c>
      <c r="AD91" s="214">
        <f>IF(ISBLANK($E91),"",ROUND(ABS(_xll.RtGet(SourceAlias,$O91,ASK)-Q91),4))</f>
        <v>0</v>
      </c>
      <c r="AE91" s="214">
        <f>IF(ISBLANK($F91),"",ROUND(ABS(_xll.RtGet(SourceAlias,$R91,BID)-S91),4))</f>
        <v>2E-3</v>
      </c>
      <c r="AF91" s="214">
        <f>IF(ISBLANK($F91),"",ROUND(ABS(_xll.RtGet(SourceAlias,$R91,ASK)-T91),4))</f>
        <v>2E-3</v>
      </c>
      <c r="AG91" s="214">
        <f>IF(ISBLANK($G91),"",ROUND(ABS(_xll.RtGet(SourceAlias,$U91,BID)-V91),4))</f>
        <v>0</v>
      </c>
      <c r="AH91" s="214">
        <f>IF(ISBLANK($G91),"",ROUND(ABS(_xll.RtGet(SourceAlias,$U91,ASK)-W91),4))</f>
        <v>0</v>
      </c>
    </row>
    <row r="92" spans="1:34" x14ac:dyDescent="0.2">
      <c r="A92" s="217"/>
      <c r="B92" s="56" t="s">
        <v>92</v>
      </c>
      <c r="C92" s="201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210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210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201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201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2" t="str">
        <v>EUR1MSW17Y=</v>
      </c>
      <c r="J92" s="137">
        <f>IF(I92="","",'1M Pricing'!$I92*100)</f>
        <v>1.3661605326051847</v>
      </c>
      <c r="K92" s="137">
        <f t="shared" si="5"/>
        <v>1.3661605326051847</v>
      </c>
      <c r="L92" s="132" t="str">
        <v>EUR3MSW17Y=</v>
      </c>
      <c r="M92" s="137">
        <f>IF(L92="","",'3M Pricing'!$I92*100)</f>
        <v>1.4588399049354672</v>
      </c>
      <c r="N92" s="133">
        <f t="shared" si="6"/>
        <v>1.4588399049354672</v>
      </c>
      <c r="O92" s="132" t="str">
        <v>EUR6MSW17Y=</v>
      </c>
      <c r="P92" s="133">
        <f>IF(O92="","",'6M Pricing'!$I92*100)</f>
        <v>1.3875230024452394</v>
      </c>
      <c r="Q92" s="133">
        <f t="shared" si="7"/>
        <v>1.3875230024452394</v>
      </c>
      <c r="R92" s="132" t="str">
        <v>EUR1YSW17Y=</v>
      </c>
      <c r="S92" s="133">
        <f>IF(R92="","",'1Y Pricing'!$I92*100)</f>
        <v>1.6013761018033854</v>
      </c>
      <c r="T92" s="133">
        <f t="shared" si="8"/>
        <v>1.6013761018033854</v>
      </c>
      <c r="U92" s="132" t="str">
        <v>EURONOIS17Y=</v>
      </c>
      <c r="V92" s="137">
        <f>IF(U92="","",'ON Pricing'!$I92*100)</f>
        <v>1.3029548197661303</v>
      </c>
      <c r="W92" s="137">
        <f t="shared" si="9"/>
        <v>1.3029548197661303</v>
      </c>
      <c r="Y92" s="214">
        <f>IF(ISBLANK($C92),"",ROUND(ABS(_xll.RtGet(SourceAlias,$I92,BID)-J92),4))</f>
        <v>1E-3</v>
      </c>
      <c r="Z92" s="214">
        <f>IF(ISBLANK($C92),"",ROUND(ABS(_xll.RtGet(SourceAlias,$I92,ASK)-K92),4))</f>
        <v>1E-3</v>
      </c>
      <c r="AA92" s="214">
        <f>IF(ISBLANK($D92),"",ROUND(ABS(_xll.RtGet(SourceAlias,$L92,BID)-M92),4))</f>
        <v>1E-3</v>
      </c>
      <c r="AB92" s="214">
        <f>IF(ISBLANK($D92),"",ROUND(ABS(_xll.RtGet(SourceAlias,$L92,ASK)-N92),4))</f>
        <v>1E-3</v>
      </c>
      <c r="AC92" s="214">
        <f>IF(ISBLANK($E92),"",ROUND(ABS(_xll.RtGet(SourceAlias,$O92,BID)-P92),4))</f>
        <v>0</v>
      </c>
      <c r="AD92" s="214">
        <f>IF(ISBLANK($E92),"",ROUND(ABS(_xll.RtGet(SourceAlias,$O92,ASK)-Q92),4))</f>
        <v>0</v>
      </c>
      <c r="AE92" s="214">
        <f>IF(ISBLANK($F92),"",ROUND(ABS(_xll.RtGet(SourceAlias,$R92,BID)-S92),4))</f>
        <v>2E-3</v>
      </c>
      <c r="AF92" s="214">
        <f>IF(ISBLANK($F92),"",ROUND(ABS(_xll.RtGet(SourceAlias,$R92,ASK)-T92),4))</f>
        <v>2E-3</v>
      </c>
      <c r="AG92" s="214">
        <f>IF(ISBLANK($G92),"",ROUND(ABS(_xll.RtGet(SourceAlias,$U92,BID)-V92),4))</f>
        <v>0</v>
      </c>
      <c r="AH92" s="214">
        <f>IF(ISBLANK($G92),"",ROUND(ABS(_xll.RtGet(SourceAlias,$U92,ASK)-W92),4))</f>
        <v>0</v>
      </c>
    </row>
    <row r="93" spans="1:34" x14ac:dyDescent="0.2">
      <c r="A93" s="217"/>
      <c r="B93" s="56" t="s">
        <v>93</v>
      </c>
      <c r="C93" s="201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210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210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201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201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2" t="str">
        <v>EUR1MSW18Y=</v>
      </c>
      <c r="J93" s="137">
        <f>IF(I93="","",'1M Pricing'!$I93*100)</f>
        <v>1.3915691967207897</v>
      </c>
      <c r="K93" s="137">
        <f t="shared" si="5"/>
        <v>1.3915691967207897</v>
      </c>
      <c r="L93" s="132" t="str">
        <v>EUR3MSW18Y=</v>
      </c>
      <c r="M93" s="137">
        <f>IF(L93="","",'3M Pricing'!$I93*100)</f>
        <v>1.4822925928943049</v>
      </c>
      <c r="N93" s="133">
        <f t="shared" si="6"/>
        <v>1.4822925928943049</v>
      </c>
      <c r="O93" s="132" t="str">
        <v>EUR6MSW18Y=</v>
      </c>
      <c r="P93" s="133">
        <f>IF(O93="","",'6M Pricing'!$I93*100)</f>
        <v>1.4089277236502662</v>
      </c>
      <c r="Q93" s="133">
        <f t="shared" si="7"/>
        <v>1.4089277236502662</v>
      </c>
      <c r="R93" s="132" t="str">
        <v>EUR1YSW18Y=</v>
      </c>
      <c r="S93" s="133">
        <f>IF(R93="","",'1Y Pricing'!$I93*100)</f>
        <v>1.6207758403054182</v>
      </c>
      <c r="T93" s="133">
        <f t="shared" si="8"/>
        <v>1.6207758403054182</v>
      </c>
      <c r="U93" s="132" t="str">
        <v>EURONOIS18Y=</v>
      </c>
      <c r="V93" s="137">
        <f>IF(U93="","",'ON Pricing'!$I93*100)</f>
        <v>1.3288825170263134</v>
      </c>
      <c r="W93" s="137">
        <f t="shared" si="9"/>
        <v>1.3288825170263134</v>
      </c>
      <c r="Y93" s="214">
        <f>IF(ISBLANK($C93),"",ROUND(ABS(_xll.RtGet(SourceAlias,$I93,BID)-J93),4))</f>
        <v>1E-3</v>
      </c>
      <c r="Z93" s="214">
        <f>IF(ISBLANK($C93),"",ROUND(ABS(_xll.RtGet(SourceAlias,$I93,ASK)-K93),4))</f>
        <v>1E-3</v>
      </c>
      <c r="AA93" s="214">
        <f>IF(ISBLANK($D93),"",ROUND(ABS(_xll.RtGet(SourceAlias,$L93,BID)-M93),4))</f>
        <v>1E-3</v>
      </c>
      <c r="AB93" s="214">
        <f>IF(ISBLANK($D93),"",ROUND(ABS(_xll.RtGet(SourceAlias,$L93,ASK)-N93),4))</f>
        <v>1E-3</v>
      </c>
      <c r="AC93" s="214">
        <f>IF(ISBLANK($E93),"",ROUND(ABS(_xll.RtGet(SourceAlias,$O93,BID)-P93),4))</f>
        <v>0</v>
      </c>
      <c r="AD93" s="214">
        <f>IF(ISBLANK($E93),"",ROUND(ABS(_xll.RtGet(SourceAlias,$O93,ASK)-Q93),4))</f>
        <v>0</v>
      </c>
      <c r="AE93" s="214">
        <f>IF(ISBLANK($F93),"",ROUND(ABS(_xll.RtGet(SourceAlias,$R93,BID)-S93),4))</f>
        <v>2E-3</v>
      </c>
      <c r="AF93" s="214">
        <f>IF(ISBLANK($F93),"",ROUND(ABS(_xll.RtGet(SourceAlias,$R93,ASK)-T93),4))</f>
        <v>2E-3</v>
      </c>
      <c r="AG93" s="214">
        <f>IF(ISBLANK($G93),"",ROUND(ABS(_xll.RtGet(SourceAlias,$U93,BID)-V93),4))</f>
        <v>0</v>
      </c>
      <c r="AH93" s="214">
        <f>IF(ISBLANK($G93),"",ROUND(ABS(_xll.RtGet(SourceAlias,$U93,ASK)-W93),4))</f>
        <v>0</v>
      </c>
    </row>
    <row r="94" spans="1:34" x14ac:dyDescent="0.2">
      <c r="A94" s="217"/>
      <c r="B94" s="56" t="s">
        <v>94</v>
      </c>
      <c r="C94" s="201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210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210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201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201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2" t="str">
        <v>EUR1MSW19Y=</v>
      </c>
      <c r="J94" s="137">
        <f>IF(I94="","",'1M Pricing'!$I94*100)</f>
        <v>1.4119654835591586</v>
      </c>
      <c r="K94" s="137">
        <f t="shared" si="5"/>
        <v>1.4119654835591586</v>
      </c>
      <c r="L94" s="132" t="str">
        <v>EUR3MSW19Y=</v>
      </c>
      <c r="M94" s="137">
        <f>IF(L94="","",'3M Pricing'!$I94*100)</f>
        <v>1.5007459650411064</v>
      </c>
      <c r="N94" s="133">
        <f t="shared" si="6"/>
        <v>1.5007459650411064</v>
      </c>
      <c r="O94" s="132" t="str">
        <v>EUR6MSW19Y=</v>
      </c>
      <c r="P94" s="133">
        <f>IF(O94="","",'6M Pricing'!$I94*100)</f>
        <v>1.4256582120608505</v>
      </c>
      <c r="Q94" s="133">
        <f t="shared" si="7"/>
        <v>1.4256582120608505</v>
      </c>
      <c r="R94" s="132" t="str">
        <v>EUR1YSW19Y=</v>
      </c>
      <c r="S94" s="133">
        <f>IF(R94="","",'1Y Pricing'!$I94*100)</f>
        <v>1.6354313878196962</v>
      </c>
      <c r="T94" s="133">
        <f t="shared" si="8"/>
        <v>1.6354313878196962</v>
      </c>
      <c r="U94" s="132" t="str">
        <v>EURONOIS19Y=</v>
      </c>
      <c r="V94" s="137">
        <f>IF(U94="","",'ON Pricing'!$I94*100)</f>
        <v>1.3500385682295202</v>
      </c>
      <c r="W94" s="137">
        <f t="shared" si="9"/>
        <v>1.3500385682295202</v>
      </c>
      <c r="Y94" s="214">
        <f>IF(ISBLANK($C94),"",ROUND(ABS(_xll.RtGet(SourceAlias,$I94,BID)-J94),4))</f>
        <v>1E-3</v>
      </c>
      <c r="Z94" s="214">
        <f>IF(ISBLANK($C94),"",ROUND(ABS(_xll.RtGet(SourceAlias,$I94,ASK)-K94),4))</f>
        <v>1E-3</v>
      </c>
      <c r="AA94" s="214">
        <f>IF(ISBLANK($D94),"",ROUND(ABS(_xll.RtGet(SourceAlias,$L94,BID)-M94),4))</f>
        <v>1E-3</v>
      </c>
      <c r="AB94" s="214">
        <f>IF(ISBLANK($D94),"",ROUND(ABS(_xll.RtGet(SourceAlias,$L94,ASK)-N94),4))</f>
        <v>1E-3</v>
      </c>
      <c r="AC94" s="214">
        <f>IF(ISBLANK($E94),"",ROUND(ABS(_xll.RtGet(SourceAlias,$O94,BID)-P94),4))</f>
        <v>0</v>
      </c>
      <c r="AD94" s="214">
        <f>IF(ISBLANK($E94),"",ROUND(ABS(_xll.RtGet(SourceAlias,$O94,ASK)-Q94),4))</f>
        <v>0</v>
      </c>
      <c r="AE94" s="214">
        <f>IF(ISBLANK($F94),"",ROUND(ABS(_xll.RtGet(SourceAlias,$R94,BID)-S94),4))</f>
        <v>2E-3</v>
      </c>
      <c r="AF94" s="214">
        <f>IF(ISBLANK($F94),"",ROUND(ABS(_xll.RtGet(SourceAlias,$R94,ASK)-T94),4))</f>
        <v>2E-3</v>
      </c>
      <c r="AG94" s="214">
        <f>IF(ISBLANK($G94),"",ROUND(ABS(_xll.RtGet(SourceAlias,$U94,BID)-V94),4))</f>
        <v>0</v>
      </c>
      <c r="AH94" s="214">
        <f>IF(ISBLANK($G94),"",ROUND(ABS(_xll.RtGet(SourceAlias,$U94,ASK)-W94),4))</f>
        <v>0</v>
      </c>
    </row>
    <row r="95" spans="1:34" x14ac:dyDescent="0.2">
      <c r="A95" s="217"/>
      <c r="B95" s="56" t="s">
        <v>95</v>
      </c>
      <c r="C95" s="201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210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20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201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201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2" t="str">
        <v>EUR1MSW20Y=</v>
      </c>
      <c r="J95" s="137">
        <f>IF(I95="","",'1M Pricing'!$I95*100)</f>
        <v>1.4280000000005306</v>
      </c>
      <c r="K95" s="137">
        <f t="shared" si="5"/>
        <v>1.4280000000005306</v>
      </c>
      <c r="L95" s="132" t="str">
        <v>EUR3MSW20Y=</v>
      </c>
      <c r="M95" s="137">
        <f>IF(L95="","",'3M Pricing'!$I95*100)</f>
        <v>1.5150000000206079</v>
      </c>
      <c r="N95" s="133">
        <f t="shared" si="6"/>
        <v>1.5150000000206079</v>
      </c>
      <c r="O95" s="132" t="str">
        <v>EUR6MSW20Y=</v>
      </c>
      <c r="P95" s="133">
        <f>IF(O95="","",'6M Pricing'!$I95*100)</f>
        <v>1.4384172446285937</v>
      </c>
      <c r="Q95" s="133">
        <f t="shared" si="7"/>
        <v>1.4384172446285937</v>
      </c>
      <c r="R95" s="132" t="str">
        <v>EUR1YSW20Y=</v>
      </c>
      <c r="S95" s="133">
        <f>IF(R95="","",'1Y Pricing'!$I95*100)</f>
        <v>1.6459999999835773</v>
      </c>
      <c r="T95" s="133">
        <f t="shared" si="8"/>
        <v>1.6459999999835773</v>
      </c>
      <c r="U95" s="132" t="str">
        <v>EURONOIS20Y=</v>
      </c>
      <c r="V95" s="137">
        <f>IF(U95="","",'ON Pricing'!$I95*100)</f>
        <v>1.3669999999376929</v>
      </c>
      <c r="W95" s="137">
        <f t="shared" si="9"/>
        <v>1.3669999999376929</v>
      </c>
      <c r="Y95" s="214">
        <f>IF(ISBLANK($C95),"",ROUND(ABS(_xll.RtGet(SourceAlias,$I95,BID)-J95),4))</f>
        <v>1E-3</v>
      </c>
      <c r="Z95" s="214">
        <f>IF(ISBLANK($C95),"",ROUND(ABS(_xll.RtGet(SourceAlias,$I95,ASK)-K95),4))</f>
        <v>1E-3</v>
      </c>
      <c r="AA95" s="214">
        <f>IF(ISBLANK($D95),"",ROUND(ABS(_xll.RtGet(SourceAlias,$L95,BID)-M95),4))</f>
        <v>1E-3</v>
      </c>
      <c r="AB95" s="214">
        <f>IF(ISBLANK($D95),"",ROUND(ABS(_xll.RtGet(SourceAlias,$L95,ASK)-N95),4))</f>
        <v>1E-3</v>
      </c>
      <c r="AC95" s="214">
        <f>IF(ISBLANK($E95),"",ROUND(ABS(_xll.RtGet(SourceAlias,$O95,BID)-P95),4))</f>
        <v>0</v>
      </c>
      <c r="AD95" s="214">
        <f>IF(ISBLANK($E95),"",ROUND(ABS(_xll.RtGet(SourceAlias,$O95,ASK)-Q95),4))</f>
        <v>0</v>
      </c>
      <c r="AE95" s="214">
        <f>IF(ISBLANK($F95),"",ROUND(ABS(_xll.RtGet(SourceAlias,$R95,BID)-S95),4))</f>
        <v>2E-3</v>
      </c>
      <c r="AF95" s="214">
        <f>IF(ISBLANK($F95),"",ROUND(ABS(_xll.RtGet(SourceAlias,$R95,ASK)-T95),4))</f>
        <v>2E-3</v>
      </c>
      <c r="AG95" s="214">
        <f>IF(ISBLANK($G95),"",ROUND(ABS(_xll.RtGet(SourceAlias,$U95,BID)-V95),4))</f>
        <v>0</v>
      </c>
      <c r="AH95" s="214">
        <f>IF(ISBLANK($G95),"",ROUND(ABS(_xll.RtGet(SourceAlias,$U95,ASK)-W95),4))</f>
        <v>0</v>
      </c>
    </row>
    <row r="96" spans="1:34" x14ac:dyDescent="0.2">
      <c r="A96" s="217"/>
      <c r="B96" s="56" t="s">
        <v>96</v>
      </c>
      <c r="C96" s="201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210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20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201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201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2" t="str">
        <v>EUR1MSW21Y=</v>
      </c>
      <c r="J96" s="137">
        <f>IF(I96="","",'1M Pricing'!$I96*100)</f>
        <v>1.4404259877860666</v>
      </c>
      <c r="K96" s="137">
        <f t="shared" si="5"/>
        <v>1.4404259877860666</v>
      </c>
      <c r="L96" s="132" t="str">
        <v>EUR3MSW21Y=</v>
      </c>
      <c r="M96" s="137">
        <f>IF(L96="","",'3M Pricing'!$I96*100)</f>
        <v>1.525931557086218</v>
      </c>
      <c r="N96" s="133">
        <f t="shared" si="6"/>
        <v>1.525931557086218</v>
      </c>
      <c r="O96" s="132" t="str">
        <v>EUR6MSW21Y=</v>
      </c>
      <c r="P96" s="133">
        <f>IF(O96="","",'6M Pricing'!$I96*100)</f>
        <v>1.4480007475843562</v>
      </c>
      <c r="Q96" s="133">
        <f t="shared" si="7"/>
        <v>1.4480007475843562</v>
      </c>
      <c r="R96" s="132" t="str">
        <v>EUR1YSW21Y=</v>
      </c>
      <c r="S96" s="133">
        <f>IF(R96="","",'1Y Pricing'!$I96*100)</f>
        <v>1.6535223840901083</v>
      </c>
      <c r="T96" s="133">
        <f t="shared" si="8"/>
        <v>1.6535223840901083</v>
      </c>
      <c r="U96" s="132" t="str">
        <v>EURONOIS21Y=</v>
      </c>
      <c r="V96" s="137">
        <f>IF(U96="","",'ON Pricing'!$I96*100)</f>
        <v>1.3802917212071164</v>
      </c>
      <c r="W96" s="137">
        <f t="shared" si="9"/>
        <v>1.3802917212071164</v>
      </c>
      <c r="Y96" s="214">
        <f>IF(ISBLANK($C96),"",ROUND(ABS(_xll.RtGet(SourceAlias,$I96,BID)-J96),4))</f>
        <v>1E-3</v>
      </c>
      <c r="Z96" s="214">
        <f>IF(ISBLANK($C96),"",ROUND(ABS(_xll.RtGet(SourceAlias,$I96,ASK)-K96),4))</f>
        <v>1E-3</v>
      </c>
      <c r="AA96" s="214">
        <f>IF(ISBLANK($D96),"",ROUND(ABS(_xll.RtGet(SourceAlias,$L96,BID)-M96),4))</f>
        <v>1E-3</v>
      </c>
      <c r="AB96" s="214">
        <f>IF(ISBLANK($D96),"",ROUND(ABS(_xll.RtGet(SourceAlias,$L96,ASK)-N96),4))</f>
        <v>1E-3</v>
      </c>
      <c r="AC96" s="214">
        <f>IF(ISBLANK($E96),"",ROUND(ABS(_xll.RtGet(SourceAlias,$O96,BID)-P96),4))</f>
        <v>0</v>
      </c>
      <c r="AD96" s="214">
        <f>IF(ISBLANK($E96),"",ROUND(ABS(_xll.RtGet(SourceAlias,$O96,ASK)-Q96),4))</f>
        <v>0</v>
      </c>
      <c r="AE96" s="214">
        <f>IF(ISBLANK($F96),"",ROUND(ABS(_xll.RtGet(SourceAlias,$R96,BID)-S96),4))</f>
        <v>2E-3</v>
      </c>
      <c r="AF96" s="214">
        <f>IF(ISBLANK($F96),"",ROUND(ABS(_xll.RtGet(SourceAlias,$R96,ASK)-T96),4))</f>
        <v>2E-3</v>
      </c>
      <c r="AG96" s="214">
        <f>IF(ISBLANK($G96),"",ROUND(ABS(_xll.RtGet(SourceAlias,$U96,BID)-V96),4))</f>
        <v>0</v>
      </c>
      <c r="AH96" s="214">
        <f>IF(ISBLANK($G96),"",ROUND(ABS(_xll.RtGet(SourceAlias,$U96,ASK)-W96),4))</f>
        <v>0</v>
      </c>
    </row>
    <row r="97" spans="1:34" x14ac:dyDescent="0.2">
      <c r="A97" s="217"/>
      <c r="B97" s="56" t="s">
        <v>97</v>
      </c>
      <c r="C97" s="201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210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20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201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201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2" t="str">
        <v>EUR1MSW22Y=</v>
      </c>
      <c r="J97" s="137">
        <f>IF(I97="","",'1M Pricing'!$I97*100)</f>
        <v>1.4495795324418181</v>
      </c>
      <c r="K97" s="137">
        <f t="shared" si="5"/>
        <v>1.4495795324418181</v>
      </c>
      <c r="L97" s="132" t="str">
        <v>EUR3MSW22Y=</v>
      </c>
      <c r="M97" s="137">
        <f>IF(L97="","",'3M Pricing'!$I97*100)</f>
        <v>1.5338185570973213</v>
      </c>
      <c r="N97" s="133">
        <f t="shared" si="6"/>
        <v>1.5338185570973213</v>
      </c>
      <c r="O97" s="132" t="str">
        <v>EUR6MSW22Y=</v>
      </c>
      <c r="P97" s="133">
        <f>IF(O97="","",'6M Pricing'!$I97*100)</f>
        <v>1.454694882342396</v>
      </c>
      <c r="Q97" s="133">
        <f t="shared" si="7"/>
        <v>1.454694882342396</v>
      </c>
      <c r="R97" s="132" t="str">
        <v>EUR1YSW22Y=</v>
      </c>
      <c r="S97" s="133">
        <f>IF(R97="","",'1Y Pricing'!$I97*100)</f>
        <v>1.6584598723400366</v>
      </c>
      <c r="T97" s="133">
        <f t="shared" si="8"/>
        <v>1.6584598723400366</v>
      </c>
      <c r="U97" s="132" t="str">
        <v>EURONOIS22Y=</v>
      </c>
      <c r="V97" s="137">
        <f>IF(U97="","",'ON Pricing'!$I97*100)</f>
        <v>1.3905202763623523</v>
      </c>
      <c r="W97" s="137">
        <f t="shared" si="9"/>
        <v>1.3905202763623523</v>
      </c>
      <c r="Y97" s="214">
        <f>IF(ISBLANK($C97),"",ROUND(ABS(_xll.RtGet(SourceAlias,$I97,BID)-J97),4))</f>
        <v>1E-3</v>
      </c>
      <c r="Z97" s="214">
        <f>IF(ISBLANK($C97),"",ROUND(ABS(_xll.RtGet(SourceAlias,$I97,ASK)-K97),4))</f>
        <v>1E-3</v>
      </c>
      <c r="AA97" s="214">
        <f>IF(ISBLANK($D97),"",ROUND(ABS(_xll.RtGet(SourceAlias,$L97,BID)-M97),4))</f>
        <v>1E-3</v>
      </c>
      <c r="AB97" s="214">
        <f>IF(ISBLANK($D97),"",ROUND(ABS(_xll.RtGet(SourceAlias,$L97,ASK)-N97),4))</f>
        <v>1E-3</v>
      </c>
      <c r="AC97" s="214">
        <f>IF(ISBLANK($E97),"",ROUND(ABS(_xll.RtGet(SourceAlias,$O97,BID)-P97),4))</f>
        <v>0</v>
      </c>
      <c r="AD97" s="214">
        <f>IF(ISBLANK($E97),"",ROUND(ABS(_xll.RtGet(SourceAlias,$O97,ASK)-Q97),4))</f>
        <v>0</v>
      </c>
      <c r="AE97" s="214">
        <f>IF(ISBLANK($F97),"",ROUND(ABS(_xll.RtGet(SourceAlias,$R97,BID)-S97),4))</f>
        <v>2E-3</v>
      </c>
      <c r="AF97" s="214">
        <f>IF(ISBLANK($F97),"",ROUND(ABS(_xll.RtGet(SourceAlias,$R97,ASK)-T97),4))</f>
        <v>2E-3</v>
      </c>
      <c r="AG97" s="214">
        <f>IF(ISBLANK($G97),"",ROUND(ABS(_xll.RtGet(SourceAlias,$U97,BID)-V97),4))</f>
        <v>0</v>
      </c>
      <c r="AH97" s="214">
        <f>IF(ISBLANK($G97),"",ROUND(ABS(_xll.RtGet(SourceAlias,$U97,ASK)-W97),4))</f>
        <v>0</v>
      </c>
    </row>
    <row r="98" spans="1:34" x14ac:dyDescent="0.2">
      <c r="A98" s="217"/>
      <c r="B98" s="56" t="s">
        <v>98</v>
      </c>
      <c r="C98" s="201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210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20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201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201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2" t="str">
        <v>EUR1MSW23Y=</v>
      </c>
      <c r="J98" s="137">
        <f>IF(I98="","",'1M Pricing'!$I98*100)</f>
        <v>1.4564247805329795</v>
      </c>
      <c r="K98" s="137">
        <f t="shared" si="5"/>
        <v>1.4564247805329795</v>
      </c>
      <c r="L98" s="132" t="str">
        <v>EUR3MSW23Y=</v>
      </c>
      <c r="M98" s="137">
        <f>IF(L98="","",'3M Pricing'!$I98*100)</f>
        <v>1.539539505136053</v>
      </c>
      <c r="N98" s="133">
        <f t="shared" si="6"/>
        <v>1.539539505136053</v>
      </c>
      <c r="O98" s="132" t="str">
        <v>EUR6MSW23Y=</v>
      </c>
      <c r="P98" s="133">
        <f>IF(O98="","",'6M Pricing'!$I98*100)</f>
        <v>1.4593626272299705</v>
      </c>
      <c r="Q98" s="133">
        <f t="shared" si="7"/>
        <v>1.4593626272299705</v>
      </c>
      <c r="R98" s="132" t="str">
        <v>EUR1YSW23Y=</v>
      </c>
      <c r="S98" s="133">
        <f>IF(R98="","",'1Y Pricing'!$I98*100)</f>
        <v>1.6616237438789248</v>
      </c>
      <c r="T98" s="133">
        <f t="shared" si="8"/>
        <v>1.6616237438789248</v>
      </c>
      <c r="U98" s="132" t="str">
        <v>EURONOIS23Y=</v>
      </c>
      <c r="V98" s="137">
        <f>IF(U98="","",'ON Pricing'!$I98*100)</f>
        <v>1.3984662694916092</v>
      </c>
      <c r="W98" s="137">
        <f t="shared" si="9"/>
        <v>1.3984662694916092</v>
      </c>
      <c r="Y98" s="214">
        <f>IF(ISBLANK($C98),"",ROUND(ABS(_xll.RtGet(SourceAlias,$I98,BID)-J98),4))</f>
        <v>1E-3</v>
      </c>
      <c r="Z98" s="214">
        <f>IF(ISBLANK($C98),"",ROUND(ABS(_xll.RtGet(SourceAlias,$I98,ASK)-K98),4))</f>
        <v>1E-3</v>
      </c>
      <c r="AA98" s="214">
        <f>IF(ISBLANK($D98),"",ROUND(ABS(_xll.RtGet(SourceAlias,$L98,BID)-M98),4))</f>
        <v>1E-3</v>
      </c>
      <c r="AB98" s="214">
        <f>IF(ISBLANK($D98),"",ROUND(ABS(_xll.RtGet(SourceAlias,$L98,ASK)-N98),4))</f>
        <v>1E-3</v>
      </c>
      <c r="AC98" s="214">
        <f>IF(ISBLANK($E98),"",ROUND(ABS(_xll.RtGet(SourceAlias,$O98,BID)-P98),4))</f>
        <v>0</v>
      </c>
      <c r="AD98" s="214">
        <f>IF(ISBLANK($E98),"",ROUND(ABS(_xll.RtGet(SourceAlias,$O98,ASK)-Q98),4))</f>
        <v>0</v>
      </c>
      <c r="AE98" s="214">
        <f>IF(ISBLANK($F98),"",ROUND(ABS(_xll.RtGet(SourceAlias,$R98,BID)-S98),4))</f>
        <v>2E-3</v>
      </c>
      <c r="AF98" s="214">
        <f>IF(ISBLANK($F98),"",ROUND(ABS(_xll.RtGet(SourceAlias,$R98,ASK)-T98),4))</f>
        <v>2E-3</v>
      </c>
      <c r="AG98" s="214">
        <f>IF(ISBLANK($G98),"",ROUND(ABS(_xll.RtGet(SourceAlias,$U98,BID)-V98),4))</f>
        <v>0</v>
      </c>
      <c r="AH98" s="214">
        <f>IF(ISBLANK($G98),"",ROUND(ABS(_xll.RtGet(SourceAlias,$U98,ASK)-W98),4))</f>
        <v>0</v>
      </c>
    </row>
    <row r="99" spans="1:34" x14ac:dyDescent="0.2">
      <c r="A99" s="217"/>
      <c r="B99" s="56" t="s">
        <v>99</v>
      </c>
      <c r="C99" s="201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210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20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201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201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2" t="str">
        <v>EUR1MSW24Y=</v>
      </c>
      <c r="J99" s="137">
        <f>IF(I99="","",'1M Pricing'!$I99*100)</f>
        <v>1.4615982207403242</v>
      </c>
      <c r="K99" s="137">
        <f t="shared" si="5"/>
        <v>1.4615982207403242</v>
      </c>
      <c r="L99" s="132" t="str">
        <v>EUR3MSW24Y=</v>
      </c>
      <c r="M99" s="137">
        <f>IF(L99="","",'3M Pricing'!$I99*100)</f>
        <v>1.5436622625275294</v>
      </c>
      <c r="N99" s="133">
        <f t="shared" si="6"/>
        <v>1.5436622625275294</v>
      </c>
      <c r="O99" s="132" t="str">
        <v>EUR6MSW24Y=</v>
      </c>
      <c r="P99" s="133">
        <f>IF(O99="","",'6M Pricing'!$I99*100)</f>
        <v>1.46259171647857</v>
      </c>
      <c r="Q99" s="133">
        <f t="shared" si="7"/>
        <v>1.46259171647857</v>
      </c>
      <c r="R99" s="132" t="str">
        <v>EUR1YSW24Y=</v>
      </c>
      <c r="S99" s="133">
        <f>IF(R99="","",'1Y Pricing'!$I99*100)</f>
        <v>1.6635570500970203</v>
      </c>
      <c r="T99" s="133">
        <f t="shared" si="8"/>
        <v>1.6635570500970203</v>
      </c>
      <c r="U99" s="132" t="str">
        <v>EURONOIS24Y=</v>
      </c>
      <c r="V99" s="137">
        <f>IF(U99="","",'ON Pricing'!$I99*100)</f>
        <v>1.4047077815684106</v>
      </c>
      <c r="W99" s="137">
        <f t="shared" si="9"/>
        <v>1.4047077815684106</v>
      </c>
      <c r="Y99" s="214">
        <f>IF(ISBLANK($C99),"",ROUND(ABS(_xll.RtGet(SourceAlias,$I99,BID)-J99),4))</f>
        <v>1E-3</v>
      </c>
      <c r="Z99" s="214">
        <f>IF(ISBLANK($C99),"",ROUND(ABS(_xll.RtGet(SourceAlias,$I99,ASK)-K99),4))</f>
        <v>1E-3</v>
      </c>
      <c r="AA99" s="214">
        <f>IF(ISBLANK($D99),"",ROUND(ABS(_xll.RtGet(SourceAlias,$L99,BID)-M99),4))</f>
        <v>1E-3</v>
      </c>
      <c r="AB99" s="214">
        <f>IF(ISBLANK($D99),"",ROUND(ABS(_xll.RtGet(SourceAlias,$L99,ASK)-N99),4))</f>
        <v>1E-3</v>
      </c>
      <c r="AC99" s="214">
        <f>IF(ISBLANK($E99),"",ROUND(ABS(_xll.RtGet(SourceAlias,$O99,BID)-P99),4))</f>
        <v>0</v>
      </c>
      <c r="AD99" s="214">
        <f>IF(ISBLANK($E99),"",ROUND(ABS(_xll.RtGet(SourceAlias,$O99,ASK)-Q99),4))</f>
        <v>0</v>
      </c>
      <c r="AE99" s="214">
        <f>IF(ISBLANK($F99),"",ROUND(ABS(_xll.RtGet(SourceAlias,$R99,BID)-S99),4))</f>
        <v>2E-3</v>
      </c>
      <c r="AF99" s="214">
        <f>IF(ISBLANK($F99),"",ROUND(ABS(_xll.RtGet(SourceAlias,$R99,ASK)-T99),4))</f>
        <v>2E-3</v>
      </c>
      <c r="AG99" s="214">
        <f>IF(ISBLANK($G99),"",ROUND(ABS(_xll.RtGet(SourceAlias,$U99,BID)-V99),4))</f>
        <v>0</v>
      </c>
      <c r="AH99" s="214">
        <f>IF(ISBLANK($G99),"",ROUND(ABS(_xll.RtGet(SourceAlias,$U99,ASK)-W99),4))</f>
        <v>0</v>
      </c>
    </row>
    <row r="100" spans="1:34" x14ac:dyDescent="0.2">
      <c r="A100" s="217"/>
      <c r="B100" s="56" t="s">
        <v>100</v>
      </c>
      <c r="C100" s="201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210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20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201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201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2" t="str">
        <v>EUR1MSW25Y=</v>
      </c>
      <c r="J100" s="137">
        <f>IF(I100="","",'1M Pricing'!$I100*100)</f>
        <v>1.4659999999982127</v>
      </c>
      <c r="K100" s="137">
        <f t="shared" si="5"/>
        <v>1.4659999999982127</v>
      </c>
      <c r="L100" s="132" t="str">
        <v>EUR3MSW25Y=</v>
      </c>
      <c r="M100" s="137">
        <f>IF(L100="","",'3M Pricing'!$I100*100)</f>
        <v>1.5469999999545923</v>
      </c>
      <c r="N100" s="133">
        <f t="shared" si="6"/>
        <v>1.5469999999545923</v>
      </c>
      <c r="O100" s="132" t="str">
        <v>EUR6MSW25Y=</v>
      </c>
      <c r="P100" s="133">
        <f>IF(O100="","",'6M Pricing'!$I100*100)</f>
        <v>1.4651805722126265</v>
      </c>
      <c r="Q100" s="133">
        <f t="shared" si="7"/>
        <v>1.4651805722126265</v>
      </c>
      <c r="R100" s="132" t="str">
        <v>EUR1YSW25Y=</v>
      </c>
      <c r="S100" s="133">
        <f>IF(R100="","",'1Y Pricing'!$I100*100)</f>
        <v>1.6650000000412446</v>
      </c>
      <c r="T100" s="133">
        <f t="shared" si="8"/>
        <v>1.6650000000412446</v>
      </c>
      <c r="U100" s="132" t="str">
        <v>EURONOIS25Y=</v>
      </c>
      <c r="V100" s="137">
        <f>IF(U100="","",'ON Pricing'!$I100*100)</f>
        <v>1.4099999999308142</v>
      </c>
      <c r="W100" s="137">
        <f t="shared" si="9"/>
        <v>1.4099999999308142</v>
      </c>
      <c r="Y100" s="214">
        <f>IF(ISBLANK($C100),"",ROUND(ABS(_xll.RtGet(SourceAlias,$I100,BID)-J100),4))</f>
        <v>1E-3</v>
      </c>
      <c r="Z100" s="214">
        <f>IF(ISBLANK($C100),"",ROUND(ABS(_xll.RtGet(SourceAlias,$I100,ASK)-K100),4))</f>
        <v>1E-3</v>
      </c>
      <c r="AA100" s="214">
        <f>IF(ISBLANK($D100),"",ROUND(ABS(_xll.RtGet(SourceAlias,$L100,BID)-M100),4))</f>
        <v>1E-3</v>
      </c>
      <c r="AB100" s="214">
        <f>IF(ISBLANK($D100),"",ROUND(ABS(_xll.RtGet(SourceAlias,$L100,ASK)-N100),4))</f>
        <v>1E-3</v>
      </c>
      <c r="AC100" s="214">
        <f>IF(ISBLANK($E100),"",ROUND(ABS(_xll.RtGet(SourceAlias,$O100,BID)-P100),4))</f>
        <v>0</v>
      </c>
      <c r="AD100" s="214">
        <f>IF(ISBLANK($E100),"",ROUND(ABS(_xll.RtGet(SourceAlias,$O100,ASK)-Q100),4))</f>
        <v>0</v>
      </c>
      <c r="AE100" s="214">
        <f>IF(ISBLANK($F100),"",ROUND(ABS(_xll.RtGet(SourceAlias,$R100,BID)-S100),4))</f>
        <v>2E-3</v>
      </c>
      <c r="AF100" s="214">
        <f>IF(ISBLANK($F100),"",ROUND(ABS(_xll.RtGet(SourceAlias,$R100,ASK)-T100),4))</f>
        <v>2E-3</v>
      </c>
      <c r="AG100" s="214">
        <f>IF(ISBLANK($G100),"",ROUND(ABS(_xll.RtGet(SourceAlias,$U100,BID)-V100),4))</f>
        <v>0</v>
      </c>
      <c r="AH100" s="214">
        <f>IF(ISBLANK($G100),"",ROUND(ABS(_xll.RtGet(SourceAlias,$U100,ASK)-W100),4))</f>
        <v>0</v>
      </c>
    </row>
    <row r="101" spans="1:34" x14ac:dyDescent="0.2">
      <c r="A101" s="217"/>
      <c r="B101" s="56" t="s">
        <v>101</v>
      </c>
      <c r="C101" s="201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210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20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201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201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2" t="str">
        <v>EUR1MSW26Y=</v>
      </c>
      <c r="J101" s="137">
        <f>IF(I101="","",'1M Pricing'!$I101*100)</f>
        <v>1.4699448802970079</v>
      </c>
      <c r="K101" s="137">
        <f t="shared" si="5"/>
        <v>1.4699448802970079</v>
      </c>
      <c r="L101" s="132" t="str">
        <v>EUR3MSW26Y=</v>
      </c>
      <c r="M101" s="137">
        <f>IF(L101="","",'3M Pricing'!$I101*100)</f>
        <v>1.5497944542230562</v>
      </c>
      <c r="N101" s="133">
        <f t="shared" si="6"/>
        <v>1.5497944542230562</v>
      </c>
      <c r="O101" s="132" t="str">
        <v>EUR6MSW26Y=</v>
      </c>
      <c r="P101" s="133">
        <f>IF(O101="","",'6M Pricing'!$I101*100)</f>
        <v>1.4673830963573253</v>
      </c>
      <c r="Q101" s="133">
        <f t="shared" si="7"/>
        <v>1.4673830963573253</v>
      </c>
      <c r="R101" s="132" t="str">
        <v>EUR1YSW26Y=</v>
      </c>
      <c r="S101" s="133">
        <f>IF(R101="","",'1Y Pricing'!$I101*100)</f>
        <v>1.6661079635557259</v>
      </c>
      <c r="T101" s="133">
        <f t="shared" si="8"/>
        <v>1.6661079635557259</v>
      </c>
      <c r="U101" s="132" t="str">
        <v>EURONOIS26Y=</v>
      </c>
      <c r="V101" s="137">
        <f>IF(U101="","",'ON Pricing'!$I101*100)</f>
        <v>1.4148936859341934</v>
      </c>
      <c r="W101" s="137">
        <f t="shared" si="9"/>
        <v>1.4148936859341934</v>
      </c>
      <c r="Y101" s="214">
        <f>IF(ISBLANK($C101),"",ROUND(ABS(_xll.RtGet(SourceAlias,$I101,BID)-J101),4))</f>
        <v>1E-3</v>
      </c>
      <c r="Z101" s="214">
        <f>IF(ISBLANK($C101),"",ROUND(ABS(_xll.RtGet(SourceAlias,$I101,ASK)-K101),4))</f>
        <v>1E-3</v>
      </c>
      <c r="AA101" s="214">
        <f>IF(ISBLANK($D101),"",ROUND(ABS(_xll.RtGet(SourceAlias,$L101,BID)-M101),4))</f>
        <v>1E-3</v>
      </c>
      <c r="AB101" s="214">
        <f>IF(ISBLANK($D101),"",ROUND(ABS(_xll.RtGet(SourceAlias,$L101,ASK)-N101),4))</f>
        <v>1E-3</v>
      </c>
      <c r="AC101" s="214">
        <f>IF(ISBLANK($E101),"",ROUND(ABS(_xll.RtGet(SourceAlias,$O101,BID)-P101),4))</f>
        <v>0</v>
      </c>
      <c r="AD101" s="214">
        <f>IF(ISBLANK($E101),"",ROUND(ABS(_xll.RtGet(SourceAlias,$O101,ASK)-Q101),4))</f>
        <v>0</v>
      </c>
      <c r="AE101" s="214">
        <f>IF(ISBLANK($F101),"",ROUND(ABS(_xll.RtGet(SourceAlias,$R101,BID)-S101),4))</f>
        <v>2E-3</v>
      </c>
      <c r="AF101" s="214">
        <f>IF(ISBLANK($F101),"",ROUND(ABS(_xll.RtGet(SourceAlias,$R101,ASK)-T101),4))</f>
        <v>2E-3</v>
      </c>
      <c r="AG101" s="214">
        <f>IF(ISBLANK($G101),"",ROUND(ABS(_xll.RtGet(SourceAlias,$U101,BID)-V101),4))</f>
        <v>0</v>
      </c>
      <c r="AH101" s="214">
        <f>IF(ISBLANK($G101),"",ROUND(ABS(_xll.RtGet(SourceAlias,$U101,ASK)-W101),4))</f>
        <v>0</v>
      </c>
    </row>
    <row r="102" spans="1:34" x14ac:dyDescent="0.2">
      <c r="A102" s="217"/>
      <c r="B102" s="56" t="s">
        <v>102</v>
      </c>
      <c r="C102" s="201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210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20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201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201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2" t="str">
        <v>EUR1MSW27Y=</v>
      </c>
      <c r="J102" s="137">
        <f>IF(I102="","",'1M Pricing'!$I102*100)</f>
        <v>1.4737857344013179</v>
      </c>
      <c r="K102" s="137">
        <f t="shared" si="5"/>
        <v>1.4737857344013179</v>
      </c>
      <c r="L102" s="132" t="str">
        <v>EUR3MSW27Y=</v>
      </c>
      <c r="M102" s="137">
        <f>IF(L102="","",'3M Pricing'!$I102*100)</f>
        <v>1.5524235370534245</v>
      </c>
      <c r="N102" s="133">
        <f t="shared" si="6"/>
        <v>1.5524235370534245</v>
      </c>
      <c r="O102" s="132" t="str">
        <v>EUR6MSW27Y=</v>
      </c>
      <c r="P102" s="133">
        <f>IF(O102="","",'6M Pricing'!$I102*100)</f>
        <v>1.46954079793629</v>
      </c>
      <c r="Q102" s="133">
        <f t="shared" si="7"/>
        <v>1.46954079793629</v>
      </c>
      <c r="R102" s="132" t="str">
        <v>EUR1YSW27Y=</v>
      </c>
      <c r="S102" s="133">
        <f>IF(R102="","",'1Y Pricing'!$I102*100)</f>
        <v>1.6671378061395903</v>
      </c>
      <c r="T102" s="133">
        <f t="shared" si="8"/>
        <v>1.6671378061395903</v>
      </c>
      <c r="U102" s="132" t="str">
        <v>EURONOIS27Y=</v>
      </c>
      <c r="V102" s="137">
        <f>IF(U102="","",'ON Pricing'!$I102*100)</f>
        <v>1.4196093815025588</v>
      </c>
      <c r="W102" s="137">
        <f t="shared" si="9"/>
        <v>1.4196093815025588</v>
      </c>
      <c r="Y102" s="214">
        <f>IF(ISBLANK($C102),"",ROUND(ABS(_xll.RtGet(SourceAlias,$I102,BID)-J102),4))</f>
        <v>1E-3</v>
      </c>
      <c r="Z102" s="214">
        <f>IF(ISBLANK($C102),"",ROUND(ABS(_xll.RtGet(SourceAlias,$I102,ASK)-K102),4))</f>
        <v>1E-3</v>
      </c>
      <c r="AA102" s="214">
        <f>IF(ISBLANK($D102),"",ROUND(ABS(_xll.RtGet(SourceAlias,$L102,BID)-M102),4))</f>
        <v>1E-3</v>
      </c>
      <c r="AB102" s="214">
        <f>IF(ISBLANK($D102),"",ROUND(ABS(_xll.RtGet(SourceAlias,$L102,ASK)-N102),4))</f>
        <v>1E-3</v>
      </c>
      <c r="AC102" s="214">
        <f>IF(ISBLANK($E102),"",ROUND(ABS(_xll.RtGet(SourceAlias,$O102,BID)-P102),4))</f>
        <v>0</v>
      </c>
      <c r="AD102" s="214">
        <f>IF(ISBLANK($E102),"",ROUND(ABS(_xll.RtGet(SourceAlias,$O102,ASK)-Q102),4))</f>
        <v>0</v>
      </c>
      <c r="AE102" s="214">
        <f>IF(ISBLANK($F102),"",ROUND(ABS(_xll.RtGet(SourceAlias,$R102,BID)-S102),4))</f>
        <v>2E-3</v>
      </c>
      <c r="AF102" s="214">
        <f>IF(ISBLANK($F102),"",ROUND(ABS(_xll.RtGet(SourceAlias,$R102,ASK)-T102),4))</f>
        <v>2E-3</v>
      </c>
      <c r="AG102" s="214">
        <f>IF(ISBLANK($G102),"",ROUND(ABS(_xll.RtGet(SourceAlias,$U102,BID)-V102),4))</f>
        <v>0</v>
      </c>
      <c r="AH102" s="214">
        <f>IF(ISBLANK($G102),"",ROUND(ABS(_xll.RtGet(SourceAlias,$U102,ASK)-W102),4))</f>
        <v>0</v>
      </c>
    </row>
    <row r="103" spans="1:34" x14ac:dyDescent="0.2">
      <c r="A103" s="217"/>
      <c r="B103" s="56" t="s">
        <v>103</v>
      </c>
      <c r="C103" s="201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210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20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201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201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2" t="str">
        <v>EUR1MSW28Y=</v>
      </c>
      <c r="J103" s="137">
        <f>IF(I103="","",'1M Pricing'!$I103*100)</f>
        <v>1.4776438424880489</v>
      </c>
      <c r="K103" s="137">
        <f t="shared" si="5"/>
        <v>1.4776438424880489</v>
      </c>
      <c r="L103" s="132" t="str">
        <v>EUR3MSW28Y=</v>
      </c>
      <c r="M103" s="137">
        <f>IF(L103="","",'3M Pricing'!$I103*100)</f>
        <v>1.5550451168678934</v>
      </c>
      <c r="N103" s="133">
        <f t="shared" si="6"/>
        <v>1.5550451168678934</v>
      </c>
      <c r="O103" s="132" t="str">
        <v>EUR6MSW28Y=</v>
      </c>
      <c r="P103" s="133">
        <f>IF(O103="","",'6M Pricing'!$I103*100)</f>
        <v>1.4717739335722431</v>
      </c>
      <c r="Q103" s="133">
        <f t="shared" si="7"/>
        <v>1.4717739335722431</v>
      </c>
      <c r="R103" s="132" t="str">
        <v>EUR1YSW28Y=</v>
      </c>
      <c r="S103" s="133">
        <f>IF(R103="","",'1Y Pricing'!$I103*100)</f>
        <v>1.6681019453174815</v>
      </c>
      <c r="T103" s="133">
        <f t="shared" si="8"/>
        <v>1.6681019453174815</v>
      </c>
      <c r="U103" s="132" t="str">
        <v>EURONOIS28Y=</v>
      </c>
      <c r="V103" s="137">
        <f>IF(U103="","",'ON Pricing'!$I103*100)</f>
        <v>1.4242784675242657</v>
      </c>
      <c r="W103" s="137">
        <f t="shared" si="9"/>
        <v>1.4242784675242657</v>
      </c>
      <c r="Y103" s="214">
        <f>IF(ISBLANK($C103),"",ROUND(ABS(_xll.RtGet(SourceAlias,$I103,BID)-J103),4))</f>
        <v>1E-3</v>
      </c>
      <c r="Z103" s="214">
        <f>IF(ISBLANK($C103),"",ROUND(ABS(_xll.RtGet(SourceAlias,$I103,ASK)-K103),4))</f>
        <v>1E-3</v>
      </c>
      <c r="AA103" s="214">
        <f>IF(ISBLANK($D103),"",ROUND(ABS(_xll.RtGet(SourceAlias,$L103,BID)-M103),4))</f>
        <v>1E-3</v>
      </c>
      <c r="AB103" s="214">
        <f>IF(ISBLANK($D103),"",ROUND(ABS(_xll.RtGet(SourceAlias,$L103,ASK)-N103),4))</f>
        <v>1E-3</v>
      </c>
      <c r="AC103" s="214">
        <f>IF(ISBLANK($E103),"",ROUND(ABS(_xll.RtGet(SourceAlias,$O103,BID)-P103),4))</f>
        <v>0</v>
      </c>
      <c r="AD103" s="214">
        <f>IF(ISBLANK($E103),"",ROUND(ABS(_xll.RtGet(SourceAlias,$O103,ASK)-Q103),4))</f>
        <v>0</v>
      </c>
      <c r="AE103" s="214">
        <f>IF(ISBLANK($F103),"",ROUND(ABS(_xll.RtGet(SourceAlias,$R103,BID)-S103),4))</f>
        <v>2E-3</v>
      </c>
      <c r="AF103" s="214">
        <f>IF(ISBLANK($F103),"",ROUND(ABS(_xll.RtGet(SourceAlias,$R103,ASK)-T103),4))</f>
        <v>2E-3</v>
      </c>
      <c r="AG103" s="214">
        <f>IF(ISBLANK($G103),"",ROUND(ABS(_xll.RtGet(SourceAlias,$U103,BID)-V103),4))</f>
        <v>0</v>
      </c>
      <c r="AH103" s="214">
        <f>IF(ISBLANK($G103),"",ROUND(ABS(_xll.RtGet(SourceAlias,$U103,ASK)-W103),4))</f>
        <v>0</v>
      </c>
    </row>
    <row r="104" spans="1:34" x14ac:dyDescent="0.2">
      <c r="A104" s="217"/>
      <c r="B104" s="56" t="s">
        <v>104</v>
      </c>
      <c r="C104" s="201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210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20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201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201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2" t="str">
        <v>EUR1MSW29Y=</v>
      </c>
      <c r="J104" s="137">
        <f>IF(I104="","",'1M Pricing'!$I104*100)</f>
        <v>1.4817691949801188</v>
      </c>
      <c r="K104" s="137">
        <f t="shared" si="5"/>
        <v>1.4817691949801188</v>
      </c>
      <c r="L104" s="132" t="str">
        <v>EUR3MSW29Y=</v>
      </c>
      <c r="M104" s="137">
        <f>IF(L104="","",'3M Pricing'!$I104*100)</f>
        <v>1.5579442886420576</v>
      </c>
      <c r="N104" s="133">
        <f t="shared" si="6"/>
        <v>1.5579442886420576</v>
      </c>
      <c r="O104" s="132" t="str">
        <v>EUR6MSW29Y=</v>
      </c>
      <c r="P104" s="133">
        <f>IF(O104="","",'6M Pricing'!$I104*100)</f>
        <v>1.4743236193445082</v>
      </c>
      <c r="Q104" s="133">
        <f t="shared" si="7"/>
        <v>1.4743236193445082</v>
      </c>
      <c r="R104" s="132" t="str">
        <v>EUR1YSW29Y=</v>
      </c>
      <c r="S104" s="133">
        <f>IF(R104="","",'1Y Pricing'!$I104*100)</f>
        <v>1.6691399138037257</v>
      </c>
      <c r="T104" s="133">
        <f t="shared" si="8"/>
        <v>1.6691399138037257</v>
      </c>
      <c r="U104" s="132" t="str">
        <v>EURONOIS29Y=</v>
      </c>
      <c r="V104" s="137">
        <f>IF(U104="","",'ON Pricing'!$I104*100)</f>
        <v>1.4290570953754118</v>
      </c>
      <c r="W104" s="137">
        <f t="shared" si="9"/>
        <v>1.4290570953754118</v>
      </c>
      <c r="Y104" s="214">
        <f>IF(ISBLANK($C104),"",ROUND(ABS(_xll.RtGet(SourceAlias,$I104,BID)-J104),4))</f>
        <v>1E-3</v>
      </c>
      <c r="Z104" s="214">
        <f>IF(ISBLANK($C104),"",ROUND(ABS(_xll.RtGet(SourceAlias,$I104,ASK)-K104),4))</f>
        <v>1E-3</v>
      </c>
      <c r="AA104" s="214">
        <f>IF(ISBLANK($D104),"",ROUND(ABS(_xll.RtGet(SourceAlias,$L104,BID)-M104),4))</f>
        <v>1E-3</v>
      </c>
      <c r="AB104" s="214">
        <f>IF(ISBLANK($D104),"",ROUND(ABS(_xll.RtGet(SourceAlias,$L104,ASK)-N104),4))</f>
        <v>1E-3</v>
      </c>
      <c r="AC104" s="214">
        <f>IF(ISBLANK($E104),"",ROUND(ABS(_xll.RtGet(SourceAlias,$O104,BID)-P104),4))</f>
        <v>0</v>
      </c>
      <c r="AD104" s="214">
        <f>IF(ISBLANK($E104),"",ROUND(ABS(_xll.RtGet(SourceAlias,$O104,ASK)-Q104),4))</f>
        <v>0</v>
      </c>
      <c r="AE104" s="214">
        <f>IF(ISBLANK($F104),"",ROUND(ABS(_xll.RtGet(SourceAlias,$R104,BID)-S104),4))</f>
        <v>2E-3</v>
      </c>
      <c r="AF104" s="214">
        <f>IF(ISBLANK($F104),"",ROUND(ABS(_xll.RtGet(SourceAlias,$R104,ASK)-T104),4))</f>
        <v>2E-3</v>
      </c>
      <c r="AG104" s="214">
        <f>IF(ISBLANK($G104),"",ROUND(ABS(_xll.RtGet(SourceAlias,$U104,BID)-V104),4))</f>
        <v>0</v>
      </c>
      <c r="AH104" s="214">
        <f>IF(ISBLANK($G104),"",ROUND(ABS(_xll.RtGet(SourceAlias,$U104,ASK)-W104),4))</f>
        <v>0</v>
      </c>
    </row>
    <row r="105" spans="1:34" x14ac:dyDescent="0.2">
      <c r="A105" s="217"/>
      <c r="B105" s="56" t="s">
        <v>105</v>
      </c>
      <c r="C105" s="201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210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20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201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201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2" t="str">
        <v>EUR1MSW30Y=</v>
      </c>
      <c r="J105" s="137">
        <f>IF(I105="","",'1M Pricing'!$I105*100)</f>
        <v>1.4860000000002509</v>
      </c>
      <c r="K105" s="137">
        <f t="shared" si="5"/>
        <v>1.4860000000002509</v>
      </c>
      <c r="L105" s="132" t="str">
        <v>EUR3MSW30Y=</v>
      </c>
      <c r="M105" s="137">
        <f>IF(L105="","",'3M Pricing'!$I105*100)</f>
        <v>1.560999999963115</v>
      </c>
      <c r="N105" s="133">
        <f t="shared" si="6"/>
        <v>1.560999999963115</v>
      </c>
      <c r="O105" s="132" t="str">
        <v>EUR6MSW30Y=</v>
      </c>
      <c r="P105" s="133">
        <f>IF(O105="","",'6M Pricing'!$I105*100)</f>
        <v>1.6189684402888274</v>
      </c>
      <c r="Q105" s="133">
        <f t="shared" si="7"/>
        <v>1.6189684402888274</v>
      </c>
      <c r="R105" s="132" t="str">
        <v>EUR1YSW30Y=</v>
      </c>
      <c r="S105" s="133">
        <f>IF(R105="","",'1Y Pricing'!$I105*100)</f>
        <v>1.6700000000236834</v>
      </c>
      <c r="T105" s="133">
        <f t="shared" si="8"/>
        <v>1.6700000000236834</v>
      </c>
      <c r="U105" s="132" t="str">
        <v>EURONOIS30Y=</v>
      </c>
      <c r="V105" s="137">
        <f>IF(U105="","",'ON Pricing'!$I105*100)</f>
        <v>1.434000000015248</v>
      </c>
      <c r="W105" s="137">
        <f t="shared" si="9"/>
        <v>1.434000000015248</v>
      </c>
      <c r="Y105" s="214">
        <f>IF(ISBLANK($C105),"",ROUND(ABS(_xll.RtGet(SourceAlias,$I105,BID)-J105),4))</f>
        <v>1E-3</v>
      </c>
      <c r="Z105" s="214">
        <f>IF(ISBLANK($C105),"",ROUND(ABS(_xll.RtGet(SourceAlias,$I105,ASK)-K105),4))</f>
        <v>1E-3</v>
      </c>
      <c r="AA105" s="214">
        <f>IF(ISBLANK($D105),"",ROUND(ABS(_xll.RtGet(SourceAlias,$L105,BID)-M105),4))</f>
        <v>1E-3</v>
      </c>
      <c r="AB105" s="214">
        <f>IF(ISBLANK($D105),"",ROUND(ABS(_xll.RtGet(SourceAlias,$L105,ASK)-N105),4))</f>
        <v>1E-3</v>
      </c>
      <c r="AC105" s="214">
        <f>IF(ISBLANK($E105),"",ROUND(ABS(_xll.RtGet(SourceAlias,$O105,BID)-P105),4))</f>
        <v>0</v>
      </c>
      <c r="AD105" s="214">
        <f>IF(ISBLANK($E105),"",ROUND(ABS(_xll.RtGet(SourceAlias,$O105,ASK)-Q105),4))</f>
        <v>0</v>
      </c>
      <c r="AE105" s="214">
        <f>IF(ISBLANK($F105),"",ROUND(ABS(_xll.RtGet(SourceAlias,$R105,BID)-S105),4))</f>
        <v>2E-3</v>
      </c>
      <c r="AF105" s="214">
        <f>IF(ISBLANK($F105),"",ROUND(ABS(_xll.RtGet(SourceAlias,$R105,ASK)-T105),4))</f>
        <v>2E-3</v>
      </c>
      <c r="AG105" s="214">
        <f>IF(ISBLANK($G105),"",ROUND(ABS(_xll.RtGet(SourceAlias,$U105,BID)-V105),4))</f>
        <v>0</v>
      </c>
      <c r="AH105" s="214">
        <f>IF(ISBLANK($G105),"",ROUND(ABS(_xll.RtGet(SourceAlias,$U105,ASK)-W105),4))</f>
        <v>0</v>
      </c>
    </row>
    <row r="106" spans="1:34" x14ac:dyDescent="0.2">
      <c r="A106" s="217"/>
      <c r="B106" s="56" t="s">
        <v>119</v>
      </c>
      <c r="C106" s="201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210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20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201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201"/>
      <c r="H106" s="3" t="s">
        <v>48</v>
      </c>
      <c r="I106" s="132" t="str">
        <v>EUR1MSW31Y=</v>
      </c>
      <c r="J106" s="137">
        <f>IF(I106="","",'1M Pricing'!$I106*100)</f>
        <v>1.4905552572902305</v>
      </c>
      <c r="K106" s="137">
        <f t="shared" si="5"/>
        <v>1.4905552572902305</v>
      </c>
      <c r="L106" s="132" t="str">
        <v>EUR3MSW31Y=</v>
      </c>
      <c r="M106" s="137">
        <f>IF(L106="","",'3M Pricing'!$I106*100)</f>
        <v>1.5644522854010665</v>
      </c>
      <c r="N106" s="133">
        <f t="shared" si="6"/>
        <v>1.5644522854010665</v>
      </c>
      <c r="O106" s="132" t="str">
        <v>EUR6MSW31Y=</v>
      </c>
      <c r="P106" s="133">
        <f>IF(O106="","",'6M Pricing'!$I106*100)</f>
        <v>1.6119675755901668</v>
      </c>
      <c r="Q106" s="133">
        <f t="shared" si="7"/>
        <v>1.6119675755901668</v>
      </c>
      <c r="R106" s="132" t="str">
        <v>EUR1YSW31Y=</v>
      </c>
      <c r="S106" s="133">
        <f>IF(R106="","",'1Y Pricing'!$I106*100)</f>
        <v>1.6711769472621738</v>
      </c>
      <c r="T106" s="133">
        <f t="shared" si="8"/>
        <v>1.6711769472621738</v>
      </c>
      <c r="U106" s="132" t="str">
        <v/>
      </c>
      <c r="V106" s="137" t="str">
        <f>IF(U106="","",'ON Pricing'!$I106*100)</f>
        <v/>
      </c>
      <c r="W106" s="137" t="str">
        <f t="shared" si="9"/>
        <v/>
      </c>
      <c r="Y106" s="214">
        <f>IF(ISBLANK($C106),"",ROUND(ABS(_xll.RtGet(SourceAlias,$I106,BID)-J106),4))</f>
        <v>1E-3</v>
      </c>
      <c r="Z106" s="214">
        <f>IF(ISBLANK($C106),"",ROUND(ABS(_xll.RtGet(SourceAlias,$I106,ASK)-K106),4))</f>
        <v>1E-3</v>
      </c>
      <c r="AA106" s="214">
        <f>IF(ISBLANK($D106),"",ROUND(ABS(_xll.RtGet(SourceAlias,$L106,BID)-M106),4))</f>
        <v>1E-3</v>
      </c>
      <c r="AB106" s="214">
        <f>IF(ISBLANK($D106),"",ROUND(ABS(_xll.RtGet(SourceAlias,$L106,ASK)-N106),4))</f>
        <v>1E-3</v>
      </c>
      <c r="AC106" s="214">
        <f>IF(ISBLANK($E106),"",ROUND(ABS(_xll.RtGet(SourceAlias,$O106,BID)-P106),4))</f>
        <v>0</v>
      </c>
      <c r="AD106" s="214">
        <f>IF(ISBLANK($E106),"",ROUND(ABS(_xll.RtGet(SourceAlias,$O106,ASK)-Q106),4))</f>
        <v>0</v>
      </c>
      <c r="AE106" s="214">
        <f>IF(ISBLANK($F106),"",ROUND(ABS(_xll.RtGet(SourceAlias,$R106,BID)-S106),4))</f>
        <v>2E-3</v>
      </c>
      <c r="AF106" s="214">
        <f>IF(ISBLANK($F106),"",ROUND(ABS(_xll.RtGet(SourceAlias,$R106,ASK)-T106),4))</f>
        <v>2E-3</v>
      </c>
      <c r="AG106" s="214" t="str">
        <f>IF(ISBLANK($G106),"",ROUND(ABS(_xll.RtGet(SourceAlias,$U106,BID)-V106),4))</f>
        <v/>
      </c>
      <c r="AH106" s="214" t="str">
        <f>IF(ISBLANK($G106),"",ROUND(ABS(_xll.RtGet(SourceAlias,$U106,ASK)-W106),4))</f>
        <v/>
      </c>
    </row>
    <row r="107" spans="1:34" x14ac:dyDescent="0.2">
      <c r="A107" s="217"/>
      <c r="B107" s="56" t="s">
        <v>120</v>
      </c>
      <c r="C107" s="201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210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20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201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201"/>
      <c r="H107" s="3" t="s">
        <v>48</v>
      </c>
      <c r="I107" s="132" t="str">
        <v>EUR1MSW32Y=</v>
      </c>
      <c r="J107" s="137">
        <f>IF(I107="","",'1M Pricing'!$I107*100)</f>
        <v>1.4952962672815149</v>
      </c>
      <c r="K107" s="137">
        <f t="shared" si="5"/>
        <v>1.4952962672815149</v>
      </c>
      <c r="L107" s="132" t="str">
        <v>EUR3MSW32Y=</v>
      </c>
      <c r="M107" s="137">
        <f>IF(L107="","",'3M Pricing'!$I107*100)</f>
        <v>1.5681683084145743</v>
      </c>
      <c r="N107" s="133">
        <f t="shared" si="6"/>
        <v>1.5681683084145743</v>
      </c>
      <c r="O107" s="132" t="str">
        <v>EUR6MSW32Y=</v>
      </c>
      <c r="P107" s="133">
        <f>IF(O107="","",'6M Pricing'!$I107*100)</f>
        <v>1.6151575325003855</v>
      </c>
      <c r="Q107" s="133">
        <f t="shared" si="7"/>
        <v>1.6151575325003855</v>
      </c>
      <c r="R107" s="132" t="str">
        <v>EUR1YSW32Y=</v>
      </c>
      <c r="S107" s="133">
        <f>IF(R107="","",'1Y Pricing'!$I107*100)</f>
        <v>1.6728872123396867</v>
      </c>
      <c r="T107" s="133">
        <f t="shared" si="8"/>
        <v>1.6728872123396867</v>
      </c>
      <c r="U107" s="132" t="str">
        <v/>
      </c>
      <c r="V107" s="137" t="str">
        <f>IF(U107="","",'ON Pricing'!$I107*100)</f>
        <v/>
      </c>
      <c r="W107" s="137" t="str">
        <f t="shared" si="9"/>
        <v/>
      </c>
      <c r="Y107" s="214">
        <f>IF(ISBLANK($C107),"",ROUND(ABS(_xll.RtGet(SourceAlias,$I107,BID)-J107),4))</f>
        <v>1E-3</v>
      </c>
      <c r="Z107" s="214">
        <f>IF(ISBLANK($C107),"",ROUND(ABS(_xll.RtGet(SourceAlias,$I107,ASK)-K107),4))</f>
        <v>1E-3</v>
      </c>
      <c r="AA107" s="214">
        <f>IF(ISBLANK($D107),"",ROUND(ABS(_xll.RtGet(SourceAlias,$L107,BID)-M107),4))</f>
        <v>1E-3</v>
      </c>
      <c r="AB107" s="214">
        <f>IF(ISBLANK($D107),"",ROUND(ABS(_xll.RtGet(SourceAlias,$L107,ASK)-N107),4))</f>
        <v>1E-3</v>
      </c>
      <c r="AC107" s="214">
        <f>IF(ISBLANK($E107),"",ROUND(ABS(_xll.RtGet(SourceAlias,$O107,BID)-P107),4))</f>
        <v>0</v>
      </c>
      <c r="AD107" s="214">
        <f>IF(ISBLANK($E107),"",ROUND(ABS(_xll.RtGet(SourceAlias,$O107,ASK)-Q107),4))</f>
        <v>0</v>
      </c>
      <c r="AE107" s="214">
        <f>IF(ISBLANK($F107),"",ROUND(ABS(_xll.RtGet(SourceAlias,$R107,BID)-S107),4))</f>
        <v>2E-3</v>
      </c>
      <c r="AF107" s="214">
        <f>IF(ISBLANK($F107),"",ROUND(ABS(_xll.RtGet(SourceAlias,$R107,ASK)-T107),4))</f>
        <v>2E-3</v>
      </c>
      <c r="AG107" s="214" t="str">
        <f>IF(ISBLANK($G107),"",ROUND(ABS(_xll.RtGet(SourceAlias,$U107,BID)-V107),4))</f>
        <v/>
      </c>
      <c r="AH107" s="214" t="str">
        <f>IF(ISBLANK($G107),"",ROUND(ABS(_xll.RtGet(SourceAlias,$U107,ASK)-W107),4))</f>
        <v/>
      </c>
    </row>
    <row r="108" spans="1:34" x14ac:dyDescent="0.2">
      <c r="A108" s="217"/>
      <c r="B108" s="56" t="s">
        <v>121</v>
      </c>
      <c r="C108" s="201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210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201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201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201"/>
      <c r="H108" s="3" t="s">
        <v>48</v>
      </c>
      <c r="I108" s="132" t="str">
        <v>EUR1MSW33Y=</v>
      </c>
      <c r="J108" s="137">
        <f>IF(I108="","",'1M Pricing'!$I108*100)</f>
        <v>1.5001574711823942</v>
      </c>
      <c r="K108" s="137">
        <f t="shared" si="5"/>
        <v>1.5001574711823942</v>
      </c>
      <c r="L108" s="132" t="str">
        <v>EUR3MSW33Y=</v>
      </c>
      <c r="M108" s="137">
        <f>IF(L108="","",'3M Pricing'!$I108*100)</f>
        <v>1.5720805817571681</v>
      </c>
      <c r="N108" s="133">
        <f t="shared" si="6"/>
        <v>1.5720805817571681</v>
      </c>
      <c r="O108" s="132" t="str">
        <v>EUR6MSW33Y=</v>
      </c>
      <c r="P108" s="133">
        <f>IF(O108="","",'6M Pricing'!$I108*100)</f>
        <v>1.6184714317310829</v>
      </c>
      <c r="Q108" s="133">
        <f t="shared" si="7"/>
        <v>1.6184714317310829</v>
      </c>
      <c r="R108" s="132" t="str">
        <v>EUR1YSW33Y=</v>
      </c>
      <c r="S108" s="133">
        <f>IF(R108="","",'1Y Pricing'!$I108*100)</f>
        <v>1.6750452949955963</v>
      </c>
      <c r="T108" s="133">
        <f t="shared" si="8"/>
        <v>1.6750452949955963</v>
      </c>
      <c r="U108" s="132" t="str">
        <v/>
      </c>
      <c r="V108" s="137" t="str">
        <f>IF(U108="","",'ON Pricing'!$I108*100)</f>
        <v/>
      </c>
      <c r="W108" s="137" t="str">
        <f t="shared" si="9"/>
        <v/>
      </c>
      <c r="Y108" s="214">
        <f>IF(ISBLANK($C108),"",ROUND(ABS(_xll.RtGet(SourceAlias,$I108,BID)-J108),4))</f>
        <v>1E-3</v>
      </c>
      <c r="Z108" s="214">
        <f>IF(ISBLANK($C108),"",ROUND(ABS(_xll.RtGet(SourceAlias,$I108,ASK)-K108),4))</f>
        <v>1E-3</v>
      </c>
      <c r="AA108" s="214">
        <f>IF(ISBLANK($D108),"",ROUND(ABS(_xll.RtGet(SourceAlias,$L108,BID)-M108),4))</f>
        <v>1E-3</v>
      </c>
      <c r="AB108" s="214">
        <f>IF(ISBLANK($D108),"",ROUND(ABS(_xll.RtGet(SourceAlias,$L108,ASK)-N108),4))</f>
        <v>1E-3</v>
      </c>
      <c r="AC108" s="214">
        <f>IF(ISBLANK($E108),"",ROUND(ABS(_xll.RtGet(SourceAlias,$O108,BID)-P108),4))</f>
        <v>0</v>
      </c>
      <c r="AD108" s="214">
        <f>IF(ISBLANK($E108),"",ROUND(ABS(_xll.RtGet(SourceAlias,$O108,ASK)-Q108),4))</f>
        <v>0</v>
      </c>
      <c r="AE108" s="214">
        <f>IF(ISBLANK($F108),"",ROUND(ABS(_xll.RtGet(SourceAlias,$R108,BID)-S108),4))</f>
        <v>2E-3</v>
      </c>
      <c r="AF108" s="214">
        <f>IF(ISBLANK($F108),"",ROUND(ABS(_xll.RtGet(SourceAlias,$R108,ASK)-T108),4))</f>
        <v>2E-3</v>
      </c>
      <c r="AG108" s="214" t="str">
        <f>IF(ISBLANK($G108),"",ROUND(ABS(_xll.RtGet(SourceAlias,$U108,BID)-V108),4))</f>
        <v/>
      </c>
      <c r="AH108" s="214" t="str">
        <f>IF(ISBLANK($G108),"",ROUND(ABS(_xll.RtGet(SourceAlias,$U108,ASK)-W108),4))</f>
        <v/>
      </c>
    </row>
    <row r="109" spans="1:34" x14ac:dyDescent="0.2">
      <c r="A109" s="217"/>
      <c r="B109" s="56" t="s">
        <v>122</v>
      </c>
      <c r="C109" s="201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210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201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201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201"/>
      <c r="H109" s="3" t="s">
        <v>48</v>
      </c>
      <c r="I109" s="132" t="str">
        <v>EUR1MSW34Y=</v>
      </c>
      <c r="J109" s="137">
        <f>IF(I109="","",'1M Pricing'!$I109*100)</f>
        <v>1.5047749133760813</v>
      </c>
      <c r="K109" s="137">
        <f t="shared" si="5"/>
        <v>1.5047749133760813</v>
      </c>
      <c r="L109" s="132" t="str">
        <v>EUR3MSW34Y=</v>
      </c>
      <c r="M109" s="137">
        <f>IF(L109="","",'3M Pricing'!$I109*100)</f>
        <v>1.5758124194933472</v>
      </c>
      <c r="N109" s="133">
        <f t="shared" si="6"/>
        <v>1.5758124194933472</v>
      </c>
      <c r="O109" s="132" t="str">
        <v>EUR6MSW34Y=</v>
      </c>
      <c r="P109" s="133">
        <f>IF(O109="","",'6M Pricing'!$I109*100)</f>
        <v>1.6214431902465507</v>
      </c>
      <c r="Q109" s="133">
        <f t="shared" si="7"/>
        <v>1.6214431902465507</v>
      </c>
      <c r="R109" s="132" t="str">
        <v>EUR1YSW34Y=</v>
      </c>
      <c r="S109" s="133">
        <f>IF(R109="","",'1Y Pricing'!$I109*100)</f>
        <v>1.6772429845867507</v>
      </c>
      <c r="T109" s="133">
        <f t="shared" si="8"/>
        <v>1.6772429845867507</v>
      </c>
      <c r="U109" s="132" t="str">
        <v/>
      </c>
      <c r="V109" s="137" t="str">
        <f>IF(U109="","",'ON Pricing'!$I109*100)</f>
        <v/>
      </c>
      <c r="W109" s="137" t="str">
        <f t="shared" si="9"/>
        <v/>
      </c>
      <c r="Y109" s="214">
        <f>IF(ISBLANK($C109),"",ROUND(ABS(_xll.RtGet(SourceAlias,$I109,BID)-J109),4))</f>
        <v>1E-3</v>
      </c>
      <c r="Z109" s="214">
        <f>IF(ISBLANK($C109),"",ROUND(ABS(_xll.RtGet(SourceAlias,$I109,ASK)-K109),4))</f>
        <v>1E-3</v>
      </c>
      <c r="AA109" s="214">
        <f>IF(ISBLANK($D109),"",ROUND(ABS(_xll.RtGet(SourceAlias,$L109,BID)-M109),4))</f>
        <v>1E-3</v>
      </c>
      <c r="AB109" s="214">
        <f>IF(ISBLANK($D109),"",ROUND(ABS(_xll.RtGet(SourceAlias,$L109,ASK)-N109),4))</f>
        <v>1E-3</v>
      </c>
      <c r="AC109" s="214">
        <f>IF(ISBLANK($E109),"",ROUND(ABS(_xll.RtGet(SourceAlias,$O109,BID)-P109),4))</f>
        <v>0</v>
      </c>
      <c r="AD109" s="214">
        <f>IF(ISBLANK($E109),"",ROUND(ABS(_xll.RtGet(SourceAlias,$O109,ASK)-Q109),4))</f>
        <v>0</v>
      </c>
      <c r="AE109" s="214">
        <f>IF(ISBLANK($F109),"",ROUND(ABS(_xll.RtGet(SourceAlias,$R109,BID)-S109),4))</f>
        <v>2E-3</v>
      </c>
      <c r="AF109" s="214">
        <f>IF(ISBLANK($F109),"",ROUND(ABS(_xll.RtGet(SourceAlias,$R109,ASK)-T109),4))</f>
        <v>2E-3</v>
      </c>
      <c r="AG109" s="214" t="str">
        <f>IF(ISBLANK($G109),"",ROUND(ABS(_xll.RtGet(SourceAlias,$U109,BID)-V109),4))</f>
        <v/>
      </c>
      <c r="AH109" s="214" t="str">
        <f>IF(ISBLANK($G109),"",ROUND(ABS(_xll.RtGet(SourceAlias,$U109,ASK)-W109),4))</f>
        <v/>
      </c>
    </row>
    <row r="110" spans="1:34" x14ac:dyDescent="0.2">
      <c r="A110" s="217"/>
      <c r="B110" s="56" t="s">
        <v>106</v>
      </c>
      <c r="C110" s="201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210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201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201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201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2" t="str">
        <v>EUR1MSW35Y=</v>
      </c>
      <c r="J110" s="137">
        <f>IF(I110="","",'1M Pricing'!$I110*100)</f>
        <v>1.5090320669479678</v>
      </c>
      <c r="K110" s="137">
        <f t="shared" si="5"/>
        <v>1.5090320669479678</v>
      </c>
      <c r="L110" s="132" t="str">
        <v>EUR3MSW35Y=</v>
      </c>
      <c r="M110" s="137">
        <f>IF(L110="","",'3M Pricing'!$I110*100)</f>
        <v>1.5792571280529595</v>
      </c>
      <c r="N110" s="133">
        <f t="shared" si="6"/>
        <v>1.5792571280529595</v>
      </c>
      <c r="O110" s="132" t="str">
        <v>EUR6MSW35Y=</v>
      </c>
      <c r="P110" s="133">
        <f>IF(O110="","",'6M Pricing'!$I110*100)</f>
        <v>1.6238983220280161</v>
      </c>
      <c r="Q110" s="133">
        <f t="shared" si="7"/>
        <v>1.6238983220280161</v>
      </c>
      <c r="R110" s="132" t="str">
        <v>EUR1YSW35Y=</v>
      </c>
      <c r="S110" s="133">
        <f>IF(R110="","",'1Y Pricing'!$I110*100)</f>
        <v>1.6793752783743219</v>
      </c>
      <c r="T110" s="133">
        <f t="shared" si="8"/>
        <v>1.6793752783743219</v>
      </c>
      <c r="U110" s="132" t="str">
        <v>EURONOIS35Y=</v>
      </c>
      <c r="V110" s="137">
        <f>IF(U110="","",'ON Pricing'!$I110*100)</f>
        <v>1.4601147225279993</v>
      </c>
      <c r="W110" s="137">
        <f t="shared" si="9"/>
        <v>1.4601147225279993</v>
      </c>
      <c r="Y110" s="214">
        <f>IF(ISBLANK($C110),"",ROUND(ABS(_xll.RtGet(SourceAlias,$I110,BID)-J110),4))</f>
        <v>1E-3</v>
      </c>
      <c r="Z110" s="214">
        <f>IF(ISBLANK($C110),"",ROUND(ABS(_xll.RtGet(SourceAlias,$I110,ASK)-K110),4))</f>
        <v>1E-3</v>
      </c>
      <c r="AA110" s="214">
        <f>IF(ISBLANK($D110),"",ROUND(ABS(_xll.RtGet(SourceAlias,$L110,BID)-M110),4))</f>
        <v>1E-3</v>
      </c>
      <c r="AB110" s="214">
        <f>IF(ISBLANK($D110),"",ROUND(ABS(_xll.RtGet(SourceAlias,$L110,ASK)-N110),4))</f>
        <v>1E-3</v>
      </c>
      <c r="AC110" s="214">
        <f>IF(ISBLANK($E110),"",ROUND(ABS(_xll.RtGet(SourceAlias,$O110,BID)-P110),4))</f>
        <v>0</v>
      </c>
      <c r="AD110" s="214">
        <f>IF(ISBLANK($E110),"",ROUND(ABS(_xll.RtGet(SourceAlias,$O110,ASK)-Q110),4))</f>
        <v>0</v>
      </c>
      <c r="AE110" s="214">
        <f>IF(ISBLANK($F110),"",ROUND(ABS(_xll.RtGet(SourceAlias,$R110,BID)-S110),4))</f>
        <v>2E-3</v>
      </c>
      <c r="AF110" s="214">
        <f>IF(ISBLANK($F110),"",ROUND(ABS(_xll.RtGet(SourceAlias,$R110,ASK)-T110),4))</f>
        <v>2E-3</v>
      </c>
      <c r="AG110" s="214">
        <f>IF(ISBLANK($G110),"",ROUND(ABS(_xll.RtGet(SourceAlias,$U110,BID)-V110),4))</f>
        <v>0</v>
      </c>
      <c r="AH110" s="214">
        <f>IF(ISBLANK($G110),"",ROUND(ABS(_xll.RtGet(SourceAlias,$U110,ASK)-W110),4))</f>
        <v>0</v>
      </c>
    </row>
    <row r="111" spans="1:34" x14ac:dyDescent="0.2">
      <c r="A111" s="217"/>
      <c r="B111" s="56" t="s">
        <v>123</v>
      </c>
      <c r="C111" s="201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210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201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201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201"/>
      <c r="H111" s="3" t="s">
        <v>48</v>
      </c>
      <c r="I111" s="132" t="str">
        <v>EUR1MSW36Y=</v>
      </c>
      <c r="J111" s="137">
        <f>IF(I111="","",'1M Pricing'!$I111*100)</f>
        <v>1.5128045761470725</v>
      </c>
      <c r="K111" s="137">
        <f t="shared" si="5"/>
        <v>1.5128045761470725</v>
      </c>
      <c r="L111" s="132" t="str">
        <v>EUR3MSW36Y=</v>
      </c>
      <c r="M111" s="137">
        <f>IF(L111="","",'3M Pricing'!$I111*100)</f>
        <v>1.5822787572966623</v>
      </c>
      <c r="N111" s="133">
        <f t="shared" si="6"/>
        <v>1.5822787572966623</v>
      </c>
      <c r="O111" s="132" t="str">
        <v>EUR6MSW36Y=</v>
      </c>
      <c r="P111" s="133">
        <f>IF(O111="","",'6M Pricing'!$I111*100)</f>
        <v>1.6256755301744519</v>
      </c>
      <c r="Q111" s="133">
        <f t="shared" si="7"/>
        <v>1.6256755301744519</v>
      </c>
      <c r="R111" s="132" t="str">
        <v>EUR1YSW36Y=</v>
      </c>
      <c r="S111" s="133">
        <f>IF(R111="","",'1Y Pricing'!$I111*100)</f>
        <v>1.6812731836256316</v>
      </c>
      <c r="T111" s="133">
        <f t="shared" si="8"/>
        <v>1.6812731836256316</v>
      </c>
      <c r="U111" s="132" t="str">
        <v/>
      </c>
      <c r="V111" s="137" t="str">
        <f>IF(U111="","",'ON Pricing'!$I111*100)</f>
        <v/>
      </c>
      <c r="W111" s="137" t="str">
        <f t="shared" si="9"/>
        <v/>
      </c>
      <c r="Y111" s="214">
        <f>IF(ISBLANK($C111),"",ROUND(ABS(_xll.RtGet(SourceAlias,$I111,BID)-J111),4))</f>
        <v>1E-3</v>
      </c>
      <c r="Z111" s="214">
        <f>IF(ISBLANK($C111),"",ROUND(ABS(_xll.RtGet(SourceAlias,$I111,ASK)-K111),4))</f>
        <v>1E-3</v>
      </c>
      <c r="AA111" s="214">
        <f>IF(ISBLANK($D111),"",ROUND(ABS(_xll.RtGet(SourceAlias,$L111,BID)-M111),4))</f>
        <v>1E-3</v>
      </c>
      <c r="AB111" s="214">
        <f>IF(ISBLANK($D111),"",ROUND(ABS(_xll.RtGet(SourceAlias,$L111,ASK)-N111),4))</f>
        <v>1E-3</v>
      </c>
      <c r="AC111" s="214">
        <f>IF(ISBLANK($E111),"",ROUND(ABS(_xll.RtGet(SourceAlias,$O111,BID)-P111),4))</f>
        <v>0</v>
      </c>
      <c r="AD111" s="214">
        <f>IF(ISBLANK($E111),"",ROUND(ABS(_xll.RtGet(SourceAlias,$O111,ASK)-Q111),4))</f>
        <v>0</v>
      </c>
      <c r="AE111" s="214">
        <f>IF(ISBLANK($F111),"",ROUND(ABS(_xll.RtGet(SourceAlias,$R111,BID)-S111),4))</f>
        <v>2E-3</v>
      </c>
      <c r="AF111" s="214">
        <f>IF(ISBLANK($F111),"",ROUND(ABS(_xll.RtGet(SourceAlias,$R111,ASK)-T111),4))</f>
        <v>2E-3</v>
      </c>
      <c r="AG111" s="214" t="str">
        <f>IF(ISBLANK($G111),"",ROUND(ABS(_xll.RtGet(SourceAlias,$U111,BID)-V111),4))</f>
        <v/>
      </c>
      <c r="AH111" s="214" t="str">
        <f>IF(ISBLANK($G111),"",ROUND(ABS(_xll.RtGet(SourceAlias,$U111,ASK)-W111),4))</f>
        <v/>
      </c>
    </row>
    <row r="112" spans="1:34" x14ac:dyDescent="0.2">
      <c r="A112" s="217"/>
      <c r="B112" s="56" t="s">
        <v>124</v>
      </c>
      <c r="C112" s="201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210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201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201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201"/>
      <c r="H112" s="3" t="s">
        <v>48</v>
      </c>
      <c r="I112" s="132" t="str">
        <v>EUR1MSW37Y=</v>
      </c>
      <c r="J112" s="137">
        <f>IF(I112="","",'1M Pricing'!$I112*100)</f>
        <v>1.5160312395281172</v>
      </c>
      <c r="K112" s="137">
        <f t="shared" si="5"/>
        <v>1.5160312395281172</v>
      </c>
      <c r="L112" s="132" t="str">
        <v>EUR3MSW37Y=</v>
      </c>
      <c r="M112" s="137">
        <f>IF(L112="","",'3M Pricing'!$I112*100)</f>
        <v>1.5848121589774871</v>
      </c>
      <c r="N112" s="133">
        <f t="shared" si="6"/>
        <v>1.5848121589774871</v>
      </c>
      <c r="O112" s="132" t="str">
        <v>EUR6MSW37Y=</v>
      </c>
      <c r="P112" s="133">
        <f>IF(O112="","",'6M Pricing'!$I112*100)</f>
        <v>1.6269254153136303</v>
      </c>
      <c r="Q112" s="133">
        <f t="shared" si="7"/>
        <v>1.6269254153136303</v>
      </c>
      <c r="R112" s="132" t="str">
        <v>EUR1YSW37Y=</v>
      </c>
      <c r="S112" s="133">
        <f>IF(R112="","",'1Y Pricing'!$I112*100)</f>
        <v>1.6828527709747028</v>
      </c>
      <c r="T112" s="133">
        <f t="shared" si="8"/>
        <v>1.6828527709747028</v>
      </c>
      <c r="U112" s="132" t="str">
        <v/>
      </c>
      <c r="V112" s="137" t="str">
        <f>IF(U112="","",'ON Pricing'!$I112*100)</f>
        <v/>
      </c>
      <c r="W112" s="137" t="str">
        <f t="shared" si="9"/>
        <v/>
      </c>
      <c r="Y112" s="214">
        <f>IF(ISBLANK($C112),"",ROUND(ABS(_xll.RtGet(SourceAlias,$I112,BID)-J112),4))</f>
        <v>1E-3</v>
      </c>
      <c r="Z112" s="214">
        <f>IF(ISBLANK($C112),"",ROUND(ABS(_xll.RtGet(SourceAlias,$I112,ASK)-K112),4))</f>
        <v>1E-3</v>
      </c>
      <c r="AA112" s="214">
        <f>IF(ISBLANK($D112),"",ROUND(ABS(_xll.RtGet(SourceAlias,$L112,BID)-M112),4))</f>
        <v>1E-3</v>
      </c>
      <c r="AB112" s="214">
        <f>IF(ISBLANK($D112),"",ROUND(ABS(_xll.RtGet(SourceAlias,$L112,ASK)-N112),4))</f>
        <v>1E-3</v>
      </c>
      <c r="AC112" s="214">
        <f>IF(ISBLANK($E112),"",ROUND(ABS(_xll.RtGet(SourceAlias,$O112,BID)-P112),4))</f>
        <v>0</v>
      </c>
      <c r="AD112" s="214">
        <f>IF(ISBLANK($E112),"",ROUND(ABS(_xll.RtGet(SourceAlias,$O112,ASK)-Q112),4))</f>
        <v>0</v>
      </c>
      <c r="AE112" s="214">
        <f>IF(ISBLANK($F112),"",ROUND(ABS(_xll.RtGet(SourceAlias,$R112,BID)-S112),4))</f>
        <v>2E-3</v>
      </c>
      <c r="AF112" s="214">
        <f>IF(ISBLANK($F112),"",ROUND(ABS(_xll.RtGet(SourceAlias,$R112,ASK)-T112),4))</f>
        <v>2E-3</v>
      </c>
      <c r="AG112" s="214" t="str">
        <f>IF(ISBLANK($G112),"",ROUND(ABS(_xll.RtGet(SourceAlias,$U112,BID)-V112),4))</f>
        <v/>
      </c>
      <c r="AH112" s="214" t="str">
        <f>IF(ISBLANK($G112),"",ROUND(ABS(_xll.RtGet(SourceAlias,$U112,ASK)-W112),4))</f>
        <v/>
      </c>
    </row>
    <row r="113" spans="1:34" x14ac:dyDescent="0.2">
      <c r="A113" s="217"/>
      <c r="B113" s="56" t="s">
        <v>125</v>
      </c>
      <c r="C113" s="201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210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201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201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201"/>
      <c r="H113" s="3" t="s">
        <v>48</v>
      </c>
      <c r="I113" s="132" t="str">
        <v>EUR1MSW38Y=</v>
      </c>
      <c r="J113" s="137">
        <f>IF(I113="","",'1M Pricing'!$I113*100)</f>
        <v>1.5183618391533544</v>
      </c>
      <c r="K113" s="137">
        <f t="shared" si="5"/>
        <v>1.5183618391533544</v>
      </c>
      <c r="L113" s="132" t="str">
        <v>EUR3MSW38Y=</v>
      </c>
      <c r="M113" s="137">
        <f>IF(L113="","",'3M Pricing'!$I113*100)</f>
        <v>1.5865014973660292</v>
      </c>
      <c r="N113" s="133">
        <f t="shared" si="6"/>
        <v>1.5865014973660292</v>
      </c>
      <c r="O113" s="132" t="str">
        <v>EUR6MSW38Y=</v>
      </c>
      <c r="P113" s="133">
        <f>IF(O113="","",'6M Pricing'!$I113*100)</f>
        <v>1.6275793564022856</v>
      </c>
      <c r="Q113" s="133">
        <f t="shared" si="7"/>
        <v>1.6275793564022856</v>
      </c>
      <c r="R113" s="132" t="str">
        <v>EUR1YSW38Y=</v>
      </c>
      <c r="S113" s="133">
        <f>IF(R113="","",'1Y Pricing'!$I113*100)</f>
        <v>1.6837367158640284</v>
      </c>
      <c r="T113" s="133">
        <f t="shared" si="8"/>
        <v>1.6837367158640284</v>
      </c>
      <c r="U113" s="132" t="str">
        <v/>
      </c>
      <c r="V113" s="137" t="str">
        <f>IF(U113="","",'ON Pricing'!$I113*100)</f>
        <v/>
      </c>
      <c r="W113" s="137" t="str">
        <f t="shared" si="9"/>
        <v/>
      </c>
      <c r="Y113" s="214">
        <f>IF(ISBLANK($C113),"",ROUND(ABS(_xll.RtGet(SourceAlias,$I113,BID)-J113),4))</f>
        <v>1E-3</v>
      </c>
      <c r="Z113" s="214">
        <f>IF(ISBLANK($C113),"",ROUND(ABS(_xll.RtGet(SourceAlias,$I113,ASK)-K113),4))</f>
        <v>1E-3</v>
      </c>
      <c r="AA113" s="214">
        <f>IF(ISBLANK($D113),"",ROUND(ABS(_xll.RtGet(SourceAlias,$L113,BID)-M113),4))</f>
        <v>1E-3</v>
      </c>
      <c r="AB113" s="214">
        <f>IF(ISBLANK($D113),"",ROUND(ABS(_xll.RtGet(SourceAlias,$L113,ASK)-N113),4))</f>
        <v>1E-3</v>
      </c>
      <c r="AC113" s="214">
        <f>IF(ISBLANK($E113),"",ROUND(ABS(_xll.RtGet(SourceAlias,$O113,BID)-P113),4))</f>
        <v>0</v>
      </c>
      <c r="AD113" s="214">
        <f>IF(ISBLANK($E113),"",ROUND(ABS(_xll.RtGet(SourceAlias,$O113,ASK)-Q113),4))</f>
        <v>0</v>
      </c>
      <c r="AE113" s="214">
        <f>IF(ISBLANK($F113),"",ROUND(ABS(_xll.RtGet(SourceAlias,$R113,BID)-S113),4))</f>
        <v>2E-3</v>
      </c>
      <c r="AF113" s="214">
        <f>IF(ISBLANK($F113),"",ROUND(ABS(_xll.RtGet(SourceAlias,$R113,ASK)-T113),4))</f>
        <v>2E-3</v>
      </c>
      <c r="AG113" s="214" t="str">
        <f>IF(ISBLANK($G113),"",ROUND(ABS(_xll.RtGet(SourceAlias,$U113,BID)-V113),4))</f>
        <v/>
      </c>
      <c r="AH113" s="214" t="str">
        <f>IF(ISBLANK($G113),"",ROUND(ABS(_xll.RtGet(SourceAlias,$U113,ASK)-W113),4))</f>
        <v/>
      </c>
    </row>
    <row r="114" spans="1:34" x14ac:dyDescent="0.2">
      <c r="A114" s="217"/>
      <c r="B114" s="56" t="s">
        <v>126</v>
      </c>
      <c r="C114" s="201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210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201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201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201"/>
      <c r="H114" s="3" t="s">
        <v>48</v>
      </c>
      <c r="I114" s="132" t="str">
        <v>EUR1MSW39Y=</v>
      </c>
      <c r="J114" s="137">
        <f>IF(I114="","",'1M Pricing'!$I114*100)</f>
        <v>1.519736141759487</v>
      </c>
      <c r="K114" s="137">
        <f t="shared" si="5"/>
        <v>1.519736141759487</v>
      </c>
      <c r="L114" s="132" t="str">
        <v>EUR3MSW39Y=</v>
      </c>
      <c r="M114" s="137">
        <f>IF(L114="","",'3M Pricing'!$I114*100)</f>
        <v>1.5872844335279401</v>
      </c>
      <c r="N114" s="133">
        <f t="shared" si="6"/>
        <v>1.5872844335279401</v>
      </c>
      <c r="O114" s="132" t="str">
        <v>EUR6MSW39Y=</v>
      </c>
      <c r="P114" s="133">
        <f>IF(O114="","",'6M Pricing'!$I114*100)</f>
        <v>1.6278461374969542</v>
      </c>
      <c r="Q114" s="133">
        <f t="shared" si="7"/>
        <v>1.6278461374969542</v>
      </c>
      <c r="R114" s="132" t="str">
        <v>EUR1YSW39Y=</v>
      </c>
      <c r="S114" s="133">
        <f>IF(R114="","",'1Y Pricing'!$I114*100)</f>
        <v>1.6838465212939906</v>
      </c>
      <c r="T114" s="133">
        <f t="shared" si="8"/>
        <v>1.6838465212939906</v>
      </c>
      <c r="U114" s="132" t="str">
        <v/>
      </c>
      <c r="V114" s="137" t="str">
        <f>IF(U114="","",'ON Pricing'!$I114*100)</f>
        <v/>
      </c>
      <c r="W114" s="137" t="str">
        <f t="shared" si="9"/>
        <v/>
      </c>
      <c r="Y114" s="214">
        <f>IF(ISBLANK($C114),"",ROUND(ABS(_xll.RtGet(SourceAlias,$I114,BID)-J114),4))</f>
        <v>1E-3</v>
      </c>
      <c r="Z114" s="214">
        <f>IF(ISBLANK($C114),"",ROUND(ABS(_xll.RtGet(SourceAlias,$I114,ASK)-K114),4))</f>
        <v>1E-3</v>
      </c>
      <c r="AA114" s="214">
        <f>IF(ISBLANK($D114),"",ROUND(ABS(_xll.RtGet(SourceAlias,$L114,BID)-M114),4))</f>
        <v>1E-3</v>
      </c>
      <c r="AB114" s="214">
        <f>IF(ISBLANK($D114),"",ROUND(ABS(_xll.RtGet(SourceAlias,$L114,ASK)-N114),4))</f>
        <v>1E-3</v>
      </c>
      <c r="AC114" s="214">
        <f>IF(ISBLANK($E114),"",ROUND(ABS(_xll.RtGet(SourceAlias,$O114,BID)-P114),4))</f>
        <v>0</v>
      </c>
      <c r="AD114" s="214">
        <f>IF(ISBLANK($E114),"",ROUND(ABS(_xll.RtGet(SourceAlias,$O114,ASK)-Q114),4))</f>
        <v>0</v>
      </c>
      <c r="AE114" s="214">
        <f>IF(ISBLANK($F114),"",ROUND(ABS(_xll.RtGet(SourceAlias,$R114,BID)-S114),4))</f>
        <v>2E-3</v>
      </c>
      <c r="AF114" s="214">
        <f>IF(ISBLANK($F114),"",ROUND(ABS(_xll.RtGet(SourceAlias,$R114,ASK)-T114),4))</f>
        <v>2E-3</v>
      </c>
      <c r="AG114" s="214" t="str">
        <f>IF(ISBLANK($G114),"",ROUND(ABS(_xll.RtGet(SourceAlias,$U114,BID)-V114),4))</f>
        <v/>
      </c>
      <c r="AH114" s="214" t="str">
        <f>IF(ISBLANK($G114),"",ROUND(ABS(_xll.RtGet(SourceAlias,$U114,ASK)-W114),4))</f>
        <v/>
      </c>
    </row>
    <row r="115" spans="1:34" x14ac:dyDescent="0.2">
      <c r="A115" s="217"/>
      <c r="B115" s="56" t="s">
        <v>107</v>
      </c>
      <c r="C115" s="201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210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201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201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201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2" t="str">
        <v>EUR1MSW40Y=</v>
      </c>
      <c r="J115" s="137">
        <f>IF(I115="","",'1M Pricing'!$I115*100)</f>
        <v>1.5200000000020162</v>
      </c>
      <c r="K115" s="137">
        <f t="shared" si="5"/>
        <v>1.5200000000020162</v>
      </c>
      <c r="L115" s="132" t="str">
        <v>EUR3MSW40Y=</v>
      </c>
      <c r="M115" s="137">
        <f>IF(L115="","",'3M Pricing'!$I115*100)</f>
        <v>1.5869999999997262</v>
      </c>
      <c r="N115" s="133">
        <f t="shared" si="6"/>
        <v>1.5869999999997262</v>
      </c>
      <c r="O115" s="132" t="str">
        <v>EUR6MSW40Y=</v>
      </c>
      <c r="P115" s="133">
        <f>IF(O115="","",'6M Pricing'!$I115*100)</f>
        <v>1.6377619620211492</v>
      </c>
      <c r="Q115" s="133">
        <f t="shared" si="7"/>
        <v>1.6377619620211492</v>
      </c>
      <c r="R115" s="132" t="str">
        <v>EUR1YSW40Y=</v>
      </c>
      <c r="S115" s="133">
        <f>IF(R115="","",'1Y Pricing'!$I115*100)</f>
        <v>1.6830000000346894</v>
      </c>
      <c r="T115" s="133">
        <f t="shared" si="8"/>
        <v>1.6830000000346894</v>
      </c>
      <c r="U115" s="132" t="str">
        <v>EURONOIS40Y=</v>
      </c>
      <c r="V115" s="137">
        <f>IF(U115="","",'ON Pricing'!$I115*100)</f>
        <v>1.4739999999405522</v>
      </c>
      <c r="W115" s="137">
        <f t="shared" si="9"/>
        <v>1.4739999999405522</v>
      </c>
      <c r="Y115" s="214">
        <f>IF(ISBLANK($C115),"",ROUND(ABS(_xll.RtGet(SourceAlias,$I115,BID)-J115),4))</f>
        <v>1E-3</v>
      </c>
      <c r="Z115" s="214">
        <f>IF(ISBLANK($C115),"",ROUND(ABS(_xll.RtGet(SourceAlias,$I115,ASK)-K115),4))</f>
        <v>1E-3</v>
      </c>
      <c r="AA115" s="214">
        <f>IF(ISBLANK($D115),"",ROUND(ABS(_xll.RtGet(SourceAlias,$L115,BID)-M115),4))</f>
        <v>1E-3</v>
      </c>
      <c r="AB115" s="214">
        <f>IF(ISBLANK($D115),"",ROUND(ABS(_xll.RtGet(SourceAlias,$L115,ASK)-N115),4))</f>
        <v>1E-3</v>
      </c>
      <c r="AC115" s="214">
        <f>IF(ISBLANK($E115),"",ROUND(ABS(_xll.RtGet(SourceAlias,$O115,BID)-P115),4))</f>
        <v>0</v>
      </c>
      <c r="AD115" s="214">
        <f>IF(ISBLANK($E115),"",ROUND(ABS(_xll.RtGet(SourceAlias,$O115,ASK)-Q115),4))</f>
        <v>0</v>
      </c>
      <c r="AE115" s="214">
        <f>IF(ISBLANK($F115),"",ROUND(ABS(_xll.RtGet(SourceAlias,$R115,BID)-S115),4))</f>
        <v>2E-3</v>
      </c>
      <c r="AF115" s="214">
        <f>IF(ISBLANK($F115),"",ROUND(ABS(_xll.RtGet(SourceAlias,$R115,ASK)-T115),4))</f>
        <v>2E-3</v>
      </c>
      <c r="AG115" s="214">
        <f>IF(ISBLANK($G115),"",ROUND(ABS(_xll.RtGet(SourceAlias,$U115,BID)-V115),4))</f>
        <v>0</v>
      </c>
      <c r="AH115" s="214">
        <f>IF(ISBLANK($G115),"",ROUND(ABS(_xll.RtGet(SourceAlias,$U115,ASK)-W115),4))</f>
        <v>0</v>
      </c>
    </row>
    <row r="116" spans="1:34" x14ac:dyDescent="0.2">
      <c r="A116" s="217"/>
      <c r="B116" s="56" t="s">
        <v>108</v>
      </c>
      <c r="C116" s="201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210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201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201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201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2" t="str">
        <v>EUR1MSW50Y=</v>
      </c>
      <c r="J116" s="137">
        <f>IF(I116="","",'1M Pricing'!$I116*100)</f>
        <v>1.4869999999908721</v>
      </c>
      <c r="K116" s="137">
        <f t="shared" si="5"/>
        <v>1.4869999999908721</v>
      </c>
      <c r="L116" s="132" t="str">
        <v>EUR3MSW50Y=</v>
      </c>
      <c r="M116" s="137">
        <f>IF(L116="","",'3M Pricing'!$I116*100)</f>
        <v>1.5500000000005436</v>
      </c>
      <c r="N116" s="133">
        <f t="shared" si="6"/>
        <v>1.5500000000005436</v>
      </c>
      <c r="O116" s="132" t="str">
        <v>EUR6MSW50Y=</v>
      </c>
      <c r="P116" s="133">
        <f>IF(O116="","",'6M Pricing'!$I116*100)</f>
        <v>1.5960283402342506</v>
      </c>
      <c r="Q116" s="133">
        <f t="shared" si="7"/>
        <v>1.5960283402342506</v>
      </c>
      <c r="R116" s="132" t="str">
        <v>EUR1YSW50Y=</v>
      </c>
      <c r="S116" s="133">
        <f>IF(R116="","",'1Y Pricing'!$I116*100)</f>
        <v>1.6379999999975012</v>
      </c>
      <c r="T116" s="133">
        <f t="shared" si="8"/>
        <v>1.6379999999975012</v>
      </c>
      <c r="U116" s="132" t="str">
        <v>EURONOIS50Y=</v>
      </c>
      <c r="V116" s="137">
        <f>IF(U116="","",'ON Pricing'!$I116*100)</f>
        <v>1.4470000000244123</v>
      </c>
      <c r="W116" s="137">
        <f t="shared" si="9"/>
        <v>1.4470000000244123</v>
      </c>
      <c r="Y116" s="214">
        <f>IF(ISBLANK($C116),"",ROUND(ABS(_xll.RtGet(SourceAlias,$I116,BID)-J116),4))</f>
        <v>1E-3</v>
      </c>
      <c r="Z116" s="214">
        <f>IF(ISBLANK($C116),"",ROUND(ABS(_xll.RtGet(SourceAlias,$I116,ASK)-K116),4))</f>
        <v>1E-3</v>
      </c>
      <c r="AA116" s="214">
        <f>IF(ISBLANK($D116),"",ROUND(ABS(_xll.RtGet(SourceAlias,$L116,BID)-M116),4))</f>
        <v>1E-3</v>
      </c>
      <c r="AB116" s="214">
        <f>IF(ISBLANK($D116),"",ROUND(ABS(_xll.RtGet(SourceAlias,$L116,ASK)-N116),4))</f>
        <v>1E-3</v>
      </c>
      <c r="AC116" s="214">
        <f>IF(ISBLANK($E116),"",ROUND(ABS(_xll.RtGet(SourceAlias,$O116,BID)-P116),4))</f>
        <v>0</v>
      </c>
      <c r="AD116" s="214">
        <f>IF(ISBLANK($E116),"",ROUND(ABS(_xll.RtGet(SourceAlias,$O116,ASK)-Q116),4))</f>
        <v>0</v>
      </c>
      <c r="AE116" s="214">
        <f>IF(ISBLANK($F116),"",ROUND(ABS(_xll.RtGet(SourceAlias,$R116,BID)-S116),4))</f>
        <v>2E-3</v>
      </c>
      <c r="AF116" s="214">
        <f>IF(ISBLANK($F116),"",ROUND(ABS(_xll.RtGet(SourceAlias,$R116,ASK)-T116),4))</f>
        <v>2E-3</v>
      </c>
      <c r="AG116" s="214">
        <f>IF(ISBLANK($G116),"",ROUND(ABS(_xll.RtGet(SourceAlias,$U116,BID)-V116),4))</f>
        <v>0</v>
      </c>
      <c r="AH116" s="214">
        <f>IF(ISBLANK($G116),"",ROUND(ABS(_xll.RtGet(SourceAlias,$U116,ASK)-W116),4))</f>
        <v>0</v>
      </c>
    </row>
    <row r="117" spans="1:34" x14ac:dyDescent="0.2">
      <c r="A117" s="218"/>
      <c r="B117" s="57" t="s">
        <v>109</v>
      </c>
      <c r="C117" s="20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21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20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20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20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8" t="str">
        <v>EUR1MSW60Y=</v>
      </c>
      <c r="J117" s="261">
        <f>IF(I117="","",'1M Pricing'!$I117*100)</f>
        <v>1.4790000000018126</v>
      </c>
      <c r="K117" s="261">
        <f t="shared" si="5"/>
        <v>1.4790000000018126</v>
      </c>
      <c r="L117" s="138" t="str">
        <v>EUR3MSW60Y=</v>
      </c>
      <c r="M117" s="261">
        <f>IF(L117="","",'3M Pricing'!$I117*100)</f>
        <v>1.5379999999654494</v>
      </c>
      <c r="N117" s="136">
        <f t="shared" si="6"/>
        <v>1.5379999999654494</v>
      </c>
      <c r="O117" s="138" t="str">
        <v>EUR6MSW60Y=</v>
      </c>
      <c r="P117" s="136">
        <f>IF(O117="","",'6M Pricing'!$I117*100)</f>
        <v>1.5811146851006355</v>
      </c>
      <c r="Q117" s="136">
        <f t="shared" si="7"/>
        <v>1.5811146851006355</v>
      </c>
      <c r="R117" s="138" t="str">
        <v>EUR1YSW60Y=</v>
      </c>
      <c r="S117" s="136">
        <f>IF(R117="","",'1Y Pricing'!$I117*100)</f>
        <v>1.620000000043367</v>
      </c>
      <c r="T117" s="136">
        <f t="shared" si="8"/>
        <v>1.620000000043367</v>
      </c>
      <c r="U117" s="138" t="str">
        <v>EURONOIS60Y=</v>
      </c>
      <c r="V117" s="261">
        <f>IF(U117="","",'ON Pricing'!$I117*100)</f>
        <v>1.4430000000157541</v>
      </c>
      <c r="W117" s="261">
        <f t="shared" si="9"/>
        <v>1.4430000000157541</v>
      </c>
      <c r="Y117" s="260">
        <f>IF(ISBLANK($C117),"",ROUND(ABS(_xll.RtGet(SourceAlias,$I117,BID)-J117),4))</f>
        <v>1E-3</v>
      </c>
      <c r="Z117" s="260">
        <f>IF(ISBLANK($C117),"",ROUND(ABS(_xll.RtGet(SourceAlias,$I117,ASK)-K117),4))</f>
        <v>1E-3</v>
      </c>
      <c r="AA117" s="260">
        <f>IF(ISBLANK($D117),"",ROUND(ABS(_xll.RtGet(SourceAlias,$L117,BID)-M117),4))</f>
        <v>1E-3</v>
      </c>
      <c r="AB117" s="260">
        <f>IF(ISBLANK($D117),"",ROUND(ABS(_xll.RtGet(SourceAlias,$L117,ASK)-N117),4))</f>
        <v>1E-3</v>
      </c>
      <c r="AC117" s="260">
        <f>IF(ISBLANK($E117),"",ROUND(ABS(_xll.RtGet(SourceAlias,$O117,BID)-P117),4))</f>
        <v>0</v>
      </c>
      <c r="AD117" s="260">
        <f>IF(ISBLANK($E117),"",ROUND(ABS(_xll.RtGet(SourceAlias,$O117,ASK)-Q117),4))</f>
        <v>0</v>
      </c>
      <c r="AE117" s="260">
        <f>IF(ISBLANK($F117),"",ROUND(ABS(_xll.RtGet(SourceAlias,$R117,BID)-S117),4))</f>
        <v>2E-3</v>
      </c>
      <c r="AF117" s="260">
        <f>IF(ISBLANK($F117),"",ROUND(ABS(_xll.RtGet(SourceAlias,$R117,ASK)-T117),4))</f>
        <v>2E-3</v>
      </c>
      <c r="AG117" s="260">
        <f>IF(ISBLANK($G117),"",ROUND(ABS(_xll.RtGet(SourceAlias,$U117,BID)-V117),4))</f>
        <v>0</v>
      </c>
      <c r="AH117" s="260">
        <f>IF(ISBLANK($G117),"",ROUND(ABS(_xll.RtGet(SourceAlias,$U117,ASK)-W117),4))</f>
        <v>0</v>
      </c>
    </row>
  </sheetData>
  <mergeCells count="3">
    <mergeCell ref="A6:A18"/>
    <mergeCell ref="A24:A47"/>
    <mergeCell ref="A48:A117"/>
  </mergeCells>
  <conditionalFormatting sqref="C2">
    <cfRule type="cellIs" dxfId="1" priority="12" operator="equal">
      <formula>"abcd"</formula>
    </cfRule>
  </conditionalFormatting>
  <conditionalFormatting sqref="C6:G78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2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2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2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2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8"/>
      <c r="N6" s="44"/>
      <c r="O6" s="43" t="b">
        <v>0</v>
      </c>
      <c r="P6" s="43" t="s">
        <v>147</v>
      </c>
      <c r="Q6" s="43" t="s">
        <v>128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148</v>
      </c>
      <c r="F8" s="61">
        <f>EvaluationDate</f>
        <v>42158</v>
      </c>
      <c r="G8" s="61">
        <f>_xll.qlInterestRateIndexValueDate(M8,F8,Trigger)</f>
        <v>42160</v>
      </c>
      <c r="H8" s="61">
        <f>_xll.qlInterestRateIndexMaturity(M8,G8,Trigger)</f>
        <v>42163</v>
      </c>
      <c r="I8" s="68">
        <f>_xll.qlIndexFixing(M8,F8,,Trigger)</f>
        <v>-6.590024126928995E-4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obj_0093c#0020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148</v>
      </c>
      <c r="F9" s="61">
        <f>EvaluationDate</f>
        <v>42158</v>
      </c>
      <c r="G9" s="61">
        <f>_xll.qlInterestRateIndexValueDate(M9,F9,Trigger)</f>
        <v>42160</v>
      </c>
      <c r="H9" s="61">
        <f>_xll.qlInterestRateIndexMaturity(M9,G9,Trigger)</f>
        <v>42167</v>
      </c>
      <c r="I9" s="68">
        <f>_xll.qlIndexFixing(M9,F9,,Trigger)</f>
        <v>-1.24E-3</v>
      </c>
      <c r="J9" s="68" t="str">
        <f t="shared" si="0"/>
        <v>EUR1MDPSW=</v>
      </c>
      <c r="K9" s="68"/>
      <c r="L9" s="27"/>
      <c r="M9" s="59" t="str">
        <f>_xll.qlEuribor(,D9,YieldCurve,,Trigger)</f>
        <v>obj_00925#0001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148</v>
      </c>
      <c r="F10" s="61">
        <f>EvaluationDate</f>
        <v>42158</v>
      </c>
      <c r="G10" s="61">
        <f>_xll.qlInterestRateIndexValueDate(M10,F10,Trigger)</f>
        <v>42160</v>
      </c>
      <c r="H10" s="61">
        <f>_xll.qlInterestRateIndexMaturity(M10,G10,Trigger)</f>
        <v>42174</v>
      </c>
      <c r="I10" s="68">
        <f>_xll.qlIndexFixing(M10,F10,,Trigger)</f>
        <v>-1.09E-3</v>
      </c>
      <c r="J10" s="68" t="str">
        <f t="shared" si="0"/>
        <v>EUR1MDP2W=</v>
      </c>
      <c r="K10" s="68"/>
      <c r="L10" s="27"/>
      <c r="M10" s="59" t="str">
        <f>_xll.qlEuribor(,D10,YieldCurve,,Trigger)</f>
        <v>obj_009a0#0001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148</v>
      </c>
      <c r="F11" s="61">
        <f>EvaluationDate</f>
        <v>42158</v>
      </c>
      <c r="G11" s="61">
        <f>_xll.qlInterestRateIndexValueDate(M11,F11,Trigger)</f>
        <v>42160</v>
      </c>
      <c r="H11" s="61">
        <f>_xll.qlInterestRateIndexMaturity(M11,G11,Trigger)</f>
        <v>42181</v>
      </c>
      <c r="I11" s="68">
        <f>_xll.qlIndexFixing(M11,F11,,Trigger)</f>
        <v>-6.2699999999780791E-4</v>
      </c>
      <c r="J11" s="68" t="str">
        <f t="shared" si="0"/>
        <v>EUR1MDP3W=</v>
      </c>
      <c r="K11" s="68"/>
      <c r="L11" s="27"/>
      <c r="M11" s="92" t="str">
        <f>_xll.qlEuribor(,D11,YieldCurve,,Trigger)</f>
        <v>obj_00965#0001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148</v>
      </c>
      <c r="F12" s="61">
        <f>EvaluationDate</f>
        <v>42158</v>
      </c>
      <c r="G12" s="61">
        <f>_xll.qlInterestRateIndexValueDate(IborIndex,F12,Trigger)</f>
        <v>42160</v>
      </c>
      <c r="H12" s="61">
        <f>_xll.qlInterestRateIndexMaturity(IborIndex,G12,Trigger)</f>
        <v>42191</v>
      </c>
      <c r="I12" s="68">
        <f>_xll.qlIndexFixing(IborIndex,F12,,Trigger)</f>
        <v>-6.0999999999999997E-4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7"/>
      <c r="E13" s="118"/>
      <c r="F13" s="118"/>
      <c r="G13" s="118"/>
      <c r="H13" s="118"/>
      <c r="I13" s="119"/>
      <c r="J13" s="118"/>
      <c r="K13" s="118"/>
      <c r="M13" s="59"/>
      <c r="R13" s="27"/>
      <c r="S13" s="27"/>
    </row>
    <row r="14" spans="1:19" x14ac:dyDescent="0.2">
      <c r="A14" s="27"/>
      <c r="B14" s="27"/>
      <c r="C14" s="27"/>
      <c r="D14" s="117"/>
      <c r="E14" s="118"/>
      <c r="F14" s="118"/>
      <c r="G14" s="118"/>
      <c r="H14" s="118"/>
      <c r="I14" s="119"/>
      <c r="J14" s="118"/>
      <c r="K14" s="118"/>
      <c r="M14" s="59"/>
      <c r="R14" s="27"/>
      <c r="S14" s="27"/>
    </row>
    <row r="15" spans="1:19" x14ac:dyDescent="0.2">
      <c r="A15" s="27"/>
      <c r="B15" s="27"/>
      <c r="C15" s="27"/>
      <c r="D15" s="117"/>
      <c r="E15" s="118"/>
      <c r="F15" s="118"/>
      <c r="G15" s="118"/>
      <c r="H15" s="118"/>
      <c r="I15" s="119"/>
      <c r="J15" s="118"/>
      <c r="K15" s="118"/>
      <c r="M15" s="92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19"/>
      <c r="J16" s="118"/>
      <c r="K16" s="118"/>
      <c r="M16" s="59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19"/>
      <c r="J17" s="118"/>
      <c r="K17" s="118"/>
      <c r="M17" s="59"/>
      <c r="R17" s="27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19"/>
      <c r="J18" s="118"/>
      <c r="K18" s="118"/>
      <c r="M18" s="59"/>
      <c r="R18" s="27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19"/>
      <c r="J19" s="118"/>
      <c r="K19" s="118"/>
      <c r="M19" s="92"/>
      <c r="R19" s="27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19"/>
      <c r="J20" s="118"/>
      <c r="K20" s="118"/>
      <c r="M20" s="59"/>
      <c r="R20" s="27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19"/>
      <c r="J21" s="118"/>
      <c r="K21" s="118"/>
      <c r="M21" s="59"/>
      <c r="R21" s="27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19"/>
      <c r="J22" s="118"/>
      <c r="K22" s="118"/>
      <c r="M22" s="59"/>
      <c r="R22" s="27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2"/>
      <c r="J23" s="121"/>
      <c r="K23" s="121"/>
      <c r="M23" s="93"/>
      <c r="R23" s="27"/>
      <c r="S23" s="27"/>
    </row>
    <row r="24" spans="1:19" x14ac:dyDescent="0.2">
      <c r="A24" s="27"/>
      <c r="B24" s="27"/>
      <c r="C24" s="27"/>
      <c r="D24" s="123"/>
      <c r="E24" s="115"/>
      <c r="F24" s="115"/>
      <c r="G24" s="115"/>
      <c r="H24" s="115"/>
      <c r="I24" s="116"/>
      <c r="J24" s="115"/>
      <c r="K24" s="115"/>
      <c r="R24" s="27"/>
      <c r="S24" s="27"/>
    </row>
    <row r="25" spans="1:19" x14ac:dyDescent="0.2">
      <c r="A25" s="27"/>
      <c r="B25" s="27"/>
      <c r="C25" s="27"/>
      <c r="D25" s="117"/>
      <c r="E25" s="118"/>
      <c r="F25" s="118"/>
      <c r="G25" s="118"/>
      <c r="H25" s="118"/>
      <c r="I25" s="119"/>
      <c r="J25" s="118"/>
      <c r="K25" s="118"/>
      <c r="R25" s="27"/>
      <c r="S25" s="27"/>
    </row>
    <row r="26" spans="1:19" x14ac:dyDescent="0.2">
      <c r="A26" s="27"/>
      <c r="B26" s="27"/>
      <c r="C26" s="27"/>
      <c r="D26" s="117"/>
      <c r="E26" s="118"/>
      <c r="F26" s="118"/>
      <c r="G26" s="118"/>
      <c r="H26" s="118"/>
      <c r="I26" s="119"/>
      <c r="J26" s="118"/>
      <c r="K26" s="118"/>
      <c r="R26" s="27"/>
      <c r="S26" s="27"/>
    </row>
    <row r="27" spans="1:19" x14ac:dyDescent="0.2">
      <c r="A27" s="27"/>
      <c r="B27" s="27"/>
      <c r="C27" s="27"/>
      <c r="D27" s="117"/>
      <c r="E27" s="118"/>
      <c r="F27" s="118"/>
      <c r="G27" s="118"/>
      <c r="H27" s="118"/>
      <c r="I27" s="119"/>
      <c r="J27" s="118"/>
      <c r="K27" s="118"/>
      <c r="R27" s="27"/>
      <c r="S27" s="27"/>
    </row>
    <row r="28" spans="1:19" x14ac:dyDescent="0.2">
      <c r="A28" s="27"/>
      <c r="B28" s="27"/>
      <c r="C28" s="27"/>
      <c r="D28" s="117"/>
      <c r="E28" s="118"/>
      <c r="F28" s="118"/>
      <c r="G28" s="118"/>
      <c r="H28" s="118"/>
      <c r="I28" s="119"/>
      <c r="J28" s="118"/>
      <c r="K28" s="118"/>
      <c r="R28" s="27"/>
      <c r="S28" s="27"/>
    </row>
    <row r="29" spans="1:19" x14ac:dyDescent="0.2">
      <c r="A29" s="27"/>
      <c r="B29" s="27"/>
      <c r="C29" s="27"/>
      <c r="D29" s="117"/>
      <c r="E29" s="118"/>
      <c r="F29" s="118"/>
      <c r="G29" s="118"/>
      <c r="H29" s="118"/>
      <c r="I29" s="119"/>
      <c r="J29" s="118"/>
      <c r="K29" s="118"/>
      <c r="R29" s="27"/>
      <c r="S29" s="27"/>
    </row>
    <row r="30" spans="1:19" x14ac:dyDescent="0.2">
      <c r="A30" s="27"/>
      <c r="B30" s="27"/>
      <c r="C30" s="27"/>
      <c r="D30" s="117"/>
      <c r="E30" s="118"/>
      <c r="F30" s="118"/>
      <c r="G30" s="118"/>
      <c r="H30" s="118"/>
      <c r="I30" s="119"/>
      <c r="J30" s="118"/>
      <c r="K30" s="118"/>
      <c r="R30" s="27"/>
      <c r="S30" s="27"/>
    </row>
    <row r="31" spans="1:19" x14ac:dyDescent="0.2">
      <c r="A31" s="27"/>
      <c r="B31" s="27"/>
      <c r="C31" s="27"/>
      <c r="D31" s="117"/>
      <c r="E31" s="118"/>
      <c r="F31" s="118"/>
      <c r="G31" s="118"/>
      <c r="H31" s="118"/>
      <c r="I31" s="119"/>
      <c r="J31" s="118"/>
      <c r="K31" s="118"/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19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19"/>
      <c r="J33" s="118"/>
      <c r="K33" s="118"/>
      <c r="R33" s="44"/>
      <c r="S33" s="27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19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19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19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19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19"/>
      <c r="J38" s="118"/>
      <c r="K38" s="118"/>
      <c r="R38" s="27"/>
      <c r="S38" s="27"/>
    </row>
    <row r="39" spans="1:20" x14ac:dyDescent="0.2">
      <c r="A39" s="44"/>
      <c r="C39" s="44"/>
      <c r="D39" s="117"/>
      <c r="E39" s="118"/>
      <c r="F39" s="118"/>
      <c r="G39" s="118"/>
      <c r="H39" s="118"/>
      <c r="I39" s="119"/>
      <c r="J39" s="118"/>
      <c r="K39" s="118"/>
      <c r="S39" s="27"/>
    </row>
    <row r="40" spans="1:20" x14ac:dyDescent="0.2">
      <c r="A40" s="44"/>
      <c r="C40" s="44"/>
      <c r="D40" s="117"/>
      <c r="E40" s="118"/>
      <c r="F40" s="118"/>
      <c r="G40" s="118"/>
      <c r="H40" s="118"/>
      <c r="I40" s="119"/>
      <c r="J40" s="118"/>
      <c r="K40" s="118"/>
      <c r="S40" s="27"/>
    </row>
    <row r="41" spans="1:20" x14ac:dyDescent="0.2">
      <c r="D41" s="117"/>
      <c r="E41" s="118"/>
      <c r="F41" s="118"/>
      <c r="G41" s="118"/>
      <c r="H41" s="118"/>
      <c r="I41" s="119"/>
      <c r="J41" s="118"/>
      <c r="K41" s="118"/>
      <c r="S41" s="27"/>
    </row>
    <row r="42" spans="1:20" x14ac:dyDescent="0.2">
      <c r="D42" s="117"/>
      <c r="E42" s="118"/>
      <c r="F42" s="118"/>
      <c r="G42" s="118"/>
      <c r="H42" s="118"/>
      <c r="I42" s="119"/>
      <c r="J42" s="118"/>
      <c r="K42" s="118"/>
      <c r="S42" s="27"/>
    </row>
    <row r="43" spans="1:20" x14ac:dyDescent="0.2">
      <c r="D43" s="117"/>
      <c r="E43" s="118"/>
      <c r="F43" s="118"/>
      <c r="G43" s="118"/>
      <c r="H43" s="118"/>
      <c r="I43" s="119"/>
      <c r="J43" s="118"/>
      <c r="K43" s="118"/>
      <c r="S43" s="27"/>
    </row>
    <row r="44" spans="1:20" x14ac:dyDescent="0.2">
      <c r="D44" s="117"/>
      <c r="E44" s="118"/>
      <c r="F44" s="118"/>
      <c r="G44" s="118"/>
      <c r="H44" s="118"/>
      <c r="I44" s="119"/>
      <c r="J44" s="118"/>
      <c r="K44" s="118"/>
      <c r="S44" s="27"/>
      <c r="T44" s="44"/>
    </row>
    <row r="45" spans="1:20" x14ac:dyDescent="0.2">
      <c r="D45" s="117"/>
      <c r="E45" s="118"/>
      <c r="F45" s="118"/>
      <c r="G45" s="118"/>
      <c r="H45" s="118"/>
      <c r="I45" s="119"/>
      <c r="J45" s="118"/>
      <c r="K45" s="118"/>
      <c r="S45" s="27"/>
    </row>
    <row r="46" spans="1:20" x14ac:dyDescent="0.2">
      <c r="D46" s="117"/>
      <c r="E46" s="118"/>
      <c r="F46" s="118"/>
      <c r="G46" s="118"/>
      <c r="H46" s="118"/>
      <c r="I46" s="119"/>
      <c r="J46" s="118"/>
      <c r="K46" s="118"/>
      <c r="S46" s="27"/>
    </row>
    <row r="47" spans="1:20" x14ac:dyDescent="0.2">
      <c r="D47" s="120"/>
      <c r="E47" s="121"/>
      <c r="F47" s="121"/>
      <c r="G47" s="121"/>
      <c r="H47" s="121"/>
      <c r="I47" s="122"/>
      <c r="J47" s="121"/>
      <c r="K47" s="121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3"/>
      <c r="E48" s="115"/>
      <c r="F48" s="115"/>
      <c r="G48" s="115"/>
      <c r="H48" s="115"/>
      <c r="I48" s="116"/>
      <c r="J48" s="115"/>
      <c r="K48" s="115"/>
      <c r="M48" s="115"/>
      <c r="O48" s="43" t="s">
        <v>23</v>
      </c>
      <c r="P48" s="43" t="s">
        <v>40</v>
      </c>
      <c r="Q48" s="43" t="s">
        <v>128</v>
      </c>
      <c r="S48" s="27"/>
    </row>
    <row r="49" spans="4:19" x14ac:dyDescent="0.2">
      <c r="D49" s="117"/>
      <c r="E49" s="118"/>
      <c r="F49" s="118"/>
      <c r="G49" s="118"/>
      <c r="H49" s="118"/>
      <c r="I49" s="119"/>
      <c r="J49" s="118"/>
      <c r="K49" s="118"/>
      <c r="M49" s="118"/>
      <c r="O49" s="44"/>
      <c r="P49" s="44"/>
      <c r="Q49" s="44"/>
      <c r="S49" s="27"/>
    </row>
    <row r="50" spans="4:19" x14ac:dyDescent="0.2">
      <c r="D50" s="117"/>
      <c r="E50" s="118"/>
      <c r="F50" s="118"/>
      <c r="G50" s="118"/>
      <c r="H50" s="118"/>
      <c r="I50" s="119"/>
      <c r="J50" s="118"/>
      <c r="K50" s="118"/>
      <c r="M50" s="118"/>
      <c r="S50" s="27"/>
    </row>
    <row r="51" spans="4:19" x14ac:dyDescent="0.2">
      <c r="D51" s="53" t="s">
        <v>17</v>
      </c>
      <c r="E51" s="16" t="s">
        <v>115</v>
      </c>
      <c r="F51" s="32">
        <f t="shared" ref="F51:F114" si="1">EvaluationDate</f>
        <v>42158</v>
      </c>
      <c r="G51" s="32">
        <f>_xll.qlInterestRateIndexValueDate(M51,F51,Trigger)</f>
        <v>42160</v>
      </c>
      <c r="H51" s="32">
        <f>_xll.qlInterestRateIndexMaturity(M51,G51,Trigger)</f>
        <v>42191</v>
      </c>
      <c r="I51" s="68">
        <f>_xll.qlIndexFixing(M51,F51,TRUE,AllTriggers)</f>
        <v>-6.0999999999999987E-4</v>
      </c>
      <c r="J51" s="24" t="str">
        <f t="shared" ref="J51:J63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obj_0095f#0001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42158</v>
      </c>
      <c r="G52" s="32">
        <f>_xll.qlInterestRateIndexValueDate(M52,F52,Trigger)</f>
        <v>42160</v>
      </c>
      <c r="H52" s="32">
        <f>_xll.qlInterestRateIndexMaturity(M52,G52,Trigger)</f>
        <v>42221</v>
      </c>
      <c r="I52" s="68">
        <f>_xll.qlIndexFixing(M52,F52,TRUE,AllTriggers)</f>
        <v>-6.6000000000028904E-4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obj_009a3#0001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42158</v>
      </c>
      <c r="G53" s="32">
        <f>_xll.qlInterestRateIndexValueDate(M53,F53,Trigger)</f>
        <v>42160</v>
      </c>
      <c r="H53" s="32">
        <f>_xll.qlInterestRateIndexMaturity(M53,G53,Trigger)</f>
        <v>42254</v>
      </c>
      <c r="I53" s="68">
        <f>_xll.qlIndexFixing(M53,F53,TRUE,AllTriggers)</f>
        <v>-6.8999999914539202E-4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obj_0092c#0001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42158</v>
      </c>
      <c r="G54" s="32">
        <f>_xll.qlInterestRateIndexValueDate(M54,F54,Trigger)</f>
        <v>42160</v>
      </c>
      <c r="H54" s="32">
        <f>_xll.qlInterestRateIndexMaturity(M54,G54,Trigger)</f>
        <v>42282</v>
      </c>
      <c r="I54" s="68">
        <f>_xll.qlIndexFixing(M54,F54,TRUE,AllTriggers)</f>
        <v>-6.8999999998750562E-4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obj_00987#0001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42158</v>
      </c>
      <c r="G55" s="32">
        <f>_xll.qlInterestRateIndexValueDate(M55,F55,Trigger)</f>
        <v>42160</v>
      </c>
      <c r="H55" s="32">
        <f>_xll.qlInterestRateIndexMaturity(M55,G55,Trigger)</f>
        <v>42313</v>
      </c>
      <c r="I55" s="68">
        <f>_xll.qlIndexFixing(M55,F55,TRUE,AllTriggers)</f>
        <v>-6.8000000001761953E-4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obj_00961#0001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42158</v>
      </c>
      <c r="G56" s="32">
        <f>_xll.qlInterestRateIndexValueDate(M56,F56,Trigger)</f>
        <v>42160</v>
      </c>
      <c r="H56" s="32">
        <f>_xll.qlInterestRateIndexMaturity(M56,G56,Trigger)</f>
        <v>42345</v>
      </c>
      <c r="I56" s="68">
        <f>_xll.qlIndexFixing(M56,F56,TRUE,AllTriggers)</f>
        <v>-6.9000000000505083E-4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obj_00998#0001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42158</v>
      </c>
      <c r="G57" s="32">
        <f>_xll.qlInterestRateIndexValueDate(M57,F57,Trigger)</f>
        <v>42160</v>
      </c>
      <c r="H57" s="32">
        <f>_xll.qlInterestRateIndexMaturity(M57,G57,Trigger)</f>
        <v>42374</v>
      </c>
      <c r="I57" s="68">
        <f>_xll.qlIndexFixing(M57,F57,TRUE,AllTriggers)</f>
        <v>-6.599999996995228E-4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obj_00980#0001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42158</v>
      </c>
      <c r="G58" s="32">
        <f>_xll.qlInterestRateIndexValueDate(M58,F58,Trigger)</f>
        <v>42160</v>
      </c>
      <c r="H58" s="32">
        <f>_xll.qlInterestRateIndexMaturity(M58,G58,Trigger)</f>
        <v>42405</v>
      </c>
      <c r="I58" s="68">
        <f>_xll.qlIndexFixing(M58,F58,TRUE,AllTriggers)</f>
        <v>-6.8000000022918391E-4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obj_00955#0001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42158</v>
      </c>
      <c r="G59" s="32">
        <f>_xll.qlInterestRateIndexValueDate(M59,F59,Trigger)</f>
        <v>42160</v>
      </c>
      <c r="H59" s="32">
        <f>_xll.qlInterestRateIndexMaturity(M59,G59,Trigger)</f>
        <v>42436</v>
      </c>
      <c r="I59" s="68">
        <f>_xll.qlIndexFixing(M59,F59,TRUE,AllTriggers)</f>
        <v>-6.8000000084379546E-4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obj_00990#0001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42158</v>
      </c>
      <c r="G60" s="61">
        <f>_xll.qlInterestRateIndexValueDate(M60,F60,Trigger)</f>
        <v>42160</v>
      </c>
      <c r="H60" s="61">
        <f>_xll.qlInterestRateIndexMaturity(M60,G60,Trigger)</f>
        <v>42465</v>
      </c>
      <c r="I60" s="68">
        <f>_xll.qlIndexFixing(M60,F60,TRUE,AllTriggers)</f>
        <v>-6.700000000009423E-4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obj_00959#0001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42158</v>
      </c>
      <c r="G61" s="61">
        <f>_xll.qlInterestRateIndexValueDate(M61,F61,Trigger)</f>
        <v>42160</v>
      </c>
      <c r="H61" s="61">
        <f>_xll.qlInterestRateIndexMaturity(M61,G61,Trigger)</f>
        <v>42495</v>
      </c>
      <c r="I61" s="68">
        <f>_xll.qlIndexFixing(M61,F61,TRUE,AllTriggers)</f>
        <v>-6.4999999999763066E-4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obj_0092f#0001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42158</v>
      </c>
      <c r="G62" s="63">
        <f>_xll.qlInterestRateIndexValueDate(M62,F62,Trigger)</f>
        <v>42160</v>
      </c>
      <c r="H62" s="63">
        <f>_xll.qlInterestRateIndexMaturity(M62,G62,Trigger)</f>
        <v>42527</v>
      </c>
      <c r="I62" s="64">
        <f>_xll.qlIndexFixing(M62,F62,TRUE,AllTriggers)</f>
        <v>-6.3999999999842427E-4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obj_0098e#0001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127</v>
      </c>
      <c r="S63" s="27"/>
    </row>
    <row r="64" spans="4:19" x14ac:dyDescent="0.2">
      <c r="D64" s="53"/>
      <c r="E64" s="16"/>
      <c r="F64" s="61"/>
      <c r="G64" s="61"/>
      <c r="H64" s="61"/>
      <c r="I64" s="68"/>
      <c r="J64" s="35"/>
      <c r="K64" s="35"/>
      <c r="L64" s="58"/>
      <c r="M64" s="59"/>
      <c r="N64" s="41"/>
      <c r="O64" s="44"/>
      <c r="P64" s="44"/>
      <c r="Q64" s="44"/>
      <c r="S64" s="27"/>
    </row>
    <row r="65" spans="4:19" x14ac:dyDescent="0.2">
      <c r="D65" s="53" t="s">
        <v>77</v>
      </c>
      <c r="E65" s="16" t="s">
        <v>115</v>
      </c>
      <c r="F65" s="61">
        <f t="shared" si="1"/>
        <v>42158</v>
      </c>
      <c r="G65" s="61">
        <f>_xll.qlInterestRateIndexValueDate(M65,F65,Trigger)</f>
        <v>42160</v>
      </c>
      <c r="H65" s="61">
        <f>_xll.qlInterestRateIndexMaturity(M65,G65,Trigger)</f>
        <v>42618</v>
      </c>
      <c r="I65" s="68">
        <f>_xll.qlIndexFixing(M65,F65,TRUE,AllTriggers)</f>
        <v>-6.1488579517603474E-4</v>
      </c>
      <c r="J65" s="35" t="str">
        <f>Currency&amp;CurveTenor&amp;E65&amp;D65&amp;"="</f>
        <v>EUR1MSW15M=</v>
      </c>
      <c r="K65" s="35"/>
      <c r="L65" s="58"/>
      <c r="M65" s="59" t="str">
        <f>_xll.qlSwapIndex(,IborIndexFamily,D65,SettlementDays,Currency,Calendar,$O$63,$P$63,$Q$63,IborIndex,DiscountingCurve,,Trigger)</f>
        <v>obj_00951#0001</v>
      </c>
      <c r="N65" s="41"/>
      <c r="O65" s="44"/>
      <c r="P65" s="44"/>
      <c r="Q65" s="44"/>
      <c r="S65" s="27"/>
    </row>
    <row r="66" spans="4:19" x14ac:dyDescent="0.2">
      <c r="D66" s="53"/>
      <c r="E66" s="16"/>
      <c r="F66" s="61"/>
      <c r="G66" s="61"/>
      <c r="H66" s="61"/>
      <c r="I66" s="68"/>
      <c r="J66" s="35"/>
      <c r="K66" s="35"/>
      <c r="L66" s="58"/>
      <c r="M66" s="59"/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 t="s">
        <v>45</v>
      </c>
      <c r="E68" s="16" t="s">
        <v>115</v>
      </c>
      <c r="F68" s="61">
        <f t="shared" si="1"/>
        <v>42158</v>
      </c>
      <c r="G68" s="61">
        <f>_xll.qlInterestRateIndexValueDate(M68,F68,Trigger)</f>
        <v>42160</v>
      </c>
      <c r="H68" s="61">
        <f>_xll.qlInterestRateIndexMaturity(M68,G68,Trigger)</f>
        <v>42709</v>
      </c>
      <c r="I68" s="68">
        <f>_xll.qlIndexFixing(M68,F68,TRUE,AllTriggers)</f>
        <v>-5.4746402537955501E-4</v>
      </c>
      <c r="J68" s="35" t="str">
        <f>Currency&amp;CurveTenor&amp;E68&amp;D68&amp;"="</f>
        <v>EUR1MSW18M=</v>
      </c>
      <c r="K68" s="35"/>
      <c r="L68" s="58"/>
      <c r="M68" s="59" t="str">
        <f>_xll.qlSwapIndex(,IborIndexFamily,D68,SettlementDays,Currency,Calendar,$O$63,$P$63,$Q$63,IborIndex,DiscountingCurve,,Trigger)</f>
        <v>obj_00994#0001</v>
      </c>
      <c r="N68" s="41"/>
      <c r="O68" s="44"/>
      <c r="P68" s="41"/>
      <c r="Q68" s="44"/>
      <c r="S68" s="27"/>
    </row>
    <row r="69" spans="4:19" x14ac:dyDescent="0.2">
      <c r="D69" s="53"/>
      <c r="E69" s="16"/>
      <c r="F69" s="61"/>
      <c r="G69" s="61"/>
      <c r="H69" s="61"/>
      <c r="I69" s="68"/>
      <c r="J69" s="35"/>
      <c r="K69" s="35"/>
      <c r="L69" s="27"/>
      <c r="M69" s="59"/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 t="s">
        <v>82</v>
      </c>
      <c r="E71" s="16" t="s">
        <v>115</v>
      </c>
      <c r="F71" s="61">
        <f t="shared" si="1"/>
        <v>42158</v>
      </c>
      <c r="G71" s="61">
        <f>_xll.qlInterestRateIndexValueDate(M71,F71,Trigger)</f>
        <v>42160</v>
      </c>
      <c r="H71" s="61">
        <f>_xll.qlInterestRateIndexMaturity(M71,G71,Trigger)</f>
        <v>42800</v>
      </c>
      <c r="I71" s="68">
        <f>_xll.qlIndexFixing(M71,F71,TRUE,AllTriggers)</f>
        <v>-4.5119291303500253E-4</v>
      </c>
      <c r="J71" s="35" t="str">
        <f>Currency&amp;CurveTenor&amp;E71&amp;D71&amp;"="</f>
        <v>EUR1MSW21M=</v>
      </c>
      <c r="K71" s="35"/>
      <c r="L71" s="27"/>
      <c r="M71" s="59" t="str">
        <f>_xll.qlSwapIndex(,IborIndexFamily,D71,SettlementDays,Currency,Calendar,$O$63,$P$63,$Q$63,IborIndex,DiscountingCurve,,Trigger)</f>
        <v>obj_009ad#0001</v>
      </c>
      <c r="N71" s="41"/>
      <c r="O71" s="44"/>
      <c r="P71" s="41"/>
      <c r="Q71" s="44"/>
      <c r="S71" s="27"/>
    </row>
    <row r="72" spans="4:19" x14ac:dyDescent="0.2">
      <c r="D72" s="53"/>
      <c r="E72" s="16"/>
      <c r="F72" s="61"/>
      <c r="G72" s="61"/>
      <c r="H72" s="61"/>
      <c r="I72" s="68"/>
      <c r="J72" s="35"/>
      <c r="K72" s="35"/>
      <c r="L72" s="27"/>
      <c r="M72" s="59"/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 t="s">
        <v>24</v>
      </c>
      <c r="E74" s="16" t="s">
        <v>115</v>
      </c>
      <c r="F74" s="61">
        <f t="shared" si="1"/>
        <v>42158</v>
      </c>
      <c r="G74" s="61">
        <f>_xll.qlInterestRateIndexValueDate(M74,F74,Trigger)</f>
        <v>42160</v>
      </c>
      <c r="H74" s="61">
        <f>_xll.qlInterestRateIndexMaturity(M74,G74,Trigger)</f>
        <v>42891</v>
      </c>
      <c r="I74" s="68">
        <f>_xll.qlIndexFixing(M74,F74,TRUE,AllTriggers)</f>
        <v>-3.3000000000794075E-4</v>
      </c>
      <c r="J74" s="35" t="str">
        <f t="shared" ref="J74:J114" si="4">Currency&amp;CurveTenor&amp;E74&amp;D74&amp;"="</f>
        <v>EUR1MSW2Y=</v>
      </c>
      <c r="K74" s="35" t="s">
        <v>129</v>
      </c>
      <c r="L74" s="27"/>
      <c r="M74" s="59" t="str">
        <f>_xll.qlSwapIndex(,IborIndexFamily,D74,SettlementDays,Currency,Calendar,$O$63,$P$63,$Q$63,IborIndex,DiscountingCurve,,Trigger)</f>
        <v>obj_00923#0001</v>
      </c>
      <c r="N74" s="41"/>
      <c r="O74" s="44"/>
      <c r="P74" s="41"/>
      <c r="Q74" s="44"/>
      <c r="S74" s="27"/>
    </row>
    <row r="75" spans="4:19" x14ac:dyDescent="0.2">
      <c r="D75" s="53" t="s">
        <v>185</v>
      </c>
      <c r="E75" s="16" t="s">
        <v>115</v>
      </c>
      <c r="F75" s="61">
        <f t="shared" si="1"/>
        <v>42158</v>
      </c>
      <c r="G75" s="61">
        <f>_xll.qlInterestRateIndexValueDate(M75,F75,Trigger)</f>
        <v>42160</v>
      </c>
      <c r="H75" s="61">
        <f>_xll.qlInterestRateIndexMaturity(M75,G75,Trigger)</f>
        <v>42983</v>
      </c>
      <c r="I75" s="68">
        <f>_xll.qlIndexFixing(M75,F75,TRUE,AllTriggers)</f>
        <v>-1.8103460809459207E-4</v>
      </c>
      <c r="J75" s="35" t="str">
        <f t="shared" si="4"/>
        <v>EUR1MSW2Y3M=</v>
      </c>
      <c r="K75" s="35"/>
      <c r="L75" s="27"/>
      <c r="M75" s="59" t="str">
        <f>_xll.qlSwapIndex(,IborIndexFamily,D75,SettlementDays,Currency,Calendar,$O$63,$P$63,$Q$63,IborIndex,DiscountingCurve,,Trigger)</f>
        <v>obj_0097b#0004</v>
      </c>
      <c r="N75" s="41"/>
      <c r="O75" s="44"/>
      <c r="P75" s="41"/>
      <c r="Q75" s="44"/>
      <c r="S75" s="27"/>
    </row>
    <row r="76" spans="4:19" x14ac:dyDescent="0.2">
      <c r="D76" s="53" t="s">
        <v>186</v>
      </c>
      <c r="E76" s="16" t="s">
        <v>115</v>
      </c>
      <c r="F76" s="61">
        <f t="shared" si="1"/>
        <v>42158</v>
      </c>
      <c r="G76" s="61">
        <f>_xll.qlInterestRateIndexValueDate(M76,F76,Trigger)</f>
        <v>42160</v>
      </c>
      <c r="H76" s="61">
        <f>_xll.qlInterestRateIndexMaturity(M76,G76,Trigger)</f>
        <v>43074</v>
      </c>
      <c r="I76" s="68">
        <f>_xll.qlIndexFixing(M76,F76,TRUE,AllTriggers)</f>
        <v>-4.5046724507524584E-6</v>
      </c>
      <c r="J76" s="35" t="str">
        <f t="shared" si="4"/>
        <v>EUR1MSW2Y6M=</v>
      </c>
      <c r="K76" s="35"/>
      <c r="L76" s="27"/>
      <c r="M76" s="59" t="str">
        <f>_xll.qlSwapIndex(,IborIndexFamily,D76,SettlementDays,Currency,Calendar,$O$63,$P$63,$Q$63,IborIndex,DiscountingCurve,,Trigger)</f>
        <v>obj_00968#0004</v>
      </c>
      <c r="N76" s="44"/>
      <c r="O76" s="44"/>
      <c r="P76" s="27"/>
      <c r="Q76" s="27"/>
      <c r="S76" s="27"/>
    </row>
    <row r="77" spans="4:19" x14ac:dyDescent="0.2">
      <c r="D77" s="53" t="s">
        <v>187</v>
      </c>
      <c r="E77" s="16" t="s">
        <v>115</v>
      </c>
      <c r="F77" s="61">
        <f t="shared" si="1"/>
        <v>42158</v>
      </c>
      <c r="G77" s="61">
        <f>_xll.qlInterestRateIndexValueDate(M77,F77,Trigger)</f>
        <v>42160</v>
      </c>
      <c r="H77" s="61">
        <f>_xll.qlInterestRateIndexMaturity(M77,G77,Trigger)</f>
        <v>43164</v>
      </c>
      <c r="I77" s="68">
        <f>_xll.qlIndexFixing(M77,F77,TRUE,AllTriggers)</f>
        <v>2.0184788249042111E-4</v>
      </c>
      <c r="J77" s="35" t="str">
        <f t="shared" si="4"/>
        <v>EUR1MSW2Y9M=</v>
      </c>
      <c r="K77" s="35"/>
      <c r="L77" s="27"/>
      <c r="M77" s="59" t="str">
        <f>_xll.qlSwapIndex(,IborIndexFamily,D77,SettlementDays,Currency,Calendar,$O$63,$P$63,$Q$63,IborIndex,DiscountingCurve,,Trigger)</f>
        <v>obj_0097c#0004</v>
      </c>
      <c r="N77" s="44"/>
      <c r="O77" s="44"/>
      <c r="P77" s="27"/>
      <c r="Q77" s="27"/>
      <c r="S77" s="27"/>
    </row>
    <row r="78" spans="4:19" x14ac:dyDescent="0.2">
      <c r="D78" s="53" t="s">
        <v>25</v>
      </c>
      <c r="E78" s="16" t="s">
        <v>115</v>
      </c>
      <c r="F78" s="61">
        <f t="shared" si="1"/>
        <v>42158</v>
      </c>
      <c r="G78" s="61">
        <f>_xll.qlInterestRateIndexValueDate(M78,F78,Trigger)</f>
        <v>42160</v>
      </c>
      <c r="H78" s="61">
        <f>_xll.qlInterestRateIndexMaturity(M78,G78,Trigger)</f>
        <v>43256</v>
      </c>
      <c r="I78" s="68">
        <f>_xll.qlIndexFixing(M78,F78,TRUE,AllTriggers)</f>
        <v>4.4999999975967259E-4</v>
      </c>
      <c r="J78" s="35" t="str">
        <f t="shared" si="4"/>
        <v>EUR1MSW3Y=</v>
      </c>
      <c r="K78" s="35" t="s">
        <v>130</v>
      </c>
      <c r="L78" s="44"/>
      <c r="M78" s="59" t="str">
        <f>_xll.qlSwapIndex(,IborIndexFamily,D78,SettlementDays,Currency,Calendar,$O$63,$P$63,$Q$63,IborIndex,DiscountingCurve,,Trigger)</f>
        <v>obj_00983#0001</v>
      </c>
      <c r="N78" s="44"/>
      <c r="O78" s="44"/>
      <c r="P78" s="27"/>
      <c r="Q78" s="27"/>
      <c r="S78" s="27"/>
    </row>
    <row r="79" spans="4:19" x14ac:dyDescent="0.2">
      <c r="D79" s="53" t="s">
        <v>26</v>
      </c>
      <c r="E79" s="16" t="s">
        <v>115</v>
      </c>
      <c r="F79" s="61">
        <f t="shared" si="1"/>
        <v>42158</v>
      </c>
      <c r="G79" s="61">
        <f>_xll.qlInterestRateIndexValueDate(M79,F79,Trigger)</f>
        <v>42160</v>
      </c>
      <c r="H79" s="61">
        <f>_xll.qlInterestRateIndexMaturity(M79,G79,Trigger)</f>
        <v>43621</v>
      </c>
      <c r="I79" s="68">
        <f>_xll.qlIndexFixing(M79,F79,TRUE,AllTriggers)</f>
        <v>1.7599999994842338E-3</v>
      </c>
      <c r="J79" s="35" t="str">
        <f t="shared" si="4"/>
        <v>EUR1MSW4Y=</v>
      </c>
      <c r="K79" s="35" t="s">
        <v>131</v>
      </c>
      <c r="L79" s="44"/>
      <c r="M79" s="59" t="str">
        <f>_xll.qlSwapIndex(,IborIndexFamily,D79,SettlementDays,Currency,Calendar,$O$63,$P$63,$Q$63,IborIndex,DiscountingCurve,,Trigger)</f>
        <v>obj_009ac#0001</v>
      </c>
      <c r="N79" s="44"/>
      <c r="O79" s="44"/>
      <c r="P79" s="27"/>
      <c r="Q79" s="27"/>
    </row>
    <row r="80" spans="4:19" x14ac:dyDescent="0.2">
      <c r="D80" s="53" t="s">
        <v>27</v>
      </c>
      <c r="E80" s="16" t="s">
        <v>115</v>
      </c>
      <c r="F80" s="61">
        <f t="shared" si="1"/>
        <v>42158</v>
      </c>
      <c r="G80" s="61">
        <f>_xll.qlInterestRateIndexValueDate(M80,F80,Trigger)</f>
        <v>42160</v>
      </c>
      <c r="H80" s="61">
        <f>_xll.qlInterestRateIndexMaturity(M80,G80,Trigger)</f>
        <v>43987</v>
      </c>
      <c r="I80" s="68">
        <f>_xll.qlIndexFixing(M80,F80,TRUE,AllTriggers)</f>
        <v>3.2799999999947624E-3</v>
      </c>
      <c r="J80" s="35" t="str">
        <f t="shared" si="4"/>
        <v>EUR1MSW5Y=</v>
      </c>
      <c r="K80" s="35" t="s">
        <v>132</v>
      </c>
      <c r="M80" s="59" t="str">
        <f>_xll.qlSwapIndex(,IborIndexFamily,D80,SettlementDays,Currency,Calendar,$O$63,$P$63,$Q$63,IborIndex,DiscountingCurve,,Trigger)</f>
        <v>obj_0096f#0001</v>
      </c>
      <c r="O80" s="44"/>
    </row>
    <row r="81" spans="4:15" x14ac:dyDescent="0.2">
      <c r="D81" s="53" t="s">
        <v>85</v>
      </c>
      <c r="E81" s="16" t="s">
        <v>115</v>
      </c>
      <c r="F81" s="61">
        <f t="shared" si="1"/>
        <v>42158</v>
      </c>
      <c r="G81" s="61">
        <f>_xll.qlInterestRateIndexValueDate(M81,F81,Trigger)</f>
        <v>42160</v>
      </c>
      <c r="H81" s="61">
        <f>_xll.qlInterestRateIndexMaturity(M81,G81,Trigger)</f>
        <v>44354</v>
      </c>
      <c r="I81" s="68">
        <f>_xll.qlIndexFixing(M81,F81,TRUE,AllTriggers)</f>
        <v>4.7400000000055401E-3</v>
      </c>
      <c r="J81" s="35" t="str">
        <f t="shared" si="4"/>
        <v>EUR1MSW6Y=</v>
      </c>
      <c r="K81" s="35" t="s">
        <v>133</v>
      </c>
      <c r="M81" s="59" t="str">
        <f>_xll.qlSwapIndex(,IborIndexFamily,D81,SettlementDays,Currency,Calendar,$O$63,$P$63,$Q$63,IborIndex,DiscountingCurve,,Trigger)</f>
        <v>obj_00944#0001</v>
      </c>
      <c r="O81" s="44"/>
    </row>
    <row r="82" spans="4:15" x14ac:dyDescent="0.2">
      <c r="D82" s="53" t="s">
        <v>28</v>
      </c>
      <c r="E82" s="16" t="s">
        <v>115</v>
      </c>
      <c r="F82" s="61">
        <f t="shared" si="1"/>
        <v>42158</v>
      </c>
      <c r="G82" s="61">
        <f>_xll.qlInterestRateIndexValueDate(M82,F82,Trigger)</f>
        <v>42160</v>
      </c>
      <c r="H82" s="61">
        <f>_xll.qlInterestRateIndexMaturity(M82,G82,Trigger)</f>
        <v>44718</v>
      </c>
      <c r="I82" s="68">
        <f>_xll.qlIndexFixing(M82,F82,TRUE,AllTriggers)</f>
        <v>6.1600000000079343E-3</v>
      </c>
      <c r="J82" s="35" t="str">
        <f t="shared" si="4"/>
        <v>EUR1MSW7Y=</v>
      </c>
      <c r="K82" s="35" t="s">
        <v>134</v>
      </c>
      <c r="M82" s="59" t="str">
        <f>_xll.qlSwapIndex(,IborIndexFamily,D82,SettlementDays,Currency,Calendar,$O$63,$P$63,$Q$63,IborIndex,DiscountingCurve,,Trigger)</f>
        <v>obj_0093b#0001</v>
      </c>
      <c r="O82" s="44"/>
    </row>
    <row r="83" spans="4:15" x14ac:dyDescent="0.2">
      <c r="D83" s="53" t="s">
        <v>86</v>
      </c>
      <c r="E83" s="16" t="s">
        <v>115</v>
      </c>
      <c r="F83" s="61">
        <f t="shared" si="1"/>
        <v>42158</v>
      </c>
      <c r="G83" s="61">
        <f>_xll.qlInterestRateIndexValueDate(M83,F83,Trigger)</f>
        <v>42160</v>
      </c>
      <c r="H83" s="61">
        <f>_xll.qlInterestRateIndexMaturity(M83,G83,Trigger)</f>
        <v>45082</v>
      </c>
      <c r="I83" s="68">
        <f>_xll.qlIndexFixing(M83,F83,TRUE,AllTriggers)</f>
        <v>7.4800000000281716E-3</v>
      </c>
      <c r="J83" s="35" t="str">
        <f t="shared" si="4"/>
        <v>EUR1MSW8Y=</v>
      </c>
      <c r="K83" s="35" t="s">
        <v>135</v>
      </c>
      <c r="M83" s="59" t="str">
        <f>_xll.qlSwapIndex(,IborIndexFamily,D83,SettlementDays,Currency,Calendar,$O$63,$P$63,$Q$63,IborIndex,DiscountingCurve,,Trigger)</f>
        <v>obj_00971#0001</v>
      </c>
      <c r="O83" s="44"/>
    </row>
    <row r="84" spans="4:15" x14ac:dyDescent="0.2">
      <c r="D84" s="53" t="s">
        <v>87</v>
      </c>
      <c r="E84" s="16" t="s">
        <v>115</v>
      </c>
      <c r="F84" s="61">
        <f t="shared" si="1"/>
        <v>42158</v>
      </c>
      <c r="G84" s="61">
        <f>_xll.qlInterestRateIndexValueDate(M84,F84,Trigger)</f>
        <v>42160</v>
      </c>
      <c r="H84" s="61">
        <f>_xll.qlInterestRateIndexMaturity(M84,G84,Trigger)</f>
        <v>45448</v>
      </c>
      <c r="I84" s="68">
        <f>_xll.qlIndexFixing(M84,F84,TRUE,AllTriggers)</f>
        <v>8.6700000000034371E-3</v>
      </c>
      <c r="J84" s="35" t="str">
        <f t="shared" si="4"/>
        <v>EUR1MSW9Y=</v>
      </c>
      <c r="K84" s="35" t="s">
        <v>136</v>
      </c>
      <c r="M84" s="59" t="str">
        <f>_xll.qlSwapIndex(,IborIndexFamily,D84,SettlementDays,Currency,Calendar,$O$63,$P$63,$Q$63,IborIndex,DiscountingCurve,,Trigger)</f>
        <v>obj_0094f#0001</v>
      </c>
      <c r="O84" s="44"/>
    </row>
    <row r="85" spans="4:15" x14ac:dyDescent="0.2">
      <c r="D85" s="53" t="s">
        <v>29</v>
      </c>
      <c r="E85" s="16" t="s">
        <v>115</v>
      </c>
      <c r="F85" s="61">
        <f t="shared" si="1"/>
        <v>42158</v>
      </c>
      <c r="G85" s="61">
        <f>_xll.qlInterestRateIndexValueDate(M85,F85,Trigger)</f>
        <v>42160</v>
      </c>
      <c r="H85" s="61">
        <f>_xll.qlInterestRateIndexMaturity(M85,G85,Trigger)</f>
        <v>45813</v>
      </c>
      <c r="I85" s="68">
        <f>_xll.qlIndexFixing(M85,F85,TRUE,AllTriggers)</f>
        <v>9.6800000000137627E-3</v>
      </c>
      <c r="J85" s="35" t="str">
        <f t="shared" si="4"/>
        <v>EUR1MSW10Y=</v>
      </c>
      <c r="K85" s="35" t="s">
        <v>137</v>
      </c>
      <c r="M85" s="59" t="str">
        <f>_xll.qlSwapIndex(,IborIndexFamily,D85,SettlementDays,Currency,Calendar,$O$63,$P$63,$Q$63,IborIndex,DiscountingCurve,,Trigger)</f>
        <v>obj_00950#0001</v>
      </c>
      <c r="O85" s="44"/>
    </row>
    <row r="86" spans="4:15" x14ac:dyDescent="0.2">
      <c r="D86" s="53" t="s">
        <v>88</v>
      </c>
      <c r="E86" s="16" t="s">
        <v>115</v>
      </c>
      <c r="F86" s="61">
        <f t="shared" si="1"/>
        <v>42158</v>
      </c>
      <c r="G86" s="61">
        <f>_xll.qlInterestRateIndexValueDate(M86,F86,Trigger)</f>
        <v>42160</v>
      </c>
      <c r="H86" s="61">
        <f>_xll.qlInterestRateIndexMaturity(M86,G86,Trigger)</f>
        <v>46178</v>
      </c>
      <c r="I86" s="68">
        <f>_xll.qlIndexFixing(M86,F86,TRUE,AllTriggers)</f>
        <v>1.0566662068195508E-2</v>
      </c>
      <c r="J86" s="35" t="str">
        <f t="shared" si="4"/>
        <v>EUR1MSW11Y=</v>
      </c>
      <c r="K86" s="35" t="s">
        <v>138</v>
      </c>
      <c r="M86" s="59" t="str">
        <f>_xll.qlSwapIndex(,IborIndexFamily,D86,SettlementDays,Currency,Calendar,$O$63,$P$63,$Q$63,IborIndex,DiscountingCurve,,Trigger)</f>
        <v>obj_009a2#0001</v>
      </c>
      <c r="O86" s="44"/>
    </row>
    <row r="87" spans="4:15" x14ac:dyDescent="0.2">
      <c r="D87" s="53" t="s">
        <v>30</v>
      </c>
      <c r="E87" s="16" t="s">
        <v>115</v>
      </c>
      <c r="F87" s="61">
        <f t="shared" si="1"/>
        <v>42158</v>
      </c>
      <c r="G87" s="61">
        <f>_xll.qlInterestRateIndexValueDate(M87,F87,Trigger)</f>
        <v>42160</v>
      </c>
      <c r="H87" s="61">
        <f>_xll.qlInterestRateIndexMaturity(M87,G87,Trigger)</f>
        <v>46545</v>
      </c>
      <c r="I87" s="68">
        <f>_xll.qlIndexFixing(M87,F87,TRUE,AllTriggers)</f>
        <v>1.1339999999975457E-2</v>
      </c>
      <c r="J87" s="35" t="str">
        <f t="shared" si="4"/>
        <v>EUR1MSW12Y=</v>
      </c>
      <c r="K87" s="35" t="s">
        <v>139</v>
      </c>
      <c r="M87" s="59" t="str">
        <f>_xll.qlSwapIndex(,IborIndexFamily,D87,SettlementDays,Currency,Calendar,$O$63,$P$63,$Q$63,IborIndex,DiscountingCurve,,Trigger)</f>
        <v>obj_009a1#0001</v>
      </c>
      <c r="O87" s="44"/>
    </row>
    <row r="88" spans="4:15" x14ac:dyDescent="0.2">
      <c r="D88" s="53" t="s">
        <v>89</v>
      </c>
      <c r="E88" s="16" t="s">
        <v>115</v>
      </c>
      <c r="F88" s="61">
        <f t="shared" si="1"/>
        <v>42158</v>
      </c>
      <c r="G88" s="61">
        <f>_xll.qlInterestRateIndexValueDate(M88,F88,Trigger)</f>
        <v>42160</v>
      </c>
      <c r="H88" s="61">
        <f>_xll.qlInterestRateIndexMaturity(M88,G88,Trigger)</f>
        <v>46909</v>
      </c>
      <c r="I88" s="68">
        <f>_xll.qlIndexFixing(M88,F88,TRUE,AllTriggers)</f>
        <v>1.198587023140267E-2</v>
      </c>
      <c r="J88" s="35" t="str">
        <f t="shared" si="4"/>
        <v>EUR1MSW13Y=</v>
      </c>
      <c r="K88" s="35"/>
      <c r="M88" s="59" t="str">
        <f>_xll.qlSwapIndex(,IborIndexFamily,D88,SettlementDays,Currency,Calendar,$O$63,$P$63,$Q$63,IborIndex,DiscountingCurve,,Trigger)</f>
        <v>obj_00949#0001</v>
      </c>
      <c r="O88" s="44"/>
    </row>
    <row r="89" spans="4:15" x14ac:dyDescent="0.2">
      <c r="D89" s="53" t="s">
        <v>90</v>
      </c>
      <c r="E89" s="16" t="s">
        <v>115</v>
      </c>
      <c r="F89" s="61">
        <f t="shared" si="1"/>
        <v>42158</v>
      </c>
      <c r="G89" s="61">
        <f>_xll.qlInterestRateIndexValueDate(M89,F89,Trigger)</f>
        <v>42160</v>
      </c>
      <c r="H89" s="61">
        <f>_xll.qlInterestRateIndexMaturity(M89,G89,Trigger)</f>
        <v>47274</v>
      </c>
      <c r="I89" s="68">
        <f>_xll.qlIndexFixing(M89,F89,TRUE,AllTriggers)</f>
        <v>1.2522514404270695E-2</v>
      </c>
      <c r="J89" s="35" t="str">
        <f t="shared" si="4"/>
        <v>EUR1MSW14Y=</v>
      </c>
      <c r="K89" s="35"/>
      <c r="M89" s="59" t="str">
        <f>_xll.qlSwapIndex(,IborIndexFamily,D89,SettlementDays,Currency,Calendar,$O$63,$P$63,$Q$63,IborIndex,DiscountingCurve,,Trigger)</f>
        <v>obj_0091f#0001</v>
      </c>
      <c r="O89" s="44"/>
    </row>
    <row r="90" spans="4:15" x14ac:dyDescent="0.2">
      <c r="D90" s="53" t="s">
        <v>31</v>
      </c>
      <c r="E90" s="16" t="s">
        <v>115</v>
      </c>
      <c r="F90" s="61">
        <f t="shared" si="1"/>
        <v>42158</v>
      </c>
      <c r="G90" s="61">
        <f>_xll.qlInterestRateIndexValueDate(M90,F90,Trigger)</f>
        <v>42160</v>
      </c>
      <c r="H90" s="61">
        <f>_xll.qlInterestRateIndexMaturity(M90,G90,Trigger)</f>
        <v>47639</v>
      </c>
      <c r="I90" s="68">
        <f>_xll.qlIndexFixing(M90,F90,TRUE,AllTriggers)</f>
        <v>1.296999999997132E-2</v>
      </c>
      <c r="J90" s="35" t="str">
        <f t="shared" si="4"/>
        <v>EUR1MSW15Y=</v>
      </c>
      <c r="K90" s="35" t="s">
        <v>140</v>
      </c>
      <c r="M90" s="59" t="str">
        <f>_xll.qlSwapIndex(,IborIndexFamily,D90,SettlementDays,Currency,Calendar,$O$63,$P$63,$Q$63,IborIndex,DiscountingCurve,,Trigger)</f>
        <v>obj_00948#0001</v>
      </c>
      <c r="O90" s="44"/>
    </row>
    <row r="91" spans="4:15" x14ac:dyDescent="0.2">
      <c r="D91" s="53" t="s">
        <v>91</v>
      </c>
      <c r="E91" s="16" t="s">
        <v>115</v>
      </c>
      <c r="F91" s="61">
        <f t="shared" si="1"/>
        <v>42158</v>
      </c>
      <c r="G91" s="61">
        <f>_xll.qlInterestRateIndexValueDate(M91,F91,Trigger)</f>
        <v>42160</v>
      </c>
      <c r="H91" s="61">
        <f>_xll.qlInterestRateIndexMaturity(M91,G91,Trigger)</f>
        <v>48004</v>
      </c>
      <c r="I91" s="68">
        <f>_xll.qlIndexFixing(M91,F91,TRUE,AllTriggers)</f>
        <v>1.334537395679283E-2</v>
      </c>
      <c r="J91" s="35" t="str">
        <f t="shared" si="4"/>
        <v>EUR1MSW16Y=</v>
      </c>
      <c r="K91" s="35"/>
      <c r="M91" s="59" t="str">
        <f>_xll.qlSwapIndex(,IborIndexFamily,D91,SettlementDays,Currency,Calendar,$O$63,$P$63,$Q$63,IborIndex,DiscountingCurve,,Trigger)</f>
        <v>obj_0095b#0001</v>
      </c>
      <c r="O91" s="44"/>
    </row>
    <row r="92" spans="4:15" x14ac:dyDescent="0.2">
      <c r="D92" s="53" t="s">
        <v>92</v>
      </c>
      <c r="E92" s="16" t="s">
        <v>115</v>
      </c>
      <c r="F92" s="61">
        <f t="shared" si="1"/>
        <v>42158</v>
      </c>
      <c r="G92" s="61">
        <f>_xll.qlInterestRateIndexValueDate(M92,F92,Trigger)</f>
        <v>42160</v>
      </c>
      <c r="H92" s="61">
        <f>_xll.qlInterestRateIndexMaturity(M92,G92,Trigger)</f>
        <v>48372</v>
      </c>
      <c r="I92" s="68">
        <f>_xll.qlIndexFixing(M92,F92,TRUE,AllTriggers)</f>
        <v>1.3661605326051847E-2</v>
      </c>
      <c r="J92" s="35" t="str">
        <f t="shared" si="4"/>
        <v>EUR1MSW17Y=</v>
      </c>
      <c r="K92" s="35"/>
      <c r="M92" s="59" t="str">
        <f>_xll.qlSwapIndex(,IborIndexFamily,D92,SettlementDays,Currency,Calendar,$O$63,$P$63,$Q$63,IborIndex,DiscountingCurve,,Trigger)</f>
        <v>obj_0095c#0001</v>
      </c>
    </row>
    <row r="93" spans="4:15" x14ac:dyDescent="0.2">
      <c r="D93" s="53" t="s">
        <v>93</v>
      </c>
      <c r="E93" s="16" t="s">
        <v>115</v>
      </c>
      <c r="F93" s="61">
        <f t="shared" si="1"/>
        <v>42158</v>
      </c>
      <c r="G93" s="61">
        <f>_xll.qlInterestRateIndexValueDate(M93,F93,Trigger)</f>
        <v>42160</v>
      </c>
      <c r="H93" s="61">
        <f>_xll.qlInterestRateIndexMaturity(M93,G93,Trigger)</f>
        <v>48736</v>
      </c>
      <c r="I93" s="68">
        <f>_xll.qlIndexFixing(M93,F93,TRUE,AllTriggers)</f>
        <v>1.3915691967207898E-2</v>
      </c>
      <c r="J93" s="35" t="str">
        <f t="shared" si="4"/>
        <v>EUR1MSW18Y=</v>
      </c>
      <c r="K93" s="35"/>
      <c r="M93" s="59" t="str">
        <f>_xll.qlSwapIndex(,IborIndexFamily,D93,SettlementDays,Currency,Calendar,$O$63,$P$63,$Q$63,IborIndex,DiscountingCurve,,Trigger)</f>
        <v>obj_0096a#0001</v>
      </c>
    </row>
    <row r="94" spans="4:15" x14ac:dyDescent="0.2">
      <c r="D94" s="53" t="s">
        <v>94</v>
      </c>
      <c r="E94" s="16" t="s">
        <v>115</v>
      </c>
      <c r="F94" s="61">
        <f t="shared" si="1"/>
        <v>42158</v>
      </c>
      <c r="G94" s="61">
        <f>_xll.qlInterestRateIndexValueDate(M94,F94,Trigger)</f>
        <v>42160</v>
      </c>
      <c r="H94" s="61">
        <f>_xll.qlInterestRateIndexMaturity(M94,G94,Trigger)</f>
        <v>49100</v>
      </c>
      <c r="I94" s="68">
        <f>_xll.qlIndexFixing(M94,F94,TRUE,AllTriggers)</f>
        <v>1.4119654835591586E-2</v>
      </c>
      <c r="J94" s="35" t="str">
        <f t="shared" si="4"/>
        <v>EUR1MSW19Y=</v>
      </c>
      <c r="K94" s="35"/>
      <c r="M94" s="59" t="str">
        <f>_xll.qlSwapIndex(,IborIndexFamily,D94,SettlementDays,Currency,Calendar,$O$63,$P$63,$Q$63,IborIndex,DiscountingCurve,,Trigger)</f>
        <v>obj_00938#0001</v>
      </c>
    </row>
    <row r="95" spans="4:15" x14ac:dyDescent="0.2">
      <c r="D95" s="53" t="s">
        <v>95</v>
      </c>
      <c r="E95" s="16" t="s">
        <v>115</v>
      </c>
      <c r="F95" s="61">
        <f t="shared" si="1"/>
        <v>42158</v>
      </c>
      <c r="G95" s="61">
        <f>_xll.qlInterestRateIndexValueDate(M95,F95,Trigger)</f>
        <v>42160</v>
      </c>
      <c r="H95" s="61">
        <f>_xll.qlInterestRateIndexMaturity(M95,G95,Trigger)</f>
        <v>49465</v>
      </c>
      <c r="I95" s="68">
        <f>_xll.qlIndexFixing(M95,F95,TRUE,AllTriggers)</f>
        <v>1.4280000000005306E-2</v>
      </c>
      <c r="J95" s="35" t="str">
        <f t="shared" si="4"/>
        <v>EUR1MSW20Y=</v>
      </c>
      <c r="K95" s="35" t="s">
        <v>141</v>
      </c>
      <c r="M95" s="59" t="str">
        <f>_xll.qlSwapIndex(,IborIndexFamily,D95,SettlementDays,Currency,Calendar,$O$63,$P$63,$Q$63,IborIndex,DiscountingCurve,,Trigger)</f>
        <v>obj_00956#0001</v>
      </c>
    </row>
    <row r="96" spans="4:15" x14ac:dyDescent="0.2">
      <c r="D96" s="53" t="s">
        <v>96</v>
      </c>
      <c r="E96" s="16" t="s">
        <v>115</v>
      </c>
      <c r="F96" s="61">
        <f t="shared" si="1"/>
        <v>42158</v>
      </c>
      <c r="G96" s="61">
        <f>_xll.qlInterestRateIndexValueDate(M96,F96,Trigger)</f>
        <v>42160</v>
      </c>
      <c r="H96" s="61">
        <f>_xll.qlInterestRateIndexMaturity(M96,G96,Trigger)</f>
        <v>49831</v>
      </c>
      <c r="I96" s="68">
        <f>_xll.qlIndexFixing(M96,F96,TRUE,AllTriggers)</f>
        <v>1.4404259877860665E-2</v>
      </c>
      <c r="J96" s="35" t="str">
        <f t="shared" si="4"/>
        <v>EUR1MSW21Y=</v>
      </c>
      <c r="K96" s="35"/>
      <c r="M96" s="59" t="str">
        <f>_xll.qlSwapIndex(,IborIndexFamily,D96,SettlementDays,Currency,Calendar,$O$63,$P$63,$Q$63,IborIndex,DiscountingCurve,,Trigger)</f>
        <v>obj_0096c#0001</v>
      </c>
    </row>
    <row r="97" spans="4:13" x14ac:dyDescent="0.2">
      <c r="D97" s="53" t="s">
        <v>97</v>
      </c>
      <c r="E97" s="16" t="s">
        <v>115</v>
      </c>
      <c r="F97" s="61">
        <f t="shared" si="1"/>
        <v>42158</v>
      </c>
      <c r="G97" s="61">
        <f>_xll.qlInterestRateIndexValueDate(M97,F97,Trigger)</f>
        <v>42160</v>
      </c>
      <c r="H97" s="61">
        <f>_xll.qlInterestRateIndexMaturity(M97,G97,Trigger)</f>
        <v>50196</v>
      </c>
      <c r="I97" s="68">
        <f>_xll.qlIndexFixing(M97,F97,TRUE,AllTriggers)</f>
        <v>1.449579532441818E-2</v>
      </c>
      <c r="J97" s="35" t="str">
        <f t="shared" si="4"/>
        <v>EUR1MSW22Y=</v>
      </c>
      <c r="K97" s="35"/>
      <c r="M97" s="59" t="str">
        <f>_xll.qlSwapIndex(,IborIndexFamily,D97,SettlementDays,Currency,Calendar,$O$63,$P$63,$Q$63,IborIndex,DiscountingCurve,,Trigger)</f>
        <v>obj_009b8#0001</v>
      </c>
    </row>
    <row r="98" spans="4:13" x14ac:dyDescent="0.2">
      <c r="D98" s="53" t="s">
        <v>98</v>
      </c>
      <c r="E98" s="16" t="s">
        <v>115</v>
      </c>
      <c r="F98" s="61">
        <f t="shared" si="1"/>
        <v>42158</v>
      </c>
      <c r="G98" s="61">
        <f>_xll.qlInterestRateIndexValueDate(M98,F98,Trigger)</f>
        <v>42160</v>
      </c>
      <c r="H98" s="61">
        <f>_xll.qlInterestRateIndexMaturity(M98,G98,Trigger)</f>
        <v>50563</v>
      </c>
      <c r="I98" s="68">
        <f>_xll.qlIndexFixing(M98,F98,TRUE,AllTriggers)</f>
        <v>1.4564247805329795E-2</v>
      </c>
      <c r="J98" s="35" t="str">
        <f t="shared" si="4"/>
        <v>EUR1MSW23Y=</v>
      </c>
      <c r="K98" s="35"/>
      <c r="M98" s="59" t="str">
        <f>_xll.qlSwapIndex(,IborIndexFamily,D98,SettlementDays,Currency,Calendar,$O$63,$P$63,$Q$63,IborIndex,DiscountingCurve,,Trigger)</f>
        <v>obj_0097d#0001</v>
      </c>
    </row>
    <row r="99" spans="4:13" x14ac:dyDescent="0.2">
      <c r="D99" s="53" t="s">
        <v>99</v>
      </c>
      <c r="E99" s="16" t="s">
        <v>115</v>
      </c>
      <c r="F99" s="61">
        <f t="shared" si="1"/>
        <v>42158</v>
      </c>
      <c r="G99" s="61">
        <f>_xll.qlInterestRateIndexValueDate(M99,F99,Trigger)</f>
        <v>42160</v>
      </c>
      <c r="H99" s="61">
        <f>_xll.qlInterestRateIndexMaturity(M99,G99,Trigger)</f>
        <v>50927</v>
      </c>
      <c r="I99" s="68">
        <f>_xll.qlIndexFixing(M99,F99,TRUE,AllTriggers)</f>
        <v>1.4615982207403242E-2</v>
      </c>
      <c r="J99" s="35" t="str">
        <f t="shared" si="4"/>
        <v>EUR1MSW24Y=</v>
      </c>
      <c r="K99" s="35"/>
      <c r="M99" s="59" t="str">
        <f>_xll.qlSwapIndex(,IborIndexFamily,D99,SettlementDays,Currency,Calendar,$O$63,$P$63,$Q$63,IborIndex,DiscountingCurve,,Trigger)</f>
        <v>obj_0095a#0001</v>
      </c>
    </row>
    <row r="100" spans="4:13" x14ac:dyDescent="0.2">
      <c r="D100" s="53" t="s">
        <v>100</v>
      </c>
      <c r="E100" s="16" t="s">
        <v>115</v>
      </c>
      <c r="F100" s="61">
        <f t="shared" si="1"/>
        <v>42158</v>
      </c>
      <c r="G100" s="61">
        <f>_xll.qlInterestRateIndexValueDate(M100,F100,Trigger)</f>
        <v>42160</v>
      </c>
      <c r="H100" s="61">
        <f>_xll.qlInterestRateIndexMaturity(M100,G100,Trigger)</f>
        <v>51292</v>
      </c>
      <c r="I100" s="68">
        <f>_xll.qlIndexFixing(M100,F100,TRUE,AllTriggers)</f>
        <v>1.4659999999982127E-2</v>
      </c>
      <c r="J100" s="35" t="str">
        <f t="shared" si="4"/>
        <v>EUR1MSW25Y=</v>
      </c>
      <c r="K100" s="35" t="s">
        <v>142</v>
      </c>
      <c r="M100" s="59" t="str">
        <f>_xll.qlSwapIndex(,IborIndexFamily,D100,SettlementDays,Currency,Calendar,$O$63,$P$63,$Q$63,IborIndex,DiscountingCurve,,Trigger)</f>
        <v>obj_009b2#0013</v>
      </c>
    </row>
    <row r="101" spans="4:13" x14ac:dyDescent="0.2">
      <c r="D101" s="53" t="s">
        <v>101</v>
      </c>
      <c r="E101" s="16" t="s">
        <v>115</v>
      </c>
      <c r="F101" s="61">
        <f t="shared" si="1"/>
        <v>42158</v>
      </c>
      <c r="G101" s="61">
        <f>_xll.qlInterestRateIndexValueDate(M101,F101,Trigger)</f>
        <v>42160</v>
      </c>
      <c r="H101" s="61">
        <f>_xll.qlInterestRateIndexMaturity(M101,G101,Trigger)</f>
        <v>51657</v>
      </c>
      <c r="I101" s="68">
        <f>_xll.qlIndexFixing(M101,F101,TRUE,AllTriggers)</f>
        <v>1.469944880297008E-2</v>
      </c>
      <c r="J101" s="35" t="str">
        <f t="shared" si="4"/>
        <v>EUR1MSW26Y=</v>
      </c>
      <c r="K101" s="35"/>
      <c r="M101" s="59" t="str">
        <f>_xll.qlSwapIndex(,IborIndexFamily,D101,SettlementDays,Currency,Calendar,$O$63,$P$63,$Q$63,IborIndex,DiscountingCurve,,Trigger)</f>
        <v>obj_00921#0001</v>
      </c>
    </row>
    <row r="102" spans="4:13" x14ac:dyDescent="0.2">
      <c r="D102" s="53" t="s">
        <v>102</v>
      </c>
      <c r="E102" s="16" t="s">
        <v>115</v>
      </c>
      <c r="F102" s="61">
        <f t="shared" si="1"/>
        <v>42158</v>
      </c>
      <c r="G102" s="61">
        <f>_xll.qlInterestRateIndexValueDate(M102,F102,Trigger)</f>
        <v>42160</v>
      </c>
      <c r="H102" s="61">
        <f>_xll.qlInterestRateIndexMaturity(M102,G102,Trigger)</f>
        <v>52022</v>
      </c>
      <c r="I102" s="68">
        <f>_xll.qlIndexFixing(M102,F102,TRUE,AllTriggers)</f>
        <v>1.4737857344013179E-2</v>
      </c>
      <c r="J102" s="35" t="str">
        <f t="shared" si="4"/>
        <v>EUR1MSW27Y=</v>
      </c>
      <c r="K102" s="35"/>
      <c r="M102" s="59" t="str">
        <f>_xll.qlSwapIndex(,IborIndexFamily,D102,SettlementDays,Currency,Calendar,$O$63,$P$63,$Q$63,IborIndex,DiscountingCurve,,Trigger)</f>
        <v>obj_0092b#0001</v>
      </c>
    </row>
    <row r="103" spans="4:13" x14ac:dyDescent="0.2">
      <c r="D103" s="53" t="s">
        <v>103</v>
      </c>
      <c r="E103" s="16" t="s">
        <v>115</v>
      </c>
      <c r="F103" s="61">
        <f t="shared" si="1"/>
        <v>42158</v>
      </c>
      <c r="G103" s="61">
        <f>_xll.qlInterestRateIndexValueDate(M103,F103,Trigger)</f>
        <v>42160</v>
      </c>
      <c r="H103" s="61">
        <f>_xll.qlInterestRateIndexMaturity(M103,G103,Trigger)</f>
        <v>52387</v>
      </c>
      <c r="I103" s="68">
        <f>_xll.qlIndexFixing(M103,F103,TRUE,AllTriggers)</f>
        <v>1.477643842488049E-2</v>
      </c>
      <c r="J103" s="35" t="str">
        <f t="shared" si="4"/>
        <v>EUR1MSW28Y=</v>
      </c>
      <c r="K103" s="35"/>
      <c r="M103" s="59" t="str">
        <f>_xll.qlSwapIndex(,IborIndexFamily,D103,SettlementDays,Currency,Calendar,$O$63,$P$63,$Q$63,IborIndex,DiscountingCurve,,Trigger)</f>
        <v>obj_00920#0001</v>
      </c>
    </row>
    <row r="104" spans="4:13" x14ac:dyDescent="0.2">
      <c r="D104" s="53" t="s">
        <v>104</v>
      </c>
      <c r="E104" s="16" t="s">
        <v>115</v>
      </c>
      <c r="F104" s="61">
        <f t="shared" si="1"/>
        <v>42158</v>
      </c>
      <c r="G104" s="61">
        <f>_xll.qlInterestRateIndexValueDate(M104,F104,Trigger)</f>
        <v>42160</v>
      </c>
      <c r="H104" s="61">
        <f>_xll.qlInterestRateIndexMaturity(M104,G104,Trigger)</f>
        <v>52754</v>
      </c>
      <c r="I104" s="68">
        <f>_xll.qlIndexFixing(M104,F104,TRUE,AllTriggers)</f>
        <v>1.4817691949801188E-2</v>
      </c>
      <c r="J104" s="35" t="str">
        <f t="shared" si="4"/>
        <v>EUR1MSW29Y=</v>
      </c>
      <c r="K104" s="35"/>
      <c r="M104" s="59" t="str">
        <f>_xll.qlSwapIndex(,IborIndexFamily,D104,SettlementDays,Currency,Calendar,$O$63,$P$63,$Q$63,IborIndex,DiscountingCurve,,Trigger)</f>
        <v>obj_00935#0001</v>
      </c>
    </row>
    <row r="105" spans="4:13" x14ac:dyDescent="0.2">
      <c r="D105" s="97" t="s">
        <v>105</v>
      </c>
      <c r="E105" s="87" t="s">
        <v>115</v>
      </c>
      <c r="F105" s="61">
        <f t="shared" si="1"/>
        <v>42158</v>
      </c>
      <c r="G105" s="61">
        <f>_xll.qlInterestRateIndexValueDate(M105,F105,Trigger)</f>
        <v>42160</v>
      </c>
      <c r="H105" s="61">
        <f>_xll.qlInterestRateIndexMaturity(M105,G105,Trigger)</f>
        <v>53118</v>
      </c>
      <c r="I105" s="68">
        <f>_xll.qlIndexFixing(M105,F105,TRUE,AllTriggers)</f>
        <v>1.4860000000002508E-2</v>
      </c>
      <c r="J105" s="35" t="str">
        <f t="shared" si="4"/>
        <v>EUR1MSW30Y=</v>
      </c>
      <c r="K105" s="35" t="s">
        <v>143</v>
      </c>
      <c r="M105" s="59" t="str">
        <f>_xll.qlSwapIndex(,IborIndexFamily,D105,SettlementDays,Currency,Calendar,$O$63,$P$63,$Q$63,IborIndex,DiscountingCurve,,Trigger)</f>
        <v>obj_0098f#0002</v>
      </c>
    </row>
    <row r="106" spans="4:13" x14ac:dyDescent="0.2">
      <c r="D106" s="97" t="s">
        <v>119</v>
      </c>
      <c r="E106" s="87" t="s">
        <v>115</v>
      </c>
      <c r="F106" s="61">
        <f t="shared" si="1"/>
        <v>42158</v>
      </c>
      <c r="G106" s="61">
        <f>_xll.qlInterestRateIndexValueDate(M106,F106,Trigger)</f>
        <v>42160</v>
      </c>
      <c r="H106" s="61">
        <f>_xll.qlInterestRateIndexMaturity(M106,G106,Trigger)</f>
        <v>53483</v>
      </c>
      <c r="I106" s="68">
        <f>_xll.qlIndexFixing(M106,F106,TRUE,AllTriggers)</f>
        <v>1.4905552572902306E-2</v>
      </c>
      <c r="J106" s="35" t="str">
        <f t="shared" si="4"/>
        <v>EUR1MSW31Y=</v>
      </c>
      <c r="K106" s="35"/>
      <c r="M106" s="59" t="str">
        <f>_xll.qlSwapIndex(,IborIndexFamily,D106,SettlementDays,Currency,Calendar,$O$63,$P$63,$Q$63,IborIndex,DiscountingCurve,,Trigger)</f>
        <v>obj_009f8#0000</v>
      </c>
    </row>
    <row r="107" spans="4:13" x14ac:dyDescent="0.2">
      <c r="D107" s="97" t="s">
        <v>120</v>
      </c>
      <c r="E107" s="87" t="s">
        <v>115</v>
      </c>
      <c r="F107" s="61">
        <f t="shared" si="1"/>
        <v>42158</v>
      </c>
      <c r="G107" s="61">
        <f>_xll.qlInterestRateIndexValueDate(M107,F107,Trigger)</f>
        <v>42160</v>
      </c>
      <c r="H107" s="61">
        <f>_xll.qlInterestRateIndexMaturity(M107,G107,Trigger)</f>
        <v>53848</v>
      </c>
      <c r="I107" s="68">
        <f>_xll.qlIndexFixing(M107,F107,TRUE,AllTriggers)</f>
        <v>1.4952962672815149E-2</v>
      </c>
      <c r="J107" s="35" t="str">
        <f t="shared" si="4"/>
        <v>EUR1MSW32Y=</v>
      </c>
      <c r="K107" s="35"/>
      <c r="M107" s="59" t="str">
        <f>_xll.qlSwapIndex(,IborIndexFamily,D107,SettlementDays,Currency,Calendar,$O$63,$P$63,$Q$63,IborIndex,DiscountingCurve,,Trigger)</f>
        <v>obj_009fe#0000</v>
      </c>
    </row>
    <row r="108" spans="4:13" x14ac:dyDescent="0.2">
      <c r="D108" s="97" t="s">
        <v>121</v>
      </c>
      <c r="E108" s="87" t="s">
        <v>115</v>
      </c>
      <c r="F108" s="61">
        <f t="shared" si="1"/>
        <v>42158</v>
      </c>
      <c r="G108" s="61">
        <f>_xll.qlInterestRateIndexValueDate(M108,F108,Trigger)</f>
        <v>42160</v>
      </c>
      <c r="H108" s="61">
        <f>_xll.qlInterestRateIndexMaturity(M108,G108,Trigger)</f>
        <v>54214</v>
      </c>
      <c r="I108" s="68">
        <f>_xll.qlIndexFixing(M108,F108,TRUE,AllTriggers)</f>
        <v>1.5001574711823942E-2</v>
      </c>
      <c r="J108" s="35" t="str">
        <f t="shared" si="4"/>
        <v>EUR1MSW33Y=</v>
      </c>
      <c r="K108" s="35"/>
      <c r="M108" s="59" t="str">
        <f>_xll.qlSwapIndex(,IborIndexFamily,D108,SettlementDays,Currency,Calendar,$O$63,$P$63,$Q$63,IborIndex,DiscountingCurve,,Trigger)</f>
        <v>obj_009fd#0000</v>
      </c>
    </row>
    <row r="109" spans="4:13" x14ac:dyDescent="0.2">
      <c r="D109" s="97" t="s">
        <v>122</v>
      </c>
      <c r="E109" s="87" t="s">
        <v>115</v>
      </c>
      <c r="F109" s="61">
        <f t="shared" si="1"/>
        <v>42158</v>
      </c>
      <c r="G109" s="61">
        <f>_xll.qlInterestRateIndexValueDate(M109,F109,Trigger)</f>
        <v>42160</v>
      </c>
      <c r="H109" s="61">
        <f>_xll.qlInterestRateIndexMaturity(M109,G109,Trigger)</f>
        <v>54581</v>
      </c>
      <c r="I109" s="68">
        <f>_xll.qlIndexFixing(M109,F109,TRUE,AllTriggers)</f>
        <v>1.5047749133760812E-2</v>
      </c>
      <c r="J109" s="35" t="str">
        <f t="shared" si="4"/>
        <v>EUR1MSW34Y=</v>
      </c>
      <c r="K109" s="35"/>
      <c r="M109" s="59" t="str">
        <f>_xll.qlSwapIndex(,IborIndexFamily,D109,SettlementDays,Currency,Calendar,$O$63,$P$63,$Q$63,IborIndex,DiscountingCurve,,Trigger)</f>
        <v>obj_009fc#0000</v>
      </c>
    </row>
    <row r="110" spans="4:13" x14ac:dyDescent="0.2">
      <c r="D110" s="97" t="s">
        <v>106</v>
      </c>
      <c r="E110" s="87" t="s">
        <v>115</v>
      </c>
      <c r="F110" s="61">
        <f t="shared" si="1"/>
        <v>42158</v>
      </c>
      <c r="G110" s="61">
        <f>_xll.qlInterestRateIndexValueDate(M110,F110,Trigger)</f>
        <v>42160</v>
      </c>
      <c r="H110" s="61">
        <f>_xll.qlInterestRateIndexMaturity(M110,G110,Trigger)</f>
        <v>54945</v>
      </c>
      <c r="I110" s="68">
        <f>_xll.qlIndexFixing(M110,F110,TRUE,AllTriggers)</f>
        <v>1.5090320669479677E-2</v>
      </c>
      <c r="J110" s="35" t="str">
        <f t="shared" si="4"/>
        <v>EUR1MSW35Y=</v>
      </c>
      <c r="K110" s="35"/>
      <c r="M110" s="59" t="str">
        <f>_xll.qlSwapIndex(,IborIndexFamily,D110,SettlementDays,Currency,Calendar,$O$63,$P$63,$Q$63,IborIndex,DiscountingCurve,,Trigger)</f>
        <v>obj_00947#0003</v>
      </c>
    </row>
    <row r="111" spans="4:13" x14ac:dyDescent="0.2">
      <c r="D111" s="97" t="s">
        <v>123</v>
      </c>
      <c r="E111" s="87" t="s">
        <v>115</v>
      </c>
      <c r="F111" s="61">
        <f t="shared" si="1"/>
        <v>42158</v>
      </c>
      <c r="G111" s="61">
        <f>_xll.qlInterestRateIndexValueDate(M111,F111,Trigger)</f>
        <v>42160</v>
      </c>
      <c r="H111" s="61">
        <f>_xll.qlInterestRateIndexMaturity(M111,G111,Trigger)</f>
        <v>55309</v>
      </c>
      <c r="I111" s="68">
        <f>_xll.qlIndexFixing(M111,F111,TRUE,AllTriggers)</f>
        <v>1.5128045761470725E-2</v>
      </c>
      <c r="J111" s="35" t="str">
        <f t="shared" si="4"/>
        <v>EUR1MSW36Y=</v>
      </c>
      <c r="K111" s="35"/>
      <c r="M111" s="59" t="str">
        <f>_xll.qlSwapIndex(,IborIndexFamily,D111,SettlementDays,Currency,Calendar,$O$63,$P$63,$Q$63,IborIndex,DiscountingCurve,,Trigger)</f>
        <v>obj_009fb#0000</v>
      </c>
    </row>
    <row r="112" spans="4:13" x14ac:dyDescent="0.2">
      <c r="D112" s="97" t="s">
        <v>124</v>
      </c>
      <c r="E112" s="87" t="s">
        <v>115</v>
      </c>
      <c r="F112" s="61">
        <f t="shared" si="1"/>
        <v>42158</v>
      </c>
      <c r="G112" s="61">
        <f>_xll.qlInterestRateIndexValueDate(M112,F112,Trigger)</f>
        <v>42160</v>
      </c>
      <c r="H112" s="61">
        <f>_xll.qlInterestRateIndexMaturity(M112,G112,Trigger)</f>
        <v>55675</v>
      </c>
      <c r="I112" s="68">
        <f>_xll.qlIndexFixing(M112,F112,TRUE,AllTriggers)</f>
        <v>1.5160312395281173E-2</v>
      </c>
      <c r="J112" s="35" t="str">
        <f t="shared" si="4"/>
        <v>EUR1MSW37Y=</v>
      </c>
      <c r="K112" s="35"/>
      <c r="M112" s="59" t="str">
        <f>_xll.qlSwapIndex(,IborIndexFamily,D112,SettlementDays,Currency,Calendar,$O$63,$P$63,$Q$63,IborIndex,DiscountingCurve,,Trigger)</f>
        <v>obj_009fa#0000</v>
      </c>
    </row>
    <row r="113" spans="1:13" x14ac:dyDescent="0.2">
      <c r="D113" s="97" t="s">
        <v>125</v>
      </c>
      <c r="E113" s="87" t="s">
        <v>115</v>
      </c>
      <c r="F113" s="61">
        <f t="shared" si="1"/>
        <v>42158</v>
      </c>
      <c r="G113" s="61">
        <f>_xll.qlInterestRateIndexValueDate(M113,F113,Trigger)</f>
        <v>42160</v>
      </c>
      <c r="H113" s="61">
        <f>_xll.qlInterestRateIndexMaturity(M113,G113,Trigger)</f>
        <v>56040</v>
      </c>
      <c r="I113" s="68">
        <f>_xll.qlIndexFixing(M113,F113,TRUE,AllTriggers)</f>
        <v>1.5183618391533545E-2</v>
      </c>
      <c r="J113" s="35" t="str">
        <f t="shared" si="4"/>
        <v>EUR1MSW38Y=</v>
      </c>
      <c r="K113" s="35"/>
      <c r="M113" s="59" t="str">
        <f>_xll.qlSwapIndex(,IborIndexFamily,D113,SettlementDays,Currency,Calendar,$O$63,$P$63,$Q$63,IborIndex,DiscountingCurve,,Trigger)</f>
        <v>obj_009f9#0000</v>
      </c>
    </row>
    <row r="114" spans="1:13" x14ac:dyDescent="0.2">
      <c r="D114" s="97" t="s">
        <v>126</v>
      </c>
      <c r="E114" s="87" t="s">
        <v>115</v>
      </c>
      <c r="F114" s="61">
        <f t="shared" si="1"/>
        <v>42158</v>
      </c>
      <c r="G114" s="61">
        <f>_xll.qlInterestRateIndexValueDate(M114,F114,Trigger)</f>
        <v>42160</v>
      </c>
      <c r="H114" s="61">
        <f>_xll.qlInterestRateIndexMaturity(M114,G114,Trigger)</f>
        <v>56405</v>
      </c>
      <c r="I114" s="68">
        <f>_xll.qlIndexFixing(M114,F114,TRUE,AllTriggers)</f>
        <v>1.519736141759487E-2</v>
      </c>
      <c r="J114" s="35" t="str">
        <f t="shared" si="4"/>
        <v>EUR1MSW39Y=</v>
      </c>
      <c r="K114" s="35"/>
      <c r="M114" s="59" t="str">
        <f>_xll.qlSwapIndex(,IborIndexFamily,D114,SettlementDays,Currency,Calendar,$O$63,$P$63,$Q$63,IborIndex,DiscountingCurve,,Trigger)</f>
        <v>obj_009f7#0000</v>
      </c>
    </row>
    <row r="115" spans="1:13" x14ac:dyDescent="0.2">
      <c r="A115" s="44"/>
      <c r="C115" s="44"/>
      <c r="D115" s="97" t="s">
        <v>107</v>
      </c>
      <c r="E115" s="87" t="s">
        <v>115</v>
      </c>
      <c r="F115" s="61">
        <f t="shared" ref="F110:F117" si="5">EvaluationDate</f>
        <v>42158</v>
      </c>
      <c r="G115" s="61">
        <f>_xll.qlInterestRateIndexValueDate(M115,F115,Trigger)</f>
        <v>42160</v>
      </c>
      <c r="H115" s="61">
        <f>_xll.qlInterestRateIndexMaturity(M115,G115,Trigger)</f>
        <v>56772</v>
      </c>
      <c r="I115" s="68">
        <f>_xll.qlIndexFixing(M115,F115,TRUE,AllTriggers)</f>
        <v>1.5200000000020163E-2</v>
      </c>
      <c r="J115" s="35" t="str">
        <f>Currency&amp;CurveTenor&amp;E115&amp;D115&amp;"="</f>
        <v>EUR1MSW40Y=</v>
      </c>
      <c r="K115" s="35" t="s">
        <v>144</v>
      </c>
      <c r="M115" s="59" t="str">
        <f>_xll.qlSwapIndex(,IborIndexFamily,D115,SettlementDays,Currency,Calendar,$O$63,$P$63,$Q$63,IborIndex,DiscountingCurve,,Trigger)</f>
        <v>obj_0097f#0002</v>
      </c>
    </row>
    <row r="116" spans="1:13" x14ac:dyDescent="0.2">
      <c r="A116" s="44"/>
      <c r="C116" s="44"/>
      <c r="D116" s="97" t="s">
        <v>108</v>
      </c>
      <c r="E116" s="87" t="s">
        <v>115</v>
      </c>
      <c r="F116" s="61">
        <f t="shared" si="5"/>
        <v>42158</v>
      </c>
      <c r="G116" s="61">
        <f>_xll.qlInterestRateIndexValueDate(M116,F116,Trigger)</f>
        <v>42160</v>
      </c>
      <c r="H116" s="61">
        <f>_xll.qlInterestRateIndexMaturity(M116,G116,Trigger)</f>
        <v>60423</v>
      </c>
      <c r="I116" s="68">
        <f>_xll.qlIndexFixing(M116,F116,TRUE,AllTriggers)</f>
        <v>1.486999999990872E-2</v>
      </c>
      <c r="J116" s="35" t="str">
        <f>Currency&amp;CurveTenor&amp;E116&amp;D116&amp;"="</f>
        <v>EUR1MSW50Y=</v>
      </c>
      <c r="K116" s="35" t="s">
        <v>145</v>
      </c>
      <c r="M116" s="59" t="str">
        <f>_xll.qlSwapIndex(,IborIndexFamily,D116,SettlementDays,Currency,Calendar,$O$63,$P$63,$Q$63,IborIndex,DiscountingCurve,,Trigger)</f>
        <v>obj_00970#0002</v>
      </c>
    </row>
    <row r="117" spans="1:13" x14ac:dyDescent="0.2">
      <c r="A117" s="44"/>
      <c r="C117" s="44"/>
      <c r="D117" s="100" t="s">
        <v>109</v>
      </c>
      <c r="E117" s="88" t="s">
        <v>115</v>
      </c>
      <c r="F117" s="63">
        <f t="shared" si="5"/>
        <v>42158</v>
      </c>
      <c r="G117" s="63">
        <f>_xll.qlInterestRateIndexValueDate(M117,F117,Trigger)</f>
        <v>42160</v>
      </c>
      <c r="H117" s="63">
        <f>_xll.qlInterestRateIndexMaturity(M117,G117,Trigger)</f>
        <v>64075</v>
      </c>
      <c r="I117" s="64">
        <f>_xll.qlIndexFixing(M117,F117,TRUE,AllTriggers)</f>
        <v>1.4790000000018127E-2</v>
      </c>
      <c r="J117" s="64" t="str">
        <f>Currency&amp;CurveTenor&amp;E117&amp;D117&amp;"="</f>
        <v>EUR1MSW60Y=</v>
      </c>
      <c r="K117" s="64" t="s">
        <v>146</v>
      </c>
      <c r="M117" s="65" t="str">
        <f>_xll.qlSwapIndex(,IborIndexFamily,D117,SettlementDays,Currency,Calendar,$O$63,$P$63,$Q$63,IborIndex,DiscountingCurve,,Trigger)</f>
        <v>obj_00934#0002</v>
      </c>
    </row>
    <row r="118" spans="1:13" x14ac:dyDescent="0.2">
      <c r="A118" s="44"/>
      <c r="C118" s="44"/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7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4"/>
      <c r="E6" s="106"/>
      <c r="F6" s="95"/>
      <c r="G6" s="95"/>
      <c r="H6" s="95"/>
      <c r="I6" s="96"/>
      <c r="J6" s="96"/>
      <c r="K6" s="89"/>
      <c r="L6" s="27"/>
      <c r="M6" s="128"/>
      <c r="N6" s="44"/>
      <c r="O6" s="43" t="b">
        <v>1</v>
      </c>
      <c r="P6" s="43" t="s">
        <v>147</v>
      </c>
      <c r="Q6" s="253" t="s">
        <v>127</v>
      </c>
      <c r="R6" s="27"/>
      <c r="S6" s="27"/>
    </row>
    <row r="7" spans="1:19" x14ac:dyDescent="0.2">
      <c r="A7" s="27"/>
      <c r="B7" s="27"/>
      <c r="C7" s="27"/>
      <c r="D7" s="97"/>
      <c r="E7" s="107"/>
      <c r="F7" s="98"/>
      <c r="G7" s="98"/>
      <c r="H7" s="98"/>
      <c r="I7" s="90"/>
      <c r="J7" s="90"/>
      <c r="K7" s="90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97" t="s">
        <v>111</v>
      </c>
      <c r="E8" s="107" t="s">
        <v>148</v>
      </c>
      <c r="F8" s="98">
        <f t="shared" ref="F8:F14" si="0">EvaluationDate</f>
        <v>42158</v>
      </c>
      <c r="G8" s="98">
        <f>_xll.qlInterestRateIndexValueDate(M8,F8,Trigger)</f>
        <v>42160</v>
      </c>
      <c r="H8" s="98">
        <f>_xll.qlInterestRateIndexMaturity(M8,G8,Trigger)</f>
        <v>42163</v>
      </c>
      <c r="I8" s="90">
        <f>_xll.qlIndexFixing(M8,F8,TRUE,AllTriggers)</f>
        <v>-1.5619416954493204E-4</v>
      </c>
      <c r="J8" s="90" t="str">
        <f t="shared" ref="J8:J15" si="1">Currency&amp;CurveTenor&amp;E8&amp;UPPER(D8)&amp;"="</f>
        <v>EUR3MDPSN=</v>
      </c>
      <c r="K8" s="90"/>
      <c r="L8" s="27"/>
      <c r="M8" s="59" t="str">
        <f>_xll.qlIborIndex(,IborIndexFamily,IF(D8="SN","1D",D8),SettlementDays,Currency,Calendar,BDayConvention,EndOfMonth,DayCounter,YieldCurve,,Trigger)</f>
        <v>obj_0094a#0001</v>
      </c>
      <c r="N8" s="41"/>
      <c r="R8" s="27"/>
      <c r="S8" s="27"/>
    </row>
    <row r="9" spans="1:19" x14ac:dyDescent="0.2">
      <c r="A9" s="27"/>
      <c r="B9" s="27"/>
      <c r="C9" s="27"/>
      <c r="D9" s="97" t="s">
        <v>115</v>
      </c>
      <c r="E9" s="107" t="s">
        <v>148</v>
      </c>
      <c r="F9" s="98">
        <f t="shared" si="0"/>
        <v>42158</v>
      </c>
      <c r="G9" s="98">
        <f>_xll.qlInterestRateIndexValueDate(M9,F9,Trigger)</f>
        <v>42160</v>
      </c>
      <c r="H9" s="98">
        <f>_xll.qlInterestRateIndexMaturity(M9,G9,Trigger)</f>
        <v>42167</v>
      </c>
      <c r="I9" s="90">
        <f>_xll.qlIndexFixing(M9,F9,TRUE,AllTriggers)</f>
        <v>-1.5619403399812017E-4</v>
      </c>
      <c r="J9" s="90" t="str">
        <f t="shared" si="1"/>
        <v>EUR3MDPSW=</v>
      </c>
      <c r="K9" s="90"/>
      <c r="L9" s="27"/>
      <c r="M9" s="17" t="str">
        <f>_xll.qlEuribor(,D9,YieldCurve,,Trigger)</f>
        <v>obj_00905#0001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7" t="s">
        <v>16</v>
      </c>
      <c r="E10" s="107" t="s">
        <v>148</v>
      </c>
      <c r="F10" s="98">
        <f t="shared" si="0"/>
        <v>42158</v>
      </c>
      <c r="G10" s="98">
        <f>_xll.qlInterestRateIndexValueDate(M10,F10,Trigger)</f>
        <v>42160</v>
      </c>
      <c r="H10" s="98">
        <f>_xll.qlInterestRateIndexMaturity(M10,G10,Trigger)</f>
        <v>42174</v>
      </c>
      <c r="I10" s="90">
        <f>_xll.qlIndexFixing(M10,F10,TRUE,AllTriggers)</f>
        <v>-1.5619379681356245E-4</v>
      </c>
      <c r="J10" s="90" t="str">
        <f t="shared" si="1"/>
        <v>EUR3MDP2W=</v>
      </c>
      <c r="K10" s="90"/>
      <c r="L10" s="27"/>
      <c r="M10" s="17" t="str">
        <f>_xll.qlEuribor(,D10,YieldCurve,,Trigger)</f>
        <v>obj_0091a#0001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7" t="s">
        <v>74</v>
      </c>
      <c r="E11" s="107" t="s">
        <v>148</v>
      </c>
      <c r="F11" s="98">
        <f t="shared" si="0"/>
        <v>42158</v>
      </c>
      <c r="G11" s="98">
        <f>_xll.qlInterestRateIndexValueDate(M11,F11,Trigger)</f>
        <v>42160</v>
      </c>
      <c r="H11" s="98">
        <f>_xll.qlInterestRateIndexMaturity(M11,G11,Trigger)</f>
        <v>42181</v>
      </c>
      <c r="I11" s="90">
        <f>_xll.qlIndexFixing(M11,F11,TRUE,AllTriggers)</f>
        <v>-1.561935596271015E-4</v>
      </c>
      <c r="J11" s="90" t="str">
        <f t="shared" si="1"/>
        <v>EUR3MDP3W=</v>
      </c>
      <c r="K11" s="90"/>
      <c r="L11" s="27"/>
      <c r="M11" s="17" t="str">
        <f>_xll.qlEuribor(,D11,YieldCurve,,Trigger)</f>
        <v>obj_00908#0001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7" t="s">
        <v>17</v>
      </c>
      <c r="E12" s="107" t="s">
        <v>148</v>
      </c>
      <c r="F12" s="98">
        <f t="shared" si="0"/>
        <v>42158</v>
      </c>
      <c r="G12" s="99">
        <f>_xll.qlInterestRateIndexValueDate(M12,F12,Trigger)</f>
        <v>42160</v>
      </c>
      <c r="H12" s="98">
        <f>_xll.qlInterestRateIndexMaturity(M12,G12,Trigger)</f>
        <v>42191</v>
      </c>
      <c r="I12" s="90">
        <f>_xll.qlIndexFixing(M12,F12,TRUE,AllTriggers)</f>
        <v>-1.2600000000007766E-4</v>
      </c>
      <c r="J12" s="90" t="str">
        <f t="shared" si="1"/>
        <v>EUR3MDP1M=</v>
      </c>
      <c r="K12" s="90"/>
      <c r="L12" s="27"/>
      <c r="M12" s="17" t="str">
        <f>_xll.qlEuribor(,D12,YieldCurve,,Trigger)</f>
        <v>obj_00913#0001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7" t="s">
        <v>18</v>
      </c>
      <c r="E13" s="107" t="s">
        <v>148</v>
      </c>
      <c r="F13" s="98">
        <f t="shared" si="0"/>
        <v>42158</v>
      </c>
      <c r="G13" s="99">
        <f>_xll.qlInterestRateIndexValueDate(M13,F13,Trigger)</f>
        <v>42160</v>
      </c>
      <c r="H13" s="98">
        <f>_xll.qlInterestRateIndexMaturity(M13,G13,Trigger)</f>
        <v>42221</v>
      </c>
      <c r="I13" s="90">
        <f>_xll.qlIndexFixing(M13,F13,TRUE,AllTriggers)</f>
        <v>-1.3899999999994743E-4</v>
      </c>
      <c r="J13" s="90" t="str">
        <f t="shared" si="1"/>
        <v>EUR3MDP2M=</v>
      </c>
      <c r="K13" s="90"/>
      <c r="L13" s="27"/>
      <c r="M13" s="92" t="str">
        <f>_xll.qlEuribor(,D13,YieldCurve,,Trigger)</f>
        <v>obj_00910#0001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7" t="s">
        <v>19</v>
      </c>
      <c r="E14" s="107" t="s">
        <v>148</v>
      </c>
      <c r="F14" s="98">
        <f t="shared" si="0"/>
        <v>42158</v>
      </c>
      <c r="G14" s="99">
        <f>_xll.qlInterestRateIndexValueDate(IborIndex,F14,Trigger)</f>
        <v>42160</v>
      </c>
      <c r="H14" s="98">
        <f>_xll.qlInterestRateIndexMaturity(IborIndex,G14,Trigger)</f>
        <v>42254</v>
      </c>
      <c r="I14" s="90">
        <f>_xll.qlIndexFixing(IborIndex,F14,TRUE,AllTriggers)</f>
        <v>-1.3500000000058677E-4</v>
      </c>
      <c r="J14" s="90" t="str">
        <f t="shared" si="1"/>
        <v>EUR3MDP3M=</v>
      </c>
      <c r="K14" s="90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205" t="s">
        <v>158</v>
      </c>
      <c r="E15" s="257"/>
      <c r="F15" s="258">
        <f>F14</f>
        <v>42158</v>
      </c>
      <c r="G15" s="258">
        <f>G14</f>
        <v>42160</v>
      </c>
      <c r="H15" s="258">
        <f>G26</f>
        <v>42354</v>
      </c>
      <c r="I15" s="259">
        <f>_xll.qlYieldTSForwardRate(YieldCurve,G15,H15,DayCounter,,,,AllTriggers)</f>
        <v>-5.77880390693657E-5</v>
      </c>
      <c r="J15" s="259" t="str">
        <f t="shared" si="1"/>
        <v>EUR3MSTUB=</v>
      </c>
      <c r="K15" s="259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27"/>
      <c r="M19" s="92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R23" s="27"/>
      <c r="S23" s="27"/>
    </row>
    <row r="24" spans="1:19" x14ac:dyDescent="0.2">
      <c r="A24" s="27"/>
      <c r="B24" s="27"/>
      <c r="C24" s="27"/>
      <c r="D24" s="94" t="str">
        <f>_xll.qlIMMNextCode(EvaluationDate-1)</f>
        <v>M5</v>
      </c>
      <c r="E24" s="86" t="s">
        <v>157</v>
      </c>
      <c r="F24" s="95">
        <f>_xll.qlInterestRateIndexFixingDate(IborIndex,G24,Trigger)</f>
        <v>42170</v>
      </c>
      <c r="G24" s="105">
        <f>_xll.qlIMMdate(D24,,Trigger)</f>
        <v>42172</v>
      </c>
      <c r="H24" s="95">
        <f>_xll.qlInterestRateIndexMaturity(IborIndex,G24,Trigger)</f>
        <v>42264</v>
      </c>
      <c r="I24" s="254">
        <f>(1-_xll.qlIndexFixing(IborIndex,F24,TRUE,Trigger))*100</f>
        <v>100.01249999999995</v>
      </c>
      <c r="J24" s="101" t="str">
        <f t="shared" ref="J24:J31" si="2">Currency&amp;CurveTenor&amp;E24&amp;UPPER(D24)</f>
        <v>EUR3MFUTM5</v>
      </c>
      <c r="K24" s="101" t="str">
        <f>"FEI"&amp;D24</f>
        <v>FEIM5</v>
      </c>
      <c r="R24" s="27"/>
      <c r="S24" s="27"/>
    </row>
    <row r="25" spans="1:19" x14ac:dyDescent="0.2">
      <c r="A25" s="27"/>
      <c r="B25" s="27"/>
      <c r="C25" s="27"/>
      <c r="D25" s="97" t="str">
        <f>_xll.qlIMMNextCode(D24)</f>
        <v>U5</v>
      </c>
      <c r="E25" s="87" t="s">
        <v>157</v>
      </c>
      <c r="F25" s="98">
        <f>_xll.qlInterestRateIndexFixingDate(IborIndex,G25,Trigger)</f>
        <v>42261</v>
      </c>
      <c r="G25" s="99">
        <f>_xll.qlIMMdate(D25,,Trigger)</f>
        <v>42263</v>
      </c>
      <c r="H25" s="98">
        <f>_xll.qlInterestRateIndexMaturity(IborIndex,G25,Trigger)</f>
        <v>42354</v>
      </c>
      <c r="I25" s="255">
        <f>(1-_xll.qlIndexFixing(IborIndex,F25,TRUE,Trigger))*100</f>
        <v>100.00249999999924</v>
      </c>
      <c r="J25" s="90" t="str">
        <f t="shared" si="2"/>
        <v>EUR3MFUTU5</v>
      </c>
      <c r="K25" s="90" t="str">
        <f t="shared" ref="K25:K31" si="3">"FEI"&amp;D25</f>
        <v>FEIU5</v>
      </c>
      <c r="R25" s="27"/>
      <c r="S25" s="27"/>
    </row>
    <row r="26" spans="1:19" x14ac:dyDescent="0.2">
      <c r="A26" s="27"/>
      <c r="B26" s="27"/>
      <c r="C26" s="27"/>
      <c r="D26" s="97" t="str">
        <f>_xll.qlIMMNextCode(D25)</f>
        <v>Z5</v>
      </c>
      <c r="E26" s="87" t="s">
        <v>157</v>
      </c>
      <c r="F26" s="98">
        <f>_xll.qlInterestRateIndexFixingDate(IborIndex,G26,Trigger)</f>
        <v>42352</v>
      </c>
      <c r="G26" s="99">
        <f>_xll.qlIMMdate(D26,,Trigger)</f>
        <v>42354</v>
      </c>
      <c r="H26" s="98">
        <f>_xll.qlInterestRateIndexMaturity(IborIndex,G26,Trigger)</f>
        <v>42445</v>
      </c>
      <c r="I26" s="255">
        <f>(1-_xll.qlIndexFixing(IborIndex,F26,TRUE,Trigger))*100</f>
        <v>99.992500000000575</v>
      </c>
      <c r="J26" s="90" t="str">
        <f t="shared" si="2"/>
        <v>EUR3MFUTZ5</v>
      </c>
      <c r="K26" s="90" t="str">
        <f t="shared" si="3"/>
        <v>FEIZ5</v>
      </c>
      <c r="R26" s="27"/>
      <c r="S26" s="27"/>
    </row>
    <row r="27" spans="1:19" x14ac:dyDescent="0.2">
      <c r="A27" s="27"/>
      <c r="B27" s="27"/>
      <c r="C27" s="27"/>
      <c r="D27" s="97" t="str">
        <f>_xll.qlIMMNextCode(D26)</f>
        <v>H6</v>
      </c>
      <c r="E27" s="87" t="s">
        <v>157</v>
      </c>
      <c r="F27" s="98">
        <f>_xll.qlInterestRateIndexFixingDate(IborIndex,G27,Trigger)</f>
        <v>42443</v>
      </c>
      <c r="G27" s="99">
        <f>_xll.qlIMMdate(D27,,Trigger)</f>
        <v>42445</v>
      </c>
      <c r="H27" s="98">
        <f>_xll.qlInterestRateIndexMaturity(IborIndex,G27,Trigger)</f>
        <v>42537</v>
      </c>
      <c r="I27" s="255">
        <f>(1-_xll.qlIndexFixing(IborIndex,F27,TRUE,Trigger))*100</f>
        <v>99.980000000000828</v>
      </c>
      <c r="J27" s="90" t="str">
        <f t="shared" si="2"/>
        <v>EUR3MFUTH6</v>
      </c>
      <c r="K27" s="90" t="str">
        <f t="shared" si="3"/>
        <v>FEIH6</v>
      </c>
      <c r="R27" s="27"/>
      <c r="S27" s="27"/>
    </row>
    <row r="28" spans="1:19" x14ac:dyDescent="0.2">
      <c r="A28" s="27"/>
      <c r="B28" s="27"/>
      <c r="C28" s="27"/>
      <c r="D28" s="97" t="str">
        <f>_xll.qlIMMNextCode(D27)</f>
        <v>M6</v>
      </c>
      <c r="E28" s="87" t="s">
        <v>157</v>
      </c>
      <c r="F28" s="99">
        <f>_xll.qlInterestRateIndexFixingDate(IborIndex,G28,Trigger)</f>
        <v>42534</v>
      </c>
      <c r="G28" s="99">
        <f>_xll.qlIMMdate(D28,,Trigger)</f>
        <v>42536</v>
      </c>
      <c r="H28" s="99">
        <f>_xll.qlInterestRateIndexMaturity(IborIndex,G28,Trigger)</f>
        <v>42628</v>
      </c>
      <c r="I28" s="256">
        <f>(1-_xll.qlIndexFixing(IborIndex,F28,TRUE,Trigger))*100</f>
        <v>99.967500000405067</v>
      </c>
      <c r="J28" s="91" t="str">
        <f t="shared" si="2"/>
        <v>EUR3MFUTM6</v>
      </c>
      <c r="K28" s="91" t="str">
        <f t="shared" si="3"/>
        <v>FEIM6</v>
      </c>
      <c r="R28" s="27"/>
      <c r="S28" s="27"/>
    </row>
    <row r="29" spans="1:19" x14ac:dyDescent="0.2">
      <c r="A29" s="27"/>
      <c r="B29" s="27"/>
      <c r="C29" s="27"/>
      <c r="D29" s="97" t="str">
        <f>_xll.qlIMMNextCode(D28)</f>
        <v>U6</v>
      </c>
      <c r="E29" s="87" t="s">
        <v>157</v>
      </c>
      <c r="F29" s="99">
        <f>_xll.qlInterestRateIndexFixingDate(IborIndex,G29,Trigger)</f>
        <v>42632</v>
      </c>
      <c r="G29" s="99">
        <f>_xll.qlIMMdate(D29,,Trigger)</f>
        <v>42634</v>
      </c>
      <c r="H29" s="99">
        <f>_xll.qlInterestRateIndexMaturity(IborIndex,G29,Trigger)</f>
        <v>42725</v>
      </c>
      <c r="I29" s="256">
        <f>(1-_xll.qlIndexFixing(IborIndex,F29,TRUE,Trigger))*100</f>
        <v>99.947500000009143</v>
      </c>
      <c r="J29" s="91" t="str">
        <f t="shared" si="2"/>
        <v>EUR3MFUTU6</v>
      </c>
      <c r="K29" s="91" t="str">
        <f t="shared" si="3"/>
        <v>FEIU6</v>
      </c>
      <c r="R29" s="27"/>
      <c r="S29" s="27"/>
    </row>
    <row r="30" spans="1:19" x14ac:dyDescent="0.2">
      <c r="A30" s="27"/>
      <c r="B30" s="27"/>
      <c r="C30" s="27"/>
      <c r="D30" s="97" t="str">
        <f>_xll.qlIMMNextCode(D29)</f>
        <v>Z6</v>
      </c>
      <c r="E30" s="87" t="s">
        <v>157</v>
      </c>
      <c r="F30" s="99">
        <f>_xll.qlInterestRateIndexFixingDate(IborIndex,G30,Trigger)</f>
        <v>42723</v>
      </c>
      <c r="G30" s="99">
        <f>_xll.qlIMMdate(D30,,Trigger)</f>
        <v>42725</v>
      </c>
      <c r="H30" s="99">
        <f>_xll.qlInterestRateIndexMaturity(IborIndex,G30,Trigger)</f>
        <v>42815</v>
      </c>
      <c r="I30" s="256">
        <f>(1-_xll.qlIndexFixing(IborIndex,F30,TRUE,Trigger))*100</f>
        <v>99.91750000000161</v>
      </c>
      <c r="J30" s="91" t="str">
        <f t="shared" si="2"/>
        <v>EUR3MFUTZ6</v>
      </c>
      <c r="K30" s="91" t="str">
        <f t="shared" si="3"/>
        <v>FEIZ6</v>
      </c>
      <c r="R30" s="27"/>
      <c r="S30" s="27"/>
    </row>
    <row r="31" spans="1:19" x14ac:dyDescent="0.2">
      <c r="A31" s="27"/>
      <c r="B31" s="27"/>
      <c r="C31" s="27"/>
      <c r="D31" s="97" t="str">
        <f>_xll.qlIMMNextCode(D30)</f>
        <v>H7</v>
      </c>
      <c r="E31" s="87" t="s">
        <v>157</v>
      </c>
      <c r="F31" s="99">
        <f>_xll.qlInterestRateIndexFixingDate(IborIndex,G31,Trigger)</f>
        <v>42807</v>
      </c>
      <c r="G31" s="99">
        <f>_xll.qlIMMdate(D31,,Trigger)</f>
        <v>42809</v>
      </c>
      <c r="H31" s="99">
        <f>_xll.qlInterestRateIndexMaturity(IborIndex,G31,Trigger)</f>
        <v>42901</v>
      </c>
      <c r="I31" s="256">
        <f>(1-_xll.qlIndexFixing(IborIndex,F31,TRUE,Trigger))*100</f>
        <v>99.877500000020262</v>
      </c>
      <c r="J31" s="91" t="str">
        <f t="shared" si="2"/>
        <v>EUR3MFUTH7</v>
      </c>
      <c r="K31" s="91" t="str">
        <f t="shared" si="3"/>
        <v>FEIH7</v>
      </c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R33" s="44"/>
      <c r="S33" s="44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R38" s="27"/>
      <c r="S38" s="27"/>
    </row>
    <row r="39" spans="1:20" x14ac:dyDescent="0.2">
      <c r="A39" s="44"/>
      <c r="B39" s="44"/>
      <c r="C39" s="44"/>
      <c r="D39" s="117"/>
      <c r="E39" s="118"/>
      <c r="F39" s="118"/>
      <c r="G39" s="118"/>
      <c r="H39" s="118"/>
      <c r="I39" s="125"/>
      <c r="J39" s="118"/>
      <c r="K39" s="118"/>
    </row>
    <row r="40" spans="1:20" x14ac:dyDescent="0.2">
      <c r="A40" s="44"/>
      <c r="B40" s="44"/>
      <c r="C40" s="44"/>
      <c r="D40" s="117"/>
      <c r="E40" s="118"/>
      <c r="F40" s="118"/>
      <c r="G40" s="118"/>
      <c r="H40" s="118"/>
      <c r="I40" s="125"/>
      <c r="J40" s="118"/>
      <c r="K40" s="118"/>
    </row>
    <row r="41" spans="1:20" x14ac:dyDescent="0.2">
      <c r="D41" s="117"/>
      <c r="E41" s="118"/>
      <c r="F41" s="118"/>
      <c r="G41" s="118"/>
      <c r="H41" s="118"/>
      <c r="I41" s="125"/>
      <c r="J41" s="118"/>
      <c r="K41" s="118"/>
    </row>
    <row r="42" spans="1:20" x14ac:dyDescent="0.2">
      <c r="D42" s="117"/>
      <c r="E42" s="118"/>
      <c r="F42" s="118"/>
      <c r="G42" s="118"/>
      <c r="H42" s="118"/>
      <c r="I42" s="125"/>
      <c r="J42" s="118"/>
      <c r="K42" s="118"/>
    </row>
    <row r="43" spans="1:20" x14ac:dyDescent="0.2">
      <c r="D43" s="117"/>
      <c r="E43" s="118"/>
      <c r="F43" s="118"/>
      <c r="G43" s="118"/>
      <c r="H43" s="118"/>
      <c r="I43" s="125"/>
      <c r="J43" s="118"/>
      <c r="K43" s="118"/>
    </row>
    <row r="44" spans="1:20" x14ac:dyDescent="0.2">
      <c r="D44" s="117"/>
      <c r="E44" s="118"/>
      <c r="F44" s="118"/>
      <c r="G44" s="118"/>
      <c r="H44" s="118"/>
      <c r="I44" s="125"/>
      <c r="J44" s="118"/>
      <c r="K44" s="118"/>
      <c r="T44" s="44"/>
    </row>
    <row r="45" spans="1:20" x14ac:dyDescent="0.2">
      <c r="D45" s="117"/>
      <c r="E45" s="118"/>
      <c r="F45" s="118"/>
      <c r="G45" s="118"/>
      <c r="H45" s="118"/>
      <c r="I45" s="125"/>
      <c r="J45" s="118"/>
      <c r="K45" s="118"/>
    </row>
    <row r="46" spans="1:20" x14ac:dyDescent="0.2">
      <c r="D46" s="117"/>
      <c r="E46" s="118"/>
      <c r="F46" s="118"/>
      <c r="G46" s="118"/>
      <c r="H46" s="118"/>
      <c r="I46" s="125"/>
      <c r="J46" s="118"/>
      <c r="K46" s="118"/>
    </row>
    <row r="47" spans="1:20" x14ac:dyDescent="0.2">
      <c r="D47" s="120"/>
      <c r="E47" s="121"/>
      <c r="F47" s="121"/>
      <c r="G47" s="121"/>
      <c r="H47" s="121"/>
      <c r="I47" s="126"/>
      <c r="J47" s="121"/>
      <c r="K47" s="121"/>
    </row>
    <row r="48" spans="1:20" x14ac:dyDescent="0.2">
      <c r="D48" s="123"/>
      <c r="E48" s="115"/>
      <c r="F48" s="115"/>
      <c r="G48" s="115"/>
      <c r="H48" s="115"/>
      <c r="I48" s="124"/>
      <c r="J48" s="115"/>
      <c r="K48" s="115"/>
    </row>
    <row r="49" spans="4:17" x14ac:dyDescent="0.2">
      <c r="D49" s="117"/>
      <c r="E49" s="118"/>
      <c r="F49" s="118"/>
      <c r="G49" s="118"/>
      <c r="H49" s="118"/>
      <c r="I49" s="125"/>
      <c r="J49" s="118"/>
      <c r="K49" s="118"/>
    </row>
    <row r="50" spans="4:17" x14ac:dyDescent="0.2">
      <c r="D50" s="117"/>
      <c r="E50" s="118"/>
      <c r="F50" s="118"/>
      <c r="G50" s="118"/>
      <c r="H50" s="118"/>
      <c r="I50" s="125"/>
      <c r="J50" s="118"/>
      <c r="K50" s="118"/>
    </row>
    <row r="51" spans="4:17" x14ac:dyDescent="0.2">
      <c r="D51" s="117"/>
      <c r="E51" s="118"/>
      <c r="F51" s="118"/>
      <c r="G51" s="118"/>
      <c r="H51" s="118"/>
      <c r="I51" s="125"/>
      <c r="J51" s="118"/>
      <c r="K51" s="118"/>
    </row>
    <row r="52" spans="4:17" x14ac:dyDescent="0.2">
      <c r="D52" s="117"/>
      <c r="E52" s="118"/>
      <c r="F52" s="118"/>
      <c r="G52" s="118"/>
      <c r="H52" s="118"/>
      <c r="I52" s="125"/>
      <c r="J52" s="118"/>
      <c r="K52" s="118"/>
    </row>
    <row r="53" spans="4:17" x14ac:dyDescent="0.2">
      <c r="D53" s="117"/>
      <c r="E53" s="118"/>
      <c r="F53" s="118"/>
      <c r="G53" s="118"/>
      <c r="H53" s="118"/>
      <c r="I53" s="125"/>
      <c r="J53" s="118"/>
      <c r="K53" s="118"/>
    </row>
    <row r="54" spans="4:17" x14ac:dyDescent="0.2">
      <c r="D54" s="117"/>
      <c r="E54" s="118"/>
      <c r="F54" s="118"/>
      <c r="G54" s="118"/>
      <c r="H54" s="118"/>
      <c r="I54" s="125"/>
      <c r="J54" s="118"/>
      <c r="K54" s="118"/>
    </row>
    <row r="55" spans="4:17" x14ac:dyDescent="0.2">
      <c r="D55" s="117"/>
      <c r="E55" s="118"/>
      <c r="F55" s="118"/>
      <c r="G55" s="118"/>
      <c r="H55" s="118"/>
      <c r="I55" s="125"/>
      <c r="J55" s="118"/>
      <c r="K55" s="118"/>
    </row>
    <row r="56" spans="4:17" x14ac:dyDescent="0.2">
      <c r="D56" s="117"/>
      <c r="E56" s="118"/>
      <c r="F56" s="118"/>
      <c r="G56" s="118"/>
      <c r="H56" s="118"/>
      <c r="I56" s="125"/>
      <c r="J56" s="118"/>
      <c r="K56" s="118"/>
    </row>
    <row r="57" spans="4:17" x14ac:dyDescent="0.2">
      <c r="D57" s="117"/>
      <c r="E57" s="118"/>
      <c r="F57" s="118"/>
      <c r="G57" s="118"/>
      <c r="H57" s="118"/>
      <c r="I57" s="125"/>
      <c r="J57" s="118"/>
      <c r="K57" s="118"/>
    </row>
    <row r="58" spans="4:17" x14ac:dyDescent="0.2">
      <c r="D58" s="117"/>
      <c r="E58" s="118"/>
      <c r="F58" s="118"/>
      <c r="G58" s="118"/>
      <c r="H58" s="118"/>
      <c r="I58" s="125"/>
      <c r="J58" s="118"/>
      <c r="K58" s="118"/>
    </row>
    <row r="59" spans="4:17" x14ac:dyDescent="0.2">
      <c r="D59" s="117"/>
      <c r="E59" s="118"/>
      <c r="F59" s="118"/>
      <c r="G59" s="118"/>
      <c r="H59" s="118"/>
      <c r="I59" s="125"/>
      <c r="J59" s="118"/>
      <c r="K59" s="118"/>
    </row>
    <row r="60" spans="4:17" x14ac:dyDescent="0.2">
      <c r="D60" s="117"/>
      <c r="E60" s="118"/>
      <c r="F60" s="118"/>
      <c r="G60" s="118"/>
      <c r="H60" s="118"/>
      <c r="I60" s="125"/>
      <c r="J60" s="118"/>
      <c r="K60" s="118"/>
    </row>
    <row r="61" spans="4:17" x14ac:dyDescent="0.2">
      <c r="D61" s="117"/>
      <c r="E61" s="118"/>
      <c r="F61" s="118"/>
      <c r="G61" s="118"/>
      <c r="H61" s="118"/>
      <c r="I61" s="125"/>
      <c r="J61" s="118"/>
      <c r="K61" s="118"/>
    </row>
    <row r="62" spans="4:17" x14ac:dyDescent="0.2">
      <c r="D62" s="120"/>
      <c r="E62" s="121"/>
      <c r="F62" s="121"/>
      <c r="G62" s="121"/>
      <c r="H62" s="121"/>
      <c r="I62" s="126"/>
      <c r="J62" s="121"/>
      <c r="K62" s="121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4"/>
      <c r="E63" s="86"/>
      <c r="F63" s="105"/>
      <c r="G63" s="105"/>
      <c r="H63" s="105"/>
      <c r="I63" s="96"/>
      <c r="J63" s="96"/>
      <c r="K63" s="96"/>
      <c r="L63" s="58"/>
      <c r="M63" s="59"/>
      <c r="N63" s="41"/>
      <c r="O63" s="43" t="s">
        <v>23</v>
      </c>
      <c r="P63" s="43" t="s">
        <v>40</v>
      </c>
      <c r="Q63" s="43" t="s">
        <v>127</v>
      </c>
    </row>
    <row r="64" spans="4:17" x14ac:dyDescent="0.2">
      <c r="D64" s="97"/>
      <c r="E64" s="87"/>
      <c r="F64" s="99"/>
      <c r="G64" s="99"/>
      <c r="H64" s="99"/>
      <c r="I64" s="91"/>
      <c r="J64" s="91"/>
      <c r="K64" s="91"/>
      <c r="L64" s="58"/>
      <c r="M64" s="59"/>
      <c r="N64" s="41"/>
      <c r="O64" s="44"/>
      <c r="P64" s="41"/>
      <c r="Q64" s="44"/>
    </row>
    <row r="65" spans="4:17" x14ac:dyDescent="0.2">
      <c r="D65" s="97"/>
      <c r="E65" s="87"/>
      <c r="F65" s="99"/>
      <c r="G65" s="99"/>
      <c r="H65" s="99"/>
      <c r="I65" s="91"/>
      <c r="J65" s="91"/>
      <c r="K65" s="91"/>
      <c r="L65" s="58"/>
      <c r="M65" s="59"/>
      <c r="N65" s="41"/>
      <c r="O65" s="44"/>
      <c r="P65" s="41"/>
      <c r="Q65" s="44"/>
    </row>
    <row r="66" spans="4:17" x14ac:dyDescent="0.2">
      <c r="D66" s="97"/>
      <c r="E66" s="87"/>
      <c r="F66" s="99"/>
      <c r="G66" s="99"/>
      <c r="H66" s="99"/>
      <c r="I66" s="91"/>
      <c r="J66" s="91"/>
      <c r="K66" s="91"/>
      <c r="L66" s="58"/>
      <c r="M66" s="59"/>
      <c r="N66" s="41"/>
      <c r="O66" s="44"/>
      <c r="P66" s="41"/>
      <c r="Q66" s="44"/>
    </row>
    <row r="67" spans="4:17" x14ac:dyDescent="0.2">
      <c r="D67" s="97"/>
      <c r="E67" s="87"/>
      <c r="F67" s="99"/>
      <c r="G67" s="99"/>
      <c r="H67" s="99"/>
      <c r="I67" s="91"/>
      <c r="J67" s="91"/>
      <c r="K67" s="91"/>
      <c r="L67" s="58"/>
      <c r="M67" s="59"/>
      <c r="N67" s="41"/>
      <c r="O67" s="44"/>
      <c r="P67" s="41"/>
      <c r="Q67" s="44"/>
    </row>
    <row r="68" spans="4:17" x14ac:dyDescent="0.2">
      <c r="D68" s="97"/>
      <c r="E68" s="87"/>
      <c r="F68" s="99"/>
      <c r="G68" s="99"/>
      <c r="H68" s="99"/>
      <c r="I68" s="91"/>
      <c r="J68" s="91"/>
      <c r="K68" s="91"/>
      <c r="L68" s="58"/>
      <c r="M68" s="59"/>
      <c r="N68" s="41"/>
      <c r="O68" s="44"/>
      <c r="P68" s="41"/>
      <c r="Q68" s="44"/>
    </row>
    <row r="69" spans="4:17" x14ac:dyDescent="0.2">
      <c r="D69" s="97"/>
      <c r="E69" s="87"/>
      <c r="F69" s="92"/>
      <c r="G69" s="92"/>
      <c r="H69" s="92"/>
      <c r="I69" s="109"/>
      <c r="J69" s="109"/>
      <c r="K69" s="92"/>
      <c r="L69" s="27"/>
      <c r="M69" s="59"/>
      <c r="N69" s="41"/>
      <c r="O69" s="44"/>
      <c r="P69" s="41"/>
      <c r="Q69" s="44"/>
    </row>
    <row r="70" spans="4:17" x14ac:dyDescent="0.2">
      <c r="D70" s="97"/>
      <c r="E70" s="87"/>
      <c r="F70" s="92"/>
      <c r="G70" s="92"/>
      <c r="H70" s="92"/>
      <c r="I70" s="109"/>
      <c r="J70" s="109"/>
      <c r="K70" s="92"/>
      <c r="L70" s="27"/>
      <c r="M70" s="59"/>
      <c r="N70" s="41"/>
      <c r="O70" s="44"/>
      <c r="P70" s="41"/>
      <c r="Q70" s="44"/>
    </row>
    <row r="71" spans="4:17" x14ac:dyDescent="0.2">
      <c r="D71" s="97"/>
      <c r="E71" s="87"/>
      <c r="F71" s="92"/>
      <c r="G71" s="92"/>
      <c r="H71" s="92"/>
      <c r="I71" s="109"/>
      <c r="J71" s="109"/>
      <c r="K71" s="92"/>
      <c r="L71" s="27"/>
      <c r="M71" s="59"/>
      <c r="N71" s="41"/>
      <c r="O71" s="44"/>
      <c r="P71" s="41"/>
      <c r="Q71" s="44"/>
    </row>
    <row r="72" spans="4:17" x14ac:dyDescent="0.2">
      <c r="D72" s="97"/>
      <c r="E72" s="87"/>
      <c r="F72" s="92"/>
      <c r="G72" s="92"/>
      <c r="H72" s="92"/>
      <c r="I72" s="109"/>
      <c r="J72" s="109"/>
      <c r="K72" s="92"/>
      <c r="L72" s="27"/>
      <c r="M72" s="59"/>
      <c r="N72" s="41"/>
      <c r="O72" s="44"/>
      <c r="P72" s="41"/>
      <c r="Q72" s="44"/>
    </row>
    <row r="73" spans="4:17" x14ac:dyDescent="0.2">
      <c r="D73" s="97"/>
      <c r="E73" s="87"/>
      <c r="F73" s="92"/>
      <c r="G73" s="92"/>
      <c r="H73" s="92"/>
      <c r="I73" s="109"/>
      <c r="J73" s="109"/>
      <c r="K73" s="92"/>
      <c r="L73" s="27"/>
      <c r="M73" s="59"/>
      <c r="N73" s="41"/>
      <c r="O73" s="44"/>
      <c r="P73" s="41"/>
      <c r="Q73" s="44"/>
    </row>
    <row r="74" spans="4:17" x14ac:dyDescent="0.2">
      <c r="D74" s="97"/>
      <c r="E74" s="87"/>
      <c r="F74" s="92"/>
      <c r="G74" s="92"/>
      <c r="H74" s="92"/>
      <c r="I74" s="109"/>
      <c r="J74" s="109"/>
      <c r="K74" s="92"/>
      <c r="L74" s="27"/>
      <c r="M74" s="59"/>
      <c r="N74" s="41"/>
      <c r="O74" s="44"/>
      <c r="P74" s="41"/>
      <c r="Q74" s="44"/>
    </row>
    <row r="75" spans="4:17" x14ac:dyDescent="0.2">
      <c r="D75" s="97"/>
      <c r="E75" s="87"/>
      <c r="F75" s="92"/>
      <c r="G75" s="92"/>
      <c r="H75" s="92"/>
      <c r="I75" s="109"/>
      <c r="J75" s="109"/>
      <c r="K75" s="92"/>
      <c r="L75" s="27"/>
      <c r="M75" s="59"/>
      <c r="N75" s="41"/>
      <c r="O75" s="44"/>
      <c r="P75" s="41"/>
      <c r="Q75" s="44"/>
    </row>
    <row r="76" spans="4:17" x14ac:dyDescent="0.2">
      <c r="D76" s="97"/>
      <c r="E76" s="87"/>
      <c r="F76" s="92"/>
      <c r="G76" s="92"/>
      <c r="H76" s="92"/>
      <c r="I76" s="109"/>
      <c r="J76" s="109"/>
      <c r="K76" s="92"/>
      <c r="L76" s="41"/>
      <c r="M76" s="59"/>
      <c r="N76" s="41"/>
      <c r="O76" s="41"/>
      <c r="P76" s="41"/>
      <c r="Q76" s="41"/>
    </row>
    <row r="77" spans="4:17" x14ac:dyDescent="0.2">
      <c r="D77" s="97"/>
      <c r="E77" s="87"/>
      <c r="F77" s="92"/>
      <c r="G77" s="92"/>
      <c r="H77" s="92"/>
      <c r="I77" s="109"/>
      <c r="J77" s="109"/>
      <c r="K77" s="92"/>
      <c r="L77" s="41"/>
      <c r="M77" s="59"/>
      <c r="N77" s="41"/>
      <c r="O77" s="41"/>
      <c r="P77" s="41"/>
      <c r="Q77" s="41"/>
    </row>
    <row r="78" spans="4:17" x14ac:dyDescent="0.2">
      <c r="D78" s="97" t="s">
        <v>25</v>
      </c>
      <c r="E78" s="87" t="s">
        <v>115</v>
      </c>
      <c r="F78" s="98">
        <f t="shared" ref="F78:F117" si="4">EvaluationDate</f>
        <v>42158</v>
      </c>
      <c r="G78" s="98">
        <f>_xll.qlInterestRateIndexValueDate(M78,F78,Trigger)</f>
        <v>42160</v>
      </c>
      <c r="H78" s="98">
        <f>_xll.qlInterestRateIndexMaturity(M78,G78,Trigger)</f>
        <v>43256</v>
      </c>
      <c r="I78" s="90">
        <f>_xll.qlIndexFixing(M78,F78,TRUE,Trigger)</f>
        <v>1.0699999999995401E-3</v>
      </c>
      <c r="J78" s="109" t="str">
        <f t="shared" ref="J78:J117" si="5">Currency&amp;CurveTenor&amp;E78&amp;UPPER(D78)&amp;"="</f>
        <v>EUR3MSW3Y=</v>
      </c>
      <c r="K78" s="92" t="str">
        <f t="shared" ref="K78:K87" si="6">Currency&amp;"AB"&amp;SUBSTITUTE(CurveTenor,"M","E")&amp;D78&amp;"=ICAP"</f>
        <v>EURAB3E3Y=ICAP</v>
      </c>
      <c r="L78" s="41"/>
      <c r="M78" s="59" t="str">
        <f>_xll.qlSwapIndex(,IborIndexFamily,D78,SettlementDays,Currency,Calendar,FixedLegTenor,FixedLegBDC,FixedLegDayCounter,IborIndex,DiscountingCurve,,Trigger)</f>
        <v>obj_00997#0001</v>
      </c>
      <c r="N78" s="41"/>
      <c r="O78" s="41"/>
      <c r="P78" s="41"/>
      <c r="Q78" s="41"/>
    </row>
    <row r="79" spans="4:17" x14ac:dyDescent="0.2">
      <c r="D79" s="97" t="s">
        <v>26</v>
      </c>
      <c r="E79" s="87" t="s">
        <v>115</v>
      </c>
      <c r="F79" s="98">
        <f t="shared" si="4"/>
        <v>42158</v>
      </c>
      <c r="G79" s="98">
        <f>_xll.qlInterestRateIndexValueDate(M79,F79,Trigger)</f>
        <v>42160</v>
      </c>
      <c r="H79" s="98">
        <f>_xll.qlInterestRateIndexMaturity(M79,G79,Trigger)</f>
        <v>43621</v>
      </c>
      <c r="I79" s="90">
        <f>_xll.qlIndexFixing(M79,F79,TRUE,AllTriggers)</f>
        <v>2.6899999995591661E-3</v>
      </c>
      <c r="J79" s="109" t="str">
        <f t="shared" si="5"/>
        <v>EUR3MSW4Y=</v>
      </c>
      <c r="K79" s="92" t="str">
        <f t="shared" si="6"/>
        <v>EURAB3E4Y=ICAP</v>
      </c>
      <c r="L79" s="41"/>
      <c r="M79" s="59" t="str">
        <f>_xll.qlSwapIndex(,IborIndexFamily,D79,SettlementDays,Currency,Calendar,FixedLegTenor,FixedLegBDC,FixedLegDayCounter,IborIndex,DiscountingCurve,,Trigger)</f>
        <v>obj_009a9#0001</v>
      </c>
      <c r="N79" s="41"/>
      <c r="O79" s="41"/>
      <c r="P79" s="41"/>
      <c r="Q79" s="41"/>
    </row>
    <row r="80" spans="4:17" x14ac:dyDescent="0.2">
      <c r="D80" s="97" t="s">
        <v>27</v>
      </c>
      <c r="E80" s="87" t="s">
        <v>115</v>
      </c>
      <c r="F80" s="98">
        <f t="shared" si="4"/>
        <v>42158</v>
      </c>
      <c r="G80" s="98">
        <f>_xll.qlInterestRateIndexValueDate(M80,F80,Trigger)</f>
        <v>42160</v>
      </c>
      <c r="H80" s="98">
        <f>_xll.qlInterestRateIndexMaturity(M80,G80,Trigger)</f>
        <v>43987</v>
      </c>
      <c r="I80" s="90">
        <f>_xll.qlIndexFixing(M80,F80,TRUE,AllTriggers)</f>
        <v>4.249999999992822E-3</v>
      </c>
      <c r="J80" s="109" t="str">
        <f t="shared" si="5"/>
        <v>EUR3MSW5Y=</v>
      </c>
      <c r="K80" s="92" t="str">
        <f t="shared" si="6"/>
        <v>EURAB3E5Y=ICAP</v>
      </c>
      <c r="L80" s="41"/>
      <c r="M80" s="59" t="str">
        <f>_xll.qlSwapIndex(,IborIndexFamily,D80,SettlementDays,Currency,Calendar,FixedLegTenor,FixedLegBDC,FixedLegDayCounter,IborIndex,DiscountingCurve,,Trigger)</f>
        <v>obj_00943#0001</v>
      </c>
      <c r="N80" s="41"/>
      <c r="O80" s="41"/>
      <c r="P80" s="41"/>
      <c r="Q80" s="41"/>
    </row>
    <row r="81" spans="4:17" x14ac:dyDescent="0.2">
      <c r="D81" s="97" t="s">
        <v>85</v>
      </c>
      <c r="E81" s="87" t="s">
        <v>115</v>
      </c>
      <c r="F81" s="98">
        <f t="shared" si="4"/>
        <v>42158</v>
      </c>
      <c r="G81" s="98">
        <f>_xll.qlInterestRateIndexValueDate(M81,F81,Trigger)</f>
        <v>42160</v>
      </c>
      <c r="H81" s="98">
        <f>_xll.qlInterestRateIndexMaturity(M81,G81,Trigger)</f>
        <v>44354</v>
      </c>
      <c r="I81" s="90">
        <f>_xll.qlIndexFixing(M81,F81,TRUE,AllTriggers)</f>
        <v>5.7300000000189161E-3</v>
      </c>
      <c r="J81" s="109" t="str">
        <f t="shared" si="5"/>
        <v>EUR3MSW6Y=</v>
      </c>
      <c r="K81" s="92" t="str">
        <f t="shared" si="6"/>
        <v>EURAB3E6Y=ICAP</v>
      </c>
      <c r="L81" s="41"/>
      <c r="M81" s="59" t="str">
        <f>_xll.qlSwapIndex(,IborIndexFamily,D81,SettlementDays,Currency,Calendar,FixedLegTenor,FixedLegBDC,FixedLegDayCounter,IborIndex,DiscountingCurve,,Trigger)</f>
        <v>obj_0092e#0001</v>
      </c>
      <c r="N81" s="41"/>
      <c r="O81" s="41"/>
      <c r="P81" s="41"/>
      <c r="Q81" s="41"/>
    </row>
    <row r="82" spans="4:17" x14ac:dyDescent="0.2">
      <c r="D82" s="97" t="s">
        <v>28</v>
      </c>
      <c r="E82" s="87" t="s">
        <v>115</v>
      </c>
      <c r="F82" s="98">
        <f t="shared" si="4"/>
        <v>42158</v>
      </c>
      <c r="G82" s="98">
        <f>_xll.qlInterestRateIndexValueDate(M82,F82,Trigger)</f>
        <v>42160</v>
      </c>
      <c r="H82" s="98">
        <f>_xll.qlInterestRateIndexMaturity(M82,G82,Trigger)</f>
        <v>44718</v>
      </c>
      <c r="I82" s="90">
        <f>_xll.qlIndexFixing(M82,F82,TRUE,AllTriggers)</f>
        <v>7.1600000000334113E-3</v>
      </c>
      <c r="J82" s="109" t="str">
        <f t="shared" si="5"/>
        <v>EUR3MSW7Y=</v>
      </c>
      <c r="K82" s="92" t="str">
        <f t="shared" si="6"/>
        <v>EURAB3E7Y=ICAP</v>
      </c>
      <c r="L82" s="41"/>
      <c r="M82" s="59" t="str">
        <f>_xll.qlSwapIndex(,IborIndexFamily,D82,SettlementDays,Currency,Calendar,FixedLegTenor,FixedLegBDC,FixedLegDayCounter,IborIndex,DiscountingCurve,,Trigger)</f>
        <v>obj_0091c#0001</v>
      </c>
      <c r="N82" s="41"/>
      <c r="O82" s="41"/>
      <c r="P82" s="41"/>
      <c r="Q82" s="41"/>
    </row>
    <row r="83" spans="4:17" x14ac:dyDescent="0.2">
      <c r="D83" s="97" t="s">
        <v>86</v>
      </c>
      <c r="E83" s="87" t="s">
        <v>115</v>
      </c>
      <c r="F83" s="98">
        <f t="shared" si="4"/>
        <v>42158</v>
      </c>
      <c r="G83" s="98">
        <f>_xll.qlInterestRateIndexValueDate(M83,F83,Trigger)</f>
        <v>42160</v>
      </c>
      <c r="H83" s="98">
        <f>_xll.qlInterestRateIndexMaturity(M83,G83,Trigger)</f>
        <v>45082</v>
      </c>
      <c r="I83" s="90">
        <f>_xll.qlIndexFixing(M83,F83,TRUE,AllTriggers)</f>
        <v>8.4900000000729166E-3</v>
      </c>
      <c r="J83" s="109" t="str">
        <f t="shared" si="5"/>
        <v>EUR3MSW8Y=</v>
      </c>
      <c r="K83" s="92" t="str">
        <f t="shared" si="6"/>
        <v>EURAB3E8Y=ICAP</v>
      </c>
      <c r="L83" s="41"/>
      <c r="M83" s="59" t="str">
        <f>_xll.qlSwapIndex(,IborIndexFamily,D83,SettlementDays,Currency,Calendar,FixedLegTenor,FixedLegBDC,FixedLegDayCounter,IborIndex,DiscountingCurve,,Trigger)</f>
        <v>obj_00982#0001</v>
      </c>
      <c r="N83" s="41"/>
      <c r="O83" s="41"/>
      <c r="P83" s="41"/>
      <c r="Q83" s="41"/>
    </row>
    <row r="84" spans="4:17" x14ac:dyDescent="0.2">
      <c r="D84" s="97" t="s">
        <v>87</v>
      </c>
      <c r="E84" s="87" t="s">
        <v>115</v>
      </c>
      <c r="F84" s="98">
        <f t="shared" si="4"/>
        <v>42158</v>
      </c>
      <c r="G84" s="98">
        <f>_xll.qlInterestRateIndexValueDate(M84,F84,Trigger)</f>
        <v>42160</v>
      </c>
      <c r="H84" s="98">
        <f>_xll.qlInterestRateIndexMaturity(M84,G84,Trigger)</f>
        <v>45448</v>
      </c>
      <c r="I84" s="90">
        <f>_xll.qlIndexFixing(M84,F84,TRUE,AllTriggers)</f>
        <v>9.6800000000130827E-3</v>
      </c>
      <c r="J84" s="109" t="str">
        <f t="shared" si="5"/>
        <v>EUR3MSW9Y=</v>
      </c>
      <c r="K84" s="92" t="str">
        <f t="shared" si="6"/>
        <v>EURAB3E9Y=ICAP</v>
      </c>
      <c r="L84" s="41"/>
      <c r="M84" s="59" t="str">
        <f>_xll.qlSwapIndex(,IborIndexFamily,D84,SettlementDays,Currency,Calendar,FixedLegTenor,FixedLegBDC,FixedLegDayCounter,IborIndex,DiscountingCurve,,Trigger)</f>
        <v>obj_00996#0001</v>
      </c>
      <c r="N84" s="41"/>
      <c r="O84" s="41"/>
      <c r="P84" s="41"/>
      <c r="Q84" s="41"/>
    </row>
    <row r="85" spans="4:17" x14ac:dyDescent="0.2">
      <c r="D85" s="97" t="s">
        <v>29</v>
      </c>
      <c r="E85" s="87" t="s">
        <v>115</v>
      </c>
      <c r="F85" s="98">
        <f t="shared" si="4"/>
        <v>42158</v>
      </c>
      <c r="G85" s="98">
        <f>_xll.qlInterestRateIndexValueDate(M85,F85,Trigger)</f>
        <v>42160</v>
      </c>
      <c r="H85" s="98">
        <f>_xll.qlInterestRateIndexMaturity(M85,G85,Trigger)</f>
        <v>45813</v>
      </c>
      <c r="I85" s="90">
        <f>_xll.qlIndexFixing(M85,F85,TRUE,AllTriggers)</f>
        <v>1.0690000000039166E-2</v>
      </c>
      <c r="J85" s="109" t="str">
        <f t="shared" si="5"/>
        <v>EUR3MSW10Y=</v>
      </c>
      <c r="K85" s="92" t="str">
        <f t="shared" si="6"/>
        <v>EURAB3E10Y=ICAP</v>
      </c>
      <c r="L85" s="41"/>
      <c r="M85" s="59" t="str">
        <f>_xll.qlSwapIndex(,IborIndexFamily,D85,SettlementDays,Currency,Calendar,FixedLegTenor,FixedLegBDC,FixedLegDayCounter,IborIndex,DiscountingCurve,,Trigger)</f>
        <v>obj_00933#0001</v>
      </c>
      <c r="N85" s="41"/>
      <c r="O85" s="41"/>
      <c r="P85" s="41"/>
      <c r="Q85" s="41"/>
    </row>
    <row r="86" spans="4:17" x14ac:dyDescent="0.2">
      <c r="D86" s="97" t="s">
        <v>88</v>
      </c>
      <c r="E86" s="87" t="s">
        <v>115</v>
      </c>
      <c r="F86" s="98">
        <f t="shared" si="4"/>
        <v>42158</v>
      </c>
      <c r="G86" s="98">
        <f>_xll.qlInterestRateIndexValueDate(M86,F86,Trigger)</f>
        <v>42160</v>
      </c>
      <c r="H86" s="98">
        <f>_xll.qlInterestRateIndexMaturity(M86,G86,Trigger)</f>
        <v>46178</v>
      </c>
      <c r="I86" s="90">
        <f>_xll.qlIndexFixing(M86,F86,TRUE,AllTriggers)</f>
        <v>1.1568867150177953E-2</v>
      </c>
      <c r="J86" s="109" t="str">
        <f t="shared" si="5"/>
        <v>EUR3MSW11Y=</v>
      </c>
      <c r="K86" s="92" t="str">
        <f t="shared" si="6"/>
        <v>EURAB3E11Y=ICAP</v>
      </c>
      <c r="L86" s="41"/>
      <c r="M86" s="59" t="str">
        <f>_xll.qlSwapIndex(,IborIndexFamily,D86,SettlementDays,Currency,Calendar,FixedLegTenor,FixedLegBDC,FixedLegDayCounter,IborIndex,DiscountingCurve,,Trigger)</f>
        <v>obj_00929#0001</v>
      </c>
      <c r="N86" s="41"/>
      <c r="O86" s="41"/>
      <c r="P86" s="41"/>
      <c r="Q86" s="41"/>
    </row>
    <row r="87" spans="4:17" x14ac:dyDescent="0.2">
      <c r="D87" s="97" t="s">
        <v>30</v>
      </c>
      <c r="E87" s="87" t="s">
        <v>115</v>
      </c>
      <c r="F87" s="98">
        <f t="shared" si="4"/>
        <v>42158</v>
      </c>
      <c r="G87" s="98">
        <f>_xll.qlInterestRateIndexValueDate(M87,F87,Trigger)</f>
        <v>42160</v>
      </c>
      <c r="H87" s="98">
        <f>_xll.qlInterestRateIndexMaturity(M87,G87,Trigger)</f>
        <v>46545</v>
      </c>
      <c r="I87" s="90">
        <f>_xll.qlIndexFixing(M87,F87,TRUE,AllTriggers)</f>
        <v>1.2330000000039571E-2</v>
      </c>
      <c r="J87" s="109" t="str">
        <f t="shared" si="5"/>
        <v>EUR3MSW12Y=</v>
      </c>
      <c r="K87" s="92" t="str">
        <f t="shared" si="6"/>
        <v>EURAB3E12Y=ICAP</v>
      </c>
      <c r="L87" s="41"/>
      <c r="M87" s="59" t="str">
        <f>_xll.qlSwapIndex(,IborIndexFamily,D87,SettlementDays,Currency,Calendar,FixedLegTenor,FixedLegBDC,FixedLegDayCounter,IborIndex,DiscountingCurve,,Trigger)</f>
        <v>obj_0099f#0001</v>
      </c>
      <c r="N87" s="41"/>
      <c r="O87" s="41"/>
      <c r="P87" s="41"/>
      <c r="Q87" s="41"/>
    </row>
    <row r="88" spans="4:17" x14ac:dyDescent="0.2">
      <c r="D88" s="97" t="s">
        <v>89</v>
      </c>
      <c r="E88" s="87" t="s">
        <v>115</v>
      </c>
      <c r="F88" s="98">
        <f t="shared" si="4"/>
        <v>42158</v>
      </c>
      <c r="G88" s="98">
        <f>_xll.qlInterestRateIndexValueDate(M88,F88,Trigger)</f>
        <v>42160</v>
      </c>
      <c r="H88" s="98">
        <f>_xll.qlInterestRateIndexMaturity(M88,G88,Trigger)</f>
        <v>46909</v>
      </c>
      <c r="I88" s="90">
        <f>_xll.qlIndexFixing(M88,F88,TRUE,AllTriggers)</f>
        <v>1.2966020357511064E-2</v>
      </c>
      <c r="J88" s="109" t="str">
        <f t="shared" si="5"/>
        <v>EUR3MSW13Y=</v>
      </c>
      <c r="K88" s="92"/>
      <c r="M88" s="59" t="str">
        <f>_xll.qlSwapIndex(,IborIndexFamily,D88,SettlementDays,Currency,Calendar,FixedLegTenor,FixedLegBDC,FixedLegDayCounter,IborIndex,DiscountingCurve,,Trigger)</f>
        <v>obj_00969#0001</v>
      </c>
    </row>
    <row r="89" spans="4:17" x14ac:dyDescent="0.2">
      <c r="D89" s="97" t="s">
        <v>90</v>
      </c>
      <c r="E89" s="87" t="s">
        <v>115</v>
      </c>
      <c r="F89" s="98">
        <f t="shared" si="4"/>
        <v>42158</v>
      </c>
      <c r="G89" s="98">
        <f>_xll.qlInterestRateIndexValueDate(M89,F89,Trigger)</f>
        <v>42160</v>
      </c>
      <c r="H89" s="98">
        <f>_xll.qlInterestRateIndexMaturity(M89,G89,Trigger)</f>
        <v>47274</v>
      </c>
      <c r="I89" s="90">
        <f>_xll.qlIndexFixing(M89,F89,TRUE,AllTriggers)</f>
        <v>1.3493552268632488E-2</v>
      </c>
      <c r="J89" s="109" t="str">
        <f t="shared" si="5"/>
        <v>EUR3MSW14Y=</v>
      </c>
      <c r="K89" s="92"/>
      <c r="M89" s="59" t="str">
        <f>_xll.qlSwapIndex(,IborIndexFamily,D89,SettlementDays,Currency,Calendar,FixedLegTenor,FixedLegBDC,FixedLegDayCounter,IborIndex,DiscountingCurve,,Trigger)</f>
        <v>obj_00985#0001</v>
      </c>
    </row>
    <row r="90" spans="4:17" x14ac:dyDescent="0.2">
      <c r="D90" s="97" t="s">
        <v>31</v>
      </c>
      <c r="E90" s="87" t="s">
        <v>115</v>
      </c>
      <c r="F90" s="98">
        <f t="shared" si="4"/>
        <v>42158</v>
      </c>
      <c r="G90" s="98">
        <f>_xll.qlInterestRateIndexValueDate(M90,F90,Trigger)</f>
        <v>42160</v>
      </c>
      <c r="H90" s="98">
        <f>_xll.qlInterestRateIndexMaturity(M90,G90,Trigger)</f>
        <v>47639</v>
      </c>
      <c r="I90" s="90">
        <f>_xll.qlIndexFixing(M90,F90,TRUE,AllTriggers)</f>
        <v>1.3930000000298499E-2</v>
      </c>
      <c r="J90" s="109" t="str">
        <f t="shared" si="5"/>
        <v>EUR3MSW15Y=</v>
      </c>
      <c r="K90" s="92" t="str">
        <f>Currency&amp;"AB"&amp;SUBSTITUTE(CurveTenor,"M","E")&amp;D90&amp;"=ICAP"</f>
        <v>EURAB3E15Y=ICAP</v>
      </c>
      <c r="M90" s="59" t="str">
        <f>_xll.qlSwapIndex(,IborIndexFamily,D90,SettlementDays,Currency,Calendar,FixedLegTenor,FixedLegBDC,FixedLegDayCounter,IborIndex,DiscountingCurve,,Trigger)</f>
        <v>obj_00942#0001</v>
      </c>
    </row>
    <row r="91" spans="4:17" x14ac:dyDescent="0.2">
      <c r="D91" s="97" t="s">
        <v>91</v>
      </c>
      <c r="E91" s="87" t="s">
        <v>115</v>
      </c>
      <c r="F91" s="98">
        <f t="shared" si="4"/>
        <v>42158</v>
      </c>
      <c r="G91" s="98">
        <f>_xll.qlInterestRateIndexValueDate(M91,F91,Trigger)</f>
        <v>42160</v>
      </c>
      <c r="H91" s="98">
        <f>_xll.qlInterestRateIndexMaturity(M91,G91,Trigger)</f>
        <v>48004</v>
      </c>
      <c r="I91" s="90">
        <f>_xll.qlIndexFixing(M91,F91,TRUE,AllTriggers)</f>
        <v>1.4290329754234483E-2</v>
      </c>
      <c r="J91" s="109" t="str">
        <f t="shared" si="5"/>
        <v>EUR3MSW16Y=</v>
      </c>
      <c r="K91" s="92"/>
      <c r="M91" s="59" t="str">
        <f>_xll.qlSwapIndex(,IborIndexFamily,D91,SettlementDays,Currency,Calendar,FixedLegTenor,FixedLegBDC,FixedLegDayCounter,IborIndex,DiscountingCurve,,Trigger)</f>
        <v>obj_00930#0001</v>
      </c>
    </row>
    <row r="92" spans="4:17" x14ac:dyDescent="0.2">
      <c r="D92" s="97" t="s">
        <v>92</v>
      </c>
      <c r="E92" s="87" t="s">
        <v>115</v>
      </c>
      <c r="F92" s="98">
        <f t="shared" si="4"/>
        <v>42158</v>
      </c>
      <c r="G92" s="98">
        <f>_xll.qlInterestRateIndexValueDate(M92,F92,Trigger)</f>
        <v>42160</v>
      </c>
      <c r="H92" s="98">
        <f>_xll.qlInterestRateIndexMaturity(M92,G92,Trigger)</f>
        <v>48372</v>
      </c>
      <c r="I92" s="90">
        <f>_xll.qlIndexFixing(M92,F92,TRUE,AllTriggers)</f>
        <v>1.4588399049354672E-2</v>
      </c>
      <c r="J92" s="109" t="str">
        <f t="shared" si="5"/>
        <v>EUR3MSW17Y=</v>
      </c>
      <c r="K92" s="92"/>
      <c r="M92" s="59" t="str">
        <f>_xll.qlSwapIndex(,IborIndexFamily,D92,SettlementDays,Currency,Calendar,FixedLegTenor,FixedLegBDC,FixedLegDayCounter,IborIndex,DiscountingCurve,,Trigger)</f>
        <v>obj_009ba#0001</v>
      </c>
    </row>
    <row r="93" spans="4:17" x14ac:dyDescent="0.2">
      <c r="D93" s="97" t="s">
        <v>93</v>
      </c>
      <c r="E93" s="87" t="s">
        <v>115</v>
      </c>
      <c r="F93" s="98">
        <f t="shared" si="4"/>
        <v>42158</v>
      </c>
      <c r="G93" s="98">
        <f>_xll.qlInterestRateIndexValueDate(M93,F93,Trigger)</f>
        <v>42160</v>
      </c>
      <c r="H93" s="98">
        <f>_xll.qlInterestRateIndexMaturity(M93,G93,Trigger)</f>
        <v>48736</v>
      </c>
      <c r="I93" s="90">
        <f>_xll.qlIndexFixing(M93,F93,TRUE,AllTriggers)</f>
        <v>1.482292592894305E-2</v>
      </c>
      <c r="J93" s="109" t="str">
        <f t="shared" si="5"/>
        <v>EUR3MSW18Y=</v>
      </c>
      <c r="K93" s="92"/>
      <c r="M93" s="59" t="str">
        <f>_xll.qlSwapIndex(,IborIndexFamily,D93,SettlementDays,Currency,Calendar,FixedLegTenor,FixedLegBDC,FixedLegDayCounter,IborIndex,DiscountingCurve,,Trigger)</f>
        <v>obj_0099c#0001</v>
      </c>
    </row>
    <row r="94" spans="4:17" x14ac:dyDescent="0.2">
      <c r="D94" s="97" t="s">
        <v>94</v>
      </c>
      <c r="E94" s="87" t="s">
        <v>115</v>
      </c>
      <c r="F94" s="98">
        <f t="shared" si="4"/>
        <v>42158</v>
      </c>
      <c r="G94" s="98">
        <f>_xll.qlInterestRateIndexValueDate(M94,F94,Trigger)</f>
        <v>42160</v>
      </c>
      <c r="H94" s="98">
        <f>_xll.qlInterestRateIndexMaturity(M94,G94,Trigger)</f>
        <v>49100</v>
      </c>
      <c r="I94" s="90">
        <f>_xll.qlIndexFixing(M94,F94,TRUE,AllTriggers)</f>
        <v>1.5007459650411064E-2</v>
      </c>
      <c r="J94" s="109" t="str">
        <f t="shared" si="5"/>
        <v>EUR3MSW19Y=</v>
      </c>
      <c r="K94" s="92"/>
      <c r="M94" s="59" t="str">
        <f>_xll.qlSwapIndex(,IborIndexFamily,D94,SettlementDays,Currency,Calendar,FixedLegTenor,FixedLegBDC,FixedLegDayCounter,IborIndex,DiscountingCurve,,Trigger)</f>
        <v>obj_0095e#0001</v>
      </c>
    </row>
    <row r="95" spans="4:17" x14ac:dyDescent="0.2">
      <c r="D95" s="97" t="s">
        <v>95</v>
      </c>
      <c r="E95" s="87" t="s">
        <v>115</v>
      </c>
      <c r="F95" s="98">
        <f t="shared" si="4"/>
        <v>42158</v>
      </c>
      <c r="G95" s="98">
        <f>_xll.qlInterestRateIndexValueDate(M95,F95,Trigger)</f>
        <v>42160</v>
      </c>
      <c r="H95" s="98">
        <f>_xll.qlInterestRateIndexMaturity(M95,G95,Trigger)</f>
        <v>49465</v>
      </c>
      <c r="I95" s="90">
        <f>_xll.qlIndexFixing(M95,F95,TRUE,AllTriggers)</f>
        <v>1.5150000000206078E-2</v>
      </c>
      <c r="J95" s="109" t="str">
        <f t="shared" si="5"/>
        <v>EUR3MSW20Y=</v>
      </c>
      <c r="K95" s="92" t="str">
        <f>Currency&amp;"AB"&amp;SUBSTITUTE(CurveTenor,"M","E")&amp;D95&amp;"=ICAP"</f>
        <v>EURAB3E20Y=ICAP</v>
      </c>
      <c r="M95" s="59" t="str">
        <f>_xll.qlSwapIndex(,IborIndexFamily,D95,SettlementDays,Currency,Calendar,FixedLegTenor,FixedLegBDC,FixedLegDayCounter,IborIndex,DiscountingCurve,,Trigger)</f>
        <v>obj_0098b#0001</v>
      </c>
    </row>
    <row r="96" spans="4:17" x14ac:dyDescent="0.2">
      <c r="D96" s="97" t="s">
        <v>96</v>
      </c>
      <c r="E96" s="87" t="s">
        <v>115</v>
      </c>
      <c r="F96" s="98">
        <f t="shared" si="4"/>
        <v>42158</v>
      </c>
      <c r="G96" s="98">
        <f>_xll.qlInterestRateIndexValueDate(M96,F96,Trigger)</f>
        <v>42160</v>
      </c>
      <c r="H96" s="98">
        <f>_xll.qlInterestRateIndexMaturity(M96,G96,Trigger)</f>
        <v>49831</v>
      </c>
      <c r="I96" s="90">
        <f>_xll.qlIndexFixing(M96,F96,TRUE,AllTriggers)</f>
        <v>1.5259315570862179E-2</v>
      </c>
      <c r="J96" s="109" t="str">
        <f t="shared" si="5"/>
        <v>EUR3MSW21Y=</v>
      </c>
      <c r="K96" s="92"/>
      <c r="M96" s="59" t="str">
        <f>_xll.qlSwapIndex(,IborIndexFamily,D96,SettlementDays,Currency,Calendar,FixedLegTenor,FixedLegBDC,FixedLegDayCounter,IborIndex,DiscountingCurve,,Trigger)</f>
        <v>obj_00922#0001</v>
      </c>
    </row>
    <row r="97" spans="4:13" x14ac:dyDescent="0.2">
      <c r="D97" s="97" t="s">
        <v>97</v>
      </c>
      <c r="E97" s="87" t="s">
        <v>115</v>
      </c>
      <c r="F97" s="98">
        <f t="shared" si="4"/>
        <v>42158</v>
      </c>
      <c r="G97" s="98">
        <f>_xll.qlInterestRateIndexValueDate(M97,F97,Trigger)</f>
        <v>42160</v>
      </c>
      <c r="H97" s="98">
        <f>_xll.qlInterestRateIndexMaturity(M97,G97,Trigger)</f>
        <v>50196</v>
      </c>
      <c r="I97" s="90">
        <f>_xll.qlIndexFixing(M97,F97,TRUE,AllTriggers)</f>
        <v>1.5338185570973212E-2</v>
      </c>
      <c r="J97" s="109" t="str">
        <f t="shared" si="5"/>
        <v>EUR3MSW22Y=</v>
      </c>
      <c r="K97" s="92"/>
      <c r="M97" s="59" t="str">
        <f>_xll.qlSwapIndex(,IborIndexFamily,D97,SettlementDays,Currency,Calendar,FixedLegTenor,FixedLegBDC,FixedLegDayCounter,IborIndex,DiscountingCurve,,Trigger)</f>
        <v>obj_0091d#0001</v>
      </c>
    </row>
    <row r="98" spans="4:13" x14ac:dyDescent="0.2">
      <c r="D98" s="97" t="s">
        <v>98</v>
      </c>
      <c r="E98" s="87" t="s">
        <v>115</v>
      </c>
      <c r="F98" s="98">
        <f t="shared" si="4"/>
        <v>42158</v>
      </c>
      <c r="G98" s="98">
        <f>_xll.qlInterestRateIndexValueDate(M98,F98,Trigger)</f>
        <v>42160</v>
      </c>
      <c r="H98" s="98">
        <f>_xll.qlInterestRateIndexMaturity(M98,G98,Trigger)</f>
        <v>50563</v>
      </c>
      <c r="I98" s="90">
        <f>_xll.qlIndexFixing(M98,F98,TRUE,AllTriggers)</f>
        <v>1.539539505136053E-2</v>
      </c>
      <c r="J98" s="109" t="str">
        <f t="shared" si="5"/>
        <v>EUR3MSW23Y=</v>
      </c>
      <c r="K98" s="92"/>
      <c r="M98" s="59" t="str">
        <f>_xll.qlSwapIndex(,IborIndexFamily,D98,SettlementDays,Currency,Calendar,FixedLegTenor,FixedLegBDC,FixedLegDayCounter,IborIndex,DiscountingCurve,,Trigger)</f>
        <v>obj_009bc#0001</v>
      </c>
    </row>
    <row r="99" spans="4:13" x14ac:dyDescent="0.2">
      <c r="D99" s="97" t="s">
        <v>99</v>
      </c>
      <c r="E99" s="87" t="s">
        <v>115</v>
      </c>
      <c r="F99" s="98">
        <f t="shared" si="4"/>
        <v>42158</v>
      </c>
      <c r="G99" s="98">
        <f>_xll.qlInterestRateIndexValueDate(M99,F99,Trigger)</f>
        <v>42160</v>
      </c>
      <c r="H99" s="98">
        <f>_xll.qlInterestRateIndexMaturity(M99,G99,Trigger)</f>
        <v>50927</v>
      </c>
      <c r="I99" s="90">
        <f>_xll.qlIndexFixing(M99,F99,TRUE,AllTriggers)</f>
        <v>1.5436622625275294E-2</v>
      </c>
      <c r="J99" s="109" t="str">
        <f t="shared" si="5"/>
        <v>EUR3MSW24Y=</v>
      </c>
      <c r="K99" s="92"/>
      <c r="M99" s="59" t="str">
        <f>_xll.qlSwapIndex(,IborIndexFamily,D99,SettlementDays,Currency,Calendar,FixedLegTenor,FixedLegBDC,FixedLegDayCounter,IborIndex,DiscountingCurve,,Trigger)</f>
        <v>obj_00991#0001</v>
      </c>
    </row>
    <row r="100" spans="4:13" x14ac:dyDescent="0.2">
      <c r="D100" s="97" t="s">
        <v>100</v>
      </c>
      <c r="E100" s="87" t="s">
        <v>115</v>
      </c>
      <c r="F100" s="98">
        <f t="shared" si="4"/>
        <v>42158</v>
      </c>
      <c r="G100" s="98">
        <f>_xll.qlInterestRateIndexValueDate(M100,F100,Trigger)</f>
        <v>42160</v>
      </c>
      <c r="H100" s="98">
        <f>_xll.qlInterestRateIndexMaturity(M100,G100,Trigger)</f>
        <v>51292</v>
      </c>
      <c r="I100" s="90">
        <f>_xll.qlIndexFixing(M100,F100,TRUE,AllTriggers)</f>
        <v>1.5469999999545923E-2</v>
      </c>
      <c r="J100" s="109" t="str">
        <f t="shared" si="5"/>
        <v>EUR3MSW25Y=</v>
      </c>
      <c r="K100" s="92" t="str">
        <f>Currency&amp;"AB"&amp;SUBSTITUTE(CurveTenor,"M","E")&amp;D100&amp;"=ICAP"</f>
        <v>EURAB3E25Y=ICAP</v>
      </c>
      <c r="M100" s="59" t="str">
        <f>_xll.qlSwapIndex(,IborIndexFamily,D100,SettlementDays,Currency,Calendar,FixedLegTenor,FixedLegBDC,FixedLegDayCounter,IborIndex,DiscountingCurve,,Trigger)</f>
        <v>obj_0096b#0001</v>
      </c>
    </row>
    <row r="101" spans="4:13" x14ac:dyDescent="0.2">
      <c r="D101" s="97" t="s">
        <v>101</v>
      </c>
      <c r="E101" s="87" t="s">
        <v>115</v>
      </c>
      <c r="F101" s="98">
        <f t="shared" si="4"/>
        <v>42158</v>
      </c>
      <c r="G101" s="98">
        <f>_xll.qlInterestRateIndexValueDate(M101,F101,Trigger)</f>
        <v>42160</v>
      </c>
      <c r="H101" s="98">
        <f>_xll.qlInterestRateIndexMaturity(M101,G101,Trigger)</f>
        <v>51657</v>
      </c>
      <c r="I101" s="90">
        <f>_xll.qlIndexFixing(M101,F101,TRUE,AllTriggers)</f>
        <v>1.5497944542230562E-2</v>
      </c>
      <c r="J101" s="109" t="str">
        <f t="shared" si="5"/>
        <v>EUR3MSW26Y=</v>
      </c>
      <c r="K101" s="92"/>
      <c r="M101" s="59" t="str">
        <f>_xll.qlSwapIndex(,IborIndexFamily,D101,SettlementDays,Currency,Calendar,FixedLegTenor,FixedLegBDC,FixedLegDayCounter,IborIndex,DiscountingCurve,,Trigger)</f>
        <v>obj_0098d#0001</v>
      </c>
    </row>
    <row r="102" spans="4:13" x14ac:dyDescent="0.2">
      <c r="D102" s="97" t="s">
        <v>102</v>
      </c>
      <c r="E102" s="87" t="s">
        <v>115</v>
      </c>
      <c r="F102" s="98">
        <f t="shared" si="4"/>
        <v>42158</v>
      </c>
      <c r="G102" s="98">
        <f>_xll.qlInterestRateIndexValueDate(M102,F102,Trigger)</f>
        <v>42160</v>
      </c>
      <c r="H102" s="98">
        <f>_xll.qlInterestRateIndexMaturity(M102,G102,Trigger)</f>
        <v>52022</v>
      </c>
      <c r="I102" s="90">
        <f>_xll.qlIndexFixing(M102,F102,TRUE,AllTriggers)</f>
        <v>1.5524235370534245E-2</v>
      </c>
      <c r="J102" s="109" t="str">
        <f t="shared" si="5"/>
        <v>EUR3MSW27Y=</v>
      </c>
      <c r="K102" s="92"/>
      <c r="M102" s="59" t="str">
        <f>_xll.qlSwapIndex(,IborIndexFamily,D102,SettlementDays,Currency,Calendar,FixedLegTenor,FixedLegBDC,FixedLegDayCounter,IborIndex,DiscountingCurve,,Trigger)</f>
        <v>obj_009af#0001</v>
      </c>
    </row>
    <row r="103" spans="4:13" x14ac:dyDescent="0.2">
      <c r="D103" s="97" t="s">
        <v>103</v>
      </c>
      <c r="E103" s="87" t="s">
        <v>115</v>
      </c>
      <c r="F103" s="98">
        <f t="shared" si="4"/>
        <v>42158</v>
      </c>
      <c r="G103" s="98">
        <f>_xll.qlInterestRateIndexValueDate(M103,F103,Trigger)</f>
        <v>42160</v>
      </c>
      <c r="H103" s="98">
        <f>_xll.qlInterestRateIndexMaturity(M103,G103,Trigger)</f>
        <v>52387</v>
      </c>
      <c r="I103" s="90">
        <f>_xll.qlIndexFixing(M103,F103,TRUE,AllTriggers)</f>
        <v>1.5550451168678934E-2</v>
      </c>
      <c r="J103" s="109" t="str">
        <f t="shared" si="5"/>
        <v>EUR3MSW28Y=</v>
      </c>
      <c r="K103" s="92"/>
      <c r="M103" s="59" t="str">
        <f>_xll.qlSwapIndex(,IborIndexFamily,D103,SettlementDays,Currency,Calendar,FixedLegTenor,FixedLegBDC,FixedLegDayCounter,IborIndex,DiscountingCurve,,Trigger)</f>
        <v>obj_00941#0001</v>
      </c>
    </row>
    <row r="104" spans="4:13" x14ac:dyDescent="0.2">
      <c r="D104" s="97" t="s">
        <v>104</v>
      </c>
      <c r="E104" s="87" t="s">
        <v>115</v>
      </c>
      <c r="F104" s="98">
        <f t="shared" si="4"/>
        <v>42158</v>
      </c>
      <c r="G104" s="98">
        <f>_xll.qlInterestRateIndexValueDate(M104,F104,Trigger)</f>
        <v>42160</v>
      </c>
      <c r="H104" s="98">
        <f>_xll.qlInterestRateIndexMaturity(M104,G104,Trigger)</f>
        <v>52754</v>
      </c>
      <c r="I104" s="90">
        <f>_xll.qlIndexFixing(M104,F104,TRUE,AllTriggers)</f>
        <v>1.5579442886420576E-2</v>
      </c>
      <c r="J104" s="109" t="str">
        <f t="shared" si="5"/>
        <v>EUR3MSW29Y=</v>
      </c>
      <c r="K104" s="92"/>
      <c r="M104" s="59" t="str">
        <f>_xll.qlSwapIndex(,IborIndexFamily,D104,SettlementDays,Currency,Calendar,FixedLegTenor,FixedLegBDC,FixedLegDayCounter,IborIndex,DiscountingCurve,,Trigger)</f>
        <v>obj_00931#0001</v>
      </c>
    </row>
    <row r="105" spans="4:13" x14ac:dyDescent="0.2">
      <c r="D105" s="97" t="s">
        <v>105</v>
      </c>
      <c r="E105" s="87" t="s">
        <v>115</v>
      </c>
      <c r="F105" s="98">
        <f t="shared" si="4"/>
        <v>42158</v>
      </c>
      <c r="G105" s="98">
        <f>_xll.qlInterestRateIndexValueDate(M105,F105,Trigger)</f>
        <v>42160</v>
      </c>
      <c r="H105" s="98">
        <f>_xll.qlInterestRateIndexMaturity(M105,G105,Trigger)</f>
        <v>53118</v>
      </c>
      <c r="I105" s="90">
        <f>_xll.qlIndexFixing(M105,F105,TRUE,AllTriggers)</f>
        <v>1.560999999963115E-2</v>
      </c>
      <c r="J105" s="109" t="str">
        <f t="shared" si="5"/>
        <v>EUR3MSW30Y=</v>
      </c>
      <c r="K105" s="92" t="str">
        <f>Currency&amp;"AB"&amp;SUBSTITUTE(CurveTenor,"M","E")&amp;D105&amp;"=ICAP"</f>
        <v>EURAB3E30Y=ICAP</v>
      </c>
      <c r="M105" s="59" t="str">
        <f>_xll.qlSwapIndex(,IborIndexFamily,D105,SettlementDays,Currency,Calendar,FixedLegTenor,FixedLegBDC,FixedLegDayCounter,IborIndex,DiscountingCurve,,Trigger)</f>
        <v>obj_009ae#0001</v>
      </c>
    </row>
    <row r="106" spans="4:13" x14ac:dyDescent="0.2">
      <c r="D106" s="97" t="s">
        <v>119</v>
      </c>
      <c r="E106" s="87" t="s">
        <v>115</v>
      </c>
      <c r="F106" s="98">
        <f t="shared" si="4"/>
        <v>42158</v>
      </c>
      <c r="G106" s="98">
        <f>_xll.qlInterestRateIndexValueDate(M106,F106,Trigger)</f>
        <v>42160</v>
      </c>
      <c r="H106" s="98">
        <f>_xll.qlInterestRateIndexMaturity(M106,G106,Trigger)</f>
        <v>53483</v>
      </c>
      <c r="I106" s="90">
        <f>_xll.qlIndexFixing(M106,F106,TRUE,AllTriggers)</f>
        <v>1.5644522854010665E-2</v>
      </c>
      <c r="J106" s="109" t="str">
        <f t="shared" si="5"/>
        <v>EUR3MSW31Y=</v>
      </c>
      <c r="K106" s="92"/>
      <c r="M106" s="59" t="str">
        <f>_xll.qlSwapIndex(,IborIndexFamily,D106,SettlementDays,Currency,Calendar,FixedLegTenor,FixedLegBDC,FixedLegDayCounter,IborIndex,DiscountingCurve,,Trigger)</f>
        <v>obj_0091e#0001</v>
      </c>
    </row>
    <row r="107" spans="4:13" x14ac:dyDescent="0.2">
      <c r="D107" s="97" t="s">
        <v>120</v>
      </c>
      <c r="E107" s="87" t="s">
        <v>115</v>
      </c>
      <c r="F107" s="98">
        <f t="shared" si="4"/>
        <v>42158</v>
      </c>
      <c r="G107" s="98">
        <f>_xll.qlInterestRateIndexValueDate(M107,F107,Trigger)</f>
        <v>42160</v>
      </c>
      <c r="H107" s="98">
        <f>_xll.qlInterestRateIndexMaturity(M107,G107,Trigger)</f>
        <v>53848</v>
      </c>
      <c r="I107" s="90">
        <f>_xll.qlIndexFixing(M107,F107,TRUE,AllTriggers)</f>
        <v>1.5681683084145744E-2</v>
      </c>
      <c r="J107" s="109" t="str">
        <f t="shared" si="5"/>
        <v>EUR3MSW32Y=</v>
      </c>
      <c r="K107" s="92"/>
      <c r="M107" s="59" t="str">
        <f>_xll.qlSwapIndex(,IborIndexFamily,D107,SettlementDays,Currency,Calendar,FixedLegTenor,FixedLegBDC,FixedLegDayCounter,IborIndex,DiscountingCurve,,Trigger)</f>
        <v>obj_0096e#0001</v>
      </c>
    </row>
    <row r="108" spans="4:13" x14ac:dyDescent="0.2">
      <c r="D108" s="97" t="s">
        <v>121</v>
      </c>
      <c r="E108" s="87" t="s">
        <v>115</v>
      </c>
      <c r="F108" s="98">
        <f t="shared" si="4"/>
        <v>42158</v>
      </c>
      <c r="G108" s="98">
        <f>_xll.qlInterestRateIndexValueDate(M108,F108,Trigger)</f>
        <v>42160</v>
      </c>
      <c r="H108" s="98">
        <f>_xll.qlInterestRateIndexMaturity(M108,G108,Trigger)</f>
        <v>54214</v>
      </c>
      <c r="I108" s="90">
        <f>_xll.qlIndexFixing(M108,F108,TRUE,AllTriggers)</f>
        <v>1.5720805817571681E-2</v>
      </c>
      <c r="J108" s="109" t="str">
        <f t="shared" si="5"/>
        <v>EUR3MSW33Y=</v>
      </c>
      <c r="K108" s="92"/>
      <c r="M108" s="59" t="str">
        <f>_xll.qlSwapIndex(,IborIndexFamily,D108,SettlementDays,Currency,Calendar,FixedLegTenor,FixedLegBDC,FixedLegDayCounter,IborIndex,DiscountingCurve,,Trigger)</f>
        <v>obj_009a5#0001</v>
      </c>
    </row>
    <row r="109" spans="4:13" x14ac:dyDescent="0.2">
      <c r="D109" s="97" t="s">
        <v>122</v>
      </c>
      <c r="E109" s="87" t="s">
        <v>115</v>
      </c>
      <c r="F109" s="98">
        <f t="shared" si="4"/>
        <v>42158</v>
      </c>
      <c r="G109" s="98">
        <f>_xll.qlInterestRateIndexValueDate(M109,F109,Trigger)</f>
        <v>42160</v>
      </c>
      <c r="H109" s="98">
        <f>_xll.qlInterestRateIndexMaturity(M109,G109,Trigger)</f>
        <v>54581</v>
      </c>
      <c r="I109" s="90">
        <f>_xll.qlIndexFixing(M109,F109,TRUE,AllTriggers)</f>
        <v>1.575812419493347E-2</v>
      </c>
      <c r="J109" s="109" t="str">
        <f t="shared" si="5"/>
        <v>EUR3MSW34Y=</v>
      </c>
      <c r="K109" s="92"/>
      <c r="M109" s="59" t="str">
        <f>_xll.qlSwapIndex(,IborIndexFamily,D109,SettlementDays,Currency,Calendar,FixedLegTenor,FixedLegBDC,FixedLegDayCounter,IborIndex,DiscountingCurve,,Trigger)</f>
        <v>obj_00966#0001</v>
      </c>
    </row>
    <row r="110" spans="4:13" x14ac:dyDescent="0.2">
      <c r="D110" s="97" t="s">
        <v>106</v>
      </c>
      <c r="E110" s="87" t="s">
        <v>115</v>
      </c>
      <c r="F110" s="98">
        <f t="shared" si="4"/>
        <v>42158</v>
      </c>
      <c r="G110" s="98">
        <f>_xll.qlInterestRateIndexValueDate(M110,F110,Trigger)</f>
        <v>42160</v>
      </c>
      <c r="H110" s="98">
        <f>_xll.qlInterestRateIndexMaturity(M110,G110,Trigger)</f>
        <v>54945</v>
      </c>
      <c r="I110" s="90">
        <f>_xll.qlIndexFixing(M110,F110,TRUE,AllTriggers)</f>
        <v>1.5792571280529594E-2</v>
      </c>
      <c r="J110" s="109" t="str">
        <f t="shared" si="5"/>
        <v>EUR3MSW35Y=</v>
      </c>
      <c r="K110" s="92"/>
      <c r="M110" s="59" t="str">
        <f>_xll.qlSwapIndex(,IborIndexFamily,D110,SettlementDays,Currency,Calendar,FixedLegTenor,FixedLegBDC,FixedLegDayCounter,IborIndex,DiscountingCurve,,Trigger)</f>
        <v>obj_0093a#0001</v>
      </c>
    </row>
    <row r="111" spans="4:13" x14ac:dyDescent="0.2">
      <c r="D111" s="97" t="s">
        <v>123</v>
      </c>
      <c r="E111" s="87" t="s">
        <v>115</v>
      </c>
      <c r="F111" s="98">
        <f t="shared" si="4"/>
        <v>42158</v>
      </c>
      <c r="G111" s="98">
        <f>_xll.qlInterestRateIndexValueDate(M111,F111,Trigger)</f>
        <v>42160</v>
      </c>
      <c r="H111" s="98">
        <f>_xll.qlInterestRateIndexMaturity(M111,G111,Trigger)</f>
        <v>55309</v>
      </c>
      <c r="I111" s="90">
        <f>_xll.qlIndexFixing(M111,F111,TRUE,AllTriggers)</f>
        <v>1.5822787572966623E-2</v>
      </c>
      <c r="J111" s="109" t="str">
        <f t="shared" si="5"/>
        <v>EUR3MSW36Y=</v>
      </c>
      <c r="K111" s="92"/>
      <c r="M111" s="59" t="str">
        <f>_xll.qlSwapIndex(,IborIndexFamily,D111,SettlementDays,Currency,Calendar,FixedLegTenor,FixedLegBDC,FixedLegDayCounter,IborIndex,DiscountingCurve,,Trigger)</f>
        <v>obj_0092d#0001</v>
      </c>
    </row>
    <row r="112" spans="4:13" x14ac:dyDescent="0.2">
      <c r="D112" s="97" t="s">
        <v>124</v>
      </c>
      <c r="E112" s="87" t="s">
        <v>115</v>
      </c>
      <c r="F112" s="98">
        <f t="shared" si="4"/>
        <v>42158</v>
      </c>
      <c r="G112" s="98">
        <f>_xll.qlInterestRateIndexValueDate(M112,F112,Trigger)</f>
        <v>42160</v>
      </c>
      <c r="H112" s="98">
        <f>_xll.qlInterestRateIndexMaturity(M112,G112,Trigger)</f>
        <v>55675</v>
      </c>
      <c r="I112" s="90">
        <f>_xll.qlIndexFixing(M112,F112,TRUE,AllTriggers)</f>
        <v>1.5848121589774871E-2</v>
      </c>
      <c r="J112" s="109" t="str">
        <f t="shared" si="5"/>
        <v>EUR3MSW37Y=</v>
      </c>
      <c r="K112" s="92"/>
      <c r="M112" s="59" t="str">
        <f>_xll.qlSwapIndex(,IborIndexFamily,D112,SettlementDays,Currency,Calendar,FixedLegTenor,FixedLegBDC,FixedLegDayCounter,IborIndex,DiscountingCurve,,Trigger)</f>
        <v>obj_009b3#0001</v>
      </c>
    </row>
    <row r="113" spans="4:13" x14ac:dyDescent="0.2">
      <c r="D113" s="97" t="s">
        <v>125</v>
      </c>
      <c r="E113" s="87" t="s">
        <v>115</v>
      </c>
      <c r="F113" s="98">
        <f t="shared" si="4"/>
        <v>42158</v>
      </c>
      <c r="G113" s="98">
        <f>_xll.qlInterestRateIndexValueDate(M113,F113,Trigger)</f>
        <v>42160</v>
      </c>
      <c r="H113" s="98">
        <f>_xll.qlInterestRateIndexMaturity(M113,G113,Trigger)</f>
        <v>56040</v>
      </c>
      <c r="I113" s="90">
        <f>_xll.qlIndexFixing(M113,F113,TRUE,AllTriggers)</f>
        <v>1.5865014973660291E-2</v>
      </c>
      <c r="J113" s="109" t="str">
        <f t="shared" si="5"/>
        <v>EUR3MSW38Y=</v>
      </c>
      <c r="K113" s="92"/>
      <c r="M113" s="59" t="str">
        <f>_xll.qlSwapIndex(,IborIndexFamily,D113,SettlementDays,Currency,Calendar,FixedLegTenor,FixedLegBDC,FixedLegDayCounter,IborIndex,DiscountingCurve,,Trigger)</f>
        <v>obj_00924#0001</v>
      </c>
    </row>
    <row r="114" spans="4:13" x14ac:dyDescent="0.2">
      <c r="D114" s="97" t="s">
        <v>126</v>
      </c>
      <c r="E114" s="87" t="s">
        <v>115</v>
      </c>
      <c r="F114" s="98">
        <f t="shared" si="4"/>
        <v>42158</v>
      </c>
      <c r="G114" s="98">
        <f>_xll.qlInterestRateIndexValueDate(M114,F114,Trigger)</f>
        <v>42160</v>
      </c>
      <c r="H114" s="98">
        <f>_xll.qlInterestRateIndexMaturity(M114,G114,Trigger)</f>
        <v>56405</v>
      </c>
      <c r="I114" s="90">
        <f>_xll.qlIndexFixing(M114,F114,TRUE,AllTriggers)</f>
        <v>1.5872844335279402E-2</v>
      </c>
      <c r="J114" s="109" t="str">
        <f t="shared" si="5"/>
        <v>EUR3MSW39Y=</v>
      </c>
      <c r="K114" s="92"/>
      <c r="M114" s="59" t="str">
        <f>_xll.qlSwapIndex(,IborIndexFamily,D114,SettlementDays,Currency,Calendar,FixedLegTenor,FixedLegBDC,FixedLegDayCounter,IborIndex,DiscountingCurve,,Trigger)</f>
        <v>obj_0092a#0001</v>
      </c>
    </row>
    <row r="115" spans="4:13" x14ac:dyDescent="0.2">
      <c r="D115" s="97" t="s">
        <v>107</v>
      </c>
      <c r="E115" s="87" t="s">
        <v>115</v>
      </c>
      <c r="F115" s="98">
        <f t="shared" si="4"/>
        <v>42158</v>
      </c>
      <c r="G115" s="98">
        <f>_xll.qlInterestRateIndexValueDate(M115,F115,Trigger)</f>
        <v>42160</v>
      </c>
      <c r="H115" s="98">
        <f>_xll.qlInterestRateIndexMaturity(M115,G115,Trigger)</f>
        <v>56772</v>
      </c>
      <c r="I115" s="90">
        <f>_xll.qlIndexFixing(M115,F115,TRUE,AllTriggers)</f>
        <v>1.5869999999997261E-2</v>
      </c>
      <c r="J115" s="109" t="str">
        <f t="shared" si="5"/>
        <v>EUR3MSW40Y=</v>
      </c>
      <c r="K115" s="92" t="str">
        <f>Currency&amp;"AB"&amp;SUBSTITUTE(CurveTenor,"M","E")&amp;D115&amp;"=ICAP"</f>
        <v>EURAB3E40Y=ICAP</v>
      </c>
      <c r="M115" s="59" t="str">
        <f>_xll.qlSwapIndex(,IborIndexFamily,D115,SettlementDays,Currency,Calendar,FixedLegTenor,FixedLegBDC,FixedLegDayCounter,IborIndex,DiscountingCurve,,Trigger)</f>
        <v>obj_00986#0001</v>
      </c>
    </row>
    <row r="116" spans="4:13" x14ac:dyDescent="0.2">
      <c r="D116" s="97" t="s">
        <v>108</v>
      </c>
      <c r="E116" s="87" t="s">
        <v>115</v>
      </c>
      <c r="F116" s="98">
        <f t="shared" si="4"/>
        <v>42158</v>
      </c>
      <c r="G116" s="98">
        <f>_xll.qlInterestRateIndexValueDate(M116,F116,Trigger)</f>
        <v>42160</v>
      </c>
      <c r="H116" s="98">
        <f>_xll.qlInterestRateIndexMaturity(M116,G116,Trigger)</f>
        <v>60423</v>
      </c>
      <c r="I116" s="90">
        <f>_xll.qlIndexFixing(M116,F116,TRUE,AllTriggers)</f>
        <v>1.5500000000005437E-2</v>
      </c>
      <c r="J116" s="109" t="str">
        <f t="shared" si="5"/>
        <v>EUR3MSW50Y=</v>
      </c>
      <c r="K116" s="92" t="str">
        <f>Currency&amp;"AB"&amp;SUBSTITUTE(CurveTenor,"M","E")&amp;D116&amp;"=ICAP"</f>
        <v>EURAB3E50Y=ICAP</v>
      </c>
      <c r="M116" s="59" t="str">
        <f>_xll.qlSwapIndex(,IborIndexFamily,D116,SettlementDays,Currency,Calendar,FixedLegTenor,FixedLegBDC,FixedLegDayCounter,IborIndex,DiscountingCurve,,Trigger)</f>
        <v>obj_00946#0001</v>
      </c>
    </row>
    <row r="117" spans="4:13" x14ac:dyDescent="0.2">
      <c r="D117" s="100" t="s">
        <v>109</v>
      </c>
      <c r="E117" s="88" t="s">
        <v>115</v>
      </c>
      <c r="F117" s="108">
        <f t="shared" si="4"/>
        <v>42158</v>
      </c>
      <c r="G117" s="108">
        <f>_xll.qlInterestRateIndexValueDate(M117,F117,Trigger)</f>
        <v>42160</v>
      </c>
      <c r="H117" s="108">
        <f>_xll.qlInterestRateIndexMaturity(M117,G117,Trigger)</f>
        <v>64075</v>
      </c>
      <c r="I117" s="102">
        <f>_xll.qlIndexFixing(M117,F117,TRUE,AllTriggers)</f>
        <v>1.5379999999654495E-2</v>
      </c>
      <c r="J117" s="110" t="str">
        <f t="shared" si="5"/>
        <v>EUR3MSW60Y=</v>
      </c>
      <c r="K117" s="93" t="str">
        <f>Currency&amp;"AB"&amp;SUBSTITUTE(CurveTenor,"M","E")&amp;D117&amp;"=ICAP"</f>
        <v>EURAB3E60Y=ICAP</v>
      </c>
      <c r="M117" s="65" t="str">
        <f>_xll.qlSwapIndex(,IborIndexFamily,D117,SettlementDays,Currency,Calendar,FixedLegTenor,FixedLegBDC,FixedLegDayCounter,IborIndex,DiscountingCurve,,Trigger)</f>
        <v>obj_0091b#0001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199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8"/>
      <c r="N6" s="44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2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148</v>
      </c>
      <c r="F8" s="32">
        <f t="shared" ref="F8:F17" si="0">EvaluationDate</f>
        <v>42158</v>
      </c>
      <c r="G8" s="32">
        <f>_xll.qlInterestRateIndexValueDate(M8,F8,Trigger)</f>
        <v>42160</v>
      </c>
      <c r="H8" s="32">
        <f>_xll.qlInterestRateIndexMaturity(M8,G8,Trigger)</f>
        <v>42163</v>
      </c>
      <c r="I8" s="24">
        <f>_xll.qlIndexFixing(M8,F8,TRUE,AllTriggers)</f>
        <v>4.5679707062262764E-4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obj_00999#0001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148</v>
      </c>
      <c r="F9" s="32">
        <f t="shared" si="0"/>
        <v>42158</v>
      </c>
      <c r="G9" s="32">
        <f>_xll.qlInterestRateIndexValueDate(M9,F9,Trigger)</f>
        <v>42160</v>
      </c>
      <c r="H9" s="32">
        <f>_xll.qlInterestRateIndexMaturity(M9,G9,Trigger)</f>
        <v>42167</v>
      </c>
      <c r="I9" s="24">
        <f>_xll.qlIndexFixing(M9,F9,TRUE,AllTriggers)</f>
        <v>4.5679822988198282E-4</v>
      </c>
      <c r="J9" s="24" t="str">
        <f t="shared" si="1"/>
        <v>EUR6MDPSW=</v>
      </c>
      <c r="K9" s="24"/>
      <c r="L9" s="27"/>
      <c r="M9" s="17" t="str">
        <f>_xll.qlEuribor(,D9,YieldCurve,,Trigger)</f>
        <v>obj_00901#0001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148</v>
      </c>
      <c r="F10" s="32">
        <f t="shared" si="0"/>
        <v>42158</v>
      </c>
      <c r="G10" s="32">
        <f>_xll.qlInterestRateIndexValueDate(M10,F10,Trigger)</f>
        <v>42160</v>
      </c>
      <c r="H10" s="32">
        <f>_xll.qlInterestRateIndexMaturity(M10,G10,Trigger)</f>
        <v>42174</v>
      </c>
      <c r="I10" s="24">
        <f>_xll.qlIndexFixing(M10,F10,TRUE,AllTriggers)</f>
        <v>4.5680025856206389E-4</v>
      </c>
      <c r="J10" s="24" t="str">
        <f t="shared" si="1"/>
        <v>EUR6MDP2W=</v>
      </c>
      <c r="K10" s="24"/>
      <c r="L10" s="27"/>
      <c r="M10" s="17" t="str">
        <f>_xll.qlEuribor(,D10,YieldCurve,,Trigger)</f>
        <v>obj_00912#0001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148</v>
      </c>
      <c r="F11" s="32">
        <f t="shared" si="0"/>
        <v>42158</v>
      </c>
      <c r="G11" s="32">
        <f>_xll.qlInterestRateIndexValueDate(M11,F11,Trigger)</f>
        <v>42160</v>
      </c>
      <c r="H11" s="32">
        <f>_xll.qlInterestRateIndexMaturity(M11,G11,Trigger)</f>
        <v>42181</v>
      </c>
      <c r="I11" s="24">
        <f>_xll.qlIndexFixing(M11,F11,TRUE,AllTriggers)</f>
        <v>4.5680228725356438E-4</v>
      </c>
      <c r="J11" s="24" t="str">
        <f t="shared" si="1"/>
        <v>EUR6MDP3W=</v>
      </c>
      <c r="K11" s="24"/>
      <c r="L11" s="27"/>
      <c r="M11" s="17" t="str">
        <f>_xll.qlEuribor(,D11,YieldCurve,,Trigger)</f>
        <v>obj_0090b#0001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148</v>
      </c>
      <c r="F12" s="32">
        <f t="shared" si="0"/>
        <v>42158</v>
      </c>
      <c r="G12" s="32">
        <f>_xll.qlInterestRateIndexValueDate(M12,F12,Trigger)</f>
        <v>42160</v>
      </c>
      <c r="H12" s="32">
        <f>_xll.qlInterestRateIndexMaturity(M12,G12,Trigger)</f>
        <v>42191</v>
      </c>
      <c r="I12" s="24">
        <f>_xll.qlIndexFixing(M12,F12,TRUE,AllTriggers)</f>
        <v>4.8699999999905183E-4</v>
      </c>
      <c r="J12" s="24" t="str">
        <f t="shared" si="1"/>
        <v>EUR6MDP1M=</v>
      </c>
      <c r="K12" s="24"/>
      <c r="L12" s="27"/>
      <c r="M12" s="17" t="str">
        <f>_xll.qlEuribor(,D12,YieldCurve,,Trigger)</f>
        <v>obj_0090c#0001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148</v>
      </c>
      <c r="F13" s="32">
        <f t="shared" si="0"/>
        <v>42158</v>
      </c>
      <c r="G13" s="32">
        <f>_xll.qlInterestRateIndexValueDate(M13,F13,Trigger)</f>
        <v>42160</v>
      </c>
      <c r="H13" s="32">
        <f>_xll.qlInterestRateIndexMaturity(M13,G13,Trigger)</f>
        <v>42221</v>
      </c>
      <c r="I13" s="24">
        <f>_xll.qlIndexFixing(M13,F13,TRUE,AllTriggers)</f>
        <v>4.6899999999955398E-4</v>
      </c>
      <c r="J13" s="24" t="str">
        <f t="shared" si="1"/>
        <v>EUR6MDP2M=</v>
      </c>
      <c r="K13" s="24"/>
      <c r="L13" s="27"/>
      <c r="M13" s="17" t="str">
        <f>_xll.qlEuribor(,D13,YieldCurve,,Trigger)</f>
        <v>obj_00916#0001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148</v>
      </c>
      <c r="F14" s="32">
        <f t="shared" si="0"/>
        <v>42158</v>
      </c>
      <c r="G14" s="32">
        <f>_xll.qlInterestRateIndexValueDate(M14,F14,Trigger)</f>
        <v>42160</v>
      </c>
      <c r="H14" s="32">
        <f>_xll.qlInterestRateIndexMaturity(M14,G14,Trigger)</f>
        <v>42254</v>
      </c>
      <c r="I14" s="24">
        <f>_xll.qlIndexFixing(M14,F14,TRUE,AllTriggers)</f>
        <v>4.7100000000018579E-4</v>
      </c>
      <c r="J14" s="24" t="str">
        <f t="shared" si="1"/>
        <v>EUR6MDP3M=</v>
      </c>
      <c r="K14" s="24"/>
      <c r="L14" s="27"/>
      <c r="M14" s="17" t="str">
        <f>_xll.qlEuribor(,D14,YieldCurve,,Trigger)</f>
        <v>obj_0090f#0001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148</v>
      </c>
      <c r="F15" s="32">
        <f t="shared" si="0"/>
        <v>42158</v>
      </c>
      <c r="G15" s="32">
        <f>_xll.qlInterestRateIndexValueDate(M15,F15,Trigger)</f>
        <v>42160</v>
      </c>
      <c r="H15" s="32">
        <f>_xll.qlInterestRateIndexMaturity(M15,G15,Trigger)</f>
        <v>42282</v>
      </c>
      <c r="I15" s="24">
        <f>_xll.qlIndexFixing(M15,F15,TRUE,AllTriggers)</f>
        <v>4.9400000000020922E-4</v>
      </c>
      <c r="J15" s="24" t="str">
        <f t="shared" si="1"/>
        <v>EUR6MDP4M=</v>
      </c>
      <c r="K15" s="24"/>
      <c r="L15" s="27"/>
      <c r="M15" s="17" t="str">
        <f>_xll.qlEuribor(,D15,YieldCurve,,Trigger)</f>
        <v>obj_00909#0001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148</v>
      </c>
      <c r="F16" s="32">
        <f t="shared" si="0"/>
        <v>42158</v>
      </c>
      <c r="G16" s="32">
        <f>_xll.qlInterestRateIndexValueDate(M16,F16,Trigger)</f>
        <v>42160</v>
      </c>
      <c r="H16" s="32">
        <f>_xll.qlInterestRateIndexMaturity(M16,G16,Trigger)</f>
        <v>42313</v>
      </c>
      <c r="I16" s="24">
        <f>_xll.qlIndexFixing(M16,F16,TRUE,AllTriggers)</f>
        <v>5.260000000001701E-4</v>
      </c>
      <c r="J16" s="24" t="str">
        <f t="shared" si="1"/>
        <v>EUR6MDP5M=</v>
      </c>
      <c r="K16" s="24"/>
      <c r="L16" s="27"/>
      <c r="M16" s="17" t="str">
        <f>_xll.qlEuribor(,D16,YieldCurve,,Trigger)</f>
        <v>obj_00917#0001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148</v>
      </c>
      <c r="F17" s="32">
        <f t="shared" si="0"/>
        <v>42158</v>
      </c>
      <c r="G17" s="32">
        <f>_xll.qlInterestRateIndexValueDate(IborIndex,F17,Trigger)</f>
        <v>42160</v>
      </c>
      <c r="H17" s="32">
        <f>_xll.qlInterestRateIndexMaturity(IborIndex,G17,Trigger)</f>
        <v>42345</v>
      </c>
      <c r="I17" s="24">
        <f>_xll.qlIndexFixing(IborIndex,F17,TRUE,AllTriggers)</f>
        <v>5.5900000000000025E-4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117"/>
      <c r="E19" s="118"/>
      <c r="F19" s="118"/>
      <c r="G19" s="118"/>
      <c r="H19" s="118"/>
      <c r="I19" s="125"/>
      <c r="J19" s="118"/>
      <c r="K19" s="118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206</v>
      </c>
      <c r="D24" s="52" t="s">
        <v>68</v>
      </c>
      <c r="E24" s="15" t="s">
        <v>67</v>
      </c>
      <c r="F24" s="31">
        <f>_xll.qlInterestRateIndexFixingDate(IborIndex,G24,Trigger)</f>
        <v>42187</v>
      </c>
      <c r="G24" s="70">
        <f>_xll.qlCalendarAdvance(Calendar,SettlementDate,B24&amp;"M","mf",TRUE)</f>
        <v>42191</v>
      </c>
      <c r="H24" s="31">
        <f>_xll.qlInterestRateIndexMaturity(IborIndex,G24,Trigger)</f>
        <v>42375</v>
      </c>
      <c r="I24" s="25">
        <f>_xll.qlIndexFixing(IborIndex,F24,TRUE,AllTriggers)</f>
        <v>6.4000000000010912E-4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206</v>
      </c>
      <c r="D25" s="53" t="s">
        <v>69</v>
      </c>
      <c r="E25" s="16" t="s">
        <v>67</v>
      </c>
      <c r="F25" s="32">
        <f>_xll.qlInterestRateIndexFixingDate(IborIndex,G25,Trigger)</f>
        <v>42219</v>
      </c>
      <c r="G25" s="61">
        <f>_xll.qlCalendarAdvance(Calendar,SettlementDate,B25&amp;"M","mf",TRUE)</f>
        <v>42221</v>
      </c>
      <c r="H25" s="32">
        <f>_xll.qlInterestRateIndexMaturity(IborIndex,G25,Trigger)</f>
        <v>42405</v>
      </c>
      <c r="I25" s="24">
        <f>_xll.qlIndexFixing(IborIndex,F25,TRUE,AllTriggers)</f>
        <v>6.9999999999980711E-4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206</v>
      </c>
      <c r="D26" s="53" t="s">
        <v>22</v>
      </c>
      <c r="E26" s="16" t="s">
        <v>67</v>
      </c>
      <c r="F26" s="61">
        <f>_xll.qlInterestRateIndexFixingDate(IborIndex,G26,Trigger)</f>
        <v>42250</v>
      </c>
      <c r="G26" s="61">
        <f>_xll.qlCalendarAdvance(Calendar,SettlementDate,B26&amp;"M","mf",TRUE)</f>
        <v>42254</v>
      </c>
      <c r="H26" s="61">
        <f>_xll.qlInterestRateIndexMaturity(IborIndex,G26,Trigger)</f>
        <v>42436</v>
      </c>
      <c r="I26" s="68">
        <f>_xll.qlIndexFixing(IborIndex,F26,TRUE,AllTriggers)</f>
        <v>7.5999999999979632E-4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206</v>
      </c>
      <c r="D27" s="53" t="s">
        <v>70</v>
      </c>
      <c r="E27" s="16" t="s">
        <v>67</v>
      </c>
      <c r="F27" s="61">
        <f>_xll.qlInterestRateIndexFixingDate(IborIndex,G27,Trigger)</f>
        <v>42278</v>
      </c>
      <c r="G27" s="61">
        <f>_xll.qlCalendarAdvance(Calendar,SettlementDate,B27&amp;"M","mf",TRUE)</f>
        <v>42282</v>
      </c>
      <c r="H27" s="61">
        <f>_xll.qlInterestRateIndexMaturity(IborIndex,G27,Trigger)</f>
        <v>42465</v>
      </c>
      <c r="I27" s="68">
        <f>_xll.qlIndexFixing(IborIndex,F27,TRUE,AllTriggers)</f>
        <v>8.20000000000174E-4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206</v>
      </c>
      <c r="D28" s="53" t="s">
        <v>71</v>
      </c>
      <c r="E28" s="16" t="s">
        <v>67</v>
      </c>
      <c r="F28" s="61">
        <f>_xll.qlInterestRateIndexFixingDate(IborIndex,G28,Trigger)</f>
        <v>42311</v>
      </c>
      <c r="G28" s="61">
        <f>_xll.qlCalendarAdvance(Calendar,SettlementDate,B28&amp;"M","mf",TRUE)</f>
        <v>42313</v>
      </c>
      <c r="H28" s="61">
        <f>_xll.qlInterestRateIndexMaturity(IborIndex,G28,Trigger)</f>
        <v>42495</v>
      </c>
      <c r="I28" s="68">
        <f>_xll.qlIndexFixing(IborIndex,F28,TRUE,AllTriggers)</f>
        <v>8.8999999999981347E-4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206</v>
      </c>
      <c r="D29" s="53" t="s">
        <v>73</v>
      </c>
      <c r="E29" s="16" t="s">
        <v>67</v>
      </c>
      <c r="F29" s="61">
        <f>_xll.qlInterestRateIndexFixingDate(IborIndex,G29,Trigger)</f>
        <v>42341</v>
      </c>
      <c r="G29" s="61">
        <f>_xll.qlCalendarAdvance(Calendar,SettlementDate,B29&amp;"M","mf",TRUE)</f>
        <v>42345</v>
      </c>
      <c r="H29" s="61">
        <f>_xll.qlInterestRateIndexMaturity(IborIndex,G29,Trigger)</f>
        <v>42528</v>
      </c>
      <c r="I29" s="68">
        <f>_xll.qlIndexFixing(IborIndex,F29,TRUE,AllTriggers)</f>
        <v>9.6000000000008654E-4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206</v>
      </c>
      <c r="D30" s="53" t="s">
        <v>75</v>
      </c>
      <c r="E30" s="16" t="s">
        <v>67</v>
      </c>
      <c r="F30" s="61">
        <f>_xll.qlInterestRateIndexFixingDate(IborIndex,G30,Trigger)</f>
        <v>42369</v>
      </c>
      <c r="G30" s="61">
        <f>_xll.qlCalendarAdvance(Calendar,SettlementDate,B30&amp;"M","mf",TRUE)</f>
        <v>42374</v>
      </c>
      <c r="H30" s="61">
        <f>_xll.qlInterestRateIndexMaturity(IborIndex,G30,Trigger)</f>
        <v>42556</v>
      </c>
      <c r="I30" s="68">
        <f>_xll.qlIndexFixing(IborIndex,F30,TRUE,AllTriggers)</f>
        <v>1.0099999999985793E-3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206</v>
      </c>
      <c r="D31" s="53" t="s">
        <v>76</v>
      </c>
      <c r="E31" s="16" t="s">
        <v>67</v>
      </c>
      <c r="F31" s="61">
        <f>_xll.qlInterestRateIndexFixingDate(IborIndex,G31,Trigger)</f>
        <v>42403</v>
      </c>
      <c r="G31" s="61">
        <f>_xll.qlCalendarAdvance(Calendar,SettlementDate,B31&amp;"M","mf",TRUE)</f>
        <v>42405</v>
      </c>
      <c r="H31" s="61">
        <f>_xll.qlInterestRateIndexMaturity(IborIndex,G31,Trigger)</f>
        <v>42587</v>
      </c>
      <c r="I31" s="68">
        <f>_xll.qlIndexFixing(IborIndex,F31,TRUE,AllTriggers)</f>
        <v>1.0600000000000047E-3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206</v>
      </c>
      <c r="D32" s="53" t="s">
        <v>77</v>
      </c>
      <c r="E32" s="16" t="s">
        <v>67</v>
      </c>
      <c r="F32" s="61">
        <f>_xll.qlInterestRateIndexFixingDate(IborIndex,G32,Trigger)</f>
        <v>42432</v>
      </c>
      <c r="G32" s="61">
        <f>_xll.qlCalendarAdvance(Calendar,SettlementDate,B32&amp;"M","mf",TRUE)</f>
        <v>42436</v>
      </c>
      <c r="H32" s="61">
        <f>_xll.qlInterestRateIndexMaturity(IborIndex,G32,Trigger)</f>
        <v>42620</v>
      </c>
      <c r="I32" s="68">
        <f>_xll.qlIndexFixing(IborIndex,F32,TRUE,AllTriggers)</f>
        <v>1.1099999999996258E-3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206</v>
      </c>
      <c r="D33" s="53" t="s">
        <v>78</v>
      </c>
      <c r="E33" s="16" t="s">
        <v>67</v>
      </c>
      <c r="F33" s="61">
        <f>_xll.qlInterestRateIndexFixingDate(IborIndex,G33,Trigger)</f>
        <v>42461</v>
      </c>
      <c r="G33" s="61">
        <f>_xll.qlCalendarAdvance(Calendar,SettlementDate,B33&amp;"M","mf",TRUE)</f>
        <v>42465</v>
      </c>
      <c r="H33" s="61">
        <f>_xll.qlInterestRateIndexMaturity(IborIndex,G33,Trigger)</f>
        <v>42648</v>
      </c>
      <c r="I33" s="68">
        <f>_xll.qlIndexFixing(IborIndex,F33,TRUE,AllTriggers)</f>
        <v>1.1699999999997368E-3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206</v>
      </c>
      <c r="D34" s="53" t="s">
        <v>79</v>
      </c>
      <c r="E34" s="16" t="s">
        <v>67</v>
      </c>
      <c r="F34" s="61">
        <f>_xll.qlInterestRateIndexFixingDate(IborIndex,G34,Trigger)</f>
        <v>42493</v>
      </c>
      <c r="G34" s="61">
        <f>_xll.qlCalendarAdvance(Calendar,SettlementDate,B34&amp;"M","mf",TRUE)</f>
        <v>42495</v>
      </c>
      <c r="H34" s="61">
        <f>_xll.qlInterestRateIndexMaturity(IborIndex,G34,Trigger)</f>
        <v>42681</v>
      </c>
      <c r="I34" s="68">
        <f>_xll.qlIndexFixing(IborIndex,F34,TRUE,AllTriggers)</f>
        <v>1.2399999999996999E-3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206</v>
      </c>
      <c r="D35" s="53" t="s">
        <v>45</v>
      </c>
      <c r="E35" s="16" t="s">
        <v>67</v>
      </c>
      <c r="F35" s="61">
        <f>_xll.qlInterestRateIndexFixingDate(IborIndex,G35,Trigger)</f>
        <v>42523</v>
      </c>
      <c r="G35" s="61">
        <f>_xll.qlCalendarAdvance(Calendar,SettlementDate,B35&amp;"M","mf",TRUE)</f>
        <v>42527</v>
      </c>
      <c r="H35" s="61">
        <f>_xll.qlInterestRateIndexMaturity(IborIndex,G35,Trigger)</f>
        <v>42710</v>
      </c>
      <c r="I35" s="68">
        <f>_xll.qlIndexFixing(IborIndex,F35,TRUE,AllTriggers)</f>
        <v>1.3100000025012548E-3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206</v>
      </c>
      <c r="D36" s="53" t="s">
        <v>80</v>
      </c>
      <c r="E36" s="16" t="s">
        <v>67</v>
      </c>
      <c r="F36" s="61">
        <f>_xll.qlInterestRateIndexFixingDate(IborIndex,G36,Trigger)</f>
        <v>42552</v>
      </c>
      <c r="G36" s="61">
        <f>_xll.qlCalendarAdvance(Calendar,SettlementDate,B36&amp;"M","mf",TRUE)</f>
        <v>42556</v>
      </c>
      <c r="H36" s="61">
        <f>_xll.qlInterestRateIndexMaturity(IborIndex,G36,Trigger)</f>
        <v>42740</v>
      </c>
      <c r="I36" s="68">
        <f>_xll.qlIndexFixing(IborIndex,F36,TRUE,AllTriggers)</f>
        <v>1.3999999999974421E-3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206</v>
      </c>
      <c r="D37" s="53" t="s">
        <v>81</v>
      </c>
      <c r="E37" s="16" t="s">
        <v>67</v>
      </c>
      <c r="F37" s="61">
        <f>_xll.qlInterestRateIndexFixingDate(IborIndex,G37,Trigger)</f>
        <v>42585</v>
      </c>
      <c r="G37" s="61">
        <f>_xll.qlCalendarAdvance(Calendar,SettlementDate,B37&amp;"M","mf",TRUE)</f>
        <v>42587</v>
      </c>
      <c r="H37" s="61">
        <f>_xll.qlInterestRateIndexMaturity(IborIndex,G37,Trigger)</f>
        <v>42772</v>
      </c>
      <c r="I37" s="68">
        <f>_xll.qlIndexFixing(IborIndex,F37,TRUE,AllTriggers)</f>
        <v>1.4999999999996728E-3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206</v>
      </c>
      <c r="D38" s="53" t="s">
        <v>82</v>
      </c>
      <c r="E38" s="16" t="s">
        <v>67</v>
      </c>
      <c r="F38" s="61">
        <f>_xll.qlInterestRateIndexFixingDate(IborIndex,G38,Trigger)</f>
        <v>42614</v>
      </c>
      <c r="G38" s="61">
        <f>_xll.qlCalendarAdvance(Calendar,SettlementDate,B38&amp;"M","mf",TRUE)</f>
        <v>42618</v>
      </c>
      <c r="H38" s="61">
        <f>_xll.qlInterestRateIndexMaturity(IborIndex,G38,Trigger)</f>
        <v>42800</v>
      </c>
      <c r="I38" s="68">
        <f>_xll.qlIndexFixing(IborIndex,F38,TRUE,AllTriggers)</f>
        <v>1.5999999999911569E-3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206</v>
      </c>
      <c r="D39" s="53" t="s">
        <v>83</v>
      </c>
      <c r="E39" s="16" t="s">
        <v>67</v>
      </c>
      <c r="F39" s="61">
        <f>_xll.qlInterestRateIndexFixingDate(IborIndex,G39,Trigger)</f>
        <v>42646</v>
      </c>
      <c r="G39" s="61">
        <f>_xll.qlCalendarAdvance(Calendar,SettlementDate,B39&amp;"M","mf",TRUE)</f>
        <v>42648</v>
      </c>
      <c r="H39" s="61">
        <f>_xll.qlInterestRateIndexMaturity(IborIndex,G39,Trigger)</f>
        <v>42830</v>
      </c>
      <c r="I39" s="68">
        <f>_xll.qlIndexFixing(IborIndex,F39,TRUE,AllTriggers)</f>
        <v>1.7200000000000245E-3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206</v>
      </c>
      <c r="D40" s="53" t="s">
        <v>84</v>
      </c>
      <c r="E40" s="16" t="s">
        <v>67</v>
      </c>
      <c r="F40" s="61">
        <f>_xll.qlInterestRateIndexFixingDate(IborIndex,G40,Trigger)</f>
        <v>42677</v>
      </c>
      <c r="G40" s="61">
        <f>_xll.qlCalendarAdvance(Calendar,SettlementDate,B40&amp;"M","mf",TRUE)</f>
        <v>42681</v>
      </c>
      <c r="H40" s="61">
        <f>_xll.qlInterestRateIndexMaturity(IborIndex,G40,Trigger)</f>
        <v>42863</v>
      </c>
      <c r="I40" s="68">
        <f>_xll.qlIndexFixing(IborIndex,F40,TRUE,AllTriggers)</f>
        <v>1.8799999999998427E-3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206</v>
      </c>
      <c r="D41" s="53" t="s">
        <v>155</v>
      </c>
      <c r="E41" s="16" t="s">
        <v>67</v>
      </c>
      <c r="F41" s="61">
        <f>_xll.qlInterestRateIndexFixingDate(IborIndex,G41,Trigger)</f>
        <v>42705</v>
      </c>
      <c r="G41" s="61">
        <f>_xll.qlCalendarAdvance(Calendar,SettlementDate,B41&amp;"M","mf",TRUE)</f>
        <v>42709</v>
      </c>
      <c r="H41" s="61">
        <f>_xll.qlInterestRateIndexMaturity(IborIndex,G41,Trigger)</f>
        <v>42891</v>
      </c>
      <c r="I41" s="68">
        <f>_xll.qlIndexFixing(IborIndex,F41,TRUE,AllTriggers)</f>
        <v>2.0099999998729285E-3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18"/>
      <c r="K42" s="118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18"/>
      <c r="K43" s="118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18"/>
      <c r="K44" s="118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18"/>
      <c r="K45" s="118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18"/>
      <c r="K46" s="118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1"/>
      <c r="K47" s="12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15"/>
      <c r="K48" s="11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18"/>
      <c r="K49" s="11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18"/>
      <c r="K50" s="118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18"/>
      <c r="K51" s="118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18"/>
      <c r="K52" s="118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18"/>
      <c r="K53" s="118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18"/>
      <c r="K54" s="118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18"/>
      <c r="K55" s="118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18"/>
      <c r="K56" s="118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18"/>
      <c r="K57" s="118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18"/>
      <c r="K58" s="118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18"/>
      <c r="K59" s="118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18"/>
      <c r="K60" s="118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18"/>
      <c r="K61" s="118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1"/>
      <c r="K62" s="121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14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7"/>
      <c r="C66" s="117"/>
      <c r="D66" s="117"/>
      <c r="E66" s="118"/>
      <c r="F66" s="118"/>
      <c r="G66" s="118"/>
      <c r="H66" s="118"/>
      <c r="I66" s="125"/>
      <c r="J66" s="118"/>
      <c r="K66" s="118"/>
      <c r="L66" s="5"/>
      <c r="M66" s="118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18"/>
      <c r="K67" s="118"/>
      <c r="L67" s="5"/>
      <c r="M67" s="118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18"/>
      <c r="K68" s="118"/>
      <c r="L68" s="5"/>
      <c r="M68" s="118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18"/>
      <c r="K69" s="118"/>
      <c r="L69" s="5"/>
      <c r="M69" s="118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18"/>
      <c r="K70" s="118"/>
      <c r="L70" s="5"/>
      <c r="M70" s="118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18"/>
      <c r="K71" s="118"/>
      <c r="L71" s="5"/>
      <c r="M71" s="118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18"/>
      <c r="K72" s="118"/>
      <c r="L72" s="5"/>
      <c r="M72" s="118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18"/>
      <c r="K73" s="118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18"/>
      <c r="K74" s="118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18"/>
      <c r="K75" s="118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117"/>
      <c r="E76" s="118"/>
      <c r="F76" s="118"/>
      <c r="G76" s="118"/>
      <c r="H76" s="118"/>
      <c r="I76" s="125"/>
      <c r="J76" s="118"/>
      <c r="K76" s="118"/>
      <c r="L76" s="5"/>
      <c r="M76" s="118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117"/>
      <c r="E77" s="118"/>
      <c r="F77" s="118"/>
      <c r="G77" s="118"/>
      <c r="H77" s="118"/>
      <c r="I77" s="125"/>
      <c r="J77" s="118"/>
      <c r="K77" s="118"/>
      <c r="L77" s="5"/>
      <c r="M77" s="118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 t="s">
        <v>25</v>
      </c>
      <c r="E78" s="16" t="s">
        <v>115</v>
      </c>
      <c r="F78" s="61">
        <f t="shared" ref="F78:F114" si="4">EvaluationDate</f>
        <v>42158</v>
      </c>
      <c r="G78" s="32">
        <f>_xll.qlInterestRateIndexValueDate(M78,F78,Trigger)</f>
        <v>42160</v>
      </c>
      <c r="H78" s="32">
        <f>_xll.qlInterestRateIndexMaturity(M78,G78,Trigger)</f>
        <v>43256</v>
      </c>
      <c r="I78" s="24">
        <f>_xll.qlIndexFixing(M78,F78,,Trigger)</f>
        <v>1.8700443209235928E-3</v>
      </c>
      <c r="J78" s="24" t="str">
        <f t="shared" ref="J78:J105" si="5">Currency&amp;CurveTenor&amp;E78&amp;B75&amp;C75&amp;IF(E78="FRA",SUBSTITUTE(D78,"M",""),D78)&amp;"="</f>
        <v>EUR6MSW3Y=</v>
      </c>
      <c r="K78" s="24" t="str">
        <f t="shared" ref="K78:K105" si="6">Currency&amp;"AB"&amp;SUBSTITUTE(CurveTenor,"M","E")&amp;D78&amp;"=ICAP"</f>
        <v>EURAB6E3Y=ICAP</v>
      </c>
      <c r="L78" s="44"/>
      <c r="M78" s="59" t="str">
        <f>_xll.qlSwapIndex(,IborIndexFamily,D78,SettlementDays,Currency,Calendar,FixedLegTenor,FixedLegBDC,FixedLegDayCounter,IborIndex,DiscountingCurve,,Trigger)</f>
        <v>obj_009b0#0001</v>
      </c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26</v>
      </c>
      <c r="E79" s="16" t="s">
        <v>115</v>
      </c>
      <c r="F79" s="61">
        <f t="shared" si="4"/>
        <v>42158</v>
      </c>
      <c r="G79" s="32">
        <f>_xll.qlInterestRateIndexValueDate(M79,F79,Trigger)</f>
        <v>42160</v>
      </c>
      <c r="H79" s="32">
        <f>_xll.qlInterestRateIndexMaturity(M79,G79,Trigger)</f>
        <v>43621</v>
      </c>
      <c r="I79" s="24">
        <f>_xll.qlIndexFixing(M79,F79,,Trigger)</f>
        <v>3.0291485516539662E-3</v>
      </c>
      <c r="J79" s="24" t="str">
        <f t="shared" si="5"/>
        <v>EUR6MSW4Y=</v>
      </c>
      <c r="K79" s="24" t="str">
        <f t="shared" si="6"/>
        <v>EURAB6E4Y=ICAP</v>
      </c>
      <c r="L79" s="44"/>
      <c r="M79" s="59" t="str">
        <f>_xll.qlSwapIndex(,IborIndexFamily,D79,SettlementDays,Currency,Calendar,FixedLegTenor,FixedLegBDC,FixedLegDayCounter,IborIndex,DiscountingCurve,,Trigger)</f>
        <v>obj_00993#0001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27</v>
      </c>
      <c r="E80" s="16" t="s">
        <v>115</v>
      </c>
      <c r="F80" s="61">
        <f t="shared" si="4"/>
        <v>42158</v>
      </c>
      <c r="G80" s="32">
        <f>_xll.qlInterestRateIndexValueDate(M80,F80,Trigger)</f>
        <v>42160</v>
      </c>
      <c r="H80" s="32">
        <f>_xll.qlInterestRateIndexMaturity(M80,G80,Trigger)</f>
        <v>43987</v>
      </c>
      <c r="I80" s="24">
        <f>_xll.qlIndexFixing(M80,F80,,Trigger)</f>
        <v>4.3573292800583811E-3</v>
      </c>
      <c r="J80" s="24" t="str">
        <f t="shared" si="5"/>
        <v>EUR6MSW5Y=</v>
      </c>
      <c r="K80" s="24" t="str">
        <f t="shared" si="6"/>
        <v>EURAB6E5Y=ICAP</v>
      </c>
      <c r="L80" s="5"/>
      <c r="M80" s="59" t="str">
        <f>_xll.qlSwapIndex(,IborIndexFamily,D80,SettlementDays,Currency,Calendar,FixedLegTenor,FixedLegBDC,FixedLegDayCounter,IborIndex,DiscountingCurve,,Trigger)</f>
        <v>obj_00976#0001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85</v>
      </c>
      <c r="E81" s="16" t="s">
        <v>115</v>
      </c>
      <c r="F81" s="61">
        <f t="shared" si="4"/>
        <v>42158</v>
      </c>
      <c r="G81" s="32">
        <f>_xll.qlInterestRateIndexValueDate(M81,F81,Trigger)</f>
        <v>42160</v>
      </c>
      <c r="H81" s="32">
        <f>_xll.qlInterestRateIndexMaturity(M81,G81,Trigger)</f>
        <v>44354</v>
      </c>
      <c r="I81" s="24">
        <f>_xll.qlIndexFixing(M81,F81,,Trigger)</f>
        <v>5.7045608588812873E-3</v>
      </c>
      <c r="J81" s="24" t="str">
        <f t="shared" si="5"/>
        <v>EUR6MSW6Y=</v>
      </c>
      <c r="K81" s="24" t="str">
        <f t="shared" si="6"/>
        <v>EURAB6E6Y=ICAP</v>
      </c>
      <c r="L81" s="5"/>
      <c r="M81" s="59" t="str">
        <f>_xll.qlSwapIndex(,IborIndexFamily,D81,SettlementDays,Currency,Calendar,FixedLegTenor,FixedLegBDC,FixedLegDayCounter,IborIndex,DiscountingCurve,,Trigger)</f>
        <v>obj_00926#0001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28</v>
      </c>
      <c r="E82" s="16" t="s">
        <v>115</v>
      </c>
      <c r="F82" s="61">
        <f t="shared" si="4"/>
        <v>42158</v>
      </c>
      <c r="G82" s="32">
        <f>_xll.qlInterestRateIndexValueDate(M82,F82,Trigger)</f>
        <v>42160</v>
      </c>
      <c r="H82" s="32">
        <f>_xll.qlInterestRateIndexMaturity(M82,G82,Trigger)</f>
        <v>44718</v>
      </c>
      <c r="I82" s="24">
        <f>_xll.qlIndexFixing(M82,F82,,Trigger)</f>
        <v>7.0109883063096835E-3</v>
      </c>
      <c r="J82" s="24" t="str">
        <f t="shared" si="5"/>
        <v>EUR6MSW7Y=</v>
      </c>
      <c r="K82" s="24" t="str">
        <f t="shared" si="6"/>
        <v>EURAB6E7Y=ICAP</v>
      </c>
      <c r="L82" s="5"/>
      <c r="M82" s="59" t="str">
        <f>_xll.qlSwapIndex(,IborIndexFamily,D82,SettlementDays,Currency,Calendar,FixedLegTenor,FixedLegBDC,FixedLegDayCounter,IborIndex,DiscountingCurve,,Trigger)</f>
        <v>obj_00952#0001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86</v>
      </c>
      <c r="E83" s="16" t="s">
        <v>115</v>
      </c>
      <c r="F83" s="61">
        <f t="shared" si="4"/>
        <v>42158</v>
      </c>
      <c r="G83" s="32">
        <f>_xll.qlInterestRateIndexValueDate(M83,F83,Trigger)</f>
        <v>42160</v>
      </c>
      <c r="H83" s="32">
        <f>_xll.qlInterestRateIndexMaturity(M83,G83,Trigger)</f>
        <v>45082</v>
      </c>
      <c r="I83" s="24">
        <f>_xll.qlIndexFixing(M83,F83,,Trigger)</f>
        <v>8.2269376892772205E-3</v>
      </c>
      <c r="J83" s="24" t="str">
        <f t="shared" si="5"/>
        <v>EUR6MSW8Y=</v>
      </c>
      <c r="K83" s="24" t="str">
        <f t="shared" si="6"/>
        <v>EURAB6E8Y=ICAP</v>
      </c>
      <c r="L83" s="5"/>
      <c r="M83" s="59" t="str">
        <f>_xll.qlSwapIndex(,IborIndexFamily,D83,SettlementDays,Currency,Calendar,FixedLegTenor,FixedLegBDC,FixedLegDayCounter,IborIndex,DiscountingCurve,,Trigger)</f>
        <v>obj_00977#0001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87</v>
      </c>
      <c r="E84" s="16" t="s">
        <v>115</v>
      </c>
      <c r="F84" s="61">
        <f t="shared" si="4"/>
        <v>42158</v>
      </c>
      <c r="G84" s="32">
        <f>_xll.qlInterestRateIndexValueDate(M84,F84,Trigger)</f>
        <v>42160</v>
      </c>
      <c r="H84" s="32">
        <f>_xll.qlInterestRateIndexMaturity(M84,G84,Trigger)</f>
        <v>45448</v>
      </c>
      <c r="I84" s="24">
        <f>_xll.qlIndexFixing(M84,F84,,Trigger)</f>
        <v>9.3326191671917833E-3</v>
      </c>
      <c r="J84" s="24" t="str">
        <f t="shared" si="5"/>
        <v>EUR6MSW9Y=</v>
      </c>
      <c r="K84" s="24" t="str">
        <f t="shared" si="6"/>
        <v>EURAB6E9Y=ICAP</v>
      </c>
      <c r="L84" s="5"/>
      <c r="M84" s="59" t="str">
        <f>_xll.qlSwapIndex(,IborIndexFamily,D84,SettlementDays,Currency,Calendar,FixedLegTenor,FixedLegBDC,FixedLegDayCounter,IborIndex,DiscountingCurve,,Trigger)</f>
        <v>obj_00954#0001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29</v>
      </c>
      <c r="E85" s="16" t="s">
        <v>115</v>
      </c>
      <c r="F85" s="61">
        <f t="shared" si="4"/>
        <v>42158</v>
      </c>
      <c r="G85" s="32">
        <f>_xll.qlInterestRateIndexValueDate(M85,F85,Trigger)</f>
        <v>42160</v>
      </c>
      <c r="H85" s="32">
        <f>_xll.qlInterestRateIndexMaturity(M85,G85,Trigger)</f>
        <v>45813</v>
      </c>
      <c r="I85" s="24">
        <f>_xll.qlIndexFixing(M85,F85,,Trigger)</f>
        <v>1.0278447761414636E-2</v>
      </c>
      <c r="J85" s="24" t="str">
        <f t="shared" si="5"/>
        <v>EUR6MSW10Y=</v>
      </c>
      <c r="K85" s="24" t="str">
        <f t="shared" si="6"/>
        <v>EURAB6E10Y=ICAP</v>
      </c>
      <c r="L85" s="5"/>
      <c r="M85" s="59" t="str">
        <f>_xll.qlSwapIndex(,IborIndexFamily,D85,SettlementDays,Currency,Calendar,FixedLegTenor,FixedLegBDC,FixedLegDayCounter,IborIndex,DiscountingCurve,,Trigger)</f>
        <v>obj_00975#0001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88</v>
      </c>
      <c r="E86" s="16" t="s">
        <v>115</v>
      </c>
      <c r="F86" s="61">
        <f t="shared" si="4"/>
        <v>42158</v>
      </c>
      <c r="G86" s="32">
        <f>_xll.qlInterestRateIndexValueDate(M86,F86,Trigger)</f>
        <v>42160</v>
      </c>
      <c r="H86" s="32">
        <f>_xll.qlInterestRateIndexMaturity(M86,G86,Trigger)</f>
        <v>46178</v>
      </c>
      <c r="I86" s="24">
        <f>_xll.qlIndexFixing(M86,F86,,Trigger)</f>
        <v>1.1096765065189867E-2</v>
      </c>
      <c r="J86" s="24" t="str">
        <f t="shared" si="5"/>
        <v>EUR6MSW11Y=</v>
      </c>
      <c r="K86" s="24" t="str">
        <f t="shared" si="6"/>
        <v>EURAB6E11Y=ICAP</v>
      </c>
      <c r="L86" s="5"/>
      <c r="M86" s="59" t="str">
        <f>_xll.qlSwapIndex(,IborIndexFamily,D86,SettlementDays,Currency,Calendar,FixedLegTenor,FixedLegBDC,FixedLegDayCounter,IborIndex,DiscountingCurve,,Trigger)</f>
        <v>obj_0094e#0001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30</v>
      </c>
      <c r="E87" s="16" t="s">
        <v>115</v>
      </c>
      <c r="F87" s="61">
        <f t="shared" si="4"/>
        <v>42158</v>
      </c>
      <c r="G87" s="32">
        <f>_xll.qlInterestRateIndexValueDate(M87,F87,Trigger)</f>
        <v>42160</v>
      </c>
      <c r="H87" s="32">
        <f>_xll.qlInterestRateIndexMaturity(M87,G87,Trigger)</f>
        <v>46545</v>
      </c>
      <c r="I87" s="24">
        <f>_xll.qlIndexFixing(M87,F87,,Trigger)</f>
        <v>1.1800661010602174E-2</v>
      </c>
      <c r="J87" s="24" t="str">
        <f t="shared" si="5"/>
        <v>EUR6MSW12Y=</v>
      </c>
      <c r="K87" s="24" t="str">
        <f t="shared" si="6"/>
        <v>EURAB6E12Y=ICAP</v>
      </c>
      <c r="L87" s="5"/>
      <c r="M87" s="59" t="str">
        <f>_xll.qlSwapIndex(,IborIndexFamily,D87,SettlementDays,Currency,Calendar,FixedLegTenor,FixedLegBDC,FixedLegDayCounter,IborIndex,DiscountingCurve,,Trigger)</f>
        <v>obj_009a4#0001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89</v>
      </c>
      <c r="E88" s="16" t="s">
        <v>115</v>
      </c>
      <c r="F88" s="61">
        <f t="shared" si="4"/>
        <v>42158</v>
      </c>
      <c r="G88" s="32">
        <f>_xll.qlInterestRateIndexValueDate(M88,F88,Trigger)</f>
        <v>42160</v>
      </c>
      <c r="H88" s="32">
        <f>_xll.qlInterestRateIndexMaturity(M88,G88,Trigger)</f>
        <v>46909</v>
      </c>
      <c r="I88" s="24">
        <f>_xll.qlIndexFixing(M88,F88,,Trigger)</f>
        <v>1.2386838006252726E-2</v>
      </c>
      <c r="J88" s="24" t="str">
        <f t="shared" si="5"/>
        <v>EUR6MSW13Y=</v>
      </c>
      <c r="K88" s="24" t="str">
        <f t="shared" si="6"/>
        <v>EURAB6E13Y=ICAP</v>
      </c>
      <c r="L88" s="5"/>
      <c r="M88" s="59" t="str">
        <f>_xll.qlSwapIndex(,IborIndexFamily,D88,SettlementDays,Currency,Calendar,FixedLegTenor,FixedLegBDC,FixedLegDayCounter,IborIndex,DiscountingCurve,,Trigger)</f>
        <v>obj_0094b#0001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90</v>
      </c>
      <c r="E89" s="16" t="s">
        <v>115</v>
      </c>
      <c r="F89" s="61">
        <f t="shared" si="4"/>
        <v>42158</v>
      </c>
      <c r="G89" s="32">
        <f>_xll.qlInterestRateIndexValueDate(M89,F89,Trigger)</f>
        <v>42160</v>
      </c>
      <c r="H89" s="32">
        <f>_xll.qlInterestRateIndexMaturity(M89,G89,Trigger)</f>
        <v>47274</v>
      </c>
      <c r="I89" s="24">
        <f>_xll.qlIndexFixing(M89,F89,,Trigger)</f>
        <v>1.2871610996492018E-2</v>
      </c>
      <c r="J89" s="24" t="str">
        <f t="shared" si="5"/>
        <v>EUR6MSW14Y=</v>
      </c>
      <c r="K89" s="24" t="str">
        <f t="shared" si="6"/>
        <v>EURAB6E14Y=ICAP</v>
      </c>
      <c r="L89" s="5"/>
      <c r="M89" s="59" t="str">
        <f>_xll.qlSwapIndex(,IborIndexFamily,D89,SettlementDays,Currency,Calendar,FixedLegTenor,FixedLegBDC,FixedLegDayCounter,IborIndex,DiscountingCurve,,Trigger)</f>
        <v>obj_0098a#0001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31</v>
      </c>
      <c r="E90" s="16" t="s">
        <v>115</v>
      </c>
      <c r="F90" s="61">
        <f t="shared" si="4"/>
        <v>42158</v>
      </c>
      <c r="G90" s="32">
        <f>_xll.qlInterestRateIndexValueDate(M90,F90,Trigger)</f>
        <v>42160</v>
      </c>
      <c r="H90" s="32">
        <f>_xll.qlInterestRateIndexMaturity(M90,G90,Trigger)</f>
        <v>47639</v>
      </c>
      <c r="I90" s="24">
        <f>_xll.qlIndexFixing(M90,F90,,Trigger)</f>
        <v>1.3271942491318963E-2</v>
      </c>
      <c r="J90" s="24" t="str">
        <f t="shared" si="5"/>
        <v>EUR6MSW15Y=</v>
      </c>
      <c r="K90" s="24" t="str">
        <f t="shared" si="6"/>
        <v>EURAB6E15Y=ICAP</v>
      </c>
      <c r="L90" s="5"/>
      <c r="M90" s="59" t="str">
        <f>_xll.qlSwapIndex(,IborIndexFamily,D90,SettlementDays,Currency,Calendar,FixedLegTenor,FixedLegBDC,FixedLegDayCounter,IborIndex,DiscountingCurve,,Trigger)</f>
        <v>obj_009b5#0001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91</v>
      </c>
      <c r="E91" s="16" t="s">
        <v>115</v>
      </c>
      <c r="F91" s="61">
        <f t="shared" si="4"/>
        <v>42158</v>
      </c>
      <c r="G91" s="32">
        <f>_xll.qlInterestRateIndexValueDate(M91,F91,Trigger)</f>
        <v>42160</v>
      </c>
      <c r="H91" s="32">
        <f>_xll.qlInterestRateIndexMaturity(M91,G91,Trigger)</f>
        <v>48004</v>
      </c>
      <c r="I91" s="24">
        <f>_xll.qlIndexFixing(M91,F91,,Trigger)</f>
        <v>1.3602258876181687E-2</v>
      </c>
      <c r="J91" s="24" t="str">
        <f t="shared" si="5"/>
        <v>EUR6MSW16Y=</v>
      </c>
      <c r="K91" s="24" t="str">
        <f t="shared" si="6"/>
        <v>EURAB6E16Y=ICAP</v>
      </c>
      <c r="L91" s="5"/>
      <c r="M91" s="59" t="str">
        <f>_xll.qlSwapIndex(,IborIndexFamily,D91,SettlementDays,Currency,Calendar,FixedLegTenor,FixedLegBDC,FixedLegDayCounter,IborIndex,DiscountingCurve,,Trigger)</f>
        <v>obj_0099e#0001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92</v>
      </c>
      <c r="E92" s="16" t="s">
        <v>115</v>
      </c>
      <c r="F92" s="61">
        <f t="shared" si="4"/>
        <v>42158</v>
      </c>
      <c r="G92" s="32">
        <f>_xll.qlInterestRateIndexValueDate(M92,F92,Trigger)</f>
        <v>42160</v>
      </c>
      <c r="H92" s="32">
        <f>_xll.qlInterestRateIndexMaturity(M92,G92,Trigger)</f>
        <v>48372</v>
      </c>
      <c r="I92" s="24">
        <f>_xll.qlIndexFixing(M92,F92,,Trigger)</f>
        <v>1.3875230024452394E-2</v>
      </c>
      <c r="J92" s="24" t="str">
        <f t="shared" si="5"/>
        <v>EUR6MSW17Y=</v>
      </c>
      <c r="K92" s="24" t="str">
        <f t="shared" si="6"/>
        <v>EURAB6E17Y=ICAP</v>
      </c>
      <c r="L92" s="5"/>
      <c r="M92" s="59" t="str">
        <f>_xll.qlSwapIndex(,IborIndexFamily,D92,SettlementDays,Currency,Calendar,FixedLegTenor,FixedLegBDC,FixedLegDayCounter,IborIndex,DiscountingCurve,,Trigger)</f>
        <v>obj_0095d#0001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93</v>
      </c>
      <c r="E93" s="16" t="s">
        <v>115</v>
      </c>
      <c r="F93" s="61">
        <f t="shared" si="4"/>
        <v>42158</v>
      </c>
      <c r="G93" s="32">
        <f>_xll.qlInterestRateIndexValueDate(M93,F93,Trigger)</f>
        <v>42160</v>
      </c>
      <c r="H93" s="32">
        <f>_xll.qlInterestRateIndexMaturity(M93,G93,Trigger)</f>
        <v>48736</v>
      </c>
      <c r="I93" s="24">
        <f>_xll.qlIndexFixing(M93,F93,,Trigger)</f>
        <v>1.4089277236502662E-2</v>
      </c>
      <c r="J93" s="24" t="str">
        <f t="shared" si="5"/>
        <v>EUR6MSW18Y=</v>
      </c>
      <c r="K93" s="24" t="str">
        <f t="shared" si="6"/>
        <v>EURAB6E18Y=ICAP</v>
      </c>
      <c r="L93" s="5"/>
      <c r="M93" s="59" t="str">
        <f>_xll.qlSwapIndex(,IborIndexFamily,D93,SettlementDays,Currency,Calendar,FixedLegTenor,FixedLegBDC,FixedLegDayCounter,IborIndex,DiscountingCurve,,Trigger)</f>
        <v>obj_00928#0001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94</v>
      </c>
      <c r="E94" s="16" t="s">
        <v>115</v>
      </c>
      <c r="F94" s="61">
        <f t="shared" si="4"/>
        <v>42158</v>
      </c>
      <c r="G94" s="32">
        <f>_xll.qlInterestRateIndexValueDate(M94,F94,Trigger)</f>
        <v>42160</v>
      </c>
      <c r="H94" s="32">
        <f>_xll.qlInterestRateIndexMaturity(M94,G94,Trigger)</f>
        <v>49100</v>
      </c>
      <c r="I94" s="24">
        <f>_xll.qlIndexFixing(M94,F94,,Trigger)</f>
        <v>1.4256582120608506E-2</v>
      </c>
      <c r="J94" s="24" t="str">
        <f t="shared" si="5"/>
        <v>EUR6MSW19Y=</v>
      </c>
      <c r="K94" s="24" t="str">
        <f t="shared" si="6"/>
        <v>EURAB6E19Y=ICAP</v>
      </c>
      <c r="L94" s="5"/>
      <c r="M94" s="59" t="str">
        <f>_xll.qlSwapIndex(,IborIndexFamily,D94,SettlementDays,Currency,Calendar,FixedLegTenor,FixedLegBDC,FixedLegDayCounter,IborIndex,DiscountingCurve,,Trigger)</f>
        <v>obj_00940#0001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95</v>
      </c>
      <c r="E95" s="16" t="s">
        <v>115</v>
      </c>
      <c r="F95" s="61">
        <f t="shared" si="4"/>
        <v>42158</v>
      </c>
      <c r="G95" s="32">
        <f>_xll.qlInterestRateIndexValueDate(M95,F95,Trigger)</f>
        <v>42160</v>
      </c>
      <c r="H95" s="32">
        <f>_xll.qlInterestRateIndexMaturity(M95,G95,Trigger)</f>
        <v>49465</v>
      </c>
      <c r="I95" s="24">
        <f>_xll.qlIndexFixing(M95,F95,,Trigger)</f>
        <v>1.4384172446285938E-2</v>
      </c>
      <c r="J95" s="24" t="str">
        <f t="shared" si="5"/>
        <v>EUR6MSW20Y=</v>
      </c>
      <c r="K95" s="24" t="str">
        <f t="shared" si="6"/>
        <v>EURAB6E20Y=ICAP</v>
      </c>
      <c r="L95" s="5"/>
      <c r="M95" s="59" t="str">
        <f>_xll.qlSwapIndex(,IborIndexFamily,D95,SettlementDays,Currency,Calendar,FixedLegTenor,FixedLegBDC,FixedLegDayCounter,IborIndex,DiscountingCurve,,Trigger)</f>
        <v>obj_00973#0001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96</v>
      </c>
      <c r="E96" s="16" t="s">
        <v>115</v>
      </c>
      <c r="F96" s="61">
        <f t="shared" si="4"/>
        <v>42158</v>
      </c>
      <c r="G96" s="32">
        <f>_xll.qlInterestRateIndexValueDate(M96,F96,Trigger)</f>
        <v>42160</v>
      </c>
      <c r="H96" s="32">
        <f>_xll.qlInterestRateIndexMaturity(M96,G96,Trigger)</f>
        <v>49831</v>
      </c>
      <c r="I96" s="24">
        <f>_xll.qlIndexFixing(M96,F96,,Trigger)</f>
        <v>1.4480007475843562E-2</v>
      </c>
      <c r="J96" s="24" t="str">
        <f t="shared" si="5"/>
        <v>EUR6MSW21Y=</v>
      </c>
      <c r="K96" s="24" t="str">
        <f t="shared" si="6"/>
        <v>EURAB6E21Y=ICAP</v>
      </c>
      <c r="L96" s="5"/>
      <c r="M96" s="59" t="str">
        <f>_xll.qlSwapIndex(,IborIndexFamily,D96,SettlementDays,Currency,Calendar,FixedLegTenor,FixedLegBDC,FixedLegDayCounter,IborIndex,DiscountingCurve,,Trigger)</f>
        <v>obj_0097a#0001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97</v>
      </c>
      <c r="E97" s="16" t="s">
        <v>115</v>
      </c>
      <c r="F97" s="61">
        <f t="shared" si="4"/>
        <v>42158</v>
      </c>
      <c r="G97" s="32">
        <f>_xll.qlInterestRateIndexValueDate(M97,F97,Trigger)</f>
        <v>42160</v>
      </c>
      <c r="H97" s="32">
        <f>_xll.qlInterestRateIndexMaturity(M97,G97,Trigger)</f>
        <v>50196</v>
      </c>
      <c r="I97" s="24">
        <f>_xll.qlIndexFixing(M97,F97,,Trigger)</f>
        <v>1.454694882342396E-2</v>
      </c>
      <c r="J97" s="24" t="str">
        <f t="shared" si="5"/>
        <v>EUR6MSW22Y=</v>
      </c>
      <c r="K97" s="24" t="str">
        <f t="shared" si="6"/>
        <v>EURAB6E22Y=ICAP</v>
      </c>
      <c r="L97" s="5"/>
      <c r="M97" s="59" t="str">
        <f>_xll.qlSwapIndex(,IborIndexFamily,D97,SettlementDays,Currency,Calendar,FixedLegTenor,FixedLegBDC,FixedLegDayCounter,IborIndex,DiscountingCurve,,Trigger)</f>
        <v>obj_00988#0001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98</v>
      </c>
      <c r="E98" s="16" t="s">
        <v>115</v>
      </c>
      <c r="F98" s="61">
        <f t="shared" si="4"/>
        <v>42158</v>
      </c>
      <c r="G98" s="32">
        <f>_xll.qlInterestRateIndexValueDate(M98,F98,Trigger)</f>
        <v>42160</v>
      </c>
      <c r="H98" s="32">
        <f>_xll.qlInterestRateIndexMaturity(M98,G98,Trigger)</f>
        <v>50563</v>
      </c>
      <c r="I98" s="24">
        <f>_xll.qlIndexFixing(M98,F98,,Trigger)</f>
        <v>1.4593626272299706E-2</v>
      </c>
      <c r="J98" s="24" t="str">
        <f t="shared" si="5"/>
        <v>EUR6MSW23Y=</v>
      </c>
      <c r="K98" s="24" t="str">
        <f t="shared" si="6"/>
        <v>EURAB6E23Y=ICAP</v>
      </c>
      <c r="L98" s="5"/>
      <c r="M98" s="59" t="str">
        <f>_xll.qlSwapIndex(,IborIndexFamily,D98,SettlementDays,Currency,Calendar,FixedLegTenor,FixedLegBDC,FixedLegDayCounter,IborIndex,DiscountingCurve,,Trigger)</f>
        <v>obj_00989#0001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99</v>
      </c>
      <c r="E99" s="16" t="s">
        <v>115</v>
      </c>
      <c r="F99" s="61">
        <f t="shared" si="4"/>
        <v>42158</v>
      </c>
      <c r="G99" s="32">
        <f>_xll.qlInterestRateIndexValueDate(M99,F99,Trigger)</f>
        <v>42160</v>
      </c>
      <c r="H99" s="32">
        <f>_xll.qlInterestRateIndexMaturity(M99,G99,Trigger)</f>
        <v>50927</v>
      </c>
      <c r="I99" s="24">
        <f>_xll.qlIndexFixing(M99,F99,,Trigger)</f>
        <v>1.4625917164785699E-2</v>
      </c>
      <c r="J99" s="24" t="str">
        <f t="shared" si="5"/>
        <v>EUR6MSW24Y=</v>
      </c>
      <c r="K99" s="24" t="str">
        <f t="shared" si="6"/>
        <v>EURAB6E24Y=ICAP</v>
      </c>
      <c r="L99" s="5"/>
      <c r="M99" s="59" t="str">
        <f>_xll.qlSwapIndex(,IborIndexFamily,D99,SettlementDays,Currency,Calendar,FixedLegTenor,FixedLegBDC,FixedLegDayCounter,IborIndex,DiscountingCurve,,Trigger)</f>
        <v>obj_009bb#0001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100</v>
      </c>
      <c r="E100" s="16" t="s">
        <v>115</v>
      </c>
      <c r="F100" s="61">
        <f t="shared" si="4"/>
        <v>42158</v>
      </c>
      <c r="G100" s="32">
        <f>_xll.qlInterestRateIndexValueDate(M100,F100,Trigger)</f>
        <v>42160</v>
      </c>
      <c r="H100" s="32">
        <f>_xll.qlInterestRateIndexMaturity(M100,G100,Trigger)</f>
        <v>51292</v>
      </c>
      <c r="I100" s="24">
        <f>_xll.qlIndexFixing(M100,F100,,Trigger)</f>
        <v>1.4651805722126265E-2</v>
      </c>
      <c r="J100" s="24" t="str">
        <f t="shared" si="5"/>
        <v>EUR6MSW25Y=</v>
      </c>
      <c r="K100" s="24" t="str">
        <f t="shared" si="6"/>
        <v>EURAB6E25Y=ICAP</v>
      </c>
      <c r="L100" s="5"/>
      <c r="M100" s="59" t="str">
        <f>_xll.qlSwapIndex(,IborIndexFamily,D100,SettlementDays,Currency,Calendar,FixedLegTenor,FixedLegBDC,FixedLegDayCounter,IborIndex,DiscountingCurve,,Trigger)</f>
        <v>obj_00972#0001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101</v>
      </c>
      <c r="E101" s="16" t="s">
        <v>115</v>
      </c>
      <c r="F101" s="61">
        <f t="shared" si="4"/>
        <v>42158</v>
      </c>
      <c r="G101" s="32">
        <f>_xll.qlInterestRateIndexValueDate(M101,F101,Trigger)</f>
        <v>42160</v>
      </c>
      <c r="H101" s="32">
        <f>_xll.qlInterestRateIndexMaturity(M101,G101,Trigger)</f>
        <v>51657</v>
      </c>
      <c r="I101" s="24">
        <f>_xll.qlIndexFixing(M101,F101,,Trigger)</f>
        <v>1.4673830963573253E-2</v>
      </c>
      <c r="J101" s="24" t="str">
        <f t="shared" si="5"/>
        <v>EUR6MSW26Y=</v>
      </c>
      <c r="K101" s="24" t="str">
        <f t="shared" si="6"/>
        <v>EURAB6E26Y=ICAP</v>
      </c>
      <c r="L101" s="5"/>
      <c r="M101" s="59" t="str">
        <f>_xll.qlSwapIndex(,IborIndexFamily,D101,SettlementDays,Currency,Calendar,FixedLegTenor,FixedLegBDC,FixedLegDayCounter,IborIndex,DiscountingCurve,,Trigger)</f>
        <v>obj_009a7#0001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102</v>
      </c>
      <c r="E102" s="16" t="s">
        <v>115</v>
      </c>
      <c r="F102" s="61">
        <f t="shared" si="4"/>
        <v>42158</v>
      </c>
      <c r="G102" s="32">
        <f>_xll.qlInterestRateIndexValueDate(M102,F102,Trigger)</f>
        <v>42160</v>
      </c>
      <c r="H102" s="32">
        <f>_xll.qlInterestRateIndexMaturity(M102,G102,Trigger)</f>
        <v>52022</v>
      </c>
      <c r="I102" s="24">
        <f>_xll.qlIndexFixing(M102,F102,,Trigger)</f>
        <v>1.46954079793629E-2</v>
      </c>
      <c r="J102" s="24" t="str">
        <f t="shared" si="5"/>
        <v>EUR6MSW27Y=</v>
      </c>
      <c r="K102" s="24" t="str">
        <f t="shared" si="6"/>
        <v>EURAB6E27Y=ICAP</v>
      </c>
      <c r="L102" s="5"/>
      <c r="M102" s="59" t="str">
        <f>_xll.qlSwapIndex(,IborIndexFamily,D102,SettlementDays,Currency,Calendar,FixedLegTenor,FixedLegBDC,FixedLegDayCounter,IborIndex,DiscountingCurve,,Trigger)</f>
        <v>obj_0099b#0001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103</v>
      </c>
      <c r="E103" s="16" t="s">
        <v>115</v>
      </c>
      <c r="F103" s="61">
        <f t="shared" si="4"/>
        <v>42158</v>
      </c>
      <c r="G103" s="32">
        <f>_xll.qlInterestRateIndexValueDate(M103,F103,Trigger)</f>
        <v>42160</v>
      </c>
      <c r="H103" s="32">
        <f>_xll.qlInterestRateIndexMaturity(M103,G103,Trigger)</f>
        <v>52387</v>
      </c>
      <c r="I103" s="24">
        <f>_xll.qlIndexFixing(M103,F103,,Trigger)</f>
        <v>1.4717739335722431E-2</v>
      </c>
      <c r="J103" s="24" t="str">
        <f t="shared" si="5"/>
        <v>EUR6MSW28Y=</v>
      </c>
      <c r="K103" s="24" t="str">
        <f t="shared" si="6"/>
        <v>EURAB6E28Y=ICAP</v>
      </c>
      <c r="L103" s="5"/>
      <c r="M103" s="59" t="str">
        <f>_xll.qlSwapIndex(,IborIndexFamily,D103,SettlementDays,Currency,Calendar,FixedLegTenor,FixedLegBDC,FixedLegDayCounter,IborIndex,DiscountingCurve,,Trigger)</f>
        <v>obj_009b4#0001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104</v>
      </c>
      <c r="E104" s="16" t="s">
        <v>115</v>
      </c>
      <c r="F104" s="61">
        <f t="shared" si="4"/>
        <v>42158</v>
      </c>
      <c r="G104" s="32">
        <f>_xll.qlInterestRateIndexValueDate(M104,F104,Trigger)</f>
        <v>42160</v>
      </c>
      <c r="H104" s="32">
        <f>_xll.qlInterestRateIndexMaturity(M104,G104,Trigger)</f>
        <v>52754</v>
      </c>
      <c r="I104" s="24">
        <f>_xll.qlIndexFixing(M104,F104,,Trigger)</f>
        <v>1.4743236193445081E-2</v>
      </c>
      <c r="J104" s="24" t="str">
        <f t="shared" si="5"/>
        <v>EUR6MSW29Y=</v>
      </c>
      <c r="K104" s="24" t="str">
        <f t="shared" si="6"/>
        <v>EURAB6E29Y=ICAP</v>
      </c>
      <c r="L104" s="5"/>
      <c r="M104" s="59" t="str">
        <f>_xll.qlSwapIndex(,IborIndexFamily,D104,SettlementDays,Currency,Calendar,FixedLegTenor,FixedLegBDC,FixedLegDayCounter,IborIndex,DiscountingCurve,,Trigger)</f>
        <v>obj_009aa#0001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105</v>
      </c>
      <c r="E105" s="87" t="s">
        <v>115</v>
      </c>
      <c r="F105" s="61">
        <f t="shared" si="4"/>
        <v>42158</v>
      </c>
      <c r="G105" s="32">
        <f>_xll.qlInterestRateIndexValueDate(M105,F105,Trigger)</f>
        <v>42160</v>
      </c>
      <c r="H105" s="32">
        <f>_xll.qlInterestRateIndexMaturity(M105,G105,Trigger)</f>
        <v>53118</v>
      </c>
      <c r="I105" s="24">
        <f>_xll.qlIndexFixing(M105,F105,,Trigger)</f>
        <v>1.6189684402888274E-2</v>
      </c>
      <c r="J105" s="24" t="str">
        <f t="shared" si="5"/>
        <v>EUR6MSW30Y=</v>
      </c>
      <c r="K105" s="24" t="str">
        <f t="shared" si="6"/>
        <v>EURAB6E30Y=ICAP</v>
      </c>
      <c r="L105" s="5"/>
      <c r="M105" s="59" t="str">
        <f>_xll.qlSwapIndex(,IborIndexFamily,D105,SettlementDays,Currency,Calendar,FixedLegTenor,FixedLegBDC,FixedLegDayCounter,IborIndex,DiscountingCurve,,Trigger)</f>
        <v>obj_00979#0002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119</v>
      </c>
      <c r="E106" s="87" t="s">
        <v>115</v>
      </c>
      <c r="F106" s="61">
        <f t="shared" si="4"/>
        <v>42158</v>
      </c>
      <c r="G106" s="32">
        <f>_xll.qlInterestRateIndexValueDate(M106,F106,Trigger)</f>
        <v>42160</v>
      </c>
      <c r="H106" s="32">
        <f>_xll.qlInterestRateIndexMaturity(M106,G106,Trigger)</f>
        <v>53483</v>
      </c>
      <c r="I106" s="24">
        <f>_xll.qlIndexFixing(M106,F106,,Trigger)</f>
        <v>1.6119675755901668E-2</v>
      </c>
      <c r="J106" s="24" t="str">
        <f t="shared" ref="J106:J114" si="7">Currency&amp;CurveTenor&amp;E106&amp;B103&amp;C103&amp;IF(E106="FRA",SUBSTITUTE(D106,"M",""),D106)&amp;"="</f>
        <v>EUR6MSW31Y=</v>
      </c>
      <c r="K106" s="24" t="str">
        <f t="shared" ref="K106:K114" si="8">Currency&amp;"AB"&amp;SUBSTITUTE(CurveTenor,"M","E")&amp;D106&amp;"=ICAP"</f>
        <v>EURAB6E31Y=ICAP</v>
      </c>
      <c r="L106" s="5"/>
      <c r="M106" s="59" t="str">
        <f>_xll.qlSwapIndex(,IborIndexFamily,D106,SettlementDays,Currency,Calendar,FixedLegTenor,FixedLegBDC,FixedLegDayCounter,IborIndex,DiscountingCurve,,Trigger)</f>
        <v>obj_00a08#0000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120</v>
      </c>
      <c r="E107" s="87" t="s">
        <v>115</v>
      </c>
      <c r="F107" s="61">
        <f t="shared" si="4"/>
        <v>42158</v>
      </c>
      <c r="G107" s="32">
        <f>_xll.qlInterestRateIndexValueDate(M107,F107,Trigger)</f>
        <v>42160</v>
      </c>
      <c r="H107" s="32">
        <f>_xll.qlInterestRateIndexMaturity(M107,G107,Trigger)</f>
        <v>53848</v>
      </c>
      <c r="I107" s="24">
        <f>_xll.qlIndexFixing(M107,F107,,Trigger)</f>
        <v>1.6151575325003855E-2</v>
      </c>
      <c r="J107" s="24" t="str">
        <f t="shared" si="7"/>
        <v>EUR6MSW32Y=</v>
      </c>
      <c r="K107" s="24" t="str">
        <f t="shared" si="8"/>
        <v>EURAB6E32Y=ICAP</v>
      </c>
      <c r="L107" s="5"/>
      <c r="M107" s="59" t="str">
        <f>_xll.qlSwapIndex(,IborIndexFamily,D107,SettlementDays,Currency,Calendar,FixedLegTenor,FixedLegBDC,FixedLegDayCounter,IborIndex,DiscountingCurve,,Trigger)</f>
        <v>obj_00a0e#0000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121</v>
      </c>
      <c r="E108" s="87" t="s">
        <v>115</v>
      </c>
      <c r="F108" s="61">
        <f t="shared" si="4"/>
        <v>42158</v>
      </c>
      <c r="G108" s="32">
        <f>_xll.qlInterestRateIndexValueDate(M108,F108,Trigger)</f>
        <v>42160</v>
      </c>
      <c r="H108" s="32">
        <f>_xll.qlInterestRateIndexMaturity(M108,G108,Trigger)</f>
        <v>54214</v>
      </c>
      <c r="I108" s="24">
        <f>_xll.qlIndexFixing(M108,F108,,Trigger)</f>
        <v>1.618471431731083E-2</v>
      </c>
      <c r="J108" s="24" t="str">
        <f t="shared" si="7"/>
        <v>EUR6MSW33Y=</v>
      </c>
      <c r="K108" s="24" t="str">
        <f t="shared" si="8"/>
        <v>EURAB6E33Y=ICAP</v>
      </c>
      <c r="L108" s="5"/>
      <c r="M108" s="59" t="str">
        <f>_xll.qlSwapIndex(,IborIndexFamily,D108,SettlementDays,Currency,Calendar,FixedLegTenor,FixedLegBDC,FixedLegDayCounter,IborIndex,DiscountingCurve,,Trigger)</f>
        <v>obj_00a0d#0000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122</v>
      </c>
      <c r="E109" s="87" t="s">
        <v>115</v>
      </c>
      <c r="F109" s="61">
        <f t="shared" si="4"/>
        <v>42158</v>
      </c>
      <c r="G109" s="32">
        <f>_xll.qlInterestRateIndexValueDate(M109,F109,Trigger)</f>
        <v>42160</v>
      </c>
      <c r="H109" s="32">
        <f>_xll.qlInterestRateIndexMaturity(M109,G109,Trigger)</f>
        <v>54581</v>
      </c>
      <c r="I109" s="24">
        <f>_xll.qlIndexFixing(M109,F109,,Trigger)</f>
        <v>1.6214431902465506E-2</v>
      </c>
      <c r="J109" s="24" t="str">
        <f t="shared" si="7"/>
        <v>EUR6MSW34Y=</v>
      </c>
      <c r="K109" s="24" t="str">
        <f t="shared" si="8"/>
        <v>EURAB6E34Y=ICAP</v>
      </c>
      <c r="L109" s="5"/>
      <c r="M109" s="59" t="str">
        <f>_xll.qlSwapIndex(,IborIndexFamily,D109,SettlementDays,Currency,Calendar,FixedLegTenor,FixedLegBDC,FixedLegDayCounter,IborIndex,DiscountingCurve,,Trigger)</f>
        <v>obj_00a0c#0000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106</v>
      </c>
      <c r="E110" s="87" t="s">
        <v>115</v>
      </c>
      <c r="F110" s="61">
        <f t="shared" si="4"/>
        <v>42158</v>
      </c>
      <c r="G110" s="32">
        <f>_xll.qlInterestRateIndexValueDate(M110,F110,Trigger)</f>
        <v>42160</v>
      </c>
      <c r="H110" s="32">
        <f>_xll.qlInterestRateIndexMaturity(M110,G110,Trigger)</f>
        <v>54945</v>
      </c>
      <c r="I110" s="24">
        <f>_xll.qlIndexFixing(M110,F110,,Trigger)</f>
        <v>1.6238983220280161E-2</v>
      </c>
      <c r="J110" s="24" t="str">
        <f t="shared" si="7"/>
        <v>EUR6MSW35Y=</v>
      </c>
      <c r="K110" s="24" t="str">
        <f t="shared" si="8"/>
        <v>EURAB6E35Y=ICAP</v>
      </c>
      <c r="L110" s="5"/>
      <c r="M110" s="59" t="str">
        <f>_xll.qlSwapIndex(,IborIndexFamily,D110,SettlementDays,Currency,Calendar,FixedLegTenor,FixedLegBDC,FixedLegDayCounter,IborIndex,DiscountingCurve,,Trigger)</f>
        <v>obj_0094d#0003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123</v>
      </c>
      <c r="E111" s="87" t="s">
        <v>115</v>
      </c>
      <c r="F111" s="61">
        <f t="shared" si="4"/>
        <v>42158</v>
      </c>
      <c r="G111" s="32">
        <f>_xll.qlInterestRateIndexValueDate(M111,F111,Trigger)</f>
        <v>42160</v>
      </c>
      <c r="H111" s="32">
        <f>_xll.qlInterestRateIndexMaturity(M111,G111,Trigger)</f>
        <v>55309</v>
      </c>
      <c r="I111" s="24">
        <f>_xll.qlIndexFixing(M111,F111,,Trigger)</f>
        <v>1.6256755301744519E-2</v>
      </c>
      <c r="J111" s="24" t="str">
        <f t="shared" si="7"/>
        <v>EUR6MSW36Y=</v>
      </c>
      <c r="K111" s="24" t="str">
        <f t="shared" si="8"/>
        <v>EURAB6E36Y=ICAP</v>
      </c>
      <c r="L111" s="5"/>
      <c r="M111" s="59" t="str">
        <f>_xll.qlSwapIndex(,IborIndexFamily,D111,SettlementDays,Currency,Calendar,FixedLegTenor,FixedLegBDC,FixedLegDayCounter,IborIndex,DiscountingCurve,,Trigger)</f>
        <v>obj_00a0b#0000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124</v>
      </c>
      <c r="E112" s="87" t="s">
        <v>115</v>
      </c>
      <c r="F112" s="61">
        <f t="shared" si="4"/>
        <v>42158</v>
      </c>
      <c r="G112" s="32">
        <f>_xll.qlInterestRateIndexValueDate(M112,F112,Trigger)</f>
        <v>42160</v>
      </c>
      <c r="H112" s="32">
        <f>_xll.qlInterestRateIndexMaturity(M112,G112,Trigger)</f>
        <v>55675</v>
      </c>
      <c r="I112" s="24">
        <f>_xll.qlIndexFixing(M112,F112,,Trigger)</f>
        <v>1.6269254153136303E-2</v>
      </c>
      <c r="J112" s="24" t="str">
        <f t="shared" si="7"/>
        <v>EUR6MSW37Y=</v>
      </c>
      <c r="K112" s="24" t="str">
        <f t="shared" si="8"/>
        <v>EURAB6E37Y=ICAP</v>
      </c>
      <c r="L112" s="5"/>
      <c r="M112" s="59" t="str">
        <f>_xll.qlSwapIndex(,IborIndexFamily,D112,SettlementDays,Currency,Calendar,FixedLegTenor,FixedLegBDC,FixedLegDayCounter,IborIndex,DiscountingCurve,,Trigger)</f>
        <v>obj_00a0a#0000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125</v>
      </c>
      <c r="E113" s="87" t="s">
        <v>115</v>
      </c>
      <c r="F113" s="61">
        <f t="shared" si="4"/>
        <v>42158</v>
      </c>
      <c r="G113" s="32">
        <f>_xll.qlInterestRateIndexValueDate(M113,F113,Trigger)</f>
        <v>42160</v>
      </c>
      <c r="H113" s="32">
        <f>_xll.qlInterestRateIndexMaturity(M113,G113,Trigger)</f>
        <v>56040</v>
      </c>
      <c r="I113" s="24">
        <f>_xll.qlIndexFixing(M113,F113,,Trigger)</f>
        <v>1.6275793564022856E-2</v>
      </c>
      <c r="J113" s="24" t="str">
        <f t="shared" si="7"/>
        <v>EUR6MSW38Y=</v>
      </c>
      <c r="K113" s="24" t="str">
        <f t="shared" si="8"/>
        <v>EURAB6E38Y=ICAP</v>
      </c>
      <c r="L113" s="5"/>
      <c r="M113" s="59" t="str">
        <f>_xll.qlSwapIndex(,IborIndexFamily,D113,SettlementDays,Currency,Calendar,FixedLegTenor,FixedLegBDC,FixedLegDayCounter,IborIndex,DiscountingCurve,,Trigger)</f>
        <v>obj_00a09#0000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126</v>
      </c>
      <c r="E114" s="87" t="s">
        <v>115</v>
      </c>
      <c r="F114" s="61">
        <f t="shared" si="4"/>
        <v>42158</v>
      </c>
      <c r="G114" s="32">
        <f>_xll.qlInterestRateIndexValueDate(M114,F114,Trigger)</f>
        <v>42160</v>
      </c>
      <c r="H114" s="32">
        <f>_xll.qlInterestRateIndexMaturity(M114,G114,Trigger)</f>
        <v>56405</v>
      </c>
      <c r="I114" s="24">
        <f>_xll.qlIndexFixing(M114,F114,,Trigger)</f>
        <v>1.6278461374969543E-2</v>
      </c>
      <c r="J114" s="24" t="str">
        <f t="shared" si="7"/>
        <v>EUR6MSW39Y=</v>
      </c>
      <c r="K114" s="24" t="str">
        <f t="shared" si="8"/>
        <v>EURAB6E39Y=ICAP</v>
      </c>
      <c r="L114" s="5"/>
      <c r="M114" s="59" t="str">
        <f>_xll.qlSwapIndex(,IborIndexFamily,D114,SettlementDays,Currency,Calendar,FixedLegTenor,FixedLegBDC,FixedLegDayCounter,IborIndex,DiscountingCurve,,Trigger)</f>
        <v>obj_00a07#0000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107</v>
      </c>
      <c r="E115" s="87" t="s">
        <v>115</v>
      </c>
      <c r="F115" s="61">
        <f>EvaluationDate</f>
        <v>42158</v>
      </c>
      <c r="G115" s="32">
        <f>_xll.qlInterestRateIndexValueDate(M115,F115,Trigger)</f>
        <v>42160</v>
      </c>
      <c r="H115" s="32">
        <f>_xll.qlInterestRateIndexMaturity(M115,G115,Trigger)</f>
        <v>56772</v>
      </c>
      <c r="I115" s="24">
        <f>_xll.qlIndexFixing(M115,F115,,Trigger)</f>
        <v>1.6377619620211493E-2</v>
      </c>
      <c r="J115" s="24" t="str">
        <f>Currency&amp;CurveTenor&amp;E115&amp;B112&amp;C112&amp;IF(E115="FRA",SUBSTITUTE(D115,"M",""),D115)&amp;"="</f>
        <v>EUR6MSW40Y=</v>
      </c>
      <c r="K115" s="24" t="str">
        <f>Currency&amp;"AB"&amp;SUBSTITUTE(CurveTenor,"M","E")&amp;D115&amp;"=ICAP"</f>
        <v>EURAB6E40Y=ICAP</v>
      </c>
      <c r="L115" s="5"/>
      <c r="M115" s="59" t="str">
        <f>_xll.qlSwapIndex(,IborIndexFamily,D115,SettlementDays,Currency,Calendar,FixedLegTenor,FixedLegBDC,FixedLegDayCounter,IborIndex,DiscountingCurve,,Trigger)</f>
        <v>obj_00936#0002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108</v>
      </c>
      <c r="E116" s="87" t="s">
        <v>115</v>
      </c>
      <c r="F116" s="61">
        <f>EvaluationDate</f>
        <v>42158</v>
      </c>
      <c r="G116" s="32">
        <f>_xll.qlInterestRateIndexValueDate(M116,F116,Trigger)</f>
        <v>42160</v>
      </c>
      <c r="H116" s="32">
        <f>_xll.qlInterestRateIndexMaturity(M116,G116,Trigger)</f>
        <v>60423</v>
      </c>
      <c r="I116" s="24">
        <f>_xll.qlIndexFixing(M116,F116,,Trigger)</f>
        <v>1.5960283402342505E-2</v>
      </c>
      <c r="J116" s="24" t="str">
        <f>Currency&amp;CurveTenor&amp;E116&amp;B113&amp;C113&amp;IF(E116="FRA",SUBSTITUTE(D116,"M",""),D116)&amp;"="</f>
        <v>EUR6MSW50Y=</v>
      </c>
      <c r="K116" s="24" t="str">
        <f>Currency&amp;"AB"&amp;SUBSTITUTE(CurveTenor,"M","E")&amp;D116&amp;"=ICAP"</f>
        <v>EURAB6E50Y=ICAP</v>
      </c>
      <c r="L116" s="5"/>
      <c r="M116" s="59" t="str">
        <f>_xll.qlSwapIndex(,IborIndexFamily,D116,SettlementDays,Currency,Calendar,FixedLegTenor,FixedLegBDC,FixedLegDayCounter,IborIndex,DiscountingCurve,,Trigger)</f>
        <v>obj_00937#0002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4"/>
      <c r="C117" s="54"/>
      <c r="D117" s="100" t="s">
        <v>109</v>
      </c>
      <c r="E117" s="88" t="s">
        <v>115</v>
      </c>
      <c r="F117" s="63">
        <f>EvaluationDate</f>
        <v>42158</v>
      </c>
      <c r="G117" s="33">
        <f>_xll.qlInterestRateIndexValueDate(M117,F117,Trigger)</f>
        <v>42160</v>
      </c>
      <c r="H117" s="33">
        <f>_xll.qlInterestRateIndexMaturity(M117,G117,Trigger)</f>
        <v>64075</v>
      </c>
      <c r="I117" s="26">
        <f>_xll.qlIndexFixing(M117,F117,,Trigger)</f>
        <v>1.5811146851006354E-2</v>
      </c>
      <c r="J117" s="26" t="str">
        <f>Currency&amp;CurveTenor&amp;E117&amp;B114&amp;C114&amp;IF(E117="FRA",SUBSTITUTE(D117,"M",""),D117)&amp;"="</f>
        <v>EUR6MSW60Y=</v>
      </c>
      <c r="K117" s="26" t="str">
        <f>Currency&amp;"AB"&amp;SUBSTITUTE(CurveTenor,"M","E")&amp;D117&amp;"=ICAP"</f>
        <v>EURAB6E60Y=ICAP</v>
      </c>
      <c r="L117" s="5"/>
      <c r="M117" s="65" t="str">
        <f>_xll.qlSwapIndex(,IborIndexFamily,D117,SettlementDays,Currency,Calendar,FixedLegTenor,FixedLegBDC,FixedLegDayCounter,IborIndex,DiscountingCurve,,Trigger)</f>
        <v>obj_0096d#0002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3"/>
      <c r="C118" s="3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99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4"/>
      <c r="E6" s="86"/>
      <c r="F6" s="95"/>
      <c r="G6" s="95"/>
      <c r="H6" s="95"/>
      <c r="I6" s="96"/>
      <c r="J6" s="96"/>
      <c r="K6" s="89"/>
      <c r="L6" s="27"/>
      <c r="M6" s="128"/>
      <c r="N6" s="5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7"/>
      <c r="E7" s="87"/>
      <c r="F7" s="98"/>
      <c r="G7" s="98"/>
      <c r="H7" s="98"/>
      <c r="I7" s="90"/>
      <c r="J7" s="90"/>
      <c r="K7" s="90"/>
      <c r="L7" s="27"/>
      <c r="M7" s="92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7" t="s">
        <v>111</v>
      </c>
      <c r="E8" s="87" t="s">
        <v>148</v>
      </c>
      <c r="F8" s="98">
        <f t="shared" ref="F8:F23" si="0">EvaluationDate</f>
        <v>42158</v>
      </c>
      <c r="G8" s="98">
        <f>_xll.qlInterestRateIndexValueDate(M8,F8,Trigger)</f>
        <v>42160</v>
      </c>
      <c r="H8" s="98">
        <f>_xll.qlInterestRateIndexMaturity(M8,G8,Trigger)</f>
        <v>42163</v>
      </c>
      <c r="I8" s="90">
        <f>_xll.qlIndexFixing(M8,F8,TRUE,AllTriggers)</f>
        <v>8.2791336210696898E-4</v>
      </c>
      <c r="J8" s="90" t="str">
        <f t="shared" ref="J8:J23" si="1">Currency&amp;CurveTenor&amp;E8&amp;B8&amp;C8&amp;IF(E8="FRA",SUBSTITUTE(D8,"M",""),D8)&amp;"="</f>
        <v>EUR1YDPSN=</v>
      </c>
      <c r="K8" s="90"/>
      <c r="L8" s="27"/>
      <c r="M8" s="92" t="str">
        <f>_xll.qlIborIndex(,IborIndexFamily,IF(D8="SN","1D",D8),SettlementDays,Currency,Calendar,BDayConvention,EndOfMonth,DayCounter,YieldCurve,,Trigger)</f>
        <v>obj_00927#0001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7" t="s">
        <v>115</v>
      </c>
      <c r="E9" s="87" t="s">
        <v>148</v>
      </c>
      <c r="F9" s="98">
        <f t="shared" si="0"/>
        <v>42158</v>
      </c>
      <c r="G9" s="98">
        <f>_xll.qlInterestRateIndexValueDate(M9,F9,Trigger)</f>
        <v>42160</v>
      </c>
      <c r="H9" s="98">
        <f>_xll.qlInterestRateIndexMaturity(M9,G9,Trigger)</f>
        <v>42167</v>
      </c>
      <c r="I9" s="90">
        <f>_xll.qlIndexFixing(M9,F9,TRUE,AllTriggers)</f>
        <v>8.279171700894697E-4</v>
      </c>
      <c r="J9" s="90" t="str">
        <f t="shared" si="1"/>
        <v>EUR1YDPSW=</v>
      </c>
      <c r="K9" s="90"/>
      <c r="L9" s="27"/>
      <c r="M9" s="92" t="str">
        <f>_xll.qlEuribor(,D9,YieldCurve,,Trigger)</f>
        <v>obj_008f4#0001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7" t="s">
        <v>16</v>
      </c>
      <c r="E10" s="87" t="s">
        <v>148</v>
      </c>
      <c r="F10" s="98">
        <f t="shared" si="0"/>
        <v>42158</v>
      </c>
      <c r="G10" s="98">
        <f>_xll.qlInterestRateIndexValueDate(M10,F10,Trigger)</f>
        <v>42160</v>
      </c>
      <c r="H10" s="98">
        <f>_xll.qlInterestRateIndexMaturity(M10,G10,Trigger)</f>
        <v>42174</v>
      </c>
      <c r="I10" s="90">
        <f>_xll.qlIndexFixing(M10,F10,TRUE,AllTriggers)</f>
        <v>8.2792383415876609E-4</v>
      </c>
      <c r="J10" s="90" t="str">
        <f t="shared" si="1"/>
        <v>EUR1YDP2W=</v>
      </c>
      <c r="K10" s="90"/>
      <c r="L10" s="27"/>
      <c r="M10" s="92" t="str">
        <f>_xll.qlEuribor(,D10,YieldCurve,,Trigger)</f>
        <v>obj_008f1#0001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7" t="s">
        <v>74</v>
      </c>
      <c r="E11" s="87" t="s">
        <v>148</v>
      </c>
      <c r="F11" s="98">
        <f t="shared" si="0"/>
        <v>42158</v>
      </c>
      <c r="G11" s="98">
        <f>_xll.qlInterestRateIndexValueDate(M11,F11,Trigger)</f>
        <v>42160</v>
      </c>
      <c r="H11" s="98">
        <f>_xll.qlInterestRateIndexMaturity(M11,G11,Trigger)</f>
        <v>42181</v>
      </c>
      <c r="I11" s="90">
        <f>_xll.qlIndexFixing(M11,F11,TRUE,AllTriggers)</f>
        <v>8.279304983003856E-4</v>
      </c>
      <c r="J11" s="90" t="str">
        <f t="shared" si="1"/>
        <v>EUR1YDP3W=</v>
      </c>
      <c r="K11" s="90"/>
      <c r="L11" s="27"/>
      <c r="M11" s="92" t="str">
        <f>_xll.qlEuribor(,D11,YieldCurve,,Trigger)</f>
        <v>obj_008f2#0001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7" t="s">
        <v>17</v>
      </c>
      <c r="E12" s="87" t="s">
        <v>148</v>
      </c>
      <c r="F12" s="98">
        <f t="shared" si="0"/>
        <v>42158</v>
      </c>
      <c r="G12" s="99">
        <f>_xll.qlInterestRateIndexValueDate(M12,F12,Trigger)</f>
        <v>42160</v>
      </c>
      <c r="H12" s="98">
        <f>_xll.qlInterestRateIndexMaturity(M12,G12,Trigger)</f>
        <v>42191</v>
      </c>
      <c r="I12" s="90">
        <f>_xll.qlIndexFixing(M12,F12,TRUE,AllTriggers)</f>
        <v>8.2794001862138416E-4</v>
      </c>
      <c r="J12" s="90" t="str">
        <f t="shared" si="1"/>
        <v>EUR1YDP1M=</v>
      </c>
      <c r="K12" s="90"/>
      <c r="L12" s="27"/>
      <c r="M12" s="92" t="str">
        <f>_xll.qlEuribor(,D12,YieldCurve,,Trigger)</f>
        <v>obj_008fc#0001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7" t="s">
        <v>18</v>
      </c>
      <c r="E13" s="87" t="s">
        <v>148</v>
      </c>
      <c r="F13" s="98">
        <f t="shared" si="0"/>
        <v>42158</v>
      </c>
      <c r="G13" s="99">
        <f>_xll.qlInterestRateIndexValueDate(M13,F13,Trigger)</f>
        <v>42160</v>
      </c>
      <c r="H13" s="98">
        <f>_xll.qlInterestRateIndexMaturity(M13,G13,Trigger)</f>
        <v>42221</v>
      </c>
      <c r="I13" s="90">
        <f>_xll.qlIndexFixing(M13,F13,TRUE,AllTriggers)</f>
        <v>8.2796858045882705E-4</v>
      </c>
      <c r="J13" s="90" t="str">
        <f t="shared" si="1"/>
        <v>EUR1YDP2M=</v>
      </c>
      <c r="K13" s="90"/>
      <c r="L13" s="27"/>
      <c r="M13" s="92" t="str">
        <f>_xll.qlEuribor(,D13,YieldCurve,,Trigger)</f>
        <v>obj_008ef#0001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7" t="s">
        <v>19</v>
      </c>
      <c r="E14" s="87" t="s">
        <v>148</v>
      </c>
      <c r="F14" s="98">
        <f t="shared" si="0"/>
        <v>42158</v>
      </c>
      <c r="G14" s="99">
        <f>_xll.qlInterestRateIndexValueDate(M14,F14,Trigger)</f>
        <v>42160</v>
      </c>
      <c r="H14" s="98">
        <f>_xll.qlInterestRateIndexMaturity(M14,G14,Trigger)</f>
        <v>42254</v>
      </c>
      <c r="I14" s="90">
        <f>_xll.qlIndexFixing(M14,F14,TRUE,AllTriggers)</f>
        <v>8.280000000004241E-4</v>
      </c>
      <c r="J14" s="90" t="str">
        <f t="shared" si="1"/>
        <v>EUR1YDP3M=</v>
      </c>
      <c r="K14" s="90"/>
      <c r="L14" s="27"/>
      <c r="M14" s="92" t="str">
        <f>_xll.qlEuribor(,D14,YieldCurve,,Trigger)</f>
        <v>obj_008f3#0001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7" t="s">
        <v>20</v>
      </c>
      <c r="E15" s="87" t="s">
        <v>148</v>
      </c>
      <c r="F15" s="98">
        <f t="shared" si="0"/>
        <v>42158</v>
      </c>
      <c r="G15" s="99">
        <f>_xll.qlInterestRateIndexValueDate(M15,F15,Trigger)</f>
        <v>42160</v>
      </c>
      <c r="H15" s="98">
        <f>_xll.qlInterestRateIndexMaturity(M15,G15,Trigger)</f>
        <v>42282</v>
      </c>
      <c r="I15" s="90">
        <f>_xll.qlIndexFixing(M15,F15,TRUE,AllTriggers)</f>
        <v>8.6215548198358887E-4</v>
      </c>
      <c r="J15" s="90" t="str">
        <f t="shared" si="1"/>
        <v>EUR1YDP4M=</v>
      </c>
      <c r="K15" s="90"/>
      <c r="L15" s="27"/>
      <c r="M15" s="92" t="str">
        <f>_xll.qlEuribor(,D15,YieldCurve,,Trigger)</f>
        <v>obj_008f9#0001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7" t="s">
        <v>21</v>
      </c>
      <c r="E16" s="87" t="s">
        <v>148</v>
      </c>
      <c r="F16" s="98">
        <f t="shared" si="0"/>
        <v>42158</v>
      </c>
      <c r="G16" s="99">
        <f>_xll.qlInterestRateIndexValueDate(M16,F16,Trigger)</f>
        <v>42160</v>
      </c>
      <c r="H16" s="98">
        <f>_xll.qlInterestRateIndexMaturity(M16,G16,Trigger)</f>
        <v>42313</v>
      </c>
      <c r="I16" s="90">
        <f>_xll.qlIndexFixing(M16,F16,TRUE,AllTriggers)</f>
        <v>9.5299747801281349E-4</v>
      </c>
      <c r="J16" s="90" t="str">
        <f t="shared" si="1"/>
        <v>EUR1YDP5M=</v>
      </c>
      <c r="K16" s="90"/>
      <c r="L16" s="27"/>
      <c r="M16" s="92" t="str">
        <f>_xll.qlEuribor(,D16,YieldCurve,,Trigger)</f>
        <v>obj_008fa#0001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7" t="s">
        <v>14</v>
      </c>
      <c r="E17" s="87" t="s">
        <v>148</v>
      </c>
      <c r="F17" s="98">
        <f t="shared" si="0"/>
        <v>42158</v>
      </c>
      <c r="G17" s="99">
        <f>_xll.qlInterestRateIndexValueDate(M17,F17,Trigger)</f>
        <v>42160</v>
      </c>
      <c r="H17" s="98">
        <f>_xll.qlInterestRateIndexMaturity(M17,G17,Trigger)</f>
        <v>42345</v>
      </c>
      <c r="I17" s="90">
        <f>_xll.qlIndexFixing(M17,F17,TRUE,AllTriggers)</f>
        <v>1.0599999999989507E-3</v>
      </c>
      <c r="J17" s="90" t="str">
        <f t="shared" si="1"/>
        <v>EUR1YDP6M=</v>
      </c>
      <c r="K17" s="90"/>
      <c r="L17" s="27"/>
      <c r="M17" s="92" t="str">
        <f>_xll.qlEuribor(,D17,YieldCurve,,Trigger)</f>
        <v>obj_008f5#0001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97" t="s">
        <v>68</v>
      </c>
      <c r="E18" s="87" t="s">
        <v>148</v>
      </c>
      <c r="F18" s="98">
        <f t="shared" si="0"/>
        <v>42158</v>
      </c>
      <c r="G18" s="99">
        <f>_xll.qlInterestRateIndexValueDate(M18,F18,Trigger)</f>
        <v>42160</v>
      </c>
      <c r="H18" s="98">
        <f>_xll.qlInterestRateIndexMaturity(M18,G18,Trigger)</f>
        <v>42374</v>
      </c>
      <c r="I18" s="90">
        <f>_xll.qlIndexFixing(M18,F18,TRUE,AllTriggers)</f>
        <v>1.1468021311565018E-3</v>
      </c>
      <c r="J18" s="90" t="str">
        <f t="shared" si="1"/>
        <v>EUR1YDP7M=</v>
      </c>
      <c r="K18" s="90"/>
      <c r="L18" s="27"/>
      <c r="M18" s="92" t="str">
        <f>_xll.qlEuribor(,D18,YieldCurve,,Trigger)</f>
        <v>obj_008ff#0001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97" t="s">
        <v>69</v>
      </c>
      <c r="E19" s="87" t="s">
        <v>148</v>
      </c>
      <c r="F19" s="98">
        <f t="shared" si="0"/>
        <v>42158</v>
      </c>
      <c r="G19" s="99">
        <f>_xll.qlInterestRateIndexValueDate(M19,F19,Trigger)</f>
        <v>42160</v>
      </c>
      <c r="H19" s="98">
        <f>_xll.qlInterestRateIndexMaturity(M19,G19,Trigger)</f>
        <v>42405</v>
      </c>
      <c r="I19" s="90">
        <f>_xll.qlIndexFixing(M19,F19,TRUE,AllTriggers)</f>
        <v>1.2357277282064865E-3</v>
      </c>
      <c r="J19" s="90" t="str">
        <f t="shared" si="1"/>
        <v>EUR1YDP8M=</v>
      </c>
      <c r="K19" s="90"/>
      <c r="L19" s="27"/>
      <c r="M19" s="92" t="str">
        <f>_xll.qlEuribor(,D19,YieldCurve,,Trigger)</f>
        <v>obj_008fd#0001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97" t="s">
        <v>22</v>
      </c>
      <c r="E20" s="87" t="s">
        <v>148</v>
      </c>
      <c r="F20" s="99">
        <f t="shared" si="0"/>
        <v>42158</v>
      </c>
      <c r="G20" s="99">
        <f>_xll.qlInterestRateIndexValueDate(M20,F20,Trigger)</f>
        <v>42160</v>
      </c>
      <c r="H20" s="99">
        <f>_xll.qlInterestRateIndexMaturity(M20,G20,Trigger)</f>
        <v>42436</v>
      </c>
      <c r="I20" s="90">
        <f>_xll.qlIndexFixing(M20,F20,TRUE,AllTriggers)</f>
        <v>1.3209999999987663E-3</v>
      </c>
      <c r="J20" s="90" t="str">
        <f t="shared" si="1"/>
        <v>EUR1YDP9M=</v>
      </c>
      <c r="K20" s="91"/>
      <c r="L20" s="58"/>
      <c r="M20" s="92" t="str">
        <f>_xll.qlEuribor(,D20,YieldCurve,,Trigger)</f>
        <v>obj_008fb#0001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97" t="s">
        <v>70</v>
      </c>
      <c r="E21" s="87" t="s">
        <v>148</v>
      </c>
      <c r="F21" s="99">
        <f t="shared" si="0"/>
        <v>42158</v>
      </c>
      <c r="G21" s="99">
        <f>_xll.qlInterestRateIndexValueDate(M21,F21,Trigger)</f>
        <v>42160</v>
      </c>
      <c r="H21" s="99">
        <f>_xll.qlInterestRateIndexMaturity(M21,G21,Trigger)</f>
        <v>42465</v>
      </c>
      <c r="I21" s="90">
        <f>_xll.qlIndexFixing(M21,F21,TRUE,AllTriggers)</f>
        <v>1.3992740680999643E-3</v>
      </c>
      <c r="J21" s="90" t="str">
        <f t="shared" si="1"/>
        <v>EUR1YDP10M=</v>
      </c>
      <c r="K21" s="91"/>
      <c r="L21" s="58"/>
      <c r="M21" s="92" t="str">
        <f>_xll.qlEuribor(,D21,YieldCurve,,Trigger)</f>
        <v>obj_008f7#0001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97" t="s">
        <v>71</v>
      </c>
      <c r="E22" s="87" t="s">
        <v>148</v>
      </c>
      <c r="F22" s="99">
        <f t="shared" si="0"/>
        <v>42158</v>
      </c>
      <c r="G22" s="99">
        <f>_xll.qlInterestRateIndexValueDate(M22,F22,Trigger)</f>
        <v>42160</v>
      </c>
      <c r="H22" s="99">
        <f>_xll.qlInterestRateIndexMaturity(M22,G22,Trigger)</f>
        <v>42495</v>
      </c>
      <c r="I22" s="90">
        <f>_xll.qlIndexFixing(M22,F22,TRUE,AllTriggers)</f>
        <v>1.4871126102988532E-3</v>
      </c>
      <c r="J22" s="90" t="str">
        <f t="shared" si="1"/>
        <v>EUR1YDP11M=</v>
      </c>
      <c r="K22" s="91"/>
      <c r="L22" s="58"/>
      <c r="M22" s="92" t="str">
        <f>_xll.qlEuribor(,D22,YieldCurve,,Trigger)</f>
        <v>obj_008f0#0001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00" t="s">
        <v>73</v>
      </c>
      <c r="E23" s="88" t="s">
        <v>148</v>
      </c>
      <c r="F23" s="103">
        <f t="shared" si="0"/>
        <v>42158</v>
      </c>
      <c r="G23" s="103">
        <f>_xll.qlInterestRateIndexValueDate(IborIndex,F23,Trigger)</f>
        <v>42160</v>
      </c>
      <c r="H23" s="103">
        <f>_xll.qlInterestRateIndexMaturity(IborIndex,G23,Trigger)</f>
        <v>42527</v>
      </c>
      <c r="I23" s="90">
        <f>_xll.qlIndexFixing(IborIndex,F23,TRUE,AllTriggers)</f>
        <v>1.5999999998924292E-3</v>
      </c>
      <c r="J23" s="102" t="str">
        <f t="shared" si="1"/>
        <v>EUR1YDP12M=</v>
      </c>
      <c r="K23" s="104"/>
      <c r="L23" s="58"/>
      <c r="M23" s="93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206</v>
      </c>
      <c r="D24" s="94" t="s">
        <v>75</v>
      </c>
      <c r="E24" s="84" t="s">
        <v>67</v>
      </c>
      <c r="F24" s="105">
        <f>_xll.qlInterestRateIndexFixingDate(IborIndex,G24,Trigger)</f>
        <v>42187</v>
      </c>
      <c r="G24" s="105">
        <f>_xll.qlCalendarAdvance(Calendar,SettlementDate,B24&amp;"M","mf",TRUE)</f>
        <v>42191</v>
      </c>
      <c r="H24" s="105">
        <f>_xll.qlInterestRateIndexMaturity(IborIndex,G24,Trigger)</f>
        <v>42557</v>
      </c>
      <c r="I24" s="96">
        <f>_xll.qlIndexFixing(IborIndex,F24,TRUE,AllTriggers)</f>
        <v>1.7699999999997364E-3</v>
      </c>
      <c r="J24" s="101" t="str">
        <f t="shared" ref="J24:J35" si="2">Currency&amp;CurveTenor&amp;E24&amp;B24&amp;C24&amp;IF(E24="FRA",SUBSTITUTE(D24,"M",""),D24)&amp;"F="</f>
        <v>EUR1YFRA1X13F=</v>
      </c>
      <c r="K24" s="96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206</v>
      </c>
      <c r="D25" s="97" t="s">
        <v>76</v>
      </c>
      <c r="E25" s="85" t="s">
        <v>67</v>
      </c>
      <c r="F25" s="99">
        <f>_xll.qlInterestRateIndexFixingDate(IborIndex,G25,Trigger)</f>
        <v>42219</v>
      </c>
      <c r="G25" s="99">
        <f>_xll.qlCalendarAdvance(Calendar,SettlementDate,B25&amp;"M","mf",TRUE)</f>
        <v>42221</v>
      </c>
      <c r="H25" s="99">
        <f>_xll.qlInterestRateIndexMaturity(IborIndex,G25,Trigger)</f>
        <v>42587</v>
      </c>
      <c r="I25" s="91">
        <f>_xll.qlIndexFixing(IborIndex,F25,TRUE,AllTriggers)</f>
        <v>1.8199999999997363E-3</v>
      </c>
      <c r="J25" s="90" t="str">
        <f t="shared" si="2"/>
        <v>EUR1YFRA2X14F=</v>
      </c>
      <c r="K25" s="91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206</v>
      </c>
      <c r="D26" s="97" t="s">
        <v>77</v>
      </c>
      <c r="E26" s="85" t="s">
        <v>67</v>
      </c>
      <c r="F26" s="99">
        <f>_xll.qlInterestRateIndexFixingDate(IborIndex,G26,Trigger)</f>
        <v>42250</v>
      </c>
      <c r="G26" s="99">
        <f>_xll.qlCalendarAdvance(Calendar,SettlementDate,B26&amp;"M","mf",TRUE)</f>
        <v>42254</v>
      </c>
      <c r="H26" s="99">
        <f>_xll.qlInterestRateIndexMaturity(IborIndex,G26,Trigger)</f>
        <v>42620</v>
      </c>
      <c r="I26" s="91">
        <f>_xll.qlIndexFixing(IborIndex,F26,TRUE,AllTriggers)</f>
        <v>1.8699999999992995E-3</v>
      </c>
      <c r="J26" s="90" t="str">
        <f t="shared" si="2"/>
        <v>EUR1YFRA3X15F=</v>
      </c>
      <c r="K26" s="91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206</v>
      </c>
      <c r="D27" s="97" t="s">
        <v>78</v>
      </c>
      <c r="E27" s="85" t="s">
        <v>67</v>
      </c>
      <c r="F27" s="99">
        <f>_xll.qlInterestRateIndexFixingDate(IborIndex,G27,Trigger)</f>
        <v>42278</v>
      </c>
      <c r="G27" s="99">
        <f>_xll.qlCalendarAdvance(Calendar,SettlementDate,B27&amp;"M","mf",TRUE)</f>
        <v>42282</v>
      </c>
      <c r="H27" s="99">
        <f>_xll.qlInterestRateIndexMaturity(IborIndex,G27,Trigger)</f>
        <v>42648</v>
      </c>
      <c r="I27" s="91">
        <f>_xll.qlIndexFixing(IborIndex,F27,TRUE,AllTriggers)</f>
        <v>1.9099999999784636E-3</v>
      </c>
      <c r="J27" s="90" t="str">
        <f t="shared" si="2"/>
        <v>EUR1YFRA4X16F=</v>
      </c>
      <c r="K27" s="91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206</v>
      </c>
      <c r="D28" s="97" t="s">
        <v>79</v>
      </c>
      <c r="E28" s="85" t="s">
        <v>67</v>
      </c>
      <c r="F28" s="99">
        <f>_xll.qlInterestRateIndexFixingDate(IborIndex,G28,Trigger)</f>
        <v>42311</v>
      </c>
      <c r="G28" s="99">
        <f>_xll.qlCalendarAdvance(Calendar,SettlementDate,B28&amp;"M","mf",TRUE)</f>
        <v>42313</v>
      </c>
      <c r="H28" s="99">
        <f>_xll.qlInterestRateIndexMaturity(IborIndex,G28,Trigger)</f>
        <v>42681</v>
      </c>
      <c r="I28" s="91">
        <f>_xll.qlIndexFixing(IborIndex,F28,TRUE,AllTriggers)</f>
        <v>1.9700000000212907E-3</v>
      </c>
      <c r="J28" s="90" t="str">
        <f t="shared" si="2"/>
        <v>EUR1YFRA5X17F=</v>
      </c>
      <c r="K28" s="91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206</v>
      </c>
      <c r="D29" s="97" t="s">
        <v>45</v>
      </c>
      <c r="E29" s="85" t="s">
        <v>67</v>
      </c>
      <c r="F29" s="99">
        <f>_xll.qlInterestRateIndexFixingDate(IborIndex,G29,Trigger)</f>
        <v>42341</v>
      </c>
      <c r="G29" s="99">
        <f>_xll.qlCalendarAdvance(Calendar,SettlementDate,B29&amp;"M","mf",TRUE)</f>
        <v>42345</v>
      </c>
      <c r="H29" s="99">
        <f>_xll.qlInterestRateIndexMaturity(IborIndex,G29,Trigger)</f>
        <v>42711</v>
      </c>
      <c r="I29" s="91">
        <f>_xll.qlIndexFixing(IborIndex,F29,TRUE,AllTriggers)</f>
        <v>2.0199999999979891E-3</v>
      </c>
      <c r="J29" s="90" t="str">
        <f t="shared" si="2"/>
        <v>EUR1YFRA6X18F=</v>
      </c>
      <c r="K29" s="91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206</v>
      </c>
      <c r="D30" s="97" t="s">
        <v>80</v>
      </c>
      <c r="E30" s="85" t="s">
        <v>67</v>
      </c>
      <c r="F30" s="99">
        <f>_xll.qlInterestRateIndexFixingDate(IborIndex,G30,Trigger)</f>
        <v>42369</v>
      </c>
      <c r="G30" s="99">
        <f>_xll.qlCalendarAdvance(Calendar,SettlementDate,B30&amp;"M","mf",TRUE)</f>
        <v>42374</v>
      </c>
      <c r="H30" s="99">
        <f>_xll.qlInterestRateIndexMaturity(IborIndex,G30,Trigger)</f>
        <v>42740</v>
      </c>
      <c r="I30" s="91">
        <f>_xll.qlIndexFixing(IborIndex,F30,TRUE,AllTriggers)</f>
        <v>2.0999999999927908E-3</v>
      </c>
      <c r="J30" s="90" t="str">
        <f t="shared" si="2"/>
        <v>EUR1YFRA7X19F=</v>
      </c>
      <c r="K30" s="109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206</v>
      </c>
      <c r="D31" s="97" t="s">
        <v>81</v>
      </c>
      <c r="E31" s="85" t="s">
        <v>67</v>
      </c>
      <c r="F31" s="99">
        <f>_xll.qlInterestRateIndexFixingDate(IborIndex,G31,Trigger)</f>
        <v>42403</v>
      </c>
      <c r="G31" s="99">
        <f>_xll.qlCalendarAdvance(Calendar,SettlementDate,B31&amp;"M","mf",TRUE)</f>
        <v>42405</v>
      </c>
      <c r="H31" s="99">
        <f>_xll.qlInterestRateIndexMaturity(IborIndex,G31,Trigger)</f>
        <v>42772</v>
      </c>
      <c r="I31" s="91">
        <f>_xll.qlIndexFixing(IborIndex,F31,TRUE,AllTriggers)</f>
        <v>2.2000000000041756E-3</v>
      </c>
      <c r="J31" s="90" t="str">
        <f t="shared" si="2"/>
        <v>EUR1YFRA8X20F=</v>
      </c>
      <c r="K31" s="109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206</v>
      </c>
      <c r="D32" s="97" t="s">
        <v>82</v>
      </c>
      <c r="E32" s="85" t="s">
        <v>67</v>
      </c>
      <c r="F32" s="99">
        <f>_xll.qlInterestRateIndexFixingDate(IborIndex,G32,Trigger)</f>
        <v>42432</v>
      </c>
      <c r="G32" s="99">
        <f>_xll.qlCalendarAdvance(Calendar,SettlementDate,B32&amp;"M","mf",TRUE)</f>
        <v>42436</v>
      </c>
      <c r="H32" s="99">
        <f>_xll.qlInterestRateIndexMaturity(IborIndex,G32,Trigger)</f>
        <v>42801</v>
      </c>
      <c r="I32" s="91">
        <f>_xll.qlIndexFixing(IborIndex,F32,TRUE,AllTriggers)</f>
        <v>2.2999999999965622E-3</v>
      </c>
      <c r="J32" s="90" t="str">
        <f t="shared" si="2"/>
        <v>EUR1YFRA9X21F=</v>
      </c>
      <c r="K32" s="109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206</v>
      </c>
      <c r="D33" s="97" t="s">
        <v>83</v>
      </c>
      <c r="E33" s="85" t="s">
        <v>67</v>
      </c>
      <c r="F33" s="99">
        <f>_xll.qlInterestRateIndexFixingDate(IborIndex,G33,Trigger)</f>
        <v>42461</v>
      </c>
      <c r="G33" s="99">
        <f>_xll.qlCalendarAdvance(Calendar,SettlementDate,B33&amp;"M","mf",TRUE)</f>
        <v>42465</v>
      </c>
      <c r="H33" s="99">
        <f>_xll.qlInterestRateIndexMaturity(IborIndex,G33,Trigger)</f>
        <v>42830</v>
      </c>
      <c r="I33" s="91">
        <f>_xll.qlIndexFixing(IborIndex,F33,TRUE,AllTriggers)</f>
        <v>2.4200000003304517E-3</v>
      </c>
      <c r="J33" s="90" t="str">
        <f t="shared" si="2"/>
        <v>EUR1YFRA10X22F=</v>
      </c>
      <c r="K33" s="109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206</v>
      </c>
      <c r="D34" s="97" t="s">
        <v>84</v>
      </c>
      <c r="E34" s="85" t="s">
        <v>67</v>
      </c>
      <c r="F34" s="99">
        <f>_xll.qlInterestRateIndexFixingDate(IborIndex,G34,Trigger)</f>
        <v>42493</v>
      </c>
      <c r="G34" s="99">
        <f>_xll.qlCalendarAdvance(Calendar,SettlementDate,B34&amp;"M","mf",TRUE)</f>
        <v>42495</v>
      </c>
      <c r="H34" s="99">
        <f>_xll.qlInterestRateIndexMaturity(IborIndex,G34,Trigger)</f>
        <v>42860</v>
      </c>
      <c r="I34" s="91">
        <f>_xll.qlIndexFixing(IborIndex,F34,TRUE,AllTriggers)</f>
        <v>2.5500000002756217E-3</v>
      </c>
      <c r="J34" s="90" t="str">
        <f t="shared" si="2"/>
        <v>EUR1YFRA11X23F=</v>
      </c>
      <c r="K34" s="109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206</v>
      </c>
      <c r="D35" s="97" t="s">
        <v>155</v>
      </c>
      <c r="E35" s="85" t="s">
        <v>67</v>
      </c>
      <c r="F35" s="99">
        <f>_xll.qlInterestRateIndexFixingDate(IborIndex,G35,Trigger)</f>
        <v>42523</v>
      </c>
      <c r="G35" s="99">
        <f>_xll.qlCalendarAdvance(Calendar,SettlementDate,B35&amp;"M","mf",TRUE)</f>
        <v>42527</v>
      </c>
      <c r="H35" s="99">
        <f>_xll.qlInterestRateIndexMaturity(IborIndex,G35,Trigger)</f>
        <v>42892</v>
      </c>
      <c r="I35" s="91">
        <f>_xll.qlIndexFixing(IborIndex,F35,TRUE,AllTriggers)</f>
        <v>2.679999999911341E-3</v>
      </c>
      <c r="J35" s="90" t="str">
        <f t="shared" si="2"/>
        <v>EUR1YFRA12X24F=</v>
      </c>
      <c r="K35" s="109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7"/>
      <c r="E36" s="118"/>
      <c r="F36" s="118"/>
      <c r="G36" s="118"/>
      <c r="H36" s="118"/>
      <c r="I36" s="125"/>
      <c r="J36" s="125"/>
      <c r="K36" s="125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7"/>
      <c r="E37" s="118"/>
      <c r="F37" s="118"/>
      <c r="G37" s="118"/>
      <c r="H37" s="118"/>
      <c r="I37" s="125"/>
      <c r="J37" s="125"/>
      <c r="K37" s="125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7"/>
      <c r="E38" s="118"/>
      <c r="F38" s="118"/>
      <c r="G38" s="118"/>
      <c r="H38" s="118"/>
      <c r="I38" s="125"/>
      <c r="J38" s="125"/>
      <c r="K38" s="125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7"/>
      <c r="E39" s="118"/>
      <c r="F39" s="118"/>
      <c r="G39" s="118"/>
      <c r="H39" s="118"/>
      <c r="I39" s="125"/>
      <c r="J39" s="125"/>
      <c r="K39" s="12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7"/>
      <c r="E40" s="118"/>
      <c r="F40" s="118"/>
      <c r="G40" s="118"/>
      <c r="H40" s="118"/>
      <c r="I40" s="125"/>
      <c r="J40" s="125"/>
      <c r="K40" s="12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7"/>
      <c r="E41" s="118"/>
      <c r="F41" s="118"/>
      <c r="G41" s="118"/>
      <c r="H41" s="118"/>
      <c r="I41" s="125"/>
      <c r="J41" s="125"/>
      <c r="K41" s="12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25"/>
      <c r="K42" s="12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25"/>
      <c r="K43" s="12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25"/>
      <c r="K44" s="125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25"/>
      <c r="K45" s="12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25"/>
      <c r="K46" s="12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6"/>
      <c r="K47" s="12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25"/>
      <c r="K49" s="12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25"/>
      <c r="K50" s="12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25"/>
      <c r="K51" s="12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25"/>
      <c r="K52" s="12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25"/>
      <c r="K53" s="12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25"/>
      <c r="K54" s="12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25"/>
      <c r="K55" s="12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25"/>
      <c r="K56" s="12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25"/>
      <c r="K57" s="12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25"/>
      <c r="K58" s="12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25"/>
      <c r="K59" s="12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25"/>
      <c r="K60" s="12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25"/>
      <c r="K61" s="12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6"/>
      <c r="K62" s="126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3"/>
      <c r="E63" s="115"/>
      <c r="F63" s="115"/>
      <c r="G63" s="115"/>
      <c r="H63" s="115"/>
      <c r="I63" s="124"/>
      <c r="J63" s="124"/>
      <c r="K63" s="124"/>
      <c r="L63" s="5"/>
      <c r="M63" s="127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7"/>
      <c r="E64" s="118"/>
      <c r="F64" s="118"/>
      <c r="G64" s="118"/>
      <c r="H64" s="118"/>
      <c r="I64" s="125"/>
      <c r="J64" s="125"/>
      <c r="K64" s="125"/>
      <c r="L64" s="5"/>
      <c r="M64" s="118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7"/>
      <c r="E65" s="118"/>
      <c r="F65" s="118"/>
      <c r="G65" s="118"/>
      <c r="H65" s="118"/>
      <c r="I65" s="125"/>
      <c r="J65" s="125"/>
      <c r="K65" s="125"/>
      <c r="L65" s="5"/>
      <c r="M65" s="118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7"/>
      <c r="C66" s="117"/>
      <c r="D66" s="117"/>
      <c r="E66" s="118"/>
      <c r="F66" s="118"/>
      <c r="G66" s="118"/>
      <c r="H66" s="118"/>
      <c r="I66" s="125"/>
      <c r="J66" s="125"/>
      <c r="K66" s="125"/>
      <c r="L66" s="5"/>
      <c r="M66" s="118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25"/>
      <c r="K67" s="125"/>
      <c r="L67" s="5"/>
      <c r="M67" s="118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25"/>
      <c r="K68" s="125"/>
      <c r="L68" s="5"/>
      <c r="M68" s="118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25"/>
      <c r="K69" s="125"/>
      <c r="L69" s="5"/>
      <c r="M69" s="118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25"/>
      <c r="K70" s="125"/>
      <c r="L70" s="5"/>
      <c r="M70" s="118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25"/>
      <c r="K71" s="125"/>
      <c r="L71" s="5"/>
      <c r="M71" s="118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25"/>
      <c r="K72" s="125"/>
      <c r="L72" s="5"/>
      <c r="M72" s="118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25"/>
      <c r="K73" s="125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25"/>
      <c r="K74" s="125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97"/>
      <c r="E75" s="87"/>
      <c r="F75" s="92"/>
      <c r="G75" s="92"/>
      <c r="H75" s="92"/>
      <c r="I75" s="109"/>
      <c r="J75" s="90"/>
      <c r="K75" s="109"/>
      <c r="L75" s="27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97"/>
      <c r="E76" s="87"/>
      <c r="F76" s="92"/>
      <c r="G76" s="92"/>
      <c r="H76" s="92"/>
      <c r="I76" s="109"/>
      <c r="J76" s="90"/>
      <c r="K76" s="109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97"/>
      <c r="E77" s="87"/>
      <c r="F77" s="92"/>
      <c r="G77" s="92"/>
      <c r="H77" s="92"/>
      <c r="I77" s="109"/>
      <c r="J77" s="90"/>
      <c r="K77" s="109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97" t="s">
        <v>25</v>
      </c>
      <c r="E78" s="87" t="s">
        <v>115</v>
      </c>
      <c r="F78" s="99">
        <f t="shared" ref="F78:F114" si="4">EvaluationDate</f>
        <v>42158</v>
      </c>
      <c r="G78" s="99">
        <f>_xll.qlInterestRateIndexValueDate(M78,F78,Trigger)</f>
        <v>42160</v>
      </c>
      <c r="H78" s="99">
        <f>_xll.qlInterestRateIndexMaturity(M78,G78,Trigger)</f>
        <v>43256</v>
      </c>
      <c r="I78" s="91">
        <f>_xll.qlIndexFixing(M78,F78,TRUE,AllTriggers)</f>
        <v>3.129999999957877E-3</v>
      </c>
      <c r="J78" s="90" t="str">
        <f t="shared" ref="J78:J105" si="5">Currency&amp;CurveTenor&amp;E78&amp;B39&amp;C39&amp;IF(E78="FRA",SUBSTITUTE(D78,"M",""),D78)&amp;"="</f>
        <v>EUR1YSW3Y=</v>
      </c>
      <c r="K78" s="109" t="s">
        <v>188</v>
      </c>
      <c r="L78" s="44"/>
      <c r="M78" s="59" t="str">
        <f>_xll.qlSwapIndex(,IborIndexFamily,D78,SettlementDays,Currency,Calendar,FixedLegTenor,FixedLegBDC,FixedLegDayCounter,IborIndex,DiscountingCurve,,Trigger)</f>
        <v>obj_009a6#0001</v>
      </c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7" t="s">
        <v>26</v>
      </c>
      <c r="E79" s="87" t="s">
        <v>115</v>
      </c>
      <c r="F79" s="99">
        <f t="shared" si="4"/>
        <v>42158</v>
      </c>
      <c r="G79" s="99">
        <f>_xll.qlInterestRateIndexValueDate(M79,F79,Trigger)</f>
        <v>42160</v>
      </c>
      <c r="H79" s="99">
        <f>_xll.qlInterestRateIndexMaturity(M79,G79,Trigger)</f>
        <v>43621</v>
      </c>
      <c r="I79" s="91">
        <f>_xll.qlIndexFixing(M79,F79,TRUE,AllTriggers)</f>
        <v>4.5399999999339493E-3</v>
      </c>
      <c r="J79" s="90" t="str">
        <f t="shared" si="5"/>
        <v>EUR1YSW4Y=</v>
      </c>
      <c r="K79" s="109" t="s">
        <v>189</v>
      </c>
      <c r="L79" s="44"/>
      <c r="M79" s="59" t="str">
        <f>_xll.qlSwapIndex(,IborIndexFamily,D79,SettlementDays,Currency,Calendar,FixedLegTenor,FixedLegBDC,FixedLegDayCounter,IborIndex,DiscountingCurve,,Trigger)</f>
        <v>obj_00958#0001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7" t="s">
        <v>27</v>
      </c>
      <c r="E80" s="87" t="s">
        <v>115</v>
      </c>
      <c r="F80" s="99">
        <f t="shared" si="4"/>
        <v>42158</v>
      </c>
      <c r="G80" s="99">
        <f>_xll.qlInterestRateIndexValueDate(M80,F80,Trigger)</f>
        <v>42160</v>
      </c>
      <c r="H80" s="99">
        <f>_xll.qlInterestRateIndexMaturity(M80,G80,Trigger)</f>
        <v>43987</v>
      </c>
      <c r="I80" s="91">
        <f>_xll.qlIndexFixing(M80,F80,TRUE,AllTriggers)</f>
        <v>6.1399999998874299E-3</v>
      </c>
      <c r="J80" s="90" t="str">
        <f t="shared" si="5"/>
        <v>EUR1YSW5Y=</v>
      </c>
      <c r="K80" s="109" t="s">
        <v>190</v>
      </c>
      <c r="L80" s="5"/>
      <c r="M80" s="59" t="str">
        <f>_xll.qlSwapIndex(,IborIndexFamily,D80,SettlementDays,Currency,Calendar,FixedLegTenor,FixedLegBDC,FixedLegDayCounter,IborIndex,DiscountingCurve,,Trigger)</f>
        <v>obj_0099d#0001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7" t="s">
        <v>85</v>
      </c>
      <c r="E81" s="87" t="s">
        <v>115</v>
      </c>
      <c r="F81" s="99">
        <f t="shared" si="4"/>
        <v>42158</v>
      </c>
      <c r="G81" s="99">
        <f>_xll.qlInterestRateIndexValueDate(M81,F81,Trigger)</f>
        <v>42160</v>
      </c>
      <c r="H81" s="99">
        <f>_xll.qlInterestRateIndexMaturity(M81,G81,Trigger)</f>
        <v>44354</v>
      </c>
      <c r="I81" s="91">
        <f>_xll.qlIndexFixing(M81,F81,TRUE,AllTriggers)</f>
        <v>7.6300000000041118E-3</v>
      </c>
      <c r="J81" s="90" t="str">
        <f t="shared" si="5"/>
        <v>EUR1YSW6Y=</v>
      </c>
      <c r="K81" s="109" t="s">
        <v>191</v>
      </c>
      <c r="L81" s="5"/>
      <c r="M81" s="59" t="str">
        <f>_xll.qlSwapIndex(,IborIndexFamily,D81,SettlementDays,Currency,Calendar,FixedLegTenor,FixedLegBDC,FixedLegDayCounter,IborIndex,DiscountingCurve,,Trigger)</f>
        <v>obj_009b7#0001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7" t="s">
        <v>28</v>
      </c>
      <c r="E82" s="87" t="s">
        <v>115</v>
      </c>
      <c r="F82" s="99">
        <f t="shared" si="4"/>
        <v>42158</v>
      </c>
      <c r="G82" s="99">
        <f>_xll.qlInterestRateIndexValueDate(M82,F82,Trigger)</f>
        <v>42160</v>
      </c>
      <c r="H82" s="99">
        <f>_xll.qlInterestRateIndexMaturity(M82,G82,Trigger)</f>
        <v>44718</v>
      </c>
      <c r="I82" s="91">
        <f>_xll.qlIndexFixing(M82,F82,TRUE,AllTriggers)</f>
        <v>9.0499999999990467E-3</v>
      </c>
      <c r="J82" s="90" t="str">
        <f t="shared" si="5"/>
        <v>EUR1YSW7Y=</v>
      </c>
      <c r="K82" s="109" t="s">
        <v>192</v>
      </c>
      <c r="L82" s="5"/>
      <c r="M82" s="59" t="str">
        <f>_xll.qlSwapIndex(,IborIndexFamily,D82,SettlementDays,Currency,Calendar,FixedLegTenor,FixedLegBDC,FixedLegDayCounter,IborIndex,DiscountingCurve,,Trigger)</f>
        <v>obj_00932#0001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7" t="s">
        <v>86</v>
      </c>
      <c r="E83" s="87" t="s">
        <v>115</v>
      </c>
      <c r="F83" s="99">
        <f t="shared" si="4"/>
        <v>42158</v>
      </c>
      <c r="G83" s="99">
        <f>_xll.qlInterestRateIndexValueDate(M83,F83,Trigger)</f>
        <v>42160</v>
      </c>
      <c r="H83" s="99">
        <f>_xll.qlInterestRateIndexMaturity(M83,G83,Trigger)</f>
        <v>45082</v>
      </c>
      <c r="I83" s="91">
        <f>_xll.qlIndexFixing(M83,F83,TRUE,AllTriggers)</f>
        <v>1.0360000000000209E-2</v>
      </c>
      <c r="J83" s="90" t="str">
        <f t="shared" si="5"/>
        <v>EUR1YSW8Y=</v>
      </c>
      <c r="K83" s="109" t="s">
        <v>193</v>
      </c>
      <c r="L83" s="5"/>
      <c r="M83" s="59" t="str">
        <f>_xll.qlSwapIndex(,IborIndexFamily,D83,SettlementDays,Currency,Calendar,FixedLegTenor,FixedLegBDC,FixedLegDayCounter,IborIndex,DiscountingCurve,,Trigger)</f>
        <v>obj_00974#0001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7" t="s">
        <v>87</v>
      </c>
      <c r="E84" s="87" t="s">
        <v>115</v>
      </c>
      <c r="F84" s="99">
        <f t="shared" si="4"/>
        <v>42158</v>
      </c>
      <c r="G84" s="99">
        <f>_xll.qlInterestRateIndexValueDate(M84,F84,Trigger)</f>
        <v>42160</v>
      </c>
      <c r="H84" s="99">
        <f>_xll.qlInterestRateIndexMaturity(M84,G84,Trigger)</f>
        <v>45448</v>
      </c>
      <c r="I84" s="91">
        <f>_xll.qlIndexFixing(M84,F84,TRUE,AllTriggers)</f>
        <v>1.1529999999999893E-2</v>
      </c>
      <c r="J84" s="90" t="str">
        <f t="shared" si="5"/>
        <v>EUR1YSW9Y=</v>
      </c>
      <c r="K84" s="109" t="s">
        <v>194</v>
      </c>
      <c r="L84" s="5"/>
      <c r="M84" s="59" t="str">
        <f>_xll.qlSwapIndex(,IborIndexFamily,D84,SettlementDays,Currency,Calendar,FixedLegTenor,FixedLegBDC,FixedLegDayCounter,IborIndex,DiscountingCurve,,Trigger)</f>
        <v>obj_00992#0001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7" t="s">
        <v>29</v>
      </c>
      <c r="E85" s="87" t="s">
        <v>115</v>
      </c>
      <c r="F85" s="99">
        <f t="shared" si="4"/>
        <v>42158</v>
      </c>
      <c r="G85" s="99">
        <f>_xll.qlInterestRateIndexValueDate(M85,F85,Trigger)</f>
        <v>42160</v>
      </c>
      <c r="H85" s="99">
        <f>_xll.qlInterestRateIndexMaturity(M85,G85,Trigger)</f>
        <v>45813</v>
      </c>
      <c r="I85" s="91">
        <f>_xll.qlIndexFixing(M85,F85,TRUE,AllTriggers)</f>
        <v>1.2509999999999926E-2</v>
      </c>
      <c r="J85" s="90" t="str">
        <f t="shared" si="5"/>
        <v>EUR1YSW10Y=</v>
      </c>
      <c r="K85" s="109" t="s">
        <v>195</v>
      </c>
      <c r="L85" s="5"/>
      <c r="M85" s="59" t="str">
        <f>_xll.qlSwapIndex(,IborIndexFamily,D85,SettlementDays,Currency,Calendar,FixedLegTenor,FixedLegBDC,FixedLegDayCounter,IborIndex,DiscountingCurve,,Trigger)</f>
        <v>obj_00957#0001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7" t="s">
        <v>88</v>
      </c>
      <c r="E86" s="87" t="s">
        <v>115</v>
      </c>
      <c r="F86" s="99">
        <f t="shared" si="4"/>
        <v>42158</v>
      </c>
      <c r="G86" s="99">
        <f>_xll.qlInterestRateIndexValueDate(M86,F86,Trigger)</f>
        <v>42160</v>
      </c>
      <c r="H86" s="99">
        <f>_xll.qlInterestRateIndexMaturity(M86,G86,Trigger)</f>
        <v>46178</v>
      </c>
      <c r="I86" s="91">
        <f>_xll.qlIndexFixing(M86,F86,TRUE,AllTriggers)</f>
        <v>1.3335454319874176E-2</v>
      </c>
      <c r="J86" s="90" t="str">
        <f t="shared" si="5"/>
        <v>EUR1YSW11Y=</v>
      </c>
      <c r="K86" s="109" t="s">
        <v>196</v>
      </c>
      <c r="L86" s="5"/>
      <c r="M86" s="59" t="str">
        <f>_xll.qlSwapIndex(,IborIndexFamily,D86,SettlementDays,Currency,Calendar,FixedLegTenor,FixedLegBDC,FixedLegDayCounter,IborIndex,DiscountingCurve,,Trigger)</f>
        <v>obj_00984#0001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7" t="s">
        <v>30</v>
      </c>
      <c r="E87" s="87" t="s">
        <v>115</v>
      </c>
      <c r="F87" s="99">
        <f t="shared" si="4"/>
        <v>42158</v>
      </c>
      <c r="G87" s="99">
        <f>_xll.qlInterestRateIndexValueDate(M87,F87,Trigger)</f>
        <v>42160</v>
      </c>
      <c r="H87" s="99">
        <f>_xll.qlInterestRateIndexMaturity(M87,G87,Trigger)</f>
        <v>46545</v>
      </c>
      <c r="I87" s="91">
        <f>_xll.qlIndexFixing(M87,F87,TRUE,AllTriggers)</f>
        <v>1.4030000000041514E-2</v>
      </c>
      <c r="J87" s="90" t="str">
        <f t="shared" si="5"/>
        <v>EUR1YSW12Y=</v>
      </c>
      <c r="K87" s="109" t="s">
        <v>197</v>
      </c>
      <c r="L87" s="5"/>
      <c r="M87" s="59" t="str">
        <f>_xll.qlSwapIndex(,IborIndexFamily,D87,SettlementDays,Currency,Calendar,FixedLegTenor,FixedLegBDC,FixedLegDayCounter,IborIndex,DiscountingCurve,,Trigger)</f>
        <v>obj_0094c#0001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7" t="s">
        <v>89</v>
      </c>
      <c r="E88" s="87" t="s">
        <v>115</v>
      </c>
      <c r="F88" s="99">
        <f t="shared" si="4"/>
        <v>42158</v>
      </c>
      <c r="G88" s="99">
        <f>_xll.qlInterestRateIndexValueDate(M88,F88,Trigger)</f>
        <v>42160</v>
      </c>
      <c r="H88" s="99">
        <f>_xll.qlInterestRateIndexMaturity(M88,G88,Trigger)</f>
        <v>46909</v>
      </c>
      <c r="I88" s="91">
        <f>_xll.qlIndexFixing(M88,F88,TRUE,AllTriggers)</f>
        <v>1.4601779797959884E-2</v>
      </c>
      <c r="J88" s="90" t="str">
        <f t="shared" si="5"/>
        <v>EUR1YSW13Y=</v>
      </c>
      <c r="K88" s="109"/>
      <c r="L88" s="5"/>
      <c r="M88" s="59" t="str">
        <f>_xll.qlSwapIndex(,IborIndexFamily,D88,SettlementDays,Currency,Calendar,FixedLegTenor,FixedLegBDC,FixedLegDayCounter,IborIndex,DiscountingCurve,,Trigger)</f>
        <v>obj_00962#0001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7" t="s">
        <v>90</v>
      </c>
      <c r="E89" s="87" t="s">
        <v>115</v>
      </c>
      <c r="F89" s="99">
        <f t="shared" si="4"/>
        <v>42158</v>
      </c>
      <c r="G89" s="99">
        <f>_xll.qlInterestRateIndexValueDate(M89,F89,Trigger)</f>
        <v>42160</v>
      </c>
      <c r="H89" s="99">
        <f>_xll.qlInterestRateIndexMaturity(M89,G89,Trigger)</f>
        <v>47274</v>
      </c>
      <c r="I89" s="91">
        <f>_xll.qlIndexFixing(M89,F89,TRUE,AllTriggers)</f>
        <v>1.5069054918307819E-2</v>
      </c>
      <c r="J89" s="90" t="str">
        <f t="shared" si="5"/>
        <v>EUR1YSW14Y=</v>
      </c>
      <c r="K89" s="109"/>
      <c r="L89" s="5"/>
      <c r="M89" s="59" t="str">
        <f>_xll.qlSwapIndex(,IborIndexFamily,D89,SettlementDays,Currency,Calendar,FixedLegTenor,FixedLegBDC,FixedLegDayCounter,IborIndex,DiscountingCurve,,Trigger)</f>
        <v>obj_00981#0001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7" t="s">
        <v>31</v>
      </c>
      <c r="E90" s="87" t="s">
        <v>115</v>
      </c>
      <c r="F90" s="99">
        <f t="shared" si="4"/>
        <v>42158</v>
      </c>
      <c r="G90" s="99">
        <f>_xll.qlInterestRateIndexValueDate(M90,F90,Trigger)</f>
        <v>42160</v>
      </c>
      <c r="H90" s="99">
        <f>_xll.qlInterestRateIndexMaturity(M90,G90,Trigger)</f>
        <v>47639</v>
      </c>
      <c r="I90" s="91">
        <f>_xll.qlIndexFixing(M90,F90,TRUE,AllTriggers)</f>
        <v>1.5450000000588111E-2</v>
      </c>
      <c r="J90" s="90" t="str">
        <f t="shared" si="5"/>
        <v>EUR1YSW15Y=</v>
      </c>
      <c r="K90" s="109" t="s">
        <v>198</v>
      </c>
      <c r="L90" s="5"/>
      <c r="M90" s="59" t="str">
        <f>_xll.qlSwapIndex(,IborIndexFamily,D90,SettlementDays,Currency,Calendar,FixedLegTenor,FixedLegBDC,FixedLegDayCounter,IborIndex,DiscountingCurve,,Trigger)</f>
        <v>obj_00995#0001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7" t="s">
        <v>91</v>
      </c>
      <c r="E91" s="87" t="s">
        <v>115</v>
      </c>
      <c r="F91" s="99">
        <f t="shared" si="4"/>
        <v>42158</v>
      </c>
      <c r="G91" s="99">
        <f>_xll.qlInterestRateIndexValueDate(M91,F91,Trigger)</f>
        <v>42160</v>
      </c>
      <c r="H91" s="99">
        <f>_xll.qlInterestRateIndexMaturity(M91,G91,Trigger)</f>
        <v>48004</v>
      </c>
      <c r="I91" s="91">
        <f>_xll.qlIndexFixing(M91,F91,TRUE,AllTriggers)</f>
        <v>1.5760418739599168E-2</v>
      </c>
      <c r="J91" s="90" t="str">
        <f t="shared" si="5"/>
        <v>EUR1YSW16Y=</v>
      </c>
      <c r="K91" s="109"/>
      <c r="L91" s="5"/>
      <c r="M91" s="59" t="str">
        <f>_xll.qlSwapIndex(,IborIndexFamily,D91,SettlementDays,Currency,Calendar,FixedLegTenor,FixedLegBDC,FixedLegDayCounter,IborIndex,DiscountingCurve,,Trigger)</f>
        <v>obj_009bd#0001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7" t="s">
        <v>92</v>
      </c>
      <c r="E92" s="87" t="s">
        <v>115</v>
      </c>
      <c r="F92" s="99">
        <f t="shared" si="4"/>
        <v>42158</v>
      </c>
      <c r="G92" s="99">
        <f>_xll.qlInterestRateIndexValueDate(M92,F92,Trigger)</f>
        <v>42160</v>
      </c>
      <c r="H92" s="99">
        <f>_xll.qlInterestRateIndexMaturity(M92,G92,Trigger)</f>
        <v>48372</v>
      </c>
      <c r="I92" s="91">
        <f>_xll.qlIndexFixing(M92,F92,TRUE,AllTriggers)</f>
        <v>1.6013761018033854E-2</v>
      </c>
      <c r="J92" s="90" t="str">
        <f t="shared" si="5"/>
        <v>EUR1YSW17Y=</v>
      </c>
      <c r="K92" s="109"/>
      <c r="L92" s="5"/>
      <c r="M92" s="59" t="str">
        <f>_xll.qlSwapIndex(,IborIndexFamily,D92,SettlementDays,Currency,Calendar,FixedLegTenor,FixedLegBDC,FixedLegDayCounter,IborIndex,DiscountingCurve,,Trigger)</f>
        <v>obj_009b6#0001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7" t="s">
        <v>93</v>
      </c>
      <c r="E93" s="87" t="s">
        <v>115</v>
      </c>
      <c r="F93" s="99">
        <f t="shared" si="4"/>
        <v>42158</v>
      </c>
      <c r="G93" s="99">
        <f>_xll.qlInterestRateIndexValueDate(M93,F93,Trigger)</f>
        <v>42160</v>
      </c>
      <c r="H93" s="99">
        <f>_xll.qlInterestRateIndexMaturity(M93,G93,Trigger)</f>
        <v>48736</v>
      </c>
      <c r="I93" s="91">
        <f>_xll.qlIndexFixing(M93,F93,TRUE,AllTriggers)</f>
        <v>1.6207758403054183E-2</v>
      </c>
      <c r="J93" s="90" t="str">
        <f t="shared" si="5"/>
        <v>EUR1YSW18Y=</v>
      </c>
      <c r="K93" s="109"/>
      <c r="L93" s="5"/>
      <c r="M93" s="59" t="str">
        <f>_xll.qlSwapIndex(,IborIndexFamily,D93,SettlementDays,Currency,Calendar,FixedLegTenor,FixedLegBDC,FixedLegDayCounter,IborIndex,DiscountingCurve,,Trigger)</f>
        <v>obj_0093f#0001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7" t="s">
        <v>94</v>
      </c>
      <c r="E94" s="87" t="s">
        <v>115</v>
      </c>
      <c r="F94" s="99">
        <f t="shared" si="4"/>
        <v>42158</v>
      </c>
      <c r="G94" s="99">
        <f>_xll.qlInterestRateIndexValueDate(M94,F94,Trigger)</f>
        <v>42160</v>
      </c>
      <c r="H94" s="99">
        <f>_xll.qlInterestRateIndexMaturity(M94,G94,Trigger)</f>
        <v>49100</v>
      </c>
      <c r="I94" s="91">
        <f>_xll.qlIndexFixing(M94,F94,TRUE,AllTriggers)</f>
        <v>1.6354313878196962E-2</v>
      </c>
      <c r="J94" s="90" t="str">
        <f t="shared" si="5"/>
        <v>EUR1YSW19Y=</v>
      </c>
      <c r="K94" s="109"/>
      <c r="L94" s="5"/>
      <c r="M94" s="59" t="str">
        <f>_xll.qlSwapIndex(,IborIndexFamily,D94,SettlementDays,Currency,Calendar,FixedLegTenor,FixedLegBDC,FixedLegDayCounter,IborIndex,DiscountingCurve,,Trigger)</f>
        <v>obj_0093d#0001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7" t="s">
        <v>95</v>
      </c>
      <c r="E95" s="87" t="s">
        <v>115</v>
      </c>
      <c r="F95" s="99">
        <f t="shared" si="4"/>
        <v>42158</v>
      </c>
      <c r="G95" s="99">
        <f>_xll.qlInterestRateIndexValueDate(M95,F95,Trigger)</f>
        <v>42160</v>
      </c>
      <c r="H95" s="99">
        <f>_xll.qlInterestRateIndexMaturity(M95,G95,Trigger)</f>
        <v>49465</v>
      </c>
      <c r="I95" s="91">
        <f>_xll.qlIndexFixing(M95,F95,TRUE,AllTriggers)</f>
        <v>1.6459999999835773E-2</v>
      </c>
      <c r="J95" s="90" t="str">
        <f t="shared" si="5"/>
        <v>EUR1YSW20Y=</v>
      </c>
      <c r="K95" s="109" t="s">
        <v>199</v>
      </c>
      <c r="L95" s="5"/>
      <c r="M95" s="59" t="str">
        <f>_xll.qlSwapIndex(,IborIndexFamily,D95,SettlementDays,Currency,Calendar,FixedLegTenor,FixedLegBDC,FixedLegDayCounter,IborIndex,DiscountingCurve,,Trigger)</f>
        <v>obj_0097e#0001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7" t="s">
        <v>96</v>
      </c>
      <c r="E96" s="87" t="s">
        <v>115</v>
      </c>
      <c r="F96" s="99">
        <f t="shared" si="4"/>
        <v>42158</v>
      </c>
      <c r="G96" s="99">
        <f>_xll.qlInterestRateIndexValueDate(M96,F96,Trigger)</f>
        <v>42160</v>
      </c>
      <c r="H96" s="99">
        <f>_xll.qlInterestRateIndexMaturity(M96,G96,Trigger)</f>
        <v>49831</v>
      </c>
      <c r="I96" s="91">
        <f>_xll.qlIndexFixing(M96,F96,TRUE,AllTriggers)</f>
        <v>1.6535223840901083E-2</v>
      </c>
      <c r="J96" s="90" t="str">
        <f t="shared" si="5"/>
        <v>EUR1YSW21Y=</v>
      </c>
      <c r="K96" s="109"/>
      <c r="L96" s="5"/>
      <c r="M96" s="59" t="str">
        <f>_xll.qlSwapIndex(,IborIndexFamily,D96,SettlementDays,Currency,Calendar,FixedLegTenor,FixedLegBDC,FixedLegDayCounter,IborIndex,DiscountingCurve,,Trigger)</f>
        <v>obj_009a8#0001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7" t="s">
        <v>97</v>
      </c>
      <c r="E97" s="87" t="s">
        <v>115</v>
      </c>
      <c r="F97" s="99">
        <f t="shared" si="4"/>
        <v>42158</v>
      </c>
      <c r="G97" s="99">
        <f>_xll.qlInterestRateIndexValueDate(M97,F97,Trigger)</f>
        <v>42160</v>
      </c>
      <c r="H97" s="99">
        <f>_xll.qlInterestRateIndexMaturity(M97,G97,Trigger)</f>
        <v>50196</v>
      </c>
      <c r="I97" s="91">
        <f>_xll.qlIndexFixing(M97,F97,TRUE,AllTriggers)</f>
        <v>1.6584598723400366E-2</v>
      </c>
      <c r="J97" s="90" t="str">
        <f t="shared" si="5"/>
        <v>EUR1YSW22Y=</v>
      </c>
      <c r="K97" s="109"/>
      <c r="L97" s="5"/>
      <c r="M97" s="59" t="str">
        <f>_xll.qlSwapIndex(,IborIndexFamily,D97,SettlementDays,Currency,Calendar,FixedLegTenor,FixedLegBDC,FixedLegDayCounter,IborIndex,DiscountingCurve,,Trigger)</f>
        <v>obj_00953#0001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7" t="s">
        <v>98</v>
      </c>
      <c r="E98" s="87" t="s">
        <v>115</v>
      </c>
      <c r="F98" s="99">
        <f t="shared" si="4"/>
        <v>42158</v>
      </c>
      <c r="G98" s="99">
        <f>_xll.qlInterestRateIndexValueDate(M98,F98,Trigger)</f>
        <v>42160</v>
      </c>
      <c r="H98" s="99">
        <f>_xll.qlInterestRateIndexMaturity(M98,G98,Trigger)</f>
        <v>50563</v>
      </c>
      <c r="I98" s="91">
        <f>_xll.qlIndexFixing(M98,F98,TRUE,AllTriggers)</f>
        <v>1.6616237438789247E-2</v>
      </c>
      <c r="J98" s="90" t="str">
        <f t="shared" si="5"/>
        <v>EUR1YSW23Y=</v>
      </c>
      <c r="K98" s="109"/>
      <c r="L98" s="5"/>
      <c r="M98" s="59" t="str">
        <f>_xll.qlSwapIndex(,IborIndexFamily,D98,SettlementDays,Currency,Calendar,FixedLegTenor,FixedLegBDC,FixedLegDayCounter,IborIndex,DiscountingCurve,,Trigger)</f>
        <v>obj_0098c#0001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7" t="s">
        <v>99</v>
      </c>
      <c r="E99" s="87" t="s">
        <v>115</v>
      </c>
      <c r="F99" s="99">
        <f t="shared" si="4"/>
        <v>42158</v>
      </c>
      <c r="G99" s="99">
        <f>_xll.qlInterestRateIndexValueDate(M99,F99,Trigger)</f>
        <v>42160</v>
      </c>
      <c r="H99" s="99">
        <f>_xll.qlInterestRateIndexMaturity(M99,G99,Trigger)</f>
        <v>50927</v>
      </c>
      <c r="I99" s="91">
        <f>_xll.qlIndexFixing(M99,F99,TRUE,AllTriggers)</f>
        <v>1.6635570500970202E-2</v>
      </c>
      <c r="J99" s="90" t="str">
        <f t="shared" si="5"/>
        <v>EUR1YSW24Y=</v>
      </c>
      <c r="K99" s="109"/>
      <c r="L99" s="5"/>
      <c r="M99" s="59" t="str">
        <f>_xll.qlSwapIndex(,IborIndexFamily,D99,SettlementDays,Currency,Calendar,FixedLegTenor,FixedLegBDC,FixedLegDayCounter,IborIndex,DiscountingCurve,,Trigger)</f>
        <v>obj_00939#0001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7" t="s">
        <v>100</v>
      </c>
      <c r="E100" s="87" t="s">
        <v>115</v>
      </c>
      <c r="F100" s="99">
        <f t="shared" si="4"/>
        <v>42158</v>
      </c>
      <c r="G100" s="99">
        <f>_xll.qlInterestRateIndexValueDate(M100,F100,Trigger)</f>
        <v>42160</v>
      </c>
      <c r="H100" s="99">
        <f>_xll.qlInterestRateIndexMaturity(M100,G100,Trigger)</f>
        <v>51292</v>
      </c>
      <c r="I100" s="91">
        <f>_xll.qlIndexFixing(M100,F100,TRUE,AllTriggers)</f>
        <v>1.6650000000412446E-2</v>
      </c>
      <c r="J100" s="90" t="str">
        <f t="shared" si="5"/>
        <v>EUR1YSW25Y=</v>
      </c>
      <c r="K100" s="109" t="s">
        <v>200</v>
      </c>
      <c r="L100" s="5"/>
      <c r="M100" s="59" t="str">
        <f>_xll.qlSwapIndex(,IborIndexFamily,D100,SettlementDays,Currency,Calendar,FixedLegTenor,FixedLegBDC,FixedLegDayCounter,IborIndex,DiscountingCurve,,Trigger)</f>
        <v>obj_00963#0001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7" t="s">
        <v>101</v>
      </c>
      <c r="E101" s="87" t="s">
        <v>115</v>
      </c>
      <c r="F101" s="99">
        <f t="shared" si="4"/>
        <v>42158</v>
      </c>
      <c r="G101" s="99">
        <f>_xll.qlInterestRateIndexValueDate(M101,F101,Trigger)</f>
        <v>42160</v>
      </c>
      <c r="H101" s="99">
        <f>_xll.qlInterestRateIndexMaturity(M101,G101,Trigger)</f>
        <v>51657</v>
      </c>
      <c r="I101" s="91">
        <f>_xll.qlIndexFixing(M101,F101,TRUE,AllTriggers)</f>
        <v>1.6661079635557258E-2</v>
      </c>
      <c r="J101" s="90" t="str">
        <f t="shared" si="5"/>
        <v>EUR1YSW26Y=</v>
      </c>
      <c r="K101" s="109"/>
      <c r="L101" s="5"/>
      <c r="M101" s="59" t="str">
        <f>_xll.qlSwapIndex(,IborIndexFamily,D101,SettlementDays,Currency,Calendar,FixedLegTenor,FixedLegBDC,FixedLegDayCounter,IborIndex,DiscountingCurve,,Trigger)</f>
        <v>obj_0093e#0001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7" t="s">
        <v>102</v>
      </c>
      <c r="E102" s="87" t="s">
        <v>115</v>
      </c>
      <c r="F102" s="99">
        <f t="shared" si="4"/>
        <v>42158</v>
      </c>
      <c r="G102" s="99">
        <f>_xll.qlInterestRateIndexValueDate(M102,F102,Trigger)</f>
        <v>42160</v>
      </c>
      <c r="H102" s="99">
        <f>_xll.qlInterestRateIndexMaturity(M102,G102,Trigger)</f>
        <v>52022</v>
      </c>
      <c r="I102" s="91">
        <f>_xll.qlIndexFixing(M102,F102,TRUE,AllTriggers)</f>
        <v>1.6671378061395903E-2</v>
      </c>
      <c r="J102" s="90" t="str">
        <f t="shared" si="5"/>
        <v>EUR1YSW27Y=</v>
      </c>
      <c r="K102" s="109"/>
      <c r="L102" s="5"/>
      <c r="M102" s="59" t="str">
        <f>_xll.qlSwapIndex(,IborIndexFamily,D102,SettlementDays,Currency,Calendar,FixedLegTenor,FixedLegBDC,FixedLegDayCounter,IborIndex,DiscountingCurve,,Trigger)</f>
        <v>obj_00978#0001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7" t="s">
        <v>103</v>
      </c>
      <c r="E103" s="87" t="s">
        <v>115</v>
      </c>
      <c r="F103" s="99">
        <f t="shared" si="4"/>
        <v>42158</v>
      </c>
      <c r="G103" s="99">
        <f>_xll.qlInterestRateIndexValueDate(M103,F103,Trigger)</f>
        <v>42160</v>
      </c>
      <c r="H103" s="99">
        <f>_xll.qlInterestRateIndexMaturity(M103,G103,Trigger)</f>
        <v>52387</v>
      </c>
      <c r="I103" s="91">
        <f>_xll.qlIndexFixing(M103,F103,TRUE,AllTriggers)</f>
        <v>1.6681019453174815E-2</v>
      </c>
      <c r="J103" s="90" t="str">
        <f t="shared" si="5"/>
        <v>EUR1YSW28Y=</v>
      </c>
      <c r="K103" s="109"/>
      <c r="L103" s="5"/>
      <c r="M103" s="59" t="str">
        <f>_xll.qlSwapIndex(,IborIndexFamily,D103,SettlementDays,Currency,Calendar,FixedLegTenor,FixedLegBDC,FixedLegDayCounter,IborIndex,DiscountingCurve,,Trigger)</f>
        <v>obj_00964#0001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7" t="s">
        <v>104</v>
      </c>
      <c r="E104" s="87" t="s">
        <v>115</v>
      </c>
      <c r="F104" s="99">
        <f t="shared" si="4"/>
        <v>42158</v>
      </c>
      <c r="G104" s="99">
        <f>_xll.qlInterestRateIndexValueDate(M104,F104,Trigger)</f>
        <v>42160</v>
      </c>
      <c r="H104" s="99">
        <f>_xll.qlInterestRateIndexMaturity(M104,G104,Trigger)</f>
        <v>52754</v>
      </c>
      <c r="I104" s="91">
        <f>_xll.qlIndexFixing(M104,F104,TRUE,AllTriggers)</f>
        <v>1.6691399138037258E-2</v>
      </c>
      <c r="J104" s="90" t="str">
        <f t="shared" si="5"/>
        <v>EUR1YSW29Y=</v>
      </c>
      <c r="K104" s="109"/>
      <c r="L104" s="5"/>
      <c r="M104" s="59" t="str">
        <f>_xll.qlSwapIndex(,IborIndexFamily,D104,SettlementDays,Currency,Calendar,FixedLegTenor,FixedLegBDC,FixedLegDayCounter,IborIndex,DiscountingCurve,,Trigger)</f>
        <v>obj_009b9#0001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105</v>
      </c>
      <c r="E105" s="87" t="s">
        <v>115</v>
      </c>
      <c r="F105" s="99">
        <f t="shared" si="4"/>
        <v>42158</v>
      </c>
      <c r="G105" s="99">
        <f>_xll.qlInterestRateIndexValueDate(M105,F105,Trigger)</f>
        <v>42160</v>
      </c>
      <c r="H105" s="99">
        <f>_xll.qlInterestRateIndexMaturity(M105,G105,Trigger)</f>
        <v>53118</v>
      </c>
      <c r="I105" s="91">
        <f>_xll.qlIndexFixing(M105,F105,TRUE,AllTriggers)</f>
        <v>1.6700000000236834E-2</v>
      </c>
      <c r="J105" s="90" t="str">
        <f t="shared" si="5"/>
        <v>EUR1YSW30Y=</v>
      </c>
      <c r="K105" s="109" t="s">
        <v>201</v>
      </c>
      <c r="L105" s="5"/>
      <c r="M105" s="59" t="str">
        <f>_xll.qlSwapIndex(,IborIndexFamily,D105,SettlementDays,Currency,Calendar,FixedLegTenor,FixedLegBDC,FixedLegDayCounter,IborIndex,DiscountingCurve,,Trigger)</f>
        <v>obj_00967#0002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119</v>
      </c>
      <c r="E106" s="87" t="s">
        <v>115</v>
      </c>
      <c r="F106" s="99">
        <f t="shared" si="4"/>
        <v>42158</v>
      </c>
      <c r="G106" s="99">
        <f>_xll.qlInterestRateIndexValueDate(M106,F106,Trigger)</f>
        <v>42160</v>
      </c>
      <c r="H106" s="99">
        <f>_xll.qlInterestRateIndexMaturity(M106,G106,Trigger)</f>
        <v>53483</v>
      </c>
      <c r="I106" s="91">
        <f>_xll.qlIndexFixing(M106,F106,TRUE,AllTriggers)</f>
        <v>1.6711769472621738E-2</v>
      </c>
      <c r="J106" s="90" t="str">
        <f t="shared" ref="J106:J114" si="6">Currency&amp;CurveTenor&amp;E106&amp;B67&amp;C67&amp;IF(E106="FRA",SUBSTITUTE(D106,"M",""),D106)&amp;"="</f>
        <v>EUR1YSW31Y=</v>
      </c>
      <c r="K106" s="109"/>
      <c r="L106" s="5"/>
      <c r="M106" s="59" t="str">
        <f>_xll.qlSwapIndex(,IborIndexFamily,D106,SettlementDays,Currency,Calendar,FixedLegTenor,FixedLegBDC,FixedLegDayCounter,IborIndex,DiscountingCurve,,Trigger)</f>
        <v>obj_00a20#0000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120</v>
      </c>
      <c r="E107" s="87" t="s">
        <v>115</v>
      </c>
      <c r="F107" s="99">
        <f t="shared" si="4"/>
        <v>42158</v>
      </c>
      <c r="G107" s="99">
        <f>_xll.qlInterestRateIndexValueDate(M107,F107,Trigger)</f>
        <v>42160</v>
      </c>
      <c r="H107" s="99">
        <f>_xll.qlInterestRateIndexMaturity(M107,G107,Trigger)</f>
        <v>53848</v>
      </c>
      <c r="I107" s="91">
        <f>_xll.qlIndexFixing(M107,F107,TRUE,AllTriggers)</f>
        <v>1.6728872123396868E-2</v>
      </c>
      <c r="J107" s="90" t="str">
        <f t="shared" si="6"/>
        <v>EUR1YSW32Y=</v>
      </c>
      <c r="K107" s="109"/>
      <c r="L107" s="5"/>
      <c r="M107" s="59" t="str">
        <f>_xll.qlSwapIndex(,IborIndexFamily,D107,SettlementDays,Currency,Calendar,FixedLegTenor,FixedLegBDC,FixedLegDayCounter,IborIndex,DiscountingCurve,,Trigger)</f>
        <v>obj_00a26#0000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121</v>
      </c>
      <c r="E108" s="87" t="s">
        <v>115</v>
      </c>
      <c r="F108" s="99">
        <f t="shared" si="4"/>
        <v>42158</v>
      </c>
      <c r="G108" s="99">
        <f>_xll.qlInterestRateIndexValueDate(M108,F108,Trigger)</f>
        <v>42160</v>
      </c>
      <c r="H108" s="99">
        <f>_xll.qlInterestRateIndexMaturity(M108,G108,Trigger)</f>
        <v>54214</v>
      </c>
      <c r="I108" s="91">
        <f>_xll.qlIndexFixing(M108,F108,TRUE,AllTriggers)</f>
        <v>1.6750452949955964E-2</v>
      </c>
      <c r="J108" s="90" t="str">
        <f t="shared" si="6"/>
        <v>EUR1YSW33Y=</v>
      </c>
      <c r="K108" s="109"/>
      <c r="L108" s="5"/>
      <c r="M108" s="59" t="str">
        <f>_xll.qlSwapIndex(,IborIndexFamily,D108,SettlementDays,Currency,Calendar,FixedLegTenor,FixedLegBDC,FixedLegDayCounter,IborIndex,DiscountingCurve,,Trigger)</f>
        <v>obj_00a25#0000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122</v>
      </c>
      <c r="E109" s="87" t="s">
        <v>115</v>
      </c>
      <c r="F109" s="99">
        <f t="shared" si="4"/>
        <v>42158</v>
      </c>
      <c r="G109" s="99">
        <f>_xll.qlInterestRateIndexValueDate(M109,F109,Trigger)</f>
        <v>42160</v>
      </c>
      <c r="H109" s="99">
        <f>_xll.qlInterestRateIndexMaturity(M109,G109,Trigger)</f>
        <v>54581</v>
      </c>
      <c r="I109" s="91">
        <f>_xll.qlIndexFixing(M109,F109,TRUE,AllTriggers)</f>
        <v>1.6772429845867506E-2</v>
      </c>
      <c r="J109" s="90" t="str">
        <f t="shared" si="6"/>
        <v>EUR1YSW34Y=</v>
      </c>
      <c r="K109" s="109"/>
      <c r="L109" s="5"/>
      <c r="M109" s="59" t="str">
        <f>_xll.qlSwapIndex(,IborIndexFamily,D109,SettlementDays,Currency,Calendar,FixedLegTenor,FixedLegBDC,FixedLegDayCounter,IborIndex,DiscountingCurve,,Trigger)</f>
        <v>obj_00a24#0000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106</v>
      </c>
      <c r="E110" s="87" t="s">
        <v>115</v>
      </c>
      <c r="F110" s="99">
        <f t="shared" si="4"/>
        <v>42158</v>
      </c>
      <c r="G110" s="99">
        <f>_xll.qlInterestRateIndexValueDate(M110,F110,Trigger)</f>
        <v>42160</v>
      </c>
      <c r="H110" s="99">
        <f>_xll.qlInterestRateIndexMaturity(M110,G110,Trigger)</f>
        <v>54945</v>
      </c>
      <c r="I110" s="91">
        <f>_xll.qlIndexFixing(M110,F110,TRUE,AllTriggers)</f>
        <v>1.6793752783743218E-2</v>
      </c>
      <c r="J110" s="90" t="str">
        <f t="shared" si="6"/>
        <v>EUR1YSW35Y=</v>
      </c>
      <c r="K110" s="109"/>
      <c r="L110" s="5"/>
      <c r="M110" s="59" t="str">
        <f>_xll.qlSwapIndex(,IborIndexFamily,D110,SettlementDays,Currency,Calendar,FixedLegTenor,FixedLegBDC,FixedLegDayCounter,IborIndex,DiscountingCurve,,Trigger)</f>
        <v>obj_00960#0003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123</v>
      </c>
      <c r="E111" s="87" t="s">
        <v>115</v>
      </c>
      <c r="F111" s="99">
        <f t="shared" si="4"/>
        <v>42158</v>
      </c>
      <c r="G111" s="99">
        <f>_xll.qlInterestRateIndexValueDate(M111,F111,Trigger)</f>
        <v>42160</v>
      </c>
      <c r="H111" s="99">
        <f>_xll.qlInterestRateIndexMaturity(M111,G111,Trigger)</f>
        <v>55309</v>
      </c>
      <c r="I111" s="91">
        <f>_xll.qlIndexFixing(M111,F111,TRUE,AllTriggers)</f>
        <v>1.6812731836256315E-2</v>
      </c>
      <c r="J111" s="90" t="str">
        <f t="shared" si="6"/>
        <v>EUR1YSW36Y=</v>
      </c>
      <c r="K111" s="109"/>
      <c r="L111" s="5"/>
      <c r="M111" s="59" t="str">
        <f>_xll.qlSwapIndex(,IborIndexFamily,D111,SettlementDays,Currency,Calendar,FixedLegTenor,FixedLegBDC,FixedLegDayCounter,IborIndex,DiscountingCurve,,Trigger)</f>
        <v>obj_00a23#0000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124</v>
      </c>
      <c r="E112" s="87" t="s">
        <v>115</v>
      </c>
      <c r="F112" s="99">
        <f t="shared" si="4"/>
        <v>42158</v>
      </c>
      <c r="G112" s="99">
        <f>_xll.qlInterestRateIndexValueDate(M112,F112,Trigger)</f>
        <v>42160</v>
      </c>
      <c r="H112" s="99">
        <f>_xll.qlInterestRateIndexMaturity(M112,G112,Trigger)</f>
        <v>55675</v>
      </c>
      <c r="I112" s="91">
        <f>_xll.qlIndexFixing(M112,F112,TRUE,AllTriggers)</f>
        <v>1.6828527709747028E-2</v>
      </c>
      <c r="J112" s="90" t="str">
        <f t="shared" si="6"/>
        <v>EUR1YSW37Y=</v>
      </c>
      <c r="K112" s="109"/>
      <c r="L112" s="5"/>
      <c r="M112" s="59" t="str">
        <f>_xll.qlSwapIndex(,IborIndexFamily,D112,SettlementDays,Currency,Calendar,FixedLegTenor,FixedLegBDC,FixedLegDayCounter,IborIndex,DiscountingCurve,,Trigger)</f>
        <v>obj_00a22#0000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125</v>
      </c>
      <c r="E113" s="87" t="s">
        <v>115</v>
      </c>
      <c r="F113" s="99">
        <f t="shared" si="4"/>
        <v>42158</v>
      </c>
      <c r="G113" s="99">
        <f>_xll.qlInterestRateIndexValueDate(M113,F113,Trigger)</f>
        <v>42160</v>
      </c>
      <c r="H113" s="99">
        <f>_xll.qlInterestRateIndexMaturity(M113,G113,Trigger)</f>
        <v>56040</v>
      </c>
      <c r="I113" s="91">
        <f>_xll.qlIndexFixing(M113,F113,TRUE,AllTriggers)</f>
        <v>1.6837367158640284E-2</v>
      </c>
      <c r="J113" s="90" t="str">
        <f t="shared" si="6"/>
        <v>EUR1YSW38Y=</v>
      </c>
      <c r="K113" s="109"/>
      <c r="L113" s="5"/>
      <c r="M113" s="59" t="str">
        <f>_xll.qlSwapIndex(,IborIndexFamily,D113,SettlementDays,Currency,Calendar,FixedLegTenor,FixedLegBDC,FixedLegDayCounter,IborIndex,DiscountingCurve,,Trigger)</f>
        <v>obj_00a21#0000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126</v>
      </c>
      <c r="E114" s="87" t="s">
        <v>115</v>
      </c>
      <c r="F114" s="99">
        <f t="shared" si="4"/>
        <v>42158</v>
      </c>
      <c r="G114" s="99">
        <f>_xll.qlInterestRateIndexValueDate(M114,F114,Trigger)</f>
        <v>42160</v>
      </c>
      <c r="H114" s="99">
        <f>_xll.qlInterestRateIndexMaturity(M114,G114,Trigger)</f>
        <v>56405</v>
      </c>
      <c r="I114" s="91">
        <f>_xll.qlIndexFixing(M114,F114,TRUE,AllTriggers)</f>
        <v>1.6838465212939906E-2</v>
      </c>
      <c r="J114" s="90" t="str">
        <f t="shared" si="6"/>
        <v>EUR1YSW39Y=</v>
      </c>
      <c r="K114" s="109"/>
      <c r="L114" s="5"/>
      <c r="M114" s="59" t="str">
        <f>_xll.qlSwapIndex(,IborIndexFamily,D114,SettlementDays,Currency,Calendar,FixedLegTenor,FixedLegBDC,FixedLegDayCounter,IborIndex,DiscountingCurve,,Trigger)</f>
        <v>obj_00a1f#0000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107</v>
      </c>
      <c r="E115" s="87" t="s">
        <v>115</v>
      </c>
      <c r="F115" s="99">
        <f>EvaluationDate</f>
        <v>42158</v>
      </c>
      <c r="G115" s="99">
        <f>_xll.qlInterestRateIndexValueDate(M115,F115,Trigger)</f>
        <v>42160</v>
      </c>
      <c r="H115" s="99">
        <f>_xll.qlInterestRateIndexMaturity(M115,G115,Trigger)</f>
        <v>56772</v>
      </c>
      <c r="I115" s="91">
        <f>_xll.qlIndexFixing(M115,F115,TRUE,AllTriggers)</f>
        <v>1.6830000000346894E-2</v>
      </c>
      <c r="J115" s="90" t="str">
        <f>Currency&amp;CurveTenor&amp;E115&amp;B76&amp;C76&amp;IF(E115="FRA",SUBSTITUTE(D115,"M",""),D115)&amp;"="</f>
        <v>EUR1YSW40Y=</v>
      </c>
      <c r="K115" s="109" t="s">
        <v>202</v>
      </c>
      <c r="L115" s="5"/>
      <c r="M115" s="59" t="str">
        <f>_xll.qlSwapIndex(,IborIndexFamily,D115,SettlementDays,Currency,Calendar,FixedLegTenor,FixedLegBDC,FixedLegDayCounter,IborIndex,DiscountingCurve,,Trigger)</f>
        <v>obj_0099a#0002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108</v>
      </c>
      <c r="E116" s="87" t="s">
        <v>115</v>
      </c>
      <c r="F116" s="99">
        <f>EvaluationDate</f>
        <v>42158</v>
      </c>
      <c r="G116" s="99">
        <f>_xll.qlInterestRateIndexValueDate(M116,F116,Trigger)</f>
        <v>42160</v>
      </c>
      <c r="H116" s="99">
        <f>_xll.qlInterestRateIndexMaturity(M116,G116,Trigger)</f>
        <v>60423</v>
      </c>
      <c r="I116" s="91">
        <f>_xll.qlIndexFixing(M116,F116,TRUE,AllTriggers)</f>
        <v>1.6379999999975012E-2</v>
      </c>
      <c r="J116" s="90" t="str">
        <f>Currency&amp;CurveTenor&amp;E116&amp;B77&amp;C77&amp;IF(E116="FRA",SUBSTITUTE(D116,"M",""),D116)&amp;"="</f>
        <v>EUR1YSW50Y=</v>
      </c>
      <c r="K116" s="109" t="s">
        <v>203</v>
      </c>
      <c r="L116" s="5"/>
      <c r="M116" s="59" t="str">
        <f>_xll.qlSwapIndex(,IborIndexFamily,D116,SettlementDays,Currency,Calendar,FixedLegTenor,FixedLegBDC,FixedLegDayCounter,IborIndex,DiscountingCurve,,Trigger)</f>
        <v>obj_00945#0002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4"/>
      <c r="C117" s="54"/>
      <c r="D117" s="100" t="s">
        <v>109</v>
      </c>
      <c r="E117" s="88" t="s">
        <v>115</v>
      </c>
      <c r="F117" s="103">
        <f>EvaluationDate</f>
        <v>42158</v>
      </c>
      <c r="G117" s="103">
        <f>_xll.qlInterestRateIndexValueDate(M117,F117,Trigger)</f>
        <v>42160</v>
      </c>
      <c r="H117" s="103">
        <f>_xll.qlInterestRateIndexMaturity(M117,G117,Trigger)</f>
        <v>64075</v>
      </c>
      <c r="I117" s="104">
        <f>_xll.qlIndexFixing(M117,F117,TRUE,AllTriggers)</f>
        <v>1.620000000043367E-2</v>
      </c>
      <c r="J117" s="102" t="str">
        <f>Currency&amp;CurveTenor&amp;E117&amp;B78&amp;C78&amp;IF(E117="FRA",SUBSTITUTE(D117,"M",""),D117)&amp;"="</f>
        <v>EUR1YSW60Y=</v>
      </c>
      <c r="K117" s="110" t="s">
        <v>204</v>
      </c>
      <c r="L117" s="5"/>
      <c r="M117" s="65" t="str">
        <f>_xll.qlSwapIndex(,IborIndexFamily,D117,SettlementDays,Currency,Calendar,FixedLegTenor,FixedLegBDC,FixedLegDayCounter,IborIndex,DiscountingCurve,,Trigger)</f>
        <v>obj_009ab#0002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3"/>
      <c r="C118" s="3"/>
      <c r="D118" s="3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8" style="2" hidden="1" customWidth="1" outlineLevel="1"/>
    <col min="17" max="17" width="24.42578125" style="2" hidden="1" customWidth="1" outlineLevel="1"/>
    <col min="18" max="18" width="21.42578125" style="2" hidden="1" customWidth="1" outlineLevel="1"/>
    <col min="19" max="19" width="17.28515625" style="2" bestFit="1" customWidth="1" collapsed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148</v>
      </c>
      <c r="F6" s="70">
        <f>EvaluationDate</f>
        <v>42158</v>
      </c>
      <c r="G6" s="70">
        <f>_xll.qlInterestRateIndexValueDate(OvernightIndex,F6)</f>
        <v>42158</v>
      </c>
      <c r="H6" s="70">
        <f>_xll.qlInterestRateIndexMaturity(OvernightIndex,G6,Trigger)</f>
        <v>42159</v>
      </c>
      <c r="I6" s="67">
        <f>_xll.qlIndexFixing(OvernightIndex,F6,TRUE,Trigger)</f>
        <v>-1.2000000000078614E-3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148</v>
      </c>
      <c r="F7" s="61">
        <f>H6</f>
        <v>42159</v>
      </c>
      <c r="G7" s="61">
        <f>_xll.qlInterestRateIndexValueDate(OvernightIndex,F7)</f>
        <v>42159</v>
      </c>
      <c r="H7" s="61">
        <f>_xll.qlInterestRateIndexMaturity(OvernightIndex,G7,Trigger)</f>
        <v>42160</v>
      </c>
      <c r="I7" s="68">
        <f>_xll.qlIndexFixing(OvernightIndex,F7,TRUE,Trigger)</f>
        <v>-1.2000000000478295E-3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148</v>
      </c>
      <c r="F8" s="61">
        <f t="shared" ref="F8" si="1">H7</f>
        <v>42160</v>
      </c>
      <c r="G8" s="61">
        <f>_xll.qlInterestRateIndexValueDate(OvernightIndex,F8)</f>
        <v>42160</v>
      </c>
      <c r="H8" s="61">
        <f>_xll.qlInterestRateIndexMaturity(OvernightIndex,G8,Trigger)</f>
        <v>42163</v>
      </c>
      <c r="I8" s="68">
        <f>_xll.qlIndexFixing(OvernightIndex,F8,TRUE,Trigger)</f>
        <v>-1.1977738269086657E-3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7"/>
      <c r="E9" s="118"/>
      <c r="F9" s="118"/>
      <c r="G9" s="118"/>
      <c r="H9" s="118"/>
      <c r="I9" s="125"/>
      <c r="J9" s="118"/>
      <c r="K9" s="118"/>
      <c r="L9" s="58"/>
      <c r="M9" s="44"/>
      <c r="N9" s="41"/>
      <c r="O9" s="41"/>
    </row>
    <row r="10" spans="1:34" x14ac:dyDescent="0.2">
      <c r="A10" s="27"/>
      <c r="B10" s="27"/>
      <c r="C10" s="27"/>
      <c r="D10" s="117"/>
      <c r="E10" s="118"/>
      <c r="F10" s="118"/>
      <c r="G10" s="118"/>
      <c r="H10" s="118"/>
      <c r="I10" s="125"/>
      <c r="J10" s="118"/>
      <c r="K10" s="118"/>
      <c r="L10" s="58"/>
      <c r="M10" s="44"/>
      <c r="N10" s="41"/>
      <c r="O10" s="41"/>
    </row>
    <row r="11" spans="1:34" x14ac:dyDescent="0.2">
      <c r="A11" s="27"/>
      <c r="B11" s="27"/>
      <c r="C11" s="27"/>
      <c r="D11" s="117"/>
      <c r="E11" s="118"/>
      <c r="F11" s="118"/>
      <c r="G11" s="118"/>
      <c r="H11" s="118"/>
      <c r="I11" s="125"/>
      <c r="J11" s="118"/>
      <c r="K11" s="118"/>
      <c r="L11" s="58"/>
      <c r="M11" s="44"/>
      <c r="N11" s="41"/>
      <c r="O11" s="41"/>
    </row>
    <row r="12" spans="1:34" x14ac:dyDescent="0.2">
      <c r="A12" s="27"/>
      <c r="B12" s="27"/>
      <c r="C12" s="27"/>
      <c r="D12" s="117"/>
      <c r="E12" s="118"/>
      <c r="F12" s="118"/>
      <c r="G12" s="118"/>
      <c r="H12" s="118"/>
      <c r="I12" s="125"/>
      <c r="J12" s="118"/>
      <c r="K12" s="118"/>
      <c r="L12" s="58"/>
      <c r="M12" s="44"/>
      <c r="N12" s="41"/>
      <c r="O12" s="41"/>
    </row>
    <row r="13" spans="1:34" x14ac:dyDescent="0.2">
      <c r="A13" s="27"/>
      <c r="B13" s="27"/>
      <c r="C13" s="27"/>
      <c r="D13" s="117"/>
      <c r="E13" s="118"/>
      <c r="F13" s="118"/>
      <c r="G13" s="118"/>
      <c r="H13" s="118"/>
      <c r="I13" s="125"/>
      <c r="J13" s="118"/>
      <c r="K13" s="118"/>
      <c r="L13" s="58"/>
      <c r="M13" s="44"/>
      <c r="N13" s="41"/>
      <c r="O13" s="41"/>
    </row>
    <row r="14" spans="1:34" x14ac:dyDescent="0.2">
      <c r="A14" s="27"/>
      <c r="B14" s="27"/>
      <c r="C14" s="27"/>
      <c r="D14" s="117"/>
      <c r="E14" s="118"/>
      <c r="F14" s="118"/>
      <c r="G14" s="118"/>
      <c r="H14" s="118"/>
      <c r="I14" s="125"/>
      <c r="J14" s="118"/>
      <c r="K14" s="118"/>
      <c r="L14" s="58"/>
      <c r="M14" s="44"/>
      <c r="N14" s="41"/>
      <c r="O14" s="41"/>
    </row>
    <row r="15" spans="1:34" x14ac:dyDescent="0.2">
      <c r="A15" s="27"/>
      <c r="B15" s="27"/>
      <c r="C15" s="27"/>
      <c r="D15" s="117"/>
      <c r="E15" s="118"/>
      <c r="F15" s="118"/>
      <c r="G15" s="118"/>
      <c r="H15" s="118"/>
      <c r="I15" s="125"/>
      <c r="J15" s="118"/>
      <c r="K15" s="118"/>
      <c r="L15" s="58"/>
      <c r="M15" s="44"/>
      <c r="N15" s="41"/>
      <c r="O15" s="41"/>
    </row>
    <row r="16" spans="1:34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58"/>
      <c r="M17" s="44"/>
      <c r="N17" s="41"/>
      <c r="O17" s="41"/>
      <c r="T17" s="81"/>
      <c r="U17" s="82"/>
      <c r="V17" s="81"/>
      <c r="W17" s="79"/>
      <c r="X17" s="81"/>
      <c r="Y17" s="242"/>
      <c r="Z17" s="243"/>
      <c r="AA17" s="243"/>
      <c r="AB17" s="244"/>
      <c r="AC17" s="243"/>
      <c r="AD17" s="243"/>
      <c r="AE17" s="243"/>
      <c r="AF17" s="243"/>
      <c r="AG17" s="243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58"/>
      <c r="M18" s="44"/>
      <c r="N18" s="41"/>
      <c r="O18" s="41"/>
      <c r="T18" s="81"/>
      <c r="U18" s="82"/>
      <c r="V18" s="81"/>
      <c r="W18" s="79"/>
      <c r="X18" s="81"/>
      <c r="Y18" s="242"/>
      <c r="Z18" s="243"/>
      <c r="AA18" s="243"/>
      <c r="AB18" s="244"/>
      <c r="AC18" s="243"/>
      <c r="AD18" s="243"/>
      <c r="AE18" s="243"/>
      <c r="AF18" s="243"/>
      <c r="AG18" s="243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58"/>
      <c r="M19" s="44"/>
      <c r="N19" s="41"/>
      <c r="O19" s="41"/>
      <c r="T19" s="81"/>
      <c r="U19" s="82"/>
      <c r="V19" s="81"/>
      <c r="W19" s="79"/>
      <c r="X19" s="81"/>
      <c r="Y19" s="242"/>
      <c r="Z19" s="243"/>
      <c r="AA19" s="243"/>
      <c r="AB19" s="244"/>
      <c r="AC19" s="243"/>
      <c r="AD19" s="243"/>
      <c r="AE19" s="243"/>
      <c r="AF19" s="243"/>
      <c r="AG19" s="243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44"/>
      <c r="N20" s="41"/>
      <c r="O20" s="41"/>
      <c r="T20" s="81"/>
      <c r="U20" s="82"/>
      <c r="V20" s="81"/>
      <c r="W20" s="79"/>
      <c r="X20" s="81"/>
      <c r="Y20" s="242"/>
      <c r="Z20" s="243"/>
      <c r="AA20" s="243"/>
      <c r="AB20" s="244"/>
      <c r="AC20" s="243"/>
      <c r="AD20" s="243"/>
      <c r="AE20" s="243"/>
      <c r="AF20" s="243"/>
      <c r="AG20" s="243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44"/>
      <c r="N21" s="41"/>
      <c r="O21" s="41"/>
      <c r="T21" s="81"/>
      <c r="U21" s="82"/>
      <c r="V21" s="81"/>
      <c r="W21" s="79"/>
      <c r="X21" s="81"/>
      <c r="Y21" s="242"/>
      <c r="Z21" s="243"/>
      <c r="AA21" s="243"/>
      <c r="AB21" s="244"/>
      <c r="AC21" s="243"/>
      <c r="AD21" s="243"/>
      <c r="AE21" s="243"/>
      <c r="AF21" s="243"/>
      <c r="AG21" s="243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44"/>
      <c r="N22" s="41"/>
      <c r="O22" s="41"/>
      <c r="T22" s="81"/>
      <c r="U22" s="82"/>
      <c r="V22" s="81"/>
      <c r="W22" s="79"/>
      <c r="X22" s="81"/>
      <c r="Y22" s="242"/>
      <c r="Z22" s="243"/>
      <c r="AA22" s="243"/>
      <c r="AB22" s="244"/>
      <c r="AC22" s="243"/>
      <c r="AD22" s="243"/>
      <c r="AE22" s="243"/>
      <c r="AF22" s="243"/>
      <c r="AG22" s="243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44"/>
      <c r="N23" s="41"/>
      <c r="O23" s="41"/>
      <c r="T23" s="81"/>
      <c r="U23" s="82"/>
      <c r="V23" s="81"/>
      <c r="W23" s="79"/>
      <c r="X23" s="81"/>
      <c r="Y23" s="242"/>
      <c r="Z23" s="243"/>
      <c r="AA23" s="243"/>
      <c r="AB23" s="244"/>
      <c r="AC23" s="243"/>
      <c r="AD23" s="243"/>
      <c r="AE23" s="243"/>
      <c r="AF23" s="243"/>
      <c r="AG23" s="243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3"/>
      <c r="E24" s="115"/>
      <c r="F24" s="115"/>
      <c r="G24" s="115"/>
      <c r="H24" s="115"/>
      <c r="I24" s="124"/>
      <c r="J24" s="115"/>
      <c r="K24" s="115"/>
      <c r="L24" s="58"/>
      <c r="M24" s="44"/>
      <c r="N24" s="41"/>
      <c r="O24" s="41"/>
      <c r="T24" s="81"/>
      <c r="U24" s="82"/>
      <c r="V24" s="81"/>
      <c r="W24" s="79"/>
      <c r="X24" s="81"/>
      <c r="Y24" s="242"/>
      <c r="Z24" s="243"/>
      <c r="AA24" s="243"/>
      <c r="AB24" s="244"/>
      <c r="AC24" s="243"/>
      <c r="AD24" s="243"/>
      <c r="AE24" s="243"/>
      <c r="AF24" s="243"/>
      <c r="AG24" s="243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7"/>
      <c r="E25" s="118"/>
      <c r="F25" s="118"/>
      <c r="G25" s="118"/>
      <c r="H25" s="118"/>
      <c r="I25" s="125"/>
      <c r="J25" s="118"/>
      <c r="K25" s="118"/>
      <c r="L25" s="58"/>
      <c r="M25" s="44"/>
      <c r="N25" s="41"/>
      <c r="O25" s="41"/>
      <c r="T25" s="81"/>
      <c r="U25" s="82"/>
      <c r="V25" s="81"/>
      <c r="W25" s="79"/>
      <c r="X25" s="81"/>
      <c r="Y25" s="242"/>
      <c r="Z25" s="243"/>
      <c r="AA25" s="243"/>
      <c r="AB25" s="244"/>
      <c r="AC25" s="243"/>
      <c r="AD25" s="243"/>
      <c r="AE25" s="243"/>
      <c r="AF25" s="243"/>
      <c r="AG25" s="243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7"/>
      <c r="E26" s="118"/>
      <c r="F26" s="118"/>
      <c r="G26" s="118"/>
      <c r="H26" s="118"/>
      <c r="I26" s="125"/>
      <c r="J26" s="118"/>
      <c r="K26" s="118"/>
      <c r="L26" s="58"/>
      <c r="M26" s="44"/>
      <c r="N26" s="41"/>
      <c r="O26" s="41"/>
      <c r="T26" s="76"/>
      <c r="U26" s="77"/>
      <c r="V26" s="76"/>
      <c r="W26" s="74"/>
      <c r="X26" s="76"/>
      <c r="Y26" s="245"/>
      <c r="Z26" s="246"/>
      <c r="AA26" s="246"/>
      <c r="AB26" s="247"/>
      <c r="AC26" s="246"/>
      <c r="AD26" s="246"/>
      <c r="AE26" s="246"/>
      <c r="AF26" s="246"/>
      <c r="AG26" s="246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7"/>
      <c r="E27" s="118"/>
      <c r="F27" s="118"/>
      <c r="G27" s="118"/>
      <c r="H27" s="118"/>
      <c r="I27" s="125"/>
      <c r="J27" s="118"/>
      <c r="K27" s="118"/>
      <c r="L27" s="58"/>
      <c r="M27" s="44"/>
      <c r="N27" s="41"/>
      <c r="O27" s="41"/>
    </row>
    <row r="28" spans="1:44" x14ac:dyDescent="0.2">
      <c r="A28" s="27"/>
      <c r="B28" s="27"/>
      <c r="C28" s="27"/>
      <c r="D28" s="117"/>
      <c r="E28" s="118"/>
      <c r="F28" s="118"/>
      <c r="G28" s="118"/>
      <c r="H28" s="118"/>
      <c r="I28" s="125"/>
      <c r="J28" s="118"/>
      <c r="K28" s="118"/>
      <c r="L28" s="58"/>
      <c r="M28" s="44"/>
      <c r="N28" s="41"/>
      <c r="O28" s="41"/>
    </row>
    <row r="29" spans="1:44" x14ac:dyDescent="0.2">
      <c r="A29" s="27"/>
      <c r="B29" s="27"/>
      <c r="C29" s="27"/>
      <c r="D29" s="117"/>
      <c r="E29" s="118"/>
      <c r="F29" s="118"/>
      <c r="G29" s="118"/>
      <c r="H29" s="118"/>
      <c r="I29" s="125"/>
      <c r="J29" s="118"/>
      <c r="K29" s="118"/>
      <c r="L29" s="58"/>
      <c r="M29" s="44"/>
      <c r="N29" s="41"/>
      <c r="O29" s="41"/>
    </row>
    <row r="30" spans="1:44" x14ac:dyDescent="0.2">
      <c r="A30" s="27"/>
      <c r="B30" s="27"/>
      <c r="C30" s="27"/>
      <c r="D30" s="117"/>
      <c r="E30" s="118"/>
      <c r="F30" s="118"/>
      <c r="G30" s="118"/>
      <c r="H30" s="118"/>
      <c r="I30" s="125"/>
      <c r="J30" s="118"/>
      <c r="K30" s="118"/>
      <c r="L30" s="58"/>
      <c r="M30" s="44"/>
      <c r="N30" s="41"/>
      <c r="O30" s="41"/>
    </row>
    <row r="31" spans="1:44" x14ac:dyDescent="0.2">
      <c r="A31" s="27"/>
      <c r="B31" s="27"/>
      <c r="C31" s="27"/>
      <c r="D31" s="117"/>
      <c r="E31" s="118"/>
      <c r="F31" s="118"/>
      <c r="G31" s="118"/>
      <c r="H31" s="118"/>
      <c r="I31" s="125"/>
      <c r="J31" s="118"/>
      <c r="K31" s="118"/>
      <c r="L31" s="58"/>
      <c r="M31" s="44"/>
      <c r="N31" s="41"/>
      <c r="O31" s="41"/>
    </row>
    <row r="32" spans="1:44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L32" s="58"/>
      <c r="M32" s="44"/>
      <c r="N32" s="41"/>
      <c r="O32" s="41"/>
    </row>
    <row r="33" spans="1:18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L33" s="58"/>
      <c r="M33" s="44"/>
      <c r="N33" s="41"/>
      <c r="O33" s="41"/>
    </row>
    <row r="34" spans="1:18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L34" s="58"/>
      <c r="M34" s="44"/>
      <c r="N34" s="41"/>
      <c r="O34" s="41"/>
    </row>
    <row r="35" spans="1:18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L35" s="58"/>
      <c r="M35" s="44"/>
      <c r="N35" s="41"/>
      <c r="O35" s="41"/>
    </row>
    <row r="36" spans="1:18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L36" s="58"/>
      <c r="M36" s="44"/>
      <c r="N36" s="41"/>
      <c r="O36" s="41"/>
    </row>
    <row r="37" spans="1:18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L37" s="58"/>
      <c r="M37" s="44"/>
      <c r="N37" s="41"/>
      <c r="O37" s="41"/>
    </row>
    <row r="38" spans="1:18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L38" s="58"/>
      <c r="M38" s="44"/>
      <c r="N38" s="41"/>
      <c r="O38" s="41"/>
    </row>
    <row r="39" spans="1:18" x14ac:dyDescent="0.2">
      <c r="A39" s="27"/>
      <c r="B39" s="27"/>
      <c r="C39" s="27"/>
      <c r="D39" s="117"/>
      <c r="E39" s="118"/>
      <c r="F39" s="118"/>
      <c r="G39" s="118"/>
      <c r="H39" s="118"/>
      <c r="I39" s="125"/>
      <c r="J39" s="118"/>
      <c r="K39" s="118"/>
      <c r="L39" s="58"/>
      <c r="M39" s="44"/>
      <c r="N39" s="41"/>
      <c r="O39" s="41"/>
    </row>
    <row r="40" spans="1:18" x14ac:dyDescent="0.2">
      <c r="A40" s="27"/>
      <c r="B40" s="27"/>
      <c r="C40" s="27"/>
      <c r="D40" s="117"/>
      <c r="E40" s="118"/>
      <c r="F40" s="118"/>
      <c r="G40" s="118"/>
      <c r="H40" s="118"/>
      <c r="I40" s="125"/>
      <c r="J40" s="118"/>
      <c r="K40" s="118"/>
      <c r="L40" s="58"/>
      <c r="M40" s="44"/>
      <c r="N40" s="41"/>
      <c r="O40" s="41"/>
    </row>
    <row r="41" spans="1:18" x14ac:dyDescent="0.2">
      <c r="A41" s="27"/>
      <c r="B41" s="27"/>
      <c r="C41" s="27"/>
      <c r="D41" s="117"/>
      <c r="E41" s="118"/>
      <c r="F41" s="118"/>
      <c r="G41" s="118"/>
      <c r="H41" s="118"/>
      <c r="I41" s="125"/>
      <c r="J41" s="118"/>
      <c r="K41" s="118"/>
      <c r="L41" s="58"/>
      <c r="M41" s="44"/>
      <c r="N41" s="41"/>
      <c r="O41" s="41"/>
    </row>
    <row r="42" spans="1:18" x14ac:dyDescent="0.2">
      <c r="A42" s="44"/>
      <c r="B42" s="27"/>
      <c r="C42" s="44"/>
      <c r="D42" s="117"/>
      <c r="E42" s="118"/>
      <c r="F42" s="118"/>
      <c r="G42" s="118"/>
      <c r="H42" s="118"/>
      <c r="I42" s="125"/>
      <c r="J42" s="118"/>
      <c r="K42" s="118"/>
      <c r="L42" s="58"/>
      <c r="M42" s="44"/>
      <c r="N42" s="41"/>
      <c r="O42" s="41"/>
    </row>
    <row r="43" spans="1:18" x14ac:dyDescent="0.2">
      <c r="A43" s="44"/>
      <c r="B43" s="27"/>
      <c r="C43" s="44"/>
      <c r="D43" s="117"/>
      <c r="E43" s="118"/>
      <c r="F43" s="118"/>
      <c r="G43" s="118"/>
      <c r="H43" s="118"/>
      <c r="I43" s="125"/>
      <c r="J43" s="118"/>
      <c r="K43" s="118"/>
      <c r="L43" s="58"/>
      <c r="M43" s="44"/>
      <c r="N43" s="41"/>
      <c r="O43" s="41"/>
    </row>
    <row r="44" spans="1:18" x14ac:dyDescent="0.2">
      <c r="B44" s="27"/>
      <c r="D44" s="117"/>
      <c r="E44" s="118"/>
      <c r="F44" s="118"/>
      <c r="G44" s="118"/>
      <c r="H44" s="118"/>
      <c r="I44" s="125"/>
      <c r="J44" s="118"/>
      <c r="K44" s="118"/>
      <c r="L44" s="58"/>
      <c r="M44" s="44"/>
      <c r="N44" s="41"/>
      <c r="O44" s="41"/>
    </row>
    <row r="45" spans="1:18" x14ac:dyDescent="0.2">
      <c r="B45" s="27"/>
      <c r="D45" s="117"/>
      <c r="E45" s="118"/>
      <c r="F45" s="118"/>
      <c r="G45" s="118"/>
      <c r="H45" s="118"/>
      <c r="I45" s="125"/>
      <c r="J45" s="118"/>
      <c r="K45" s="118"/>
      <c r="L45" s="58"/>
      <c r="M45" s="44"/>
      <c r="N45" s="41"/>
      <c r="O45" s="41"/>
    </row>
    <row r="46" spans="1:18" x14ac:dyDescent="0.2">
      <c r="B46" s="27"/>
      <c r="D46" s="117"/>
      <c r="E46" s="118"/>
      <c r="F46" s="118"/>
      <c r="G46" s="118"/>
      <c r="H46" s="118"/>
      <c r="I46" s="125"/>
      <c r="J46" s="118"/>
      <c r="K46" s="118"/>
      <c r="L46" s="58"/>
      <c r="M46" s="44"/>
      <c r="N46" s="41"/>
      <c r="O46" s="41"/>
    </row>
    <row r="47" spans="1:18" x14ac:dyDescent="0.2">
      <c r="B47" s="27"/>
      <c r="D47" s="120"/>
      <c r="E47" s="121"/>
      <c r="F47" s="121"/>
      <c r="G47" s="121"/>
      <c r="H47" s="121"/>
      <c r="I47" s="126"/>
      <c r="J47" s="121"/>
      <c r="K47" s="121"/>
      <c r="L47" s="58"/>
      <c r="M47" s="71" t="s">
        <v>39</v>
      </c>
      <c r="N47" s="41"/>
      <c r="O47" s="71" t="s">
        <v>149</v>
      </c>
      <c r="P47" s="252" t="s">
        <v>150</v>
      </c>
      <c r="Q47" s="252" t="s">
        <v>151</v>
      </c>
      <c r="R47" s="71" t="s">
        <v>152</v>
      </c>
    </row>
    <row r="48" spans="1:18" x14ac:dyDescent="0.2">
      <c r="B48" s="27"/>
      <c r="D48" s="52" t="s">
        <v>115</v>
      </c>
      <c r="E48" s="69" t="s">
        <v>39</v>
      </c>
      <c r="F48" s="70">
        <f t="shared" ref="F48:F117" si="2">EvaluationDate</f>
        <v>42158</v>
      </c>
      <c r="G48" s="248">
        <f>_xll.qlInstrumentValuationDate(M48)</f>
        <v>42158</v>
      </c>
      <c r="H48" s="248">
        <f>_xll.qlCalendarAdvance(Calendar,G48,IF(D48="SN","1D",IF(D48="SW","1W",D48)),"f",FALSE)</f>
        <v>42165</v>
      </c>
      <c r="I48" s="67">
        <f>_xll.qlOvernightIndexedSwapFairRate(M48,AllTriggers)</f>
        <v>-1.2100000000016464E-3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7" t="str">
        <f>_xll.qlMakeOIS(,SettlementDays,IF(D48="SN","1D",IF(D48="SW","1W",D48)),OvernightIndex,,FwdStart,DayCountConv,,,Trigger)</f>
        <v>obj_00819#0020</v>
      </c>
      <c r="N48" s="41"/>
      <c r="O48" s="72" t="s">
        <v>153</v>
      </c>
      <c r="P48" s="253" t="s">
        <v>154</v>
      </c>
      <c r="Q48" s="253" t="s">
        <v>40</v>
      </c>
      <c r="R48" s="72" t="s">
        <v>128</v>
      </c>
    </row>
    <row r="49" spans="2:18" x14ac:dyDescent="0.2">
      <c r="B49" s="27"/>
      <c r="D49" s="53" t="s">
        <v>16</v>
      </c>
      <c r="E49" s="60" t="s">
        <v>39</v>
      </c>
      <c r="F49" s="61">
        <f t="shared" si="2"/>
        <v>42158</v>
      </c>
      <c r="G49" s="249">
        <f>_xll.qlInstrumentValuationDate(M49)</f>
        <v>42158</v>
      </c>
      <c r="H49" s="249">
        <f>_xll.qlCalendarAdvance(Calendar,G49,IF(D49="SN","1D",IF(D49="SW","1W",D49)),"f",FALSE)</f>
        <v>42172</v>
      </c>
      <c r="I49" s="68">
        <f>_xll.qlOvernightIndexedSwapFairRate(M49,AllTriggers)</f>
        <v>-1.1800000000031625E-3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obj_00836#0002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42158</v>
      </c>
      <c r="G50" s="249">
        <f>_xll.qlInstrumentValuationDate(M50)</f>
        <v>42158</v>
      </c>
      <c r="H50" s="249">
        <f>_xll.qlCalendarAdvance(Calendar,G50,IF(D50="SN","1D",IF(D50="SW","1W",D50)),"f",FALSE)</f>
        <v>42179</v>
      </c>
      <c r="I50" s="68">
        <f>_xll.qlOvernightIndexedSwapFairRate(M50,AllTriggers)</f>
        <v>-1.1799999999993563E-3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obj_00827#0002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42158</v>
      </c>
      <c r="G51" s="249">
        <f>_xll.qlInstrumentValuationDate(M51)</f>
        <v>42158</v>
      </c>
      <c r="H51" s="249">
        <f>_xll.qlCalendarAdvance(Calendar,G51,IF(D51="SN","1D",IF(D51="SW","1W",D51)),"f",FALSE)</f>
        <v>42188</v>
      </c>
      <c r="I51" s="68">
        <f>_xll.qlOvernightIndexedSwapFairRate(M51,AllTriggers)</f>
        <v>-1.170000000002379E-3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obj_00831#0002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42158</v>
      </c>
      <c r="G52" s="249">
        <f>_xll.qlInstrumentValuationDate(M52)</f>
        <v>42158</v>
      </c>
      <c r="H52" s="249">
        <f>_xll.qlCalendarAdvance(Calendar,G52,IF(D52="SN","1D",IF(D52="SW","1W",D52)),"f",FALSE)</f>
        <v>42219</v>
      </c>
      <c r="I52" s="68">
        <f>_xll.qlOvernightIndexedSwapFairRate(M52,AllTriggers)</f>
        <v>-1.2199999999997367E-3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obj_00817#0002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42158</v>
      </c>
      <c r="G53" s="249">
        <f>_xll.qlInstrumentValuationDate(M53)</f>
        <v>42158</v>
      </c>
      <c r="H53" s="249">
        <f>_xll.qlCalendarAdvance(Calendar,G53,IF(D53="SN","1D",IF(D53="SW","1W",D53)),"f",FALSE)</f>
        <v>42250</v>
      </c>
      <c r="I53" s="68">
        <f>_xll.qlOvernightIndexedSwapFairRate(M53,AllTriggers)</f>
        <v>-1.2530284192444239E-3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obj_0080d#0002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42158</v>
      </c>
      <c r="G54" s="249">
        <f>_xll.qlInstrumentValuationDate(M54)</f>
        <v>42158</v>
      </c>
      <c r="H54" s="249">
        <f>_xll.qlCalendarAdvance(Calendar,G54,IF(D54="SN","1D",IF(D54="SW","1W",D54)),"f",FALSE)</f>
        <v>42282</v>
      </c>
      <c r="I54" s="68">
        <f>_xll.qlOvernightIndexedSwapFairRate(M54,AllTriggers)</f>
        <v>-1.259418094628766E-3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obj_0081d#0002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42158</v>
      </c>
      <c r="G55" s="249">
        <f>_xll.qlInstrumentValuationDate(M55)</f>
        <v>42158</v>
      </c>
      <c r="H55" s="249">
        <f>_xll.qlCalendarAdvance(Calendar,G55,IF(D55="SN","1D",IF(D55="SW","1W",D55)),"f",FALSE)</f>
        <v>42311</v>
      </c>
      <c r="I55" s="68">
        <f>_xll.qlOvernightIndexedSwapFairRate(M55,AllTriggers)</f>
        <v>-1.2596290815903397E-3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obj_00815#0002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42158</v>
      </c>
      <c r="G56" s="249">
        <f>_xll.qlInstrumentValuationDate(M56)</f>
        <v>42158</v>
      </c>
      <c r="H56" s="249">
        <f>_xll.qlCalendarAdvance(Calendar,G56,IF(D56="SN","1D",IF(D56="SW","1W",D56)),"f",FALSE)</f>
        <v>42341</v>
      </c>
      <c r="I56" s="68">
        <f>_xll.qlOvernightIndexedSwapFairRate(M56,AllTriggers)</f>
        <v>-1.2610028557703636E-3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obj_00835#0002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42158</v>
      </c>
      <c r="G57" s="249">
        <f>_xll.qlInstrumentValuationDate(M57)</f>
        <v>42158</v>
      </c>
      <c r="H57" s="249">
        <f>_xll.qlCalendarAdvance(Calendar,G57,IF(D57="SN","1D",IF(D57="SW","1W",D57)),"f",FALSE)</f>
        <v>42373</v>
      </c>
      <c r="I57" s="68">
        <f>_xll.qlOvernightIndexedSwapFairRate(M57,AllTriggers)</f>
        <v>-1.232316696126814E-3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obj_00833#0002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42158</v>
      </c>
      <c r="G58" s="249">
        <f>_xll.qlInstrumentValuationDate(M58)</f>
        <v>42158</v>
      </c>
      <c r="H58" s="249">
        <f>_xll.qlCalendarAdvance(Calendar,G58,IF(D58="SN","1D",IF(D58="SW","1W",D58)),"f",FALSE)</f>
        <v>42403</v>
      </c>
      <c r="I58" s="68">
        <f>_xll.qlOvernightIndexedSwapFairRate(M58,AllTriggers)</f>
        <v>-1.2399192087363285E-3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obj_00826#0002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42158</v>
      </c>
      <c r="G59" s="249">
        <f>_xll.qlInstrumentValuationDate(M59)</f>
        <v>42158</v>
      </c>
      <c r="H59" s="249">
        <f>_xll.qlCalendarAdvance(Calendar,G59,IF(D59="SN","1D",IF(D59="SW","1W",D59)),"f",FALSE)</f>
        <v>42432</v>
      </c>
      <c r="I59" s="68">
        <f>_xll.qlOvernightIndexedSwapFairRate(M59,AllTriggers)</f>
        <v>-1.2401462959549005E-3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obj_00825#0002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42158</v>
      </c>
      <c r="G60" s="249">
        <f>_xll.qlInstrumentValuationDate(M60)</f>
        <v>42158</v>
      </c>
      <c r="H60" s="249">
        <f>_xll.qlCalendarAdvance(Calendar,G60,IF(D60="SN","1D",IF(D60="SW","1W",D60)),"f",FALSE)</f>
        <v>42464</v>
      </c>
      <c r="I60" s="68">
        <f>_xll.qlOvernightIndexedSwapFairRate(M60,AllTriggers)</f>
        <v>-1.2290285731136573E-3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obj_0081f#0002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42158</v>
      </c>
      <c r="G61" s="249">
        <f>_xll.qlInstrumentValuationDate(M61)</f>
        <v>42158</v>
      </c>
      <c r="H61" s="249">
        <f>_xll.qlCalendarAdvance(Calendar,G61,IF(D61="SN","1D",IF(D61="SW","1W",D61)),"f",FALSE)</f>
        <v>42493</v>
      </c>
      <c r="I61" s="68">
        <f>_xll.qlOvernightIndexedSwapFairRate(M61,AllTriggers)</f>
        <v>-1.2107371736122953E-3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obj_0080c#0002</v>
      </c>
      <c r="O61" s="79"/>
      <c r="P61" s="80"/>
      <c r="Q61" s="80"/>
      <c r="R61" s="79"/>
    </row>
    <row r="62" spans="2:18" x14ac:dyDescent="0.2">
      <c r="B62" s="27"/>
      <c r="D62" s="120"/>
      <c r="E62" s="121"/>
      <c r="F62" s="121"/>
      <c r="G62" s="250"/>
      <c r="H62" s="250"/>
      <c r="I62" s="126"/>
      <c r="J62" s="121"/>
      <c r="K62" s="121"/>
      <c r="L62" s="58"/>
      <c r="M62" s="118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42158</v>
      </c>
      <c r="G63" s="249">
        <f>_xll.qlInstrumentValuationDate(M63)</f>
        <v>42158</v>
      </c>
      <c r="H63" s="249">
        <f>_xll.qlCalendarAdvance(Calendar,G63,IF(D63="SN","1D",IF(D63="SW","1W",D63)),"f",FALSE)</f>
        <v>42524</v>
      </c>
      <c r="I63" s="68">
        <f>_xll.qlOvernightIndexedSwapFairRate(M63,AllTriggers)</f>
        <v>-1.2008558747913316E-3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obj_00804#0002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42158</v>
      </c>
      <c r="G64" s="249">
        <f>_xll.qlInstrumentValuationDate(M64)</f>
        <v>42158</v>
      </c>
      <c r="H64" s="249">
        <f>_xll.qlCalendarAdvance(Calendar,G64,IF(D64="SN","1D",IF(D64="SW","1W",D64)),"f",FALSE)</f>
        <v>42555</v>
      </c>
      <c r="I64" s="68">
        <f>_xll.qlOvernightIndexedSwapFairRate(M64,AllTriggers)</f>
        <v>-1.1907065983497447E-3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obj_00839#0002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42158</v>
      </c>
      <c r="G65" s="249">
        <f>_xll.qlInstrumentValuationDate(M65)</f>
        <v>42158</v>
      </c>
      <c r="H65" s="249">
        <f>_xll.qlCalendarAdvance(Calendar,G65,IF(D65="SN","1D",IF(D65="SW","1W",D65)),"f",FALSE)</f>
        <v>42585</v>
      </c>
      <c r="I65" s="68">
        <f>_xll.qlOvernightIndexedSwapFairRate(M65,AllTriggers)</f>
        <v>-1.1769681916108446E-3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obj_00803#0002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42158</v>
      </c>
      <c r="G66" s="249">
        <f>_xll.qlInstrumentValuationDate(M66)</f>
        <v>42158</v>
      </c>
      <c r="H66" s="249">
        <f>_xll.qlCalendarAdvance(Calendar,G66,IF(D66="SN","1D",IF(D66="SW","1W",D66)),"f",FALSE)</f>
        <v>42618</v>
      </c>
      <c r="I66" s="68">
        <f>_xll.qlOvernightIndexedSwapFairRate(M66,AllTriggers)</f>
        <v>-1.1600000000001793E-3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obj_00807#0002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42158</v>
      </c>
      <c r="G67" s="249">
        <f>_xll.qlInstrumentValuationDate(M67)</f>
        <v>42158</v>
      </c>
      <c r="H67" s="249">
        <f>_xll.qlCalendarAdvance(Calendar,G67,IF(D67="SN","1D",IF(D67="SW","1W",D67)),"f",FALSE)</f>
        <v>42646</v>
      </c>
      <c r="I67" s="68">
        <f>_xll.qlOvernightIndexedSwapFairRate(M67,AllTriggers)</f>
        <v>-1.1406132733793673E-3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obj_00818#0002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42158</v>
      </c>
      <c r="G68" s="249">
        <f>_xll.qlInstrumentValuationDate(M68)</f>
        <v>42158</v>
      </c>
      <c r="H68" s="249">
        <f>_xll.qlCalendarAdvance(Calendar,G68,IF(D68="SN","1D",IF(D68="SW","1W",D68)),"f",FALSE)</f>
        <v>42677</v>
      </c>
      <c r="I68" s="68">
        <f>_xll.qlOvernightIndexedSwapFairRate(M68,AllTriggers)</f>
        <v>-1.1180619051078973E-3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obj_00805#0002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42158</v>
      </c>
      <c r="G69" s="249">
        <f>_xll.qlInstrumentValuationDate(M69)</f>
        <v>42158</v>
      </c>
      <c r="H69" s="249">
        <f>_xll.qlCalendarAdvance(Calendar,G69,IF(D69="SN","1D",IF(D69="SW","1W",D69)),"f",FALSE)</f>
        <v>42709</v>
      </c>
      <c r="I69" s="68">
        <f>_xll.qlOvernightIndexedSwapFairRate(M69,AllTriggers)</f>
        <v>-1.1000000000053797E-3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obj_00828#0002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42158</v>
      </c>
      <c r="G70" s="249">
        <f>_xll.qlInstrumentValuationDate(M70)</f>
        <v>42158</v>
      </c>
      <c r="H70" s="249">
        <f>_xll.qlCalendarAdvance(Calendar,G70,IF(D70="SN","1D",IF(D70="SW","1W",D70)),"f",FALSE)</f>
        <v>42738</v>
      </c>
      <c r="I70" s="68">
        <f>_xll.qlOvernightIndexedSwapFairRate(M70,AllTriggers)</f>
        <v>-1.0611945065617068E-3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obj_00813#0002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42158</v>
      </c>
      <c r="G71" s="249">
        <f>_xll.qlInstrumentValuationDate(M71)</f>
        <v>42158</v>
      </c>
      <c r="H71" s="249">
        <f>_xll.qlCalendarAdvance(Calendar,G71,IF(D71="SN","1D",IF(D71="SW","1W",D71)),"f",FALSE)</f>
        <v>42769</v>
      </c>
      <c r="I71" s="68">
        <f>_xll.qlOvernightIndexedSwapFairRate(M71,AllTriggers)</f>
        <v>-1.0422524778386007E-3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obj_0080b#0002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42158</v>
      </c>
      <c r="G72" s="249">
        <f>_xll.qlInstrumentValuationDate(M72)</f>
        <v>42158</v>
      </c>
      <c r="H72" s="249">
        <f>_xll.qlCalendarAdvance(Calendar,G72,IF(D72="SN","1D",IF(D72="SW","1W",D72)),"f",FALSE)</f>
        <v>42797</v>
      </c>
      <c r="I72" s="68">
        <f>_xll.qlOvernightIndexedSwapFairRate(M72,AllTriggers)</f>
        <v>-1.0200000000023743E-3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obj_0082b#0002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42158</v>
      </c>
      <c r="G73" s="249">
        <f>_xll.qlInstrumentValuationDate(M73)</f>
        <v>42158</v>
      </c>
      <c r="H73" s="249">
        <f>_xll.qlCalendarAdvance(Calendar,G73,IF(D73="SN","1D",IF(D73="SW","1W",D73)),"f",FALSE)</f>
        <v>42828</v>
      </c>
      <c r="I73" s="68">
        <f>_xll.qlOvernightIndexedSwapFairRate(M73,AllTriggers)</f>
        <v>-9.8716803907544261E-4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obj_0080e#0002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42158</v>
      </c>
      <c r="G74" s="249">
        <f>_xll.qlInstrumentValuationDate(M74)</f>
        <v>42158</v>
      </c>
      <c r="H74" s="249">
        <f>_xll.qlCalendarAdvance(Calendar,G74,IF(D74="SN","1D",IF(D74="SW","1W",D74)),"f",FALSE)</f>
        <v>42858</v>
      </c>
      <c r="I74" s="68">
        <f>_xll.qlOvernightIndexedSwapFairRate(M74,AllTriggers)</f>
        <v>-9.4673453284900154E-4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obj_00830#0002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42158</v>
      </c>
      <c r="G75" s="249">
        <f>_xll.qlInstrumentValuationDate(M75)</f>
        <v>42158</v>
      </c>
      <c r="H75" s="249">
        <f>_xll.qlCalendarAdvance(Calendar,G75,IF(D75="SN","1D",IF(D75="SW","1W",D75)),"f",FALSE)</f>
        <v>42891</v>
      </c>
      <c r="I75" s="68">
        <f>_xll.qlOvernightIndexedSwapFairRate(M75,AllTriggers)</f>
        <v>-8.9999999999998078E-4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obj_00837#0002</v>
      </c>
      <c r="P75" s="5"/>
      <c r="Q75" s="5"/>
      <c r="R75" s="5"/>
    </row>
    <row r="76" spans="2:18" x14ac:dyDescent="0.2">
      <c r="B76" s="27"/>
      <c r="D76" s="53"/>
      <c r="E76" s="60"/>
      <c r="F76" s="61"/>
      <c r="G76" s="249"/>
      <c r="H76" s="249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249"/>
      <c r="H77" s="249"/>
      <c r="I77" s="68"/>
      <c r="J77" s="35"/>
      <c r="K77" s="35"/>
      <c r="L77" s="58"/>
      <c r="M77" s="59"/>
      <c r="P77" s="5"/>
      <c r="Q77" s="5"/>
      <c r="R77" s="5"/>
    </row>
    <row r="78" spans="2:18" x14ac:dyDescent="0.2">
      <c r="B78" s="27"/>
      <c r="D78" s="53" t="s">
        <v>25</v>
      </c>
      <c r="E78" s="60" t="s">
        <v>39</v>
      </c>
      <c r="F78" s="61">
        <f t="shared" si="2"/>
        <v>42158</v>
      </c>
      <c r="G78" s="249">
        <f>_xll.qlInstrumentValuationDate(M78)</f>
        <v>42158</v>
      </c>
      <c r="H78" s="249">
        <f>_xll.qlCalendarAdvance(Calendar,G78,IF(D78="SN","1D",IF(D78="SW","1W",D78)),"f",FALSE)</f>
        <v>43255</v>
      </c>
      <c r="I78" s="68">
        <f>_xll.qlOvernightIndexedSwapFairRate(M78,AllTriggers)</f>
        <v>-1.2000000029239939E-4</v>
      </c>
      <c r="J78" s="35" t="str">
        <f t="shared" ref="J78:J105" si="6">Currency&amp;CurveTenor&amp;$E78&amp;$D78&amp;"="</f>
        <v>EURONOIS3Y=</v>
      </c>
      <c r="K78" s="35" t="str">
        <f t="shared" ref="K78:K87" si="7">Currency&amp;"EON"&amp;D78&amp;"=ICAP"</f>
        <v>EUREON3Y=ICAP</v>
      </c>
      <c r="L78" s="58"/>
      <c r="M78" s="59" t="str">
        <f>_xll.qlMakeOIS(,SettlementDays,IF(D78="SN","1D",IF(D78="SW","1W",D78)),OvernightIndex,,FwdStart,DayCountConv,,,Trigger)</f>
        <v>obj_0082e#0002</v>
      </c>
      <c r="P78" s="5"/>
      <c r="Q78" s="5"/>
      <c r="R78" s="5"/>
    </row>
    <row r="79" spans="2:18" x14ac:dyDescent="0.2">
      <c r="B79" s="27"/>
      <c r="D79" s="53" t="s">
        <v>26</v>
      </c>
      <c r="E79" s="60" t="s">
        <v>39</v>
      </c>
      <c r="F79" s="61">
        <f t="shared" si="2"/>
        <v>42158</v>
      </c>
      <c r="G79" s="249">
        <f>_xll.qlInstrumentValuationDate(M79)</f>
        <v>42158</v>
      </c>
      <c r="H79" s="249">
        <f>_xll.qlCalendarAdvance(Calendar,G79,IF(D79="SN","1D",IF(D79="SW","1W",D79)),"f",FALSE)</f>
        <v>43619</v>
      </c>
      <c r="I79" s="68">
        <f>_xll.qlOvernightIndexedSwapFairRate(M79,AllTriggers)</f>
        <v>1.2200000000086714E-3</v>
      </c>
      <c r="J79" s="35" t="str">
        <f t="shared" si="6"/>
        <v>EURONOIS4Y=</v>
      </c>
      <c r="K79" s="35" t="str">
        <f t="shared" si="7"/>
        <v>EUREON4Y=ICAP</v>
      </c>
      <c r="L79" s="58"/>
      <c r="M79" s="59" t="str">
        <f>_xll.qlMakeOIS(,SettlementDays,IF(D79="SN","1D",IF(D79="SW","1W",D79)),OvernightIndex,,FwdStart,DayCountConv,,,Trigger)</f>
        <v>obj_00801#0002</v>
      </c>
      <c r="P79" s="5"/>
      <c r="Q79" s="5"/>
      <c r="R79" s="5"/>
    </row>
    <row r="80" spans="2:18" x14ac:dyDescent="0.2">
      <c r="B80" s="27"/>
      <c r="D80" s="53" t="s">
        <v>27</v>
      </c>
      <c r="E80" s="60" t="s">
        <v>39</v>
      </c>
      <c r="F80" s="61">
        <f t="shared" si="2"/>
        <v>42158</v>
      </c>
      <c r="G80" s="249">
        <f>_xll.qlInstrumentValuationDate(M80)</f>
        <v>42158</v>
      </c>
      <c r="H80" s="249">
        <f>_xll.qlCalendarAdvance(Calendar,G80,IF(D80="SN","1D",IF(D80="SW","1W",D80)),"f",FALSE)</f>
        <v>43985</v>
      </c>
      <c r="I80" s="68">
        <f>_xll.qlOvernightIndexedSwapFairRate(M80,AllTriggers)</f>
        <v>2.7300000000324886E-3</v>
      </c>
      <c r="J80" s="35" t="str">
        <f t="shared" si="6"/>
        <v>EURONOIS5Y=</v>
      </c>
      <c r="K80" s="35" t="str">
        <f t="shared" si="7"/>
        <v>EUREON5Y=ICAP</v>
      </c>
      <c r="L80" s="58"/>
      <c r="M80" s="59" t="str">
        <f>_xll.qlMakeOIS(,SettlementDays,IF(D80="SN","1D",IF(D80="SW","1W",D80)),OvernightIndex,,FwdStart,DayCountConv,,,Trigger)</f>
        <v>obj_00824#0002</v>
      </c>
      <c r="P80" s="5"/>
      <c r="Q80" s="5"/>
      <c r="R80" s="5"/>
    </row>
    <row r="81" spans="2:18" x14ac:dyDescent="0.2">
      <c r="B81" s="27"/>
      <c r="D81" s="53" t="s">
        <v>85</v>
      </c>
      <c r="E81" s="60" t="s">
        <v>39</v>
      </c>
      <c r="F81" s="61">
        <f t="shared" si="2"/>
        <v>42158</v>
      </c>
      <c r="G81" s="249">
        <f>_xll.qlInstrumentValuationDate(M81)</f>
        <v>42158</v>
      </c>
      <c r="H81" s="249">
        <f>_xll.qlCalendarAdvance(Calendar,G81,IF(D81="SN","1D",IF(D81="SW","1W",D81)),"f",FALSE)</f>
        <v>44350</v>
      </c>
      <c r="I81" s="68">
        <f>_xll.qlOvernightIndexedSwapFairRate(M81,AllTriggers)</f>
        <v>4.1800000000703323E-3</v>
      </c>
      <c r="J81" s="35" t="str">
        <f t="shared" si="6"/>
        <v>EURONOIS6Y=</v>
      </c>
      <c r="K81" s="35" t="str">
        <f t="shared" si="7"/>
        <v>EUREON6Y=ICAP</v>
      </c>
      <c r="L81" s="58"/>
      <c r="M81" s="59" t="str">
        <f>_xll.qlMakeOIS(,SettlementDays,IF(D81="SN","1D",IF(D81="SW","1W",D81)),OvernightIndex,,FwdStart,DayCountConv,,,Trigger)</f>
        <v>obj_007ff#0002</v>
      </c>
      <c r="P81" s="5"/>
      <c r="Q81" s="5"/>
      <c r="R81" s="5"/>
    </row>
    <row r="82" spans="2:18" x14ac:dyDescent="0.2">
      <c r="B82" s="27"/>
      <c r="D82" s="53" t="s">
        <v>28</v>
      </c>
      <c r="E82" s="60" t="s">
        <v>39</v>
      </c>
      <c r="F82" s="61">
        <f t="shared" si="2"/>
        <v>42158</v>
      </c>
      <c r="G82" s="249">
        <f>_xll.qlInstrumentValuationDate(M82)</f>
        <v>42158</v>
      </c>
      <c r="H82" s="249">
        <f>_xll.qlCalendarAdvance(Calendar,G82,IF(D82="SN","1D",IF(D82="SW","1W",D82)),"f",FALSE)</f>
        <v>44715</v>
      </c>
      <c r="I82" s="68">
        <f>_xll.qlOvernightIndexedSwapFairRate(M82,AllTriggers)</f>
        <v>5.6100000001228908E-3</v>
      </c>
      <c r="J82" s="35" t="str">
        <f t="shared" si="6"/>
        <v>EURONOIS7Y=</v>
      </c>
      <c r="K82" s="35" t="str">
        <f t="shared" si="7"/>
        <v>EUREON7Y=ICAP</v>
      </c>
      <c r="L82" s="58"/>
      <c r="M82" s="59" t="str">
        <f>_xll.qlMakeOIS(,SettlementDays,IF(D82="SN","1D",IF(D82="SW","1W",D82)),OvernightIndex,,FwdStart,DayCountConv,,,Trigger)</f>
        <v>obj_0081a#0002</v>
      </c>
      <c r="P82" s="5"/>
      <c r="Q82" s="5"/>
      <c r="R82" s="5"/>
    </row>
    <row r="83" spans="2:18" x14ac:dyDescent="0.2">
      <c r="B83" s="27"/>
      <c r="D83" s="53" t="s">
        <v>86</v>
      </c>
      <c r="E83" s="60" t="s">
        <v>39</v>
      </c>
      <c r="F83" s="61">
        <f t="shared" si="2"/>
        <v>42158</v>
      </c>
      <c r="G83" s="249">
        <f>_xll.qlInstrumentValuationDate(M83)</f>
        <v>42158</v>
      </c>
      <c r="H83" s="249">
        <f>_xll.qlCalendarAdvance(Calendar,G83,IF(D83="SN","1D",IF(D83="SW","1W",D83)),"f",FALSE)</f>
        <v>45082</v>
      </c>
      <c r="I83" s="68">
        <f>_xll.qlOvernightIndexedSwapFairRate(M83,AllTriggers)</f>
        <v>6.9200000001842354E-3</v>
      </c>
      <c r="J83" s="35" t="str">
        <f t="shared" si="6"/>
        <v>EURONOIS8Y=</v>
      </c>
      <c r="K83" s="35" t="str">
        <f t="shared" si="7"/>
        <v>EUREON8Y=ICAP</v>
      </c>
      <c r="L83" s="58"/>
      <c r="M83" s="59" t="str">
        <f>_xll.qlMakeOIS(,SettlementDays,IF(D83="SN","1D",IF(D83="SW","1W",D83)),OvernightIndex,,FwdStart,DayCountConv,,,Trigger)</f>
        <v>obj_00812#0002</v>
      </c>
      <c r="P83" s="5"/>
      <c r="Q83" s="5"/>
      <c r="R83" s="5"/>
    </row>
    <row r="84" spans="2:18" x14ac:dyDescent="0.2">
      <c r="B84" s="27"/>
      <c r="D84" s="53" t="s">
        <v>87</v>
      </c>
      <c r="E84" s="60" t="s">
        <v>39</v>
      </c>
      <c r="F84" s="61">
        <f t="shared" si="2"/>
        <v>42158</v>
      </c>
      <c r="G84" s="249">
        <f>_xll.qlInstrumentValuationDate(M84)</f>
        <v>42158</v>
      </c>
      <c r="H84" s="249">
        <f>_xll.qlCalendarAdvance(Calendar,G84,IF(D84="SN","1D",IF(D84="SW","1W",D84)),"f",FALSE)</f>
        <v>45446</v>
      </c>
      <c r="I84" s="68">
        <f>_xll.qlOvernightIndexedSwapFairRate(M84,AllTriggers)</f>
        <v>8.1000000002506012E-3</v>
      </c>
      <c r="J84" s="35" t="str">
        <f t="shared" si="6"/>
        <v>EURONOIS9Y=</v>
      </c>
      <c r="K84" s="35" t="str">
        <f t="shared" si="7"/>
        <v>EUREON9Y=ICAP</v>
      </c>
      <c r="L84" s="58"/>
      <c r="M84" s="59" t="str">
        <f>_xll.qlMakeOIS(,SettlementDays,IF(D84="SN","1D",IF(D84="SW","1W",D84)),OvernightIndex,,FwdStart,DayCountConv,,,Trigger)</f>
        <v>obj_0082c#0002</v>
      </c>
      <c r="P84" s="5"/>
      <c r="Q84" s="5"/>
      <c r="R84" s="5"/>
    </row>
    <row r="85" spans="2:18" x14ac:dyDescent="0.2">
      <c r="B85" s="27"/>
      <c r="D85" s="53" t="s">
        <v>29</v>
      </c>
      <c r="E85" s="60" t="s">
        <v>39</v>
      </c>
      <c r="F85" s="61">
        <f t="shared" si="2"/>
        <v>42158</v>
      </c>
      <c r="G85" s="249">
        <f>_xll.qlInstrumentValuationDate(M85)</f>
        <v>42158</v>
      </c>
      <c r="H85" s="249">
        <f>_xll.qlCalendarAdvance(Calendar,G85,IF(D85="SN","1D",IF(D85="SW","1W",D85)),"f",FALSE)</f>
        <v>45811</v>
      </c>
      <c r="I85" s="68">
        <f>_xll.qlOvernightIndexedSwapFairRate(M85,AllTriggers)</f>
        <v>9.1100000003167658E-3</v>
      </c>
      <c r="J85" s="35" t="str">
        <f t="shared" si="6"/>
        <v>EURONOIS10Y=</v>
      </c>
      <c r="K85" s="35" t="str">
        <f t="shared" si="7"/>
        <v>EUREON10Y=ICAP</v>
      </c>
      <c r="L85" s="58"/>
      <c r="M85" s="59" t="str">
        <f>_xll.qlMakeOIS(,SettlementDays,IF(D85="SN","1D",IF(D85="SW","1W",D85)),OvernightIndex,,FwdStart,DayCountConv,,,Trigger)</f>
        <v>obj_0081b#0002</v>
      </c>
      <c r="P85" s="5"/>
      <c r="Q85" s="5"/>
      <c r="R85" s="5"/>
    </row>
    <row r="86" spans="2:18" x14ac:dyDescent="0.2">
      <c r="B86" s="27"/>
      <c r="D86" s="53" t="s">
        <v>88</v>
      </c>
      <c r="E86" s="60" t="s">
        <v>39</v>
      </c>
      <c r="F86" s="61">
        <f t="shared" si="2"/>
        <v>42158</v>
      </c>
      <c r="G86" s="249">
        <f>_xll.qlInstrumentValuationDate(M86)</f>
        <v>42158</v>
      </c>
      <c r="H86" s="249">
        <f>_xll.qlCalendarAdvance(Calendar,G86,IF(D86="SN","1D",IF(D86="SW","1W",D86)),"f",FALSE)</f>
        <v>46176</v>
      </c>
      <c r="I86" s="68">
        <f>_xll.qlOvernightIndexedSwapFairRate(M86,AllTriggers)</f>
        <v>9.9800000003798274E-3</v>
      </c>
      <c r="J86" s="35" t="str">
        <f t="shared" si="6"/>
        <v>EURONOIS11Y=</v>
      </c>
      <c r="K86" s="35" t="str">
        <f t="shared" si="7"/>
        <v>EUREON11Y=ICAP</v>
      </c>
      <c r="L86" s="58"/>
      <c r="M86" s="59" t="str">
        <f>_xll.qlMakeOIS(,SettlementDays,IF(D86="SN","1D",IF(D86="SW","1W",D86)),OvernightIndex,,FwdStart,DayCountConv,,,Trigger)</f>
        <v>obj_00811#0002</v>
      </c>
      <c r="P86" s="5"/>
      <c r="Q86" s="5"/>
      <c r="R86" s="5"/>
    </row>
    <row r="87" spans="2:18" x14ac:dyDescent="0.2">
      <c r="B87" s="27"/>
      <c r="D87" s="53" t="s">
        <v>30</v>
      </c>
      <c r="E87" s="60" t="s">
        <v>39</v>
      </c>
      <c r="F87" s="61">
        <f t="shared" si="2"/>
        <v>42158</v>
      </c>
      <c r="G87" s="249">
        <f>_xll.qlInstrumentValuationDate(M87)</f>
        <v>42158</v>
      </c>
      <c r="H87" s="249">
        <f>_xll.qlCalendarAdvance(Calendar,G87,IF(D87="SN","1D",IF(D87="SW","1W",D87)),"f",FALSE)</f>
        <v>46541</v>
      </c>
      <c r="I87" s="68">
        <f>_xll.qlOvernightIndexedSwapFairRate(M87,AllTriggers)</f>
        <v>1.0740000000439356E-2</v>
      </c>
      <c r="J87" s="35" t="str">
        <f t="shared" si="6"/>
        <v>EURONOIS12Y=</v>
      </c>
      <c r="K87" s="35" t="str">
        <f t="shared" si="7"/>
        <v>EUREON12Y=ICAP</v>
      </c>
      <c r="L87" s="58"/>
      <c r="M87" s="59" t="str">
        <f>_xll.qlMakeOIS(,SettlementDays,IF(D87="SN","1D",IF(D87="SW","1W",D87)),OvernightIndex,,FwdStart,DayCountConv,,,Trigger)</f>
        <v>obj_0082a#0002</v>
      </c>
      <c r="P87" s="5"/>
      <c r="Q87" s="5"/>
      <c r="R87" s="5"/>
    </row>
    <row r="88" spans="2:18" x14ac:dyDescent="0.2">
      <c r="B88" s="27"/>
      <c r="D88" s="53" t="s">
        <v>89</v>
      </c>
      <c r="E88" s="60" t="s">
        <v>39</v>
      </c>
      <c r="F88" s="61">
        <f t="shared" si="2"/>
        <v>42158</v>
      </c>
      <c r="G88" s="249">
        <f>_xll.qlInstrumentValuationDate(M88)</f>
        <v>42158</v>
      </c>
      <c r="H88" s="249">
        <f>_xll.qlCalendarAdvance(Calendar,G88,IF(D88="SN","1D",IF(D88="SW","1W",D88)),"f",FALSE)</f>
        <v>46909</v>
      </c>
      <c r="I88" s="68">
        <f>_xll.qlOvernightIndexedSwapFairRate(M88,AllTriggers)</f>
        <v>1.1372328537869552E-2</v>
      </c>
      <c r="J88" s="35" t="str">
        <f t="shared" si="6"/>
        <v>EURONOIS13Y=</v>
      </c>
      <c r="K88" s="35"/>
      <c r="L88" s="58"/>
      <c r="M88" s="59" t="str">
        <f>_xll.qlMakeOIS(,SettlementDays,IF(D88="SN","1D",IF(D88="SW","1W",D88)),OvernightIndex,,FwdStart,DayCountConv,,,Trigger)</f>
        <v>obj_00834#0002</v>
      </c>
      <c r="P88" s="5"/>
      <c r="Q88" s="5"/>
      <c r="R88" s="5"/>
    </row>
    <row r="89" spans="2:18" x14ac:dyDescent="0.2">
      <c r="B89" s="27"/>
      <c r="D89" s="53" t="s">
        <v>90</v>
      </c>
      <c r="E89" s="60" t="s">
        <v>39</v>
      </c>
      <c r="F89" s="61">
        <f t="shared" si="2"/>
        <v>42158</v>
      </c>
      <c r="G89" s="249">
        <f>_xll.qlInstrumentValuationDate(M89)</f>
        <v>42158</v>
      </c>
      <c r="H89" s="249">
        <f>_xll.qlCalendarAdvance(Calendar,G89,IF(D89="SN","1D",IF(D89="SW","1W",D89)),"f",FALSE)</f>
        <v>47273</v>
      </c>
      <c r="I89" s="68">
        <f>_xll.qlOvernightIndexedSwapFairRate(M89,AllTriggers)</f>
        <v>1.1899159380129903E-2</v>
      </c>
      <c r="J89" s="35" t="str">
        <f t="shared" si="6"/>
        <v>EURONOIS14Y=</v>
      </c>
      <c r="K89" s="35"/>
      <c r="L89" s="58"/>
      <c r="M89" s="59" t="str">
        <f>_xll.qlMakeOIS(,SettlementDays,IF(D89="SN","1D",IF(D89="SW","1W",D89)),OvernightIndex,,FwdStart,DayCountConv,,,Trigger)</f>
        <v>obj_00814#0002</v>
      </c>
      <c r="P89" s="5"/>
      <c r="Q89" s="5"/>
      <c r="R89" s="5"/>
    </row>
    <row r="90" spans="2:18" x14ac:dyDescent="0.2">
      <c r="B90" s="27"/>
      <c r="D90" s="53" t="s">
        <v>31</v>
      </c>
      <c r="E90" s="60" t="s">
        <v>39</v>
      </c>
      <c r="F90" s="61">
        <f t="shared" si="2"/>
        <v>42158</v>
      </c>
      <c r="G90" s="249">
        <f>_xll.qlInstrumentValuationDate(M90)</f>
        <v>42158</v>
      </c>
      <c r="H90" s="249">
        <f>_xll.qlCalendarAdvance(Calendar,G90,IF(D90="SN","1D",IF(D90="SW","1W",D90)),"f",FALSE)</f>
        <v>47637</v>
      </c>
      <c r="I90" s="68">
        <f>_xll.qlOvernightIndexedSwapFairRate(M90,AllTriggers)</f>
        <v>1.2340000000598173E-2</v>
      </c>
      <c r="J90" s="35" t="str">
        <f t="shared" si="6"/>
        <v>EURONOIS15Y=</v>
      </c>
      <c r="K90" s="35" t="str">
        <f>Currency&amp;"EON"&amp;D90&amp;"=ICAP"</f>
        <v>EUREON15Y=ICAP</v>
      </c>
      <c r="L90" s="58"/>
      <c r="M90" s="59" t="str">
        <f>_xll.qlMakeOIS(,SettlementDays,IF(D90="SN","1D",IF(D90="SW","1W",D90)),OvernightIndex,,FwdStart,DayCountConv,,,Trigger)</f>
        <v>obj_00800#0002</v>
      </c>
      <c r="P90" s="5"/>
      <c r="Q90" s="5"/>
      <c r="R90" s="5"/>
    </row>
    <row r="91" spans="2:18" x14ac:dyDescent="0.2">
      <c r="B91" s="27"/>
      <c r="D91" s="53" t="s">
        <v>91</v>
      </c>
      <c r="E91" s="60" t="s">
        <v>39</v>
      </c>
      <c r="F91" s="61">
        <f t="shared" si="2"/>
        <v>42158</v>
      </c>
      <c r="G91" s="249">
        <f>_xll.qlInstrumentValuationDate(M91)</f>
        <v>42158</v>
      </c>
      <c r="H91" s="249">
        <f>_xll.qlCalendarAdvance(Calendar,G91,IF(D91="SN","1D",IF(D91="SW","1W",D91)),"f",FALSE)</f>
        <v>48002</v>
      </c>
      <c r="I91" s="68">
        <f>_xll.qlOvernightIndexedSwapFairRate(M91,AllTriggers)</f>
        <v>1.2713221633148346E-2</v>
      </c>
      <c r="J91" s="35" t="str">
        <f t="shared" si="6"/>
        <v>EURONOIS16Y=</v>
      </c>
      <c r="K91" s="35"/>
      <c r="L91" s="58"/>
      <c r="M91" s="59" t="str">
        <f>_xll.qlMakeOIS(,SettlementDays,IF(D91="SN","1D",IF(D91="SW","1W",D91)),OvernightIndex,,FwdStart,DayCountConv,,,Trigger)</f>
        <v>obj_0080f#0002</v>
      </c>
      <c r="P91" s="5"/>
      <c r="Q91" s="5"/>
      <c r="R91" s="5"/>
    </row>
    <row r="92" spans="2:18" x14ac:dyDescent="0.2">
      <c r="B92" s="27"/>
      <c r="D92" s="53" t="s">
        <v>92</v>
      </c>
      <c r="E92" s="60" t="s">
        <v>39</v>
      </c>
      <c r="F92" s="61">
        <f t="shared" si="2"/>
        <v>42158</v>
      </c>
      <c r="G92" s="249">
        <f>_xll.qlInstrumentValuationDate(M92)</f>
        <v>42158</v>
      </c>
      <c r="H92" s="249">
        <f>_xll.qlCalendarAdvance(Calendar,G92,IF(D92="SN","1D",IF(D92="SW","1W",D92)),"f",FALSE)</f>
        <v>48368</v>
      </c>
      <c r="I92" s="68">
        <f>_xll.qlOvernightIndexedSwapFairRate(M92,AllTriggers)</f>
        <v>1.3029548197661302E-2</v>
      </c>
      <c r="J92" s="35" t="str">
        <f t="shared" si="6"/>
        <v>EURONOIS17Y=</v>
      </c>
      <c r="K92" s="35"/>
      <c r="L92" s="58"/>
      <c r="M92" s="59" t="str">
        <f>_xll.qlMakeOIS(,SettlementDays,IF(D92="SN","1D",IF(D92="SW","1W",D92)),OvernightIndex,,FwdStart,DayCountConv,,,Trigger)</f>
        <v>obj_0081e#0002</v>
      </c>
      <c r="P92" s="5"/>
      <c r="Q92" s="5"/>
      <c r="R92" s="5"/>
    </row>
    <row r="93" spans="2:18" x14ac:dyDescent="0.2">
      <c r="B93" s="27"/>
      <c r="D93" s="53" t="s">
        <v>93</v>
      </c>
      <c r="E93" s="60" t="s">
        <v>39</v>
      </c>
      <c r="F93" s="61">
        <f t="shared" si="2"/>
        <v>42158</v>
      </c>
      <c r="G93" s="249">
        <f>_xll.qlInstrumentValuationDate(M93)</f>
        <v>42158</v>
      </c>
      <c r="H93" s="249">
        <f>_xll.qlCalendarAdvance(Calendar,G93,IF(D93="SN","1D",IF(D93="SW","1W",D93)),"f",FALSE)</f>
        <v>48733</v>
      </c>
      <c r="I93" s="68">
        <f>_xll.qlOvernightIndexedSwapFairRate(M93,AllTriggers)</f>
        <v>1.3288825170263134E-2</v>
      </c>
      <c r="J93" s="35" t="str">
        <f t="shared" si="6"/>
        <v>EURONOIS18Y=</v>
      </c>
      <c r="K93" s="35"/>
      <c r="L93" s="58"/>
      <c r="M93" s="59" t="str">
        <f>_xll.qlMakeOIS(,SettlementDays,IF(D93="SN","1D",IF(D93="SW","1W",D93)),OvernightIndex,,FwdStart,DayCountConv,,,Trigger)</f>
        <v>obj_00808#0002</v>
      </c>
      <c r="P93" s="5"/>
      <c r="Q93" s="5"/>
      <c r="R93" s="5"/>
    </row>
    <row r="94" spans="2:18" x14ac:dyDescent="0.2">
      <c r="B94" s="27"/>
      <c r="D94" s="53" t="s">
        <v>94</v>
      </c>
      <c r="E94" s="60" t="s">
        <v>39</v>
      </c>
      <c r="F94" s="61">
        <f t="shared" si="2"/>
        <v>42158</v>
      </c>
      <c r="G94" s="249">
        <f>_xll.qlInstrumentValuationDate(M94)</f>
        <v>42158</v>
      </c>
      <c r="H94" s="249">
        <f>_xll.qlCalendarAdvance(Calendar,G94,IF(D94="SN","1D",IF(D94="SW","1W",D94)),"f",FALSE)</f>
        <v>49100</v>
      </c>
      <c r="I94" s="68">
        <f>_xll.qlOvernightIndexedSwapFairRate(M94,AllTriggers)</f>
        <v>1.3500385682295201E-2</v>
      </c>
      <c r="J94" s="35" t="str">
        <f t="shared" si="6"/>
        <v>EURONOIS19Y=</v>
      </c>
      <c r="K94" s="35"/>
      <c r="L94" s="58"/>
      <c r="M94" s="59" t="str">
        <f>_xll.qlMakeOIS(,SettlementDays,IF(D94="SN","1D",IF(D94="SW","1W",D94)),OvernightIndex,,FwdStart,DayCountConv,,,Trigger)</f>
        <v>obj_00806#0002</v>
      </c>
      <c r="P94" s="5"/>
      <c r="Q94" s="5"/>
      <c r="R94" s="5"/>
    </row>
    <row r="95" spans="2:18" x14ac:dyDescent="0.2">
      <c r="B95" s="27"/>
      <c r="D95" s="53" t="s">
        <v>95</v>
      </c>
      <c r="E95" s="60" t="s">
        <v>39</v>
      </c>
      <c r="F95" s="61">
        <f t="shared" si="2"/>
        <v>42158</v>
      </c>
      <c r="G95" s="249">
        <f>_xll.qlInstrumentValuationDate(M95)</f>
        <v>42158</v>
      </c>
      <c r="H95" s="249">
        <f>_xll.qlCalendarAdvance(Calendar,G95,IF(D95="SN","1D",IF(D95="SW","1W",D95)),"f",FALSE)</f>
        <v>49464</v>
      </c>
      <c r="I95" s="68">
        <f>_xll.qlOvernightIndexedSwapFairRate(M95,AllTriggers)</f>
        <v>1.3669999999376931E-2</v>
      </c>
      <c r="J95" s="35" t="str">
        <f t="shared" si="6"/>
        <v>EURONOIS20Y=</v>
      </c>
      <c r="K95" s="35" t="str">
        <f>Currency&amp;"EON"&amp;D95&amp;"=ICAP"</f>
        <v>EUREON20Y=ICAP</v>
      </c>
      <c r="L95" s="58"/>
      <c r="M95" s="59" t="str">
        <f>_xll.qlMakeOIS(,SettlementDays,IF(D95="SN","1D",IF(D95="SW","1W",D95)),OvernightIndex,,FwdStart,DayCountConv,,,Trigger)</f>
        <v>obj_00822#0002</v>
      </c>
      <c r="P95" s="5"/>
      <c r="Q95" s="5"/>
      <c r="R95" s="5"/>
    </row>
    <row r="96" spans="2:18" x14ac:dyDescent="0.2">
      <c r="B96" s="27"/>
      <c r="D96" s="53" t="s">
        <v>96</v>
      </c>
      <c r="E96" s="60" t="s">
        <v>39</v>
      </c>
      <c r="F96" s="61">
        <f t="shared" si="2"/>
        <v>42158</v>
      </c>
      <c r="G96" s="249">
        <f>_xll.qlInstrumentValuationDate(M96)</f>
        <v>42158</v>
      </c>
      <c r="H96" s="249">
        <f>_xll.qlCalendarAdvance(Calendar,G96,IF(D96="SN","1D",IF(D96="SW","1W",D96)),"f",FALSE)</f>
        <v>49829</v>
      </c>
      <c r="I96" s="68">
        <f>_xll.qlOvernightIndexedSwapFairRate(M96,AllTriggers)</f>
        <v>1.3802917212071164E-2</v>
      </c>
      <c r="J96" s="35" t="str">
        <f t="shared" si="6"/>
        <v>EURONOIS21Y=</v>
      </c>
      <c r="K96" s="35"/>
      <c r="L96" s="58"/>
      <c r="M96" s="59" t="str">
        <f>_xll.qlMakeOIS(,SettlementDays,IF(D96="SN","1D",IF(D96="SW","1W",D96)),OvernightIndex,,FwdStart,DayCountConv,,,Trigger)</f>
        <v>obj_0082f#0002</v>
      </c>
      <c r="P96" s="5"/>
      <c r="Q96" s="5"/>
      <c r="R96" s="5"/>
    </row>
    <row r="97" spans="2:18" x14ac:dyDescent="0.2">
      <c r="B97" s="27"/>
      <c r="D97" s="53" t="s">
        <v>97</v>
      </c>
      <c r="E97" s="60" t="s">
        <v>39</v>
      </c>
      <c r="F97" s="61">
        <f t="shared" si="2"/>
        <v>42158</v>
      </c>
      <c r="G97" s="249">
        <f>_xll.qlInstrumentValuationDate(M97)</f>
        <v>42158</v>
      </c>
      <c r="H97" s="249">
        <f>_xll.qlCalendarAdvance(Calendar,G97,IF(D97="SN","1D",IF(D97="SW","1W",D97)),"f",FALSE)</f>
        <v>50194</v>
      </c>
      <c r="I97" s="68">
        <f>_xll.qlOvernightIndexedSwapFairRate(M97,AllTriggers)</f>
        <v>1.3905202763623522E-2</v>
      </c>
      <c r="J97" s="35" t="str">
        <f t="shared" si="6"/>
        <v>EURONOIS22Y=</v>
      </c>
      <c r="K97" s="35"/>
      <c r="L97" s="58"/>
      <c r="M97" s="59" t="str">
        <f>_xll.qlMakeOIS(,SettlementDays,IF(D97="SN","1D",IF(D97="SW","1W",D97)),OvernightIndex,,FwdStart,DayCountConv,,,Trigger)</f>
        <v>obj_0080a#0002</v>
      </c>
      <c r="P97" s="5"/>
      <c r="Q97" s="5"/>
      <c r="R97" s="5"/>
    </row>
    <row r="98" spans="2:18" x14ac:dyDescent="0.2">
      <c r="B98" s="27"/>
      <c r="D98" s="53" t="s">
        <v>98</v>
      </c>
      <c r="E98" s="60" t="s">
        <v>39</v>
      </c>
      <c r="F98" s="61">
        <f t="shared" si="2"/>
        <v>42158</v>
      </c>
      <c r="G98" s="249">
        <f>_xll.qlInstrumentValuationDate(M98)</f>
        <v>42158</v>
      </c>
      <c r="H98" s="249">
        <f>_xll.qlCalendarAdvance(Calendar,G98,IF(D98="SN","1D",IF(D98="SW","1W",D98)),"f",FALSE)</f>
        <v>50559</v>
      </c>
      <c r="I98" s="68">
        <f>_xll.qlOvernightIndexedSwapFairRate(M98,AllTriggers)</f>
        <v>1.3984662694916092E-2</v>
      </c>
      <c r="J98" s="35" t="str">
        <f t="shared" si="6"/>
        <v>EURONOIS23Y=</v>
      </c>
      <c r="K98" s="35"/>
      <c r="L98" s="58"/>
      <c r="M98" s="59" t="str">
        <f>_xll.qlMakeOIS(,SettlementDays,IF(D98="SN","1D",IF(D98="SW","1W",D98)),OvernightIndex,,FwdStart,DayCountConv,,,Trigger)</f>
        <v>obj_00838#0002</v>
      </c>
      <c r="P98" s="5"/>
      <c r="Q98" s="5"/>
      <c r="R98" s="5"/>
    </row>
    <row r="99" spans="2:18" x14ac:dyDescent="0.2">
      <c r="B99" s="27"/>
      <c r="D99" s="53" t="s">
        <v>99</v>
      </c>
      <c r="E99" s="60" t="s">
        <v>39</v>
      </c>
      <c r="F99" s="61">
        <f t="shared" si="2"/>
        <v>42158</v>
      </c>
      <c r="G99" s="249">
        <f>_xll.qlInstrumentValuationDate(M99)</f>
        <v>42158</v>
      </c>
      <c r="H99" s="249">
        <f>_xll.qlCalendarAdvance(Calendar,G99,IF(D99="SN","1D",IF(D99="SW","1W",D99)),"f",FALSE)</f>
        <v>50924</v>
      </c>
      <c r="I99" s="68">
        <f>_xll.qlOvernightIndexedSwapFairRate(M99,AllTriggers)</f>
        <v>1.4047077815684107E-2</v>
      </c>
      <c r="J99" s="35" t="str">
        <f t="shared" si="6"/>
        <v>EURONOIS24Y=</v>
      </c>
      <c r="K99" s="35"/>
      <c r="L99" s="58"/>
      <c r="M99" s="59" t="str">
        <f>_xll.qlMakeOIS(,SettlementDays,IF(D99="SN","1D",IF(D99="SW","1W",D99)),OvernightIndex,,FwdStart,DayCountConv,,,Trigger)</f>
        <v>obj_00802#0002</v>
      </c>
      <c r="P99" s="5"/>
      <c r="Q99" s="5"/>
      <c r="R99" s="5"/>
    </row>
    <row r="100" spans="2:18" x14ac:dyDescent="0.2">
      <c r="B100" s="27"/>
      <c r="D100" s="53" t="s">
        <v>100</v>
      </c>
      <c r="E100" s="60" t="s">
        <v>39</v>
      </c>
      <c r="F100" s="61">
        <f t="shared" si="2"/>
        <v>42158</v>
      </c>
      <c r="G100" s="249">
        <f>_xll.qlInstrumentValuationDate(M100)</f>
        <v>42158</v>
      </c>
      <c r="H100" s="249">
        <f>_xll.qlCalendarAdvance(Calendar,G100,IF(D100="SN","1D",IF(D100="SW","1W",D100)),"f",FALSE)</f>
        <v>51291</v>
      </c>
      <c r="I100" s="68">
        <f>_xll.qlOvernightIndexedSwapFairRate(M100,AllTriggers)</f>
        <v>1.4099999999308142E-2</v>
      </c>
      <c r="J100" s="35" t="str">
        <f t="shared" si="6"/>
        <v>EURONOIS25Y=</v>
      </c>
      <c r="K100" s="35" t="str">
        <f>Currency&amp;"EON"&amp;D100&amp;"=ICAP"</f>
        <v>EUREON25Y=ICAP</v>
      </c>
      <c r="L100" s="58"/>
      <c r="M100" s="59" t="str">
        <f>_xll.qlMakeOIS(,SettlementDays,IF(D100="SN","1D",IF(D100="SW","1W",D100)),OvernightIndex,,FwdStart,DayCountConv,,,Trigger)</f>
        <v>obj_00829#0002</v>
      </c>
      <c r="P100" s="5"/>
      <c r="Q100" s="5"/>
      <c r="R100" s="5"/>
    </row>
    <row r="101" spans="2:18" x14ac:dyDescent="0.2">
      <c r="B101" s="27"/>
      <c r="D101" s="53" t="s">
        <v>101</v>
      </c>
      <c r="E101" s="60" t="s">
        <v>39</v>
      </c>
      <c r="F101" s="61">
        <f t="shared" si="2"/>
        <v>42158</v>
      </c>
      <c r="G101" s="249">
        <f>_xll.qlInstrumentValuationDate(M101)</f>
        <v>42158</v>
      </c>
      <c r="H101" s="249">
        <f>_xll.qlCalendarAdvance(Calendar,G101,IF(D101="SN","1D",IF(D101="SW","1W",D101)),"f",FALSE)</f>
        <v>51655</v>
      </c>
      <c r="I101" s="68">
        <f>_xll.qlOvernightIndexedSwapFairRate(M101,AllTriggers)</f>
        <v>1.4148936859341934E-2</v>
      </c>
      <c r="J101" s="35" t="str">
        <f t="shared" si="6"/>
        <v>EURONOIS26Y=</v>
      </c>
      <c r="K101" s="35"/>
      <c r="L101" s="58"/>
      <c r="M101" s="59" t="str">
        <f>_xll.qlMakeOIS(,SettlementDays,IF(D101="SN","1D",IF(D101="SW","1W",D101)),OvernightIndex,,FwdStart,DayCountConv,,,Trigger)</f>
        <v>obj_00810#0002</v>
      </c>
      <c r="P101" s="5"/>
      <c r="Q101" s="5"/>
      <c r="R101" s="5"/>
    </row>
    <row r="102" spans="2:18" x14ac:dyDescent="0.2">
      <c r="B102" s="27"/>
      <c r="D102" s="53" t="s">
        <v>102</v>
      </c>
      <c r="E102" s="60" t="s">
        <v>39</v>
      </c>
      <c r="F102" s="61">
        <f t="shared" si="2"/>
        <v>42158</v>
      </c>
      <c r="G102" s="249">
        <f>_xll.qlInstrumentValuationDate(M102)</f>
        <v>42158</v>
      </c>
      <c r="H102" s="249">
        <f>_xll.qlCalendarAdvance(Calendar,G102,IF(D102="SN","1D",IF(D102="SW","1W",D102)),"f",FALSE)</f>
        <v>52020</v>
      </c>
      <c r="I102" s="68">
        <f>_xll.qlOvernightIndexedSwapFairRate(M102,AllTriggers)</f>
        <v>1.4196093815025589E-2</v>
      </c>
      <c r="J102" s="35" t="str">
        <f t="shared" si="6"/>
        <v>EURONOIS27Y=</v>
      </c>
      <c r="K102" s="35"/>
      <c r="L102" s="58"/>
      <c r="M102" s="59" t="str">
        <f>_xll.qlMakeOIS(,SettlementDays,IF(D102="SN","1D",IF(D102="SW","1W",D102)),OvernightIndex,,FwdStart,DayCountConv,,,Trigger)</f>
        <v>obj_0081c#0002</v>
      </c>
      <c r="P102" s="5"/>
      <c r="Q102" s="5"/>
      <c r="R102" s="5"/>
    </row>
    <row r="103" spans="2:18" x14ac:dyDescent="0.2">
      <c r="B103" s="27"/>
      <c r="D103" s="53" t="s">
        <v>103</v>
      </c>
      <c r="E103" s="60" t="s">
        <v>39</v>
      </c>
      <c r="F103" s="61">
        <f t="shared" si="2"/>
        <v>42158</v>
      </c>
      <c r="G103" s="249">
        <f>_xll.qlInstrumentValuationDate(M103)</f>
        <v>42158</v>
      </c>
      <c r="H103" s="249">
        <f>_xll.qlCalendarAdvance(Calendar,G103,IF(D103="SN","1D",IF(D103="SW","1W",D103)),"f",FALSE)</f>
        <v>52385</v>
      </c>
      <c r="I103" s="68">
        <f>_xll.qlOvernightIndexedSwapFairRate(M103,AllTriggers)</f>
        <v>1.4242784675242657E-2</v>
      </c>
      <c r="J103" s="35" t="str">
        <f t="shared" si="6"/>
        <v>EURONOIS28Y=</v>
      </c>
      <c r="K103" s="35"/>
      <c r="L103" s="58"/>
      <c r="M103" s="59" t="str">
        <f>_xll.qlMakeOIS(,SettlementDays,IF(D103="SN","1D",IF(D103="SW","1W",D103)),OvernightIndex,,FwdStart,DayCountConv,,,Trigger)</f>
        <v>obj_00821#0002</v>
      </c>
      <c r="P103" s="5"/>
      <c r="Q103" s="5"/>
      <c r="R103" s="5"/>
    </row>
    <row r="104" spans="2:18" x14ac:dyDescent="0.2">
      <c r="B104" s="27"/>
      <c r="D104" s="53" t="s">
        <v>104</v>
      </c>
      <c r="E104" s="60" t="s">
        <v>39</v>
      </c>
      <c r="F104" s="61">
        <f t="shared" si="2"/>
        <v>42158</v>
      </c>
      <c r="G104" s="249">
        <f>_xll.qlInstrumentValuationDate(M104)</f>
        <v>42158</v>
      </c>
      <c r="H104" s="249">
        <f>_xll.qlCalendarAdvance(Calendar,G104,IF(D104="SN","1D",IF(D104="SW","1W",D104)),"f",FALSE)</f>
        <v>52751</v>
      </c>
      <c r="I104" s="68">
        <f>_xll.qlOvernightIndexedSwapFairRate(M104,AllTriggers)</f>
        <v>1.4290570953754118E-2</v>
      </c>
      <c r="J104" s="35" t="str">
        <f t="shared" si="6"/>
        <v>EURONOIS29Y=</v>
      </c>
      <c r="K104" s="35"/>
      <c r="L104" s="58"/>
      <c r="M104" s="59" t="str">
        <f>_xll.qlMakeOIS(,SettlementDays,IF(D104="SN","1D",IF(D104="SW","1W",D104)),OvernightIndex,,FwdStart,DayCountConv,,,Trigger)</f>
        <v>obj_00816#0002</v>
      </c>
      <c r="P104" s="5"/>
      <c r="Q104" s="5"/>
      <c r="R104" s="5"/>
    </row>
    <row r="105" spans="2:18" x14ac:dyDescent="0.2">
      <c r="B105" s="27"/>
      <c r="D105" s="53" t="s">
        <v>105</v>
      </c>
      <c r="E105" s="60" t="s">
        <v>39</v>
      </c>
      <c r="F105" s="61">
        <f t="shared" si="2"/>
        <v>42158</v>
      </c>
      <c r="G105" s="249">
        <f>_xll.qlInstrumentValuationDate(M105)</f>
        <v>42158</v>
      </c>
      <c r="H105" s="249">
        <f>_xll.qlCalendarAdvance(Calendar,G105,IF(D105="SN","1D",IF(D105="SW","1W",D105)),"f",FALSE)</f>
        <v>53118</v>
      </c>
      <c r="I105" s="68">
        <f>_xll.qlOvernightIndexedSwapFairRate(M105,AllTriggers)</f>
        <v>1.4340000000152479E-2</v>
      </c>
      <c r="J105" s="35" t="str">
        <f t="shared" si="6"/>
        <v>EURONOIS30Y=</v>
      </c>
      <c r="K105" s="35" t="str">
        <f>Currency&amp;"EON"&amp;D105&amp;"=ICAP"</f>
        <v>EUREON30Y=ICAP</v>
      </c>
      <c r="L105" s="58"/>
      <c r="M105" s="59" t="str">
        <f>_xll.qlMakeOIS(,SettlementDays,IF(D105="SN","1D",IF(D105="SW","1W",D105)),OvernightIndex,,FwdStart,DayCountConv,,,Trigger)</f>
        <v>obj_00809#0002</v>
      </c>
      <c r="P105" s="5"/>
      <c r="Q105" s="5"/>
      <c r="R105" s="5"/>
    </row>
    <row r="106" spans="2:18" x14ac:dyDescent="0.2">
      <c r="B106" s="27"/>
      <c r="D106" s="53"/>
      <c r="E106" s="60"/>
      <c r="F106" s="61"/>
      <c r="G106" s="249"/>
      <c r="H106" s="249"/>
      <c r="I106" s="68"/>
      <c r="J106" s="35"/>
      <c r="K106" s="35"/>
      <c r="L106" s="58"/>
      <c r="M106" s="59"/>
      <c r="P106" s="5"/>
      <c r="Q106" s="5"/>
      <c r="R106" s="5"/>
    </row>
    <row r="107" spans="2:18" x14ac:dyDescent="0.2">
      <c r="B107" s="27"/>
      <c r="D107" s="53"/>
      <c r="E107" s="60"/>
      <c r="F107" s="61"/>
      <c r="G107" s="249"/>
      <c r="H107" s="249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249"/>
      <c r="H108" s="249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249"/>
      <c r="H109" s="249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 t="s">
        <v>106</v>
      </c>
      <c r="E110" s="60" t="s">
        <v>39</v>
      </c>
      <c r="F110" s="61">
        <f t="shared" si="2"/>
        <v>42158</v>
      </c>
      <c r="G110" s="249">
        <f>_xll.qlInstrumentValuationDate(M110)</f>
        <v>42158</v>
      </c>
      <c r="H110" s="249">
        <f>_xll.qlCalendarAdvance(Calendar,G110,IF(D110="SN","1D",IF(D110="SW","1W",D110)),"f",FALSE)</f>
        <v>54942</v>
      </c>
      <c r="I110" s="68">
        <f>_xll.qlOvernightIndexedSwapFairRate(M110,AllTriggers)</f>
        <v>1.4601147225279993E-2</v>
      </c>
      <c r="J110" s="35" t="str">
        <f>Currency&amp;CurveTenor&amp;$E110&amp;$D110&amp;"="</f>
        <v>EURONOIS35Y=</v>
      </c>
      <c r="K110" s="35"/>
      <c r="L110" s="58"/>
      <c r="M110" s="59" t="str">
        <f>_xll.qlMakeOIS(,SettlementDays,IF(D110="SN","1D",IF(D110="SW","1W",D110)),OvernightIndex,,FwdStart,DayCountConv,,,Trigger)</f>
        <v>obj_00832#0002</v>
      </c>
      <c r="P110" s="5"/>
      <c r="Q110" s="5"/>
      <c r="R110" s="5"/>
    </row>
    <row r="111" spans="2:18" x14ac:dyDescent="0.2">
      <c r="B111" s="27"/>
      <c r="D111" s="53"/>
      <c r="E111" s="60"/>
      <c r="F111" s="61"/>
      <c r="G111" s="249"/>
      <c r="H111" s="249"/>
      <c r="I111" s="68"/>
      <c r="J111" s="35"/>
      <c r="K111" s="35"/>
      <c r="L111" s="58"/>
      <c r="M111" s="59"/>
      <c r="P111" s="5"/>
      <c r="Q111" s="5"/>
      <c r="R111" s="5"/>
    </row>
    <row r="112" spans="2:18" x14ac:dyDescent="0.2">
      <c r="B112" s="27"/>
      <c r="D112" s="53"/>
      <c r="E112" s="60"/>
      <c r="F112" s="61"/>
      <c r="G112" s="249"/>
      <c r="H112" s="249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249"/>
      <c r="H113" s="249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249"/>
      <c r="H114" s="249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 t="s">
        <v>107</v>
      </c>
      <c r="E115" s="60" t="s">
        <v>39</v>
      </c>
      <c r="F115" s="61">
        <f t="shared" si="2"/>
        <v>42158</v>
      </c>
      <c r="G115" s="249">
        <f>_xll.qlInstrumentValuationDate(M115)</f>
        <v>42158</v>
      </c>
      <c r="H115" s="249">
        <f>_xll.qlCalendarAdvance(Calendar,G115,IF(D115="SN","1D",IF(D115="SW","1W",D115)),"f",FALSE)</f>
        <v>56768</v>
      </c>
      <c r="I115" s="68">
        <f>_xll.qlOvernightIndexedSwapFairRate(M115,AllTriggers)</f>
        <v>1.4739999999405522E-2</v>
      </c>
      <c r="J115" s="35" t="str">
        <f>Currency&amp;CurveTenor&amp;$E115&amp;$D115&amp;"="</f>
        <v>EURONOIS40Y=</v>
      </c>
      <c r="K115" s="35" t="str">
        <f>Currency&amp;"EON"&amp;D115&amp;"=ICAP"</f>
        <v>EUREON40Y=ICAP</v>
      </c>
      <c r="L115" s="58"/>
      <c r="M115" s="59" t="str">
        <f>_xll.qlMakeOIS(,SettlementDays,IF(D115="SN","1D",IF(D115="SW","1W",D115)),OvernightIndex,,FwdStart,DayCountConv,,,Trigger)</f>
        <v>obj_0082d#0002</v>
      </c>
      <c r="P115" s="5"/>
      <c r="Q115" s="5"/>
      <c r="R115" s="5"/>
    </row>
    <row r="116" spans="2:18" x14ac:dyDescent="0.2">
      <c r="B116" s="27"/>
      <c r="D116" s="53" t="s">
        <v>108</v>
      </c>
      <c r="E116" s="60" t="s">
        <v>39</v>
      </c>
      <c r="F116" s="61">
        <f t="shared" si="2"/>
        <v>42158</v>
      </c>
      <c r="G116" s="249">
        <f>_xll.qlInstrumentValuationDate(M116)</f>
        <v>42158</v>
      </c>
      <c r="H116" s="249">
        <f>_xll.qlCalendarAdvance(Calendar,G116,IF(D116="SN","1D",IF(D116="SW","1W",D116)),"f",FALSE)</f>
        <v>60421</v>
      </c>
      <c r="I116" s="68">
        <f>_xll.qlOvernightIndexedSwapFairRate(M116,AllTriggers)</f>
        <v>1.4470000000244123E-2</v>
      </c>
      <c r="J116" s="35" t="str">
        <f>Currency&amp;CurveTenor&amp;$E116&amp;$D116&amp;"="</f>
        <v>EURONOIS50Y=</v>
      </c>
      <c r="K116" s="35" t="str">
        <f>Currency&amp;"EON"&amp;D116&amp;"=ICAP"</f>
        <v>EUREON50Y=ICAP</v>
      </c>
      <c r="L116" s="58"/>
      <c r="M116" s="59" t="str">
        <f>_xll.qlMakeOIS(,SettlementDays,IF(D116="SN","1D",IF(D116="SW","1W",D116)),OvernightIndex,,FwdStart,DayCountConv,,,Trigger)</f>
        <v>obj_00820#0002</v>
      </c>
      <c r="P116" s="5"/>
      <c r="Q116" s="5"/>
      <c r="R116" s="5"/>
    </row>
    <row r="117" spans="2:18" x14ac:dyDescent="0.2">
      <c r="B117" s="27"/>
      <c r="D117" s="54" t="s">
        <v>109</v>
      </c>
      <c r="E117" s="62" t="s">
        <v>39</v>
      </c>
      <c r="F117" s="63">
        <f t="shared" si="2"/>
        <v>42158</v>
      </c>
      <c r="G117" s="251">
        <f>_xll.qlInstrumentValuationDate(M117)</f>
        <v>42158</v>
      </c>
      <c r="H117" s="251">
        <f>_xll.qlCalendarAdvance(Calendar,G117,IF(D117="SN","1D",IF(D117="SW","1W",D117)),"f",FALSE)</f>
        <v>64073</v>
      </c>
      <c r="I117" s="64">
        <f>_xll.qlOvernightIndexedSwapFairRate(M117,AllTriggers)</f>
        <v>1.4430000000157541E-2</v>
      </c>
      <c r="J117" s="64" t="str">
        <f>Currency&amp;CurveTenor&amp;$E117&amp;$D117&amp;"="</f>
        <v>EURONOIS60Y=</v>
      </c>
      <c r="K117" s="64" t="str">
        <f>Currency&amp;"EON"&amp;D117&amp;"=ICAP"</f>
        <v>EUREON60Y=ICAP</v>
      </c>
      <c r="L117" s="58"/>
      <c r="M117" s="65" t="str">
        <f>_xll.qlMakeOIS(,SettlementDays,IF(D117="SN","1D",IF(D117="SW","1W",D117)),OvernightIndex,,FwdStart,DayCountConv,,,Trigger)</f>
        <v>obj_00823#0002</v>
      </c>
      <c r="P117" s="5"/>
      <c r="Q117" s="5"/>
      <c r="R117" s="5"/>
    </row>
    <row r="118" spans="2:18" x14ac:dyDescent="0.2">
      <c r="B118" s="27"/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3">
    <dataValidation type="list" allowBlank="1" showInputMessage="1" showErrorMessage="1" sqref="P48">
      <formula1>"Annual,Semiannual,EveryFourthMonth,Quarterly,Bimonthly,Monthly,Biweekly,Weekly,Daily,Once,NoFrequency"</formula1>
    </dataValidation>
    <dataValidation type="list" allowBlank="1" showInputMessage="1" showErrorMessage="1" sqref="Q48">
      <formula1>"Following,Modified Following,Preceding,Modified Preceding,Unadjusted,Half-Month Modified Following"</formula1>
    </dataValidation>
    <dataValidation type="list" allowBlank="1" showInputMessage="1" showErrorMessage="1" sqref="R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AL2" sqref="AL2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60" bestFit="1" customWidth="1"/>
    <col min="4" max="4" width="13.140625" style="160" bestFit="1" customWidth="1"/>
    <col min="5" max="5" width="17.28515625" style="160" hidden="1" customWidth="1" outlineLevel="1"/>
    <col min="6" max="6" width="9" style="160" bestFit="1" customWidth="1" collapsed="1"/>
    <col min="7" max="7" width="11.28515625" style="183" hidden="1" customWidth="1" outlineLevel="1"/>
    <col min="8" max="8" width="2.7109375" style="160" customWidth="1" collapsed="1"/>
    <col min="9" max="9" width="4.28515625" style="160" customWidth="1"/>
    <col min="10" max="10" width="6.7109375" style="160" bestFit="1" customWidth="1"/>
    <col min="11" max="11" width="12" style="160" bestFit="1" customWidth="1"/>
    <col min="12" max="12" width="16.140625" style="160" hidden="1" customWidth="1" outlineLevel="1"/>
    <col min="13" max="13" width="9" style="160" bestFit="1" customWidth="1" collapsed="1"/>
    <col min="14" max="14" width="11.28515625" style="183" hidden="1" customWidth="1" outlineLevel="1"/>
    <col min="15" max="15" width="2.7109375" style="160" customWidth="1" collapsed="1"/>
    <col min="16" max="16" width="4.28515625" style="160" customWidth="1"/>
    <col min="17" max="17" width="6.7109375" style="160" bestFit="1" customWidth="1"/>
    <col min="18" max="18" width="12" style="160" bestFit="1" customWidth="1"/>
    <col min="19" max="19" width="16.140625" style="160" hidden="1" customWidth="1" outlineLevel="1"/>
    <col min="20" max="20" width="9" style="160" bestFit="1" customWidth="1" collapsed="1"/>
    <col min="21" max="21" width="11.28515625" style="183" hidden="1" customWidth="1" outlineLevel="1"/>
    <col min="22" max="22" width="2.7109375" style="160" customWidth="1" collapsed="1"/>
    <col min="23" max="23" width="4.28515625" style="160" customWidth="1"/>
    <col min="24" max="24" width="6.7109375" style="160" bestFit="1" customWidth="1"/>
    <col min="25" max="25" width="15.140625" style="160" bestFit="1" customWidth="1"/>
    <col min="26" max="26" width="19.28515625" style="160" hidden="1" customWidth="1" outlineLevel="1"/>
    <col min="27" max="27" width="9" style="160" bestFit="1" customWidth="1" collapsed="1"/>
    <col min="28" max="28" width="10.7109375" style="183" hidden="1" customWidth="1" outlineLevel="1"/>
    <col min="29" max="29" width="2.7109375" style="160" customWidth="1" collapsed="1"/>
    <col min="30" max="30" width="4.28515625" style="160" customWidth="1"/>
    <col min="31" max="31" width="6.7109375" style="160" bestFit="1" customWidth="1"/>
    <col min="32" max="32" width="15.140625" style="160" bestFit="1" customWidth="1"/>
    <col min="33" max="33" width="19.28515625" style="160" hidden="1" customWidth="1" outlineLevel="1"/>
    <col min="34" max="34" width="9" style="160" bestFit="1" customWidth="1" collapsed="1"/>
    <col min="35" max="35" width="10.7109375" style="183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62" customFormat="1" ht="13.5" x14ac:dyDescent="0.25">
      <c r="B2" s="142" t="s">
        <v>15</v>
      </c>
      <c r="C2" s="143"/>
      <c r="D2" s="144"/>
      <c r="E2" s="161"/>
      <c r="F2" s="145">
        <f>_xll.ohTrigger(F4:F102)</f>
        <v>2295</v>
      </c>
      <c r="G2" s="184"/>
      <c r="H2" s="161"/>
      <c r="I2" s="142" t="s">
        <v>17</v>
      </c>
      <c r="J2" s="143"/>
      <c r="K2" s="144"/>
      <c r="L2" s="161"/>
      <c r="M2" s="145">
        <f>_xll.ohTrigger(M4:M102)</f>
        <v>2312</v>
      </c>
      <c r="N2" s="184"/>
      <c r="O2" s="161"/>
      <c r="P2" s="142" t="s">
        <v>19</v>
      </c>
      <c r="Q2" s="143"/>
      <c r="R2" s="144"/>
      <c r="S2" s="161"/>
      <c r="T2" s="145">
        <f>_xll.ohTrigger(T4:T102)</f>
        <v>2304</v>
      </c>
      <c r="U2" s="184"/>
      <c r="W2" s="142" t="s">
        <v>14</v>
      </c>
      <c r="X2" s="143"/>
      <c r="Y2" s="144"/>
      <c r="Z2" s="161"/>
      <c r="AA2" s="145">
        <f>_xll.ohTrigger(AA4:AA102)</f>
        <v>2301</v>
      </c>
      <c r="AB2" s="184"/>
      <c r="AC2" s="161"/>
      <c r="AD2" s="142" t="s">
        <v>73</v>
      </c>
      <c r="AE2" s="143"/>
      <c r="AF2" s="144"/>
      <c r="AG2" s="161"/>
      <c r="AH2" s="145">
        <f>_xll.ohTrigger(AH4:AH102)</f>
        <v>2302</v>
      </c>
      <c r="AI2" s="184"/>
      <c r="AK2" s="145" t="s">
        <v>158</v>
      </c>
      <c r="AL2" s="172" t="s">
        <v>159</v>
      </c>
    </row>
    <row r="3" spans="2:38" s="162" customFormat="1" ht="13.5" x14ac:dyDescent="0.25">
      <c r="B3" s="146"/>
      <c r="C3" s="146" t="s">
        <v>160</v>
      </c>
      <c r="D3" s="147" t="s">
        <v>44</v>
      </c>
      <c r="E3" s="147" t="s">
        <v>161</v>
      </c>
      <c r="F3" s="147" t="s">
        <v>162</v>
      </c>
      <c r="G3" s="148" t="s">
        <v>163</v>
      </c>
      <c r="H3" s="161"/>
      <c r="I3" s="164"/>
      <c r="J3" s="164" t="s">
        <v>160</v>
      </c>
      <c r="K3" s="165" t="s">
        <v>44</v>
      </c>
      <c r="L3" s="165" t="s">
        <v>161</v>
      </c>
      <c r="M3" s="165" t="s">
        <v>162</v>
      </c>
      <c r="N3" s="166" t="s">
        <v>163</v>
      </c>
      <c r="O3" s="161"/>
      <c r="P3" s="164"/>
      <c r="Q3" s="164" t="s">
        <v>160</v>
      </c>
      <c r="R3" s="165" t="s">
        <v>44</v>
      </c>
      <c r="S3" s="165" t="s">
        <v>161</v>
      </c>
      <c r="T3" s="165" t="s">
        <v>162</v>
      </c>
      <c r="U3" s="166" t="s">
        <v>163</v>
      </c>
      <c r="W3" s="164"/>
      <c r="X3" s="164" t="s">
        <v>160</v>
      </c>
      <c r="Y3" s="165" t="s">
        <v>44</v>
      </c>
      <c r="Z3" s="165" t="s">
        <v>161</v>
      </c>
      <c r="AA3" s="165" t="s">
        <v>162</v>
      </c>
      <c r="AB3" s="166" t="s">
        <v>163</v>
      </c>
      <c r="AC3" s="163"/>
      <c r="AD3" s="164"/>
      <c r="AE3" s="164" t="s">
        <v>160</v>
      </c>
      <c r="AF3" s="165" t="s">
        <v>44</v>
      </c>
      <c r="AG3" s="165" t="s">
        <v>161</v>
      </c>
      <c r="AH3" s="165" t="s">
        <v>162</v>
      </c>
      <c r="AI3" s="166" t="s">
        <v>163</v>
      </c>
      <c r="AK3" s="149" t="s">
        <v>164</v>
      </c>
      <c r="AL3" s="150">
        <f>SettlementDate</f>
        <v>42160</v>
      </c>
    </row>
    <row r="4" spans="2:38" x14ac:dyDescent="0.2">
      <c r="B4" s="131" t="str">
        <f>IF(F4="","","Dp")</f>
        <v>Dp</v>
      </c>
      <c r="C4" s="131"/>
      <c r="D4" s="131" t="str">
        <f t="array" ref="D4:D76">RicON</f>
        <v>EURONDPON=</v>
      </c>
      <c r="E4" s="131" t="str">
        <f>IF(D4="","",_xll.qlSimpleQuote(SUBSTITUTE(D4,"=",""),,,Permanent,Trigger,ObjectOverwrite))</f>
        <v>EURONDPON#0001</v>
      </c>
      <c r="F4" s="167">
        <f>IF(D4="","",'ON Pricing'!$I6)</f>
        <v>-1.2000000000078614E-3</v>
      </c>
      <c r="G4" s="185" t="e">
        <f>IF(E4="","",_xll.qlSimpleQuoteSetValue(E4,F4,Trigger))</f>
        <v>#N/A</v>
      </c>
      <c r="H4" s="114"/>
      <c r="I4" s="131"/>
      <c r="J4" s="131"/>
      <c r="K4" s="131" t="str">
        <f t="array" ref="K4:K112">Ric1M</f>
        <v/>
      </c>
      <c r="L4" s="131" t="str">
        <f>IF(K4="","",_xll.qlSimpleQuote(SUBSTITUTE(K4,"=",""),,,Permanent,Trigger,ObjectOverwrite))</f>
        <v/>
      </c>
      <c r="M4" s="167" t="str">
        <f>IF(K4="","",'1M Pricing'!$I6)</f>
        <v/>
      </c>
      <c r="N4" s="185" t="str">
        <f>IF(L4="","",_xll.qlSimpleQuoteSetValue(L4,M4,Trigger))</f>
        <v/>
      </c>
      <c r="O4" s="114"/>
      <c r="P4" s="131"/>
      <c r="Q4" s="131"/>
      <c r="R4" s="131" t="str">
        <f t="array" ref="R4:R112">Ric3M</f>
        <v/>
      </c>
      <c r="S4" s="131" t="str">
        <f>IF(R4="","",_xll.qlSimpleQuote(SUBSTITUTE(R4,"=",""),,,Permanent,Trigger,ObjectOverwrite))</f>
        <v/>
      </c>
      <c r="T4" s="167" t="str">
        <f>IF(R4="","",'3M Pricing'!$I6)</f>
        <v/>
      </c>
      <c r="U4" s="185" t="str">
        <f>IF(S4="","",_xll.qlSimpleQuoteSetValue(S4,T4,Trigger))</f>
        <v/>
      </c>
      <c r="V4" s="113"/>
      <c r="W4" s="131"/>
      <c r="X4" s="131"/>
      <c r="Y4" s="131" t="str">
        <f t="array" ref="Y4:Y112">Ric6M</f>
        <v/>
      </c>
      <c r="Z4" s="131" t="str">
        <f>IF(Y4="","",_xll.qlSimpleQuote(SUBSTITUTE(Y4,"=",""),,,Permanent,Trigger,ObjectOverwrite))</f>
        <v/>
      </c>
      <c r="AA4" s="167" t="str">
        <f>IF(Y4="","",'6M Pricing'!$I6)</f>
        <v/>
      </c>
      <c r="AB4" s="185" t="str">
        <f>IF(Z4="","",_xll.qlSimpleQuoteSetValue(Z4,AA4,Trigger))</f>
        <v/>
      </c>
      <c r="AC4" s="176"/>
      <c r="AD4" s="131"/>
      <c r="AE4" s="131"/>
      <c r="AF4" s="131" t="str">
        <f t="array" ref="AF4:AF112">Ric1Y</f>
        <v/>
      </c>
      <c r="AG4" s="167" t="str">
        <f>IF(AF4="","",_xll.qlSimpleQuote(SUBSTITUTE(AF4,"=",""),,,Permanent,Trigger,ObjectOverwrite))</f>
        <v/>
      </c>
      <c r="AH4" s="167" t="str">
        <f>IF(AF4="","",'1Y Pricing'!$I6)</f>
        <v/>
      </c>
      <c r="AI4" s="185" t="str">
        <f>IF(AG4="","",_xll.qlSimpleQuoteSetValue(AG4,AH4,Trigger))</f>
        <v/>
      </c>
      <c r="AK4" s="151" t="s">
        <v>165</v>
      </c>
      <c r="AL4" s="152" t="e">
        <f>DATE(RIGHT(LEFT(J22,5),4),LEFT(RIGHT(J22,4),2),RIGHT(J22,2))</f>
        <v>#VALUE!</v>
      </c>
    </row>
    <row r="5" spans="2:38" x14ac:dyDescent="0.2">
      <c r="B5" s="134" t="s">
        <v>148</v>
      </c>
      <c r="C5" s="134" t="s">
        <v>110</v>
      </c>
      <c r="D5" s="134" t="str">
        <v>EURONDPTN=</v>
      </c>
      <c r="E5" s="134" t="str">
        <f>IF(D5="","",_xll.qlSimpleQuote(SUBSTITUTE(D5,"=",""),,,Permanent,Trigger,ObjectOverwrite))</f>
        <v>EURONDPTN#0006</v>
      </c>
      <c r="F5" s="168">
        <f>IF(D5="","",'ON Pricing'!$I7)</f>
        <v>-1.2000000000478295E-3</v>
      </c>
      <c r="G5" s="186" t="e">
        <f>IF(E5="","",_xll.qlSimpleQuoteSetValue(E5,F5,Trigger))</f>
        <v>#N/A</v>
      </c>
      <c r="H5" s="114"/>
      <c r="I5" s="134"/>
      <c r="J5" s="134"/>
      <c r="K5" s="134" t="str">
        <v/>
      </c>
      <c r="L5" s="168" t="str">
        <f>IF(K5="","",_xll.qlSimpleQuote(SUBSTITUTE(K5,"=",""),,,Permanent,Trigger,ObjectOverwrite))</f>
        <v/>
      </c>
      <c r="M5" s="168" t="str">
        <f>IF(K5="","",'1M Pricing'!$I7)</f>
        <v/>
      </c>
      <c r="N5" s="186" t="str">
        <f>IF(L5="","",_xll.qlSimpleQuoteSetValue(L5,M5,Trigger))</f>
        <v/>
      </c>
      <c r="O5" s="177"/>
      <c r="P5" s="134"/>
      <c r="Q5" s="134"/>
      <c r="R5" s="134" t="str">
        <v/>
      </c>
      <c r="S5" s="168" t="str">
        <f>IF(R5="","",_xll.qlSimpleQuote(SUBSTITUTE(R5,"=",""),,,Permanent,Trigger,ObjectOverwrite))</f>
        <v/>
      </c>
      <c r="T5" s="168" t="str">
        <f>IF(R5="","",'3M Pricing'!$I7)</f>
        <v/>
      </c>
      <c r="U5" s="186" t="str">
        <f>IF(S5="","",_xll.qlSimpleQuoteSetValue(S5,T5,Trigger))</f>
        <v/>
      </c>
      <c r="V5" s="113"/>
      <c r="W5" s="134"/>
      <c r="X5" s="134"/>
      <c r="Y5" s="134" t="str">
        <v/>
      </c>
      <c r="Z5" s="168" t="str">
        <f>IF(Y5="","",_xll.qlSimpleQuote(SUBSTITUTE(Y5,"=",""),,,Permanent,Trigger,ObjectOverwrite))</f>
        <v/>
      </c>
      <c r="AA5" s="168" t="str">
        <f>IF(Y5="","",'6M Pricing'!$I7)</f>
        <v/>
      </c>
      <c r="AB5" s="186" t="str">
        <f>IF(Z5="","",_xll.qlSimpleQuoteSetValue(Z5,AA5,Trigger))</f>
        <v/>
      </c>
      <c r="AC5" s="176"/>
      <c r="AD5" s="134"/>
      <c r="AE5" s="134"/>
      <c r="AF5" s="134" t="str">
        <v/>
      </c>
      <c r="AG5" s="168" t="str">
        <f>IF(AF5="","",_xll.qlSimpleQuote(SUBSTITUTE(AF5,"=",""),,,Permanent,Trigger,ObjectOverwrite))</f>
        <v/>
      </c>
      <c r="AH5" s="168" t="str">
        <f>IF(AF5="","",'1Y Pricing'!$I7)</f>
        <v/>
      </c>
      <c r="AI5" s="186" t="str">
        <f>IF(AG5="","",_xll.qlSimpleQuoteSetValue(AG5,AH5,Trigger))</f>
        <v/>
      </c>
      <c r="AK5" s="151" t="s">
        <v>166</v>
      </c>
      <c r="AL5" s="153" t="e">
        <f>_xll.qlDayCounterYearFraction("actual/360",AL3,AL4,,,Trigger)</f>
        <v>#NUM!</v>
      </c>
    </row>
    <row r="6" spans="2:38" x14ac:dyDescent="0.2">
      <c r="B6" s="134" t="s">
        <v>148</v>
      </c>
      <c r="C6" s="134" t="s">
        <v>111</v>
      </c>
      <c r="D6" s="134" t="str">
        <v>EURONDPSN=</v>
      </c>
      <c r="E6" s="134" t="str">
        <f>IF(D6="","",_xll.qlSimpleQuote(SUBSTITUTE(D6,"=",""),,,Permanent,Trigger,ObjectOverwrite))</f>
        <v>EURONDPSN#0006</v>
      </c>
      <c r="F6" s="168">
        <f>IF(D6="","",'ON Pricing'!$I8)</f>
        <v>-1.1977738269086657E-3</v>
      </c>
      <c r="G6" s="186" t="e">
        <f>IF(E6="","",_xll.qlSimpleQuoteSetValue(E6,F6,Trigger))</f>
        <v>#N/A</v>
      </c>
      <c r="H6" s="114"/>
      <c r="I6" s="134" t="s">
        <v>148</v>
      </c>
      <c r="J6" s="134" t="s">
        <v>111</v>
      </c>
      <c r="K6" s="134" t="str">
        <v>EUR1MDPSN=</v>
      </c>
      <c r="L6" s="168" t="str">
        <f>IF(K6="","",_xll.qlSimpleQuote(SUBSTITUTE(K6,"=",""),,,Permanent,Trigger,ObjectOverwrite))</f>
        <v>EUR1MDPSN#0019</v>
      </c>
      <c r="M6" s="168">
        <f>IF(K6="","",'1M Pricing'!$I8)</f>
        <v>-6.590024126928995E-4</v>
      </c>
      <c r="N6" s="186" t="e">
        <f>IF(L6="","",_xll.qlSimpleQuoteSetValue(L6,M6,Trigger))</f>
        <v>#N/A</v>
      </c>
      <c r="O6" s="177"/>
      <c r="P6" s="134" t="s">
        <v>148</v>
      </c>
      <c r="Q6" s="134" t="s">
        <v>111</v>
      </c>
      <c r="R6" s="134" t="str">
        <v>EUR3MDPSN=</v>
      </c>
      <c r="S6" s="168" t="str">
        <f>IF(R6="","",_xll.qlSimpleQuote(SUBSTITUTE(R6,"=",""),,,Permanent,Trigger,ObjectOverwrite))</f>
        <v>EUR3MDPSN#0009</v>
      </c>
      <c r="T6" s="168">
        <f>IF(R6="","",'3M Pricing'!$I8)</f>
        <v>-1.5619416954493204E-4</v>
      </c>
      <c r="U6" s="186">
        <f>IF(S6="","",_xll.qlSimpleQuoteSetValue(S6,T6,Trigger))</f>
        <v>0</v>
      </c>
      <c r="V6" s="113"/>
      <c r="W6" s="134" t="s">
        <v>148</v>
      </c>
      <c r="X6" s="134" t="s">
        <v>111</v>
      </c>
      <c r="Y6" s="134" t="str">
        <v>EUR6MDPSN=</v>
      </c>
      <c r="Z6" s="168" t="str">
        <f>IF(Y6="","",_xll.qlSimpleQuote(SUBSTITUTE(Y6,"=",""),,,Permanent,Trigger,ObjectOverwrite))</f>
        <v>EUR6MDPSN#0011</v>
      </c>
      <c r="AA6" s="168">
        <f>IF(Y6="","",'6M Pricing'!$I8)</f>
        <v>4.5679707062262764E-4</v>
      </c>
      <c r="AB6" s="186">
        <f>IF(Z6="","",_xll.qlSimpleQuoteSetValue(Z6,AA6,Trigger))</f>
        <v>0</v>
      </c>
      <c r="AC6" s="176"/>
      <c r="AD6" s="134" t="s">
        <v>148</v>
      </c>
      <c r="AE6" s="134" t="s">
        <v>111</v>
      </c>
      <c r="AF6" s="134" t="str">
        <v>EUR1YDPSN=</v>
      </c>
      <c r="AG6" s="168" t="str">
        <f>IF(AF6="","",_xll.qlSimpleQuote(SUBSTITUTE(AF6,"=",""),,,Permanent,Trigger,ObjectOverwrite))</f>
        <v>EUR1YDPSN#0011</v>
      </c>
      <c r="AH6" s="168">
        <f>IF(AF6="","",'1Y Pricing'!$I8)</f>
        <v>8.2791336210696898E-4</v>
      </c>
      <c r="AI6" s="186">
        <f>IF(AG6="","",_xll.qlSimpleQuoteSetValue(AG6,AH6,Trigger))</f>
        <v>0</v>
      </c>
      <c r="AK6" s="151" t="s">
        <v>167</v>
      </c>
      <c r="AL6" s="154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34" t="s">
        <v>39</v>
      </c>
      <c r="C7" s="134" t="s">
        <v>115</v>
      </c>
      <c r="D7" s="134" t="str">
        <v/>
      </c>
      <c r="E7" s="134" t="str">
        <f>IF(D7="","",_xll.qlSimpleQuote(SUBSTITUTE(D7,"=",""),,,Permanent,Trigger,ObjectOverwrite))</f>
        <v/>
      </c>
      <c r="F7" s="168" t="str">
        <f>IF(D7="","",'ON Pricing'!$I48)</f>
        <v/>
      </c>
      <c r="G7" s="186" t="str">
        <f>IF(E7="","",_xll.qlSimpleQuoteSetValue(E7,F7,Trigger))</f>
        <v/>
      </c>
      <c r="H7" s="114"/>
      <c r="I7" s="134" t="s">
        <v>148</v>
      </c>
      <c r="J7" s="134" t="s">
        <v>115</v>
      </c>
      <c r="K7" s="139" t="str">
        <v>EUR1MDPSW=</v>
      </c>
      <c r="L7" s="168" t="str">
        <f>IF(K7="","",_xll.qlSimpleQuote(SUBSTITUTE(K7,"=",""),,,Permanent,Trigger,ObjectOverwrite))</f>
        <v>EUR1MDPSW#0019</v>
      </c>
      <c r="M7" s="168">
        <f>IF(K7="","",'1M Pricing'!$I9)</f>
        <v>-1.24E-3</v>
      </c>
      <c r="N7" s="186" t="e">
        <f>IF(L7="","",_xll.qlSimpleQuoteSetValue(L7,M7,Trigger))</f>
        <v>#N/A</v>
      </c>
      <c r="O7" s="177"/>
      <c r="P7" s="134" t="s">
        <v>148</v>
      </c>
      <c r="Q7" s="134" t="s">
        <v>115</v>
      </c>
      <c r="R7" s="134" t="str">
        <v>EUR3MDPSW=</v>
      </c>
      <c r="S7" s="168" t="str">
        <f>IF(R7="","",_xll.qlSimpleQuote(SUBSTITUTE(R7,"=",""),,,Permanent,Trigger,ObjectOverwrite))</f>
        <v>EUR3MDPSW#0009</v>
      </c>
      <c r="T7" s="168">
        <f>IF(R7="","",'3M Pricing'!$I9)</f>
        <v>-1.5619403399812017E-4</v>
      </c>
      <c r="U7" s="186">
        <f>IF(S7="","",_xll.qlSimpleQuoteSetValue(S7,T7,Trigger))</f>
        <v>0</v>
      </c>
      <c r="V7" s="113"/>
      <c r="W7" s="134" t="s">
        <v>148</v>
      </c>
      <c r="X7" s="134" t="s">
        <v>115</v>
      </c>
      <c r="Y7" s="134" t="str">
        <v>EUR6MDPSW=</v>
      </c>
      <c r="Z7" s="168" t="str">
        <f>IF(Y7="","",_xll.qlSimpleQuote(SUBSTITUTE(Y7,"=",""),,,Permanent,Trigger,ObjectOverwrite))</f>
        <v>EUR6MDPSW#0011</v>
      </c>
      <c r="AA7" s="168">
        <f>IF(Y7="","",'6M Pricing'!$I9)</f>
        <v>4.5679822988198282E-4</v>
      </c>
      <c r="AB7" s="186">
        <f>IF(Z7="","",_xll.qlSimpleQuoteSetValue(Z7,AA7,Trigger))</f>
        <v>0</v>
      </c>
      <c r="AC7" s="176"/>
      <c r="AD7" s="134" t="s">
        <v>148</v>
      </c>
      <c r="AE7" s="134" t="s">
        <v>115</v>
      </c>
      <c r="AF7" s="134" t="str">
        <v>EUR1YDPSW=</v>
      </c>
      <c r="AG7" s="168" t="str">
        <f>IF(AF7="","",_xll.qlSimpleQuote(SUBSTITUTE(AF7,"=",""),,,Permanent,Trigger,ObjectOverwrite))</f>
        <v>EUR1YDPSW#0011</v>
      </c>
      <c r="AH7" s="168">
        <f>IF(AF7="","",'1Y Pricing'!$I9)</f>
        <v>8.279171700894697E-4</v>
      </c>
      <c r="AI7" s="186">
        <f>IF(AG7="","",_xll.qlSimpleQuoteSetValue(AG7,AH7,Trigger))</f>
        <v>0</v>
      </c>
    </row>
    <row r="8" spans="2:38" x14ac:dyDescent="0.2">
      <c r="B8" s="134" t="s">
        <v>39</v>
      </c>
      <c r="C8" s="134" t="s">
        <v>16</v>
      </c>
      <c r="D8" s="134" t="str">
        <v/>
      </c>
      <c r="E8" s="134" t="str">
        <f>IF(D8="","",_xll.qlSimpleQuote(SUBSTITUTE(D8,"=",""),,,Permanent,Trigger,ObjectOverwrite))</f>
        <v/>
      </c>
      <c r="F8" s="168" t="str">
        <f>IF(D8="","",'ON Pricing'!$I49)</f>
        <v/>
      </c>
      <c r="G8" s="186" t="str">
        <f>IF(E8="","",_xll.qlSimpleQuoteSetValue(E8,F8,Trigger))</f>
        <v/>
      </c>
      <c r="H8" s="114"/>
      <c r="I8" s="134" t="s">
        <v>148</v>
      </c>
      <c r="J8" s="134" t="s">
        <v>16</v>
      </c>
      <c r="K8" s="134" t="str">
        <v>EUR1MDP2W=</v>
      </c>
      <c r="L8" s="168" t="str">
        <f>IF(K8="","",_xll.qlSimpleQuote(SUBSTITUTE(K8,"=",""),,,Permanent,Trigger,ObjectOverwrite))</f>
        <v>EUR1MDP2W#0019</v>
      </c>
      <c r="M8" s="168">
        <f>IF(K8="","",'1M Pricing'!$I10)</f>
        <v>-1.09E-3</v>
      </c>
      <c r="N8" s="186" t="e">
        <f>IF(L8="","",_xll.qlSimpleQuoteSetValue(L8,M8,Trigger))</f>
        <v>#N/A</v>
      </c>
      <c r="O8" s="177"/>
      <c r="P8" s="134" t="s">
        <v>148</v>
      </c>
      <c r="Q8" s="134" t="s">
        <v>16</v>
      </c>
      <c r="R8" s="134" t="str">
        <v>EUR3MDP2W=</v>
      </c>
      <c r="S8" s="168" t="str">
        <f>IF(R8="","",_xll.qlSimpleQuote(SUBSTITUTE(R8,"=",""),,,Permanent,Trigger,ObjectOverwrite))</f>
        <v>EUR3MDP2W#0009</v>
      </c>
      <c r="T8" s="168">
        <f>IF(R8="","",'3M Pricing'!$I10)</f>
        <v>-1.5619379681356245E-4</v>
      </c>
      <c r="U8" s="186">
        <f>IF(S8="","",_xll.qlSimpleQuoteSetValue(S8,T8,Trigger))</f>
        <v>0</v>
      </c>
      <c r="V8" s="113"/>
      <c r="W8" s="134" t="s">
        <v>148</v>
      </c>
      <c r="X8" s="134" t="s">
        <v>16</v>
      </c>
      <c r="Y8" s="134" t="str">
        <v>EUR6MDP2W=</v>
      </c>
      <c r="Z8" s="168" t="str">
        <f>IF(Y8="","",_xll.qlSimpleQuote(SUBSTITUTE(Y8,"=",""),,,Permanent,Trigger,ObjectOverwrite))</f>
        <v>EUR6MDP2W#0011</v>
      </c>
      <c r="AA8" s="168">
        <f>IF(Y8="","",'6M Pricing'!$I10)</f>
        <v>4.5680025856206389E-4</v>
      </c>
      <c r="AB8" s="186">
        <f>IF(Z8="","",_xll.qlSimpleQuoteSetValue(Z8,AA8,Trigger))</f>
        <v>0</v>
      </c>
      <c r="AC8" s="176"/>
      <c r="AD8" s="134" t="s">
        <v>148</v>
      </c>
      <c r="AE8" s="134" t="s">
        <v>16</v>
      </c>
      <c r="AF8" s="134" t="str">
        <v>EUR1YDP2W=</v>
      </c>
      <c r="AG8" s="168" t="str">
        <f>IF(AF8="","",_xll.qlSimpleQuote(SUBSTITUTE(AF8,"=",""),,,Permanent,Trigger,ObjectOverwrite))</f>
        <v>EUR1YDP2W#0011</v>
      </c>
      <c r="AH8" s="168">
        <f>IF(AF8="","",'1Y Pricing'!$I10)</f>
        <v>8.2792383415876609E-4</v>
      </c>
      <c r="AI8" s="186">
        <f>IF(AG8="","",_xll.qlSimpleQuoteSetValue(AG8,AH8,Trigger))</f>
        <v>0</v>
      </c>
    </row>
    <row r="9" spans="2:38" x14ac:dyDescent="0.2">
      <c r="B9" s="134" t="s">
        <v>39</v>
      </c>
      <c r="C9" s="134" t="s">
        <v>74</v>
      </c>
      <c r="D9" s="134" t="str">
        <v/>
      </c>
      <c r="E9" s="134" t="str">
        <f>IF(D9="","",_xll.qlSimpleQuote(SUBSTITUTE(D9,"=",""),,,Permanent,Trigger,ObjectOverwrite))</f>
        <v/>
      </c>
      <c r="F9" s="168" t="str">
        <f>IF(D9="","",'ON Pricing'!$I50)</f>
        <v/>
      </c>
      <c r="G9" s="186" t="str">
        <f>IF(E9="","",_xll.qlSimpleQuoteSetValue(E9,F9,Trigger))</f>
        <v/>
      </c>
      <c r="H9" s="114"/>
      <c r="I9" s="134" t="s">
        <v>148</v>
      </c>
      <c r="J9" s="134" t="s">
        <v>74</v>
      </c>
      <c r="K9" s="134" t="str">
        <v>EUR1MDP3W=</v>
      </c>
      <c r="L9" s="168" t="str">
        <f>IF(K9="","",_xll.qlSimpleQuote(SUBSTITUTE(K9,"=",""),,,Permanent,Trigger,ObjectOverwrite))</f>
        <v>EUR1MDP3W#0019</v>
      </c>
      <c r="M9" s="168">
        <f>IF(K9="","",'1M Pricing'!$I11)</f>
        <v>-6.2699999999780791E-4</v>
      </c>
      <c r="N9" s="186" t="e">
        <f>IF(L9="","",_xll.qlSimpleQuoteSetValue(L9,M9,Trigger))</f>
        <v>#N/A</v>
      </c>
      <c r="O9" s="177"/>
      <c r="P9" s="134" t="s">
        <v>148</v>
      </c>
      <c r="Q9" s="134" t="s">
        <v>74</v>
      </c>
      <c r="R9" s="134" t="str">
        <v>EUR3MDP3W=</v>
      </c>
      <c r="S9" s="168" t="str">
        <f>IF(R9="","",_xll.qlSimpleQuote(SUBSTITUTE(R9,"=",""),,,Permanent,Trigger,ObjectOverwrite))</f>
        <v>EUR3MDP3W#0009</v>
      </c>
      <c r="T9" s="168">
        <f>IF(R9="","",'3M Pricing'!$I11)</f>
        <v>-1.561935596271015E-4</v>
      </c>
      <c r="U9" s="186">
        <f>IF(S9="","",_xll.qlSimpleQuoteSetValue(S9,T9,Trigger))</f>
        <v>0</v>
      </c>
      <c r="V9" s="113"/>
      <c r="W9" s="134" t="s">
        <v>148</v>
      </c>
      <c r="X9" s="134" t="s">
        <v>74</v>
      </c>
      <c r="Y9" s="134" t="str">
        <v>EUR6MDP3W=</v>
      </c>
      <c r="Z9" s="168" t="str">
        <f>IF(Y9="","",_xll.qlSimpleQuote(SUBSTITUTE(Y9,"=",""),,,Permanent,Trigger,ObjectOverwrite))</f>
        <v>EUR6MDP3W#0011</v>
      </c>
      <c r="AA9" s="168">
        <f>IF(Y9="","",'6M Pricing'!$I11)</f>
        <v>4.5680228725356438E-4</v>
      </c>
      <c r="AB9" s="186">
        <f>IF(Z9="","",_xll.qlSimpleQuoteSetValue(Z9,AA9,Trigger))</f>
        <v>0</v>
      </c>
      <c r="AC9" s="176"/>
      <c r="AD9" s="134" t="s">
        <v>148</v>
      </c>
      <c r="AE9" s="134" t="s">
        <v>74</v>
      </c>
      <c r="AF9" s="134" t="str">
        <v>EUR1YDP3W=</v>
      </c>
      <c r="AG9" s="168" t="str">
        <f>IF(AF9="","",_xll.qlSimpleQuote(SUBSTITUTE(AF9,"=",""),,,Permanent,Trigger,ObjectOverwrite))</f>
        <v>EUR1YDP3W#0011</v>
      </c>
      <c r="AH9" s="168">
        <f>IF(AF9="","",'1Y Pricing'!$I11)</f>
        <v>8.279304983003856E-4</v>
      </c>
      <c r="AI9" s="186">
        <f>IF(AG9="","",_xll.qlSimpleQuoteSetValue(AG9,AH9,Trigger))</f>
        <v>0</v>
      </c>
    </row>
    <row r="10" spans="2:38" x14ac:dyDescent="0.2">
      <c r="B10" s="134" t="s">
        <v>39</v>
      </c>
      <c r="C10" s="134" t="s">
        <v>17</v>
      </c>
      <c r="D10" s="134" t="str">
        <v/>
      </c>
      <c r="E10" s="134" t="str">
        <f>IF(D10="","",_xll.qlSimpleQuote(SUBSTITUTE(D10,"=",""),,,Permanent,Trigger,ObjectOverwrite))</f>
        <v/>
      </c>
      <c r="F10" s="168" t="str">
        <f>IF(D10="","",'ON Pricing'!$I51)</f>
        <v/>
      </c>
      <c r="G10" s="186" t="str">
        <f>IF(E10="","",_xll.qlSimpleQuoteSetValue(E10,F10,Trigger))</f>
        <v/>
      </c>
      <c r="H10" s="114"/>
      <c r="I10" s="134" t="s">
        <v>148</v>
      </c>
      <c r="J10" s="134" t="s">
        <v>17</v>
      </c>
      <c r="K10" s="134" t="str">
        <v>EUR1MDP1M=</v>
      </c>
      <c r="L10" s="168" t="str">
        <f>IF(K10="","",_xll.qlSimpleQuote(SUBSTITUTE(K10,"=",""),,,Permanent,Trigger,ObjectOverwrite))</f>
        <v>EUR1MDP1M#0019</v>
      </c>
      <c r="M10" s="168">
        <f>IF(K10="","",'1M Pricing'!$I12)</f>
        <v>-6.0999999999999997E-4</v>
      </c>
      <c r="N10" s="186" t="e">
        <f>IF(L10="","",_xll.qlSimpleQuoteSetValue(L10,M10,Trigger))</f>
        <v>#N/A</v>
      </c>
      <c r="O10" s="177"/>
      <c r="P10" s="134" t="s">
        <v>148</v>
      </c>
      <c r="Q10" s="134" t="s">
        <v>17</v>
      </c>
      <c r="R10" s="134" t="str">
        <v>EUR3MDP1M=</v>
      </c>
      <c r="S10" s="168" t="str">
        <f>IF(R10="","",_xll.qlSimpleQuote(SUBSTITUTE(R10,"=",""),,,Permanent,Trigger,ObjectOverwrite))</f>
        <v>EUR3MDP1M#0009</v>
      </c>
      <c r="T10" s="168">
        <f>IF(R10="","",'3M Pricing'!$I12)</f>
        <v>-1.2600000000007766E-4</v>
      </c>
      <c r="U10" s="186">
        <f>IF(S10="","",_xll.qlSimpleQuoteSetValue(S10,T10,Trigger))</f>
        <v>0</v>
      </c>
      <c r="V10" s="113"/>
      <c r="W10" s="134" t="s">
        <v>148</v>
      </c>
      <c r="X10" s="134" t="s">
        <v>17</v>
      </c>
      <c r="Y10" s="134" t="str">
        <v>EUR6MDP1M=</v>
      </c>
      <c r="Z10" s="168" t="str">
        <f>IF(Y10="","",_xll.qlSimpleQuote(SUBSTITUTE(Y10,"=",""),,,Permanent,Trigger,ObjectOverwrite))</f>
        <v>EUR6MDP1M#0011</v>
      </c>
      <c r="AA10" s="168">
        <f>IF(Y10="","",'6M Pricing'!$I12)</f>
        <v>4.8699999999905183E-4</v>
      </c>
      <c r="AB10" s="186">
        <f>IF(Z10="","",_xll.qlSimpleQuoteSetValue(Z10,AA10,Trigger))</f>
        <v>0</v>
      </c>
      <c r="AC10" s="176"/>
      <c r="AD10" s="134" t="s">
        <v>148</v>
      </c>
      <c r="AE10" s="134" t="s">
        <v>17</v>
      </c>
      <c r="AF10" s="134" t="str">
        <v>EUR1YDP1M=</v>
      </c>
      <c r="AG10" s="168" t="str">
        <f>IF(AF10="","",_xll.qlSimpleQuote(SUBSTITUTE(AF10,"=",""),,,Permanent,Trigger,ObjectOverwrite))</f>
        <v>EUR1YDP1M#0011</v>
      </c>
      <c r="AH10" s="168">
        <f>IF(AF10="","",'1Y Pricing'!$I12)</f>
        <v>8.2794001862138416E-4</v>
      </c>
      <c r="AI10" s="186">
        <f>IF(AG10="","",_xll.qlSimpleQuoteSetValue(AG10,AH10,Trigger))</f>
        <v>0</v>
      </c>
    </row>
    <row r="11" spans="2:38" x14ac:dyDescent="0.2">
      <c r="B11" s="134" t="s">
        <v>39</v>
      </c>
      <c r="C11" s="134" t="s">
        <v>18</v>
      </c>
      <c r="D11" s="134" t="str">
        <v/>
      </c>
      <c r="E11" s="134" t="str">
        <f>IF(D11="","",_xll.qlSimpleQuote(SUBSTITUTE(D11,"=",""),,,Permanent,Trigger,ObjectOverwrite))</f>
        <v/>
      </c>
      <c r="F11" s="168" t="str">
        <f>IF(D11="","",'ON Pricing'!$I52)</f>
        <v/>
      </c>
      <c r="G11" s="186" t="str">
        <f>IF(E11="","",_xll.qlSimpleQuoteSetValue(E11,F11,Trigger))</f>
        <v/>
      </c>
      <c r="H11" s="114"/>
      <c r="I11" s="134"/>
      <c r="J11" s="134"/>
      <c r="K11" s="134" t="str">
        <v/>
      </c>
      <c r="L11" s="168" t="str">
        <f>IF(K11="","",_xll.qlSimpleQuote(SUBSTITUTE(K11,"=",""),,,Permanent,Trigger,ObjectOverwrite))</f>
        <v/>
      </c>
      <c r="M11" s="168" t="str">
        <f>IF(K11="","",'1M Pricing'!$I13)</f>
        <v/>
      </c>
      <c r="N11" s="186" t="str">
        <f>IF(L11="","",_xll.qlSimpleQuoteSetValue(L11,M11,Trigger))</f>
        <v/>
      </c>
      <c r="O11" s="177"/>
      <c r="P11" s="134" t="s">
        <v>148</v>
      </c>
      <c r="Q11" s="134" t="s">
        <v>18</v>
      </c>
      <c r="R11" s="134" t="str">
        <v>EUR3MDP2M=</v>
      </c>
      <c r="S11" s="168" t="str">
        <f>IF(R11="","",_xll.qlSimpleQuote(SUBSTITUTE(R11,"=",""),,,Permanent,Trigger,ObjectOverwrite))</f>
        <v>EUR3MDP2M#0009</v>
      </c>
      <c r="T11" s="168">
        <f>IF(R11="","",'3M Pricing'!$I13)</f>
        <v>-1.3899999999994743E-4</v>
      </c>
      <c r="U11" s="186">
        <f>IF(S11="","",_xll.qlSimpleQuoteSetValue(S11,T11,Trigger))</f>
        <v>0</v>
      </c>
      <c r="V11" s="113"/>
      <c r="W11" s="134" t="s">
        <v>148</v>
      </c>
      <c r="X11" s="134" t="s">
        <v>18</v>
      </c>
      <c r="Y11" s="134" t="str">
        <v>EUR6MDP2M=</v>
      </c>
      <c r="Z11" s="168" t="str">
        <f>IF(Y11="","",_xll.qlSimpleQuote(SUBSTITUTE(Y11,"=",""),,,Permanent,Trigger,ObjectOverwrite))</f>
        <v>EUR6MDP2M#0011</v>
      </c>
      <c r="AA11" s="168">
        <f>IF(Y11="","",'6M Pricing'!$I13)</f>
        <v>4.6899999999955398E-4</v>
      </c>
      <c r="AB11" s="186">
        <f>IF(Z11="","",_xll.qlSimpleQuoteSetValue(Z11,AA11,Trigger))</f>
        <v>0</v>
      </c>
      <c r="AC11" s="176"/>
      <c r="AD11" s="134" t="s">
        <v>148</v>
      </c>
      <c r="AE11" s="134" t="s">
        <v>18</v>
      </c>
      <c r="AF11" s="134" t="str">
        <v>EUR1YDP2M=</v>
      </c>
      <c r="AG11" s="168" t="str">
        <f>IF(AF11="","",_xll.qlSimpleQuote(SUBSTITUTE(AF11,"=",""),,,Permanent,Trigger,ObjectOverwrite))</f>
        <v>EUR1YDP2M#0011</v>
      </c>
      <c r="AH11" s="168">
        <f>IF(AF11="","",'1Y Pricing'!$I13)</f>
        <v>8.2796858045882705E-4</v>
      </c>
      <c r="AI11" s="186">
        <f>IF(AG11="","",_xll.qlSimpleQuoteSetValue(AG11,AH11,Trigger))</f>
        <v>0</v>
      </c>
    </row>
    <row r="12" spans="2:38" x14ac:dyDescent="0.2">
      <c r="B12" s="134" t="s">
        <v>39</v>
      </c>
      <c r="C12" s="134" t="s">
        <v>19</v>
      </c>
      <c r="D12" s="134" t="str">
        <v/>
      </c>
      <c r="E12" s="134" t="str">
        <f>IF(D12="","",_xll.qlSimpleQuote(SUBSTITUTE(D12,"=",""),,,Permanent,Trigger,ObjectOverwrite))</f>
        <v/>
      </c>
      <c r="F12" s="168" t="str">
        <f>IF(D12="","",'ON Pricing'!$I53)</f>
        <v/>
      </c>
      <c r="G12" s="186" t="str">
        <f>IF(E12="","",_xll.qlSimpleQuoteSetValue(E12,F12,Trigger))</f>
        <v/>
      </c>
      <c r="H12" s="114"/>
      <c r="I12" s="134"/>
      <c r="J12" s="134"/>
      <c r="K12" s="134" t="str">
        <v/>
      </c>
      <c r="L12" s="168" t="str">
        <f>IF(K12="","",_xll.qlSimpleQuote(SUBSTITUTE(K12,"=",""),,,Permanent,Trigger,ObjectOverwrite))</f>
        <v/>
      </c>
      <c r="M12" s="168" t="str">
        <f>IF(K12="","",'1M Pricing'!$I14)</f>
        <v/>
      </c>
      <c r="N12" s="186" t="str">
        <f>IF(L12="","",_xll.qlSimpleQuoteSetValue(L12,M12,Trigger))</f>
        <v/>
      </c>
      <c r="O12" s="177"/>
      <c r="P12" s="134" t="s">
        <v>148</v>
      </c>
      <c r="Q12" s="134" t="s">
        <v>19</v>
      </c>
      <c r="R12" s="134" t="str">
        <v>EUR3MDP3M=</v>
      </c>
      <c r="S12" s="168" t="str">
        <f>IF(R12="","",_xll.qlSimpleQuote(SUBSTITUTE(R12,"=",""),,,Permanent,Trigger,ObjectOverwrite))</f>
        <v>EUR3MDP3M#0009</v>
      </c>
      <c r="T12" s="168">
        <f>IF(R12="","",'3M Pricing'!$I14)</f>
        <v>-1.3500000000058677E-4</v>
      </c>
      <c r="U12" s="186">
        <f>IF(S12="","",_xll.qlSimpleQuoteSetValue(S12,T12,Trigger))</f>
        <v>0</v>
      </c>
      <c r="V12" s="113"/>
      <c r="W12" s="134" t="s">
        <v>148</v>
      </c>
      <c r="X12" s="134" t="s">
        <v>19</v>
      </c>
      <c r="Y12" s="134" t="str">
        <v>EUR6MDP3M=</v>
      </c>
      <c r="Z12" s="168" t="str">
        <f>IF(Y12="","",_xll.qlSimpleQuote(SUBSTITUTE(Y12,"=",""),,,Permanent,Trigger,ObjectOverwrite))</f>
        <v>EUR6MDP3M#0011</v>
      </c>
      <c r="AA12" s="168">
        <f>IF(Y12="","",'6M Pricing'!$I14)</f>
        <v>4.7100000000018579E-4</v>
      </c>
      <c r="AB12" s="186">
        <f>IF(Z12="","",_xll.qlSimpleQuoteSetValue(Z12,AA12,Trigger))</f>
        <v>0</v>
      </c>
      <c r="AC12" s="176"/>
      <c r="AD12" s="134" t="s">
        <v>148</v>
      </c>
      <c r="AE12" s="134" t="s">
        <v>19</v>
      </c>
      <c r="AF12" s="134" t="str">
        <v>EUR1YDP3M=</v>
      </c>
      <c r="AG12" s="168" t="str">
        <f>IF(AF12="","",_xll.qlSimpleQuote(SUBSTITUTE(AF12,"=",""),,,Permanent,Trigger,ObjectOverwrite))</f>
        <v>EUR1YDP3M#0011</v>
      </c>
      <c r="AH12" s="168">
        <f>IF(AF12="","",'1Y Pricing'!$I14)</f>
        <v>8.280000000004241E-4</v>
      </c>
      <c r="AI12" s="186">
        <f>IF(AG12="","",_xll.qlSimpleQuoteSetValue(AG12,AH12,Trigger))</f>
        <v>0</v>
      </c>
    </row>
    <row r="13" spans="2:38" x14ac:dyDescent="0.2">
      <c r="B13" s="134" t="s">
        <v>39</v>
      </c>
      <c r="C13" s="134" t="s">
        <v>20</v>
      </c>
      <c r="D13" s="134" t="str">
        <v/>
      </c>
      <c r="E13" s="134" t="str">
        <f>IF(D13="","",_xll.qlSimpleQuote(SUBSTITUTE(D13,"=",""),,,Permanent,Trigger,ObjectOverwrite))</f>
        <v/>
      </c>
      <c r="F13" s="168" t="str">
        <f>IF(D13="","",'ON Pricing'!$I54)</f>
        <v/>
      </c>
      <c r="G13" s="186" t="str">
        <f>IF(E13="","",_xll.qlSimpleQuoteSetValue(E13,F13,Trigger))</f>
        <v/>
      </c>
      <c r="H13" s="114"/>
      <c r="I13" s="134"/>
      <c r="J13" s="134"/>
      <c r="K13" s="134" t="str">
        <v/>
      </c>
      <c r="L13" s="168" t="str">
        <f>IF(K13="","",_xll.qlSimpleQuote(SUBSTITUTE(K13,"=",""),,,Permanent,Trigger,ObjectOverwrite))</f>
        <v/>
      </c>
      <c r="M13" s="168" t="str">
        <f>IF(K13="","",'1M Pricing'!$I15)</f>
        <v/>
      </c>
      <c r="N13" s="186" t="str">
        <f>IF(L13="","",_xll.qlSimpleQuoteSetValue(L13,M13,Trigger))</f>
        <v/>
      </c>
      <c r="O13" s="177"/>
      <c r="P13" s="134"/>
      <c r="Q13" s="134" t="s">
        <v>156</v>
      </c>
      <c r="R13" s="134" t="str">
        <v>EUR3MSTUB=</v>
      </c>
      <c r="S13" s="168" t="str">
        <f>IF(R13="","",_xll.qlSimpleQuote(SUBSTITUTE(R13,"=",""),,,Permanent,Trigger,ObjectOverwrite))</f>
        <v>EUR3MSTUB#0009</v>
      </c>
      <c r="T13" s="168">
        <f>IF(R13="","",'3M Pricing'!$I15)</f>
        <v>-5.77880390693657E-5</v>
      </c>
      <c r="U13" s="186">
        <f>IF(S13="","",_xll.qlSimpleQuoteSetValue(S13,T13,Trigger))</f>
        <v>0</v>
      </c>
      <c r="V13" s="113"/>
      <c r="W13" s="134" t="s">
        <v>148</v>
      </c>
      <c r="X13" s="134" t="s">
        <v>20</v>
      </c>
      <c r="Y13" s="134" t="str">
        <v>EUR6MDP4M=</v>
      </c>
      <c r="Z13" s="168" t="str">
        <f>IF(Y13="","",_xll.qlSimpleQuote(SUBSTITUTE(Y13,"=",""),,,Permanent,Trigger,ObjectOverwrite))</f>
        <v>EUR6MDP4M#0011</v>
      </c>
      <c r="AA13" s="168">
        <f>IF(Y13="","",'6M Pricing'!$I15)</f>
        <v>4.9400000000020922E-4</v>
      </c>
      <c r="AB13" s="186">
        <f>IF(Z13="","",_xll.qlSimpleQuoteSetValue(Z13,AA13,Trigger))</f>
        <v>0</v>
      </c>
      <c r="AC13" s="176"/>
      <c r="AD13" s="134" t="s">
        <v>148</v>
      </c>
      <c r="AE13" s="134" t="s">
        <v>20</v>
      </c>
      <c r="AF13" s="134" t="str">
        <v>EUR1YDP4M=</v>
      </c>
      <c r="AG13" s="168" t="str">
        <f>IF(AF13="","",_xll.qlSimpleQuote(SUBSTITUTE(AF13,"=",""),,,Permanent,Trigger,ObjectOverwrite))</f>
        <v>EUR1YDP4M#0011</v>
      </c>
      <c r="AH13" s="168">
        <f>IF(AF13="","",'1Y Pricing'!$I15)</f>
        <v>8.6215548198358887E-4</v>
      </c>
      <c r="AI13" s="186">
        <f>IF(AG13="","",_xll.qlSimpleQuoteSetValue(AG13,AH13,Trigger))</f>
        <v>0</v>
      </c>
    </row>
    <row r="14" spans="2:38" x14ac:dyDescent="0.2">
      <c r="B14" s="134" t="s">
        <v>39</v>
      </c>
      <c r="C14" s="134" t="s">
        <v>21</v>
      </c>
      <c r="D14" s="134" t="str">
        <v/>
      </c>
      <c r="E14" s="134" t="str">
        <f>IF(D14="","",_xll.qlSimpleQuote(SUBSTITUTE(D14,"=",""),,,Permanent,Trigger,ObjectOverwrite))</f>
        <v/>
      </c>
      <c r="F14" s="168" t="str">
        <f>IF(D14="","",'ON Pricing'!$I55)</f>
        <v/>
      </c>
      <c r="G14" s="186" t="str">
        <f>IF(E14="","",_xll.qlSimpleQuoteSetValue(E14,F14,Trigger))</f>
        <v/>
      </c>
      <c r="H14" s="114"/>
      <c r="I14" s="134"/>
      <c r="J14" s="134"/>
      <c r="K14" s="134" t="str">
        <v/>
      </c>
      <c r="L14" s="168" t="str">
        <f>IF(K14="","",_xll.qlSimpleQuote(SUBSTITUTE(K14,"=",""),,,Permanent,Trigger,ObjectOverwrite))</f>
        <v/>
      </c>
      <c r="M14" s="168" t="str">
        <f>IF(K14="","",'1M Pricing'!$I16)</f>
        <v/>
      </c>
      <c r="N14" s="186" t="str">
        <f>IF(L14="","",_xll.qlSimpleQuoteSetValue(L14,M14,Trigger))</f>
        <v/>
      </c>
      <c r="O14" s="177"/>
      <c r="P14" s="134"/>
      <c r="Q14" s="134"/>
      <c r="R14" s="134" t="str">
        <v/>
      </c>
      <c r="S14" s="168" t="str">
        <f>IF(R14="","",_xll.qlSimpleQuote(SUBSTITUTE(R14,"=",""),,,Permanent,Trigger,ObjectOverwrite))</f>
        <v/>
      </c>
      <c r="T14" s="168" t="str">
        <f>IF(R14="","",'3M Pricing'!$I16)</f>
        <v/>
      </c>
      <c r="U14" s="186" t="str">
        <f>IF(S14="","",_xll.qlSimpleQuoteSetValue(S14,T14,Trigger))</f>
        <v/>
      </c>
      <c r="V14" s="113"/>
      <c r="W14" s="134" t="s">
        <v>148</v>
      </c>
      <c r="X14" s="134" t="s">
        <v>21</v>
      </c>
      <c r="Y14" s="134" t="str">
        <v>EUR6MDP5M=</v>
      </c>
      <c r="Z14" s="168" t="str">
        <f>IF(Y14="","",_xll.qlSimpleQuote(SUBSTITUTE(Y14,"=",""),,,Permanent,Trigger,ObjectOverwrite))</f>
        <v>EUR6MDP5M#0011</v>
      </c>
      <c r="AA14" s="168">
        <f>IF(Y14="","",'6M Pricing'!$I16)</f>
        <v>5.260000000001701E-4</v>
      </c>
      <c r="AB14" s="186">
        <f>IF(Z14="","",_xll.qlSimpleQuoteSetValue(Z14,AA14,Trigger))</f>
        <v>0</v>
      </c>
      <c r="AC14" s="176"/>
      <c r="AD14" s="134" t="s">
        <v>148</v>
      </c>
      <c r="AE14" s="134" t="s">
        <v>21</v>
      </c>
      <c r="AF14" s="134" t="str">
        <v>EUR1YDP5M=</v>
      </c>
      <c r="AG14" s="168" t="str">
        <f>IF(AF14="","",_xll.qlSimpleQuote(SUBSTITUTE(AF14,"=",""),,,Permanent,Trigger,ObjectOverwrite))</f>
        <v>EUR1YDP5M#0011</v>
      </c>
      <c r="AH14" s="168">
        <f>IF(AF14="","",'1Y Pricing'!$I16)</f>
        <v>9.5299747801281349E-4</v>
      </c>
      <c r="AI14" s="186">
        <f>IF(AG14="","",_xll.qlSimpleQuoteSetValue(AG14,AH14,Trigger))</f>
        <v>0</v>
      </c>
    </row>
    <row r="15" spans="2:38" x14ac:dyDescent="0.2">
      <c r="B15" s="134" t="s">
        <v>39</v>
      </c>
      <c r="C15" s="134" t="s">
        <v>14</v>
      </c>
      <c r="D15" s="134" t="str">
        <v/>
      </c>
      <c r="E15" s="134" t="str">
        <f>IF(D15="","",_xll.qlSimpleQuote(SUBSTITUTE(D15,"=",""),,,Permanent,Trigger,ObjectOverwrite))</f>
        <v/>
      </c>
      <c r="F15" s="168" t="str">
        <f>IF(D15="","",'ON Pricing'!$I56)</f>
        <v/>
      </c>
      <c r="G15" s="186" t="str">
        <f>IF(E15="","",_xll.qlSimpleQuoteSetValue(E15,F15,Trigger))</f>
        <v/>
      </c>
      <c r="H15" s="114"/>
      <c r="I15" s="134"/>
      <c r="J15" s="134"/>
      <c r="K15" s="134" t="str">
        <v/>
      </c>
      <c r="L15" s="168" t="str">
        <f>IF(K15="","",_xll.qlSimpleQuote(SUBSTITUTE(K15,"=",""),,,Permanent,Trigger,ObjectOverwrite))</f>
        <v/>
      </c>
      <c r="M15" s="168" t="str">
        <f>IF(K15="","",'1M Pricing'!$I17)</f>
        <v/>
      </c>
      <c r="N15" s="186" t="str">
        <f>IF(L15="","",_xll.qlSimpleQuoteSetValue(L15,M15,Trigger))</f>
        <v/>
      </c>
      <c r="O15" s="177"/>
      <c r="P15" s="134"/>
      <c r="Q15" s="134"/>
      <c r="R15" s="134" t="str">
        <v/>
      </c>
      <c r="S15" s="168" t="str">
        <f>IF(R15="","",_xll.qlSimpleQuote(SUBSTITUTE(R15,"=",""),,,Permanent,Trigger,ObjectOverwrite))</f>
        <v/>
      </c>
      <c r="T15" s="168" t="str">
        <f>IF(R15="","",'3M Pricing'!$I17)</f>
        <v/>
      </c>
      <c r="U15" s="186" t="str">
        <f>IF(S15="","",_xll.qlSimpleQuoteSetValue(S15,T15,Trigger))</f>
        <v/>
      </c>
      <c r="V15" s="113"/>
      <c r="W15" s="134" t="s">
        <v>148</v>
      </c>
      <c r="X15" s="134" t="s">
        <v>14</v>
      </c>
      <c r="Y15" s="134" t="str">
        <v>EUR6MDP6M=</v>
      </c>
      <c r="Z15" s="168" t="str">
        <f>IF(Y15="","",_xll.qlSimpleQuote(SUBSTITUTE(Y15,"=",""),,,Permanent,Trigger,ObjectOverwrite))</f>
        <v>EUR6MDP6M#0011</v>
      </c>
      <c r="AA15" s="168">
        <f>IF(Y15="","",'6M Pricing'!$I17)</f>
        <v>5.5900000000000025E-4</v>
      </c>
      <c r="AB15" s="186">
        <f>IF(Z15="","",_xll.qlSimpleQuoteSetValue(Z15,AA15,Trigger))</f>
        <v>0</v>
      </c>
      <c r="AC15" s="176"/>
      <c r="AD15" s="134" t="s">
        <v>148</v>
      </c>
      <c r="AE15" s="134" t="s">
        <v>14</v>
      </c>
      <c r="AF15" s="134" t="str">
        <v>EUR1YDP6M=</v>
      </c>
      <c r="AG15" s="168" t="str">
        <f>IF(AF15="","",_xll.qlSimpleQuote(SUBSTITUTE(AF15,"=",""),,,Permanent,Trigger,ObjectOverwrite))</f>
        <v>EUR1YDP6M#0011</v>
      </c>
      <c r="AH15" s="168">
        <f>IF(AF15="","",'1Y Pricing'!$I17)</f>
        <v>1.0599999999989507E-3</v>
      </c>
      <c r="AI15" s="186">
        <f>IF(AG15="","",_xll.qlSimpleQuoteSetValue(AG15,AH15,Trigger))</f>
        <v>0</v>
      </c>
    </row>
    <row r="16" spans="2:38" x14ac:dyDescent="0.2">
      <c r="B16" s="134" t="s">
        <v>39</v>
      </c>
      <c r="C16" s="134" t="s">
        <v>68</v>
      </c>
      <c r="D16" s="134" t="str">
        <v/>
      </c>
      <c r="E16" s="134" t="str">
        <f>IF(D16="","",_xll.qlSimpleQuote(SUBSTITUTE(D16,"=",""),,,Permanent,Trigger,ObjectOverwrite))</f>
        <v/>
      </c>
      <c r="F16" s="168" t="str">
        <f>IF(D16="","",'ON Pricing'!$I57)</f>
        <v/>
      </c>
      <c r="G16" s="186" t="str">
        <f>IF(E16="","",_xll.qlSimpleQuoteSetValue(E16,F16,Trigger))</f>
        <v/>
      </c>
      <c r="H16" s="114"/>
      <c r="I16" s="134"/>
      <c r="J16" s="134"/>
      <c r="K16" s="134" t="str">
        <v/>
      </c>
      <c r="L16" s="168" t="str">
        <f>IF(K16="","",_xll.qlSimpleQuote(SUBSTITUTE(K16,"=",""),,,Permanent,Trigger,ObjectOverwrite))</f>
        <v/>
      </c>
      <c r="M16" s="168" t="str">
        <f>IF(K16="","",'1M Pricing'!$I18)</f>
        <v/>
      </c>
      <c r="N16" s="186" t="str">
        <f>IF(L16="","",_xll.qlSimpleQuoteSetValue(L16,M16,Trigger))</f>
        <v/>
      </c>
      <c r="O16" s="177"/>
      <c r="P16" s="134"/>
      <c r="Q16" s="134"/>
      <c r="R16" s="134" t="str">
        <v/>
      </c>
      <c r="S16" s="168" t="str">
        <f>IF(R16="","",_xll.qlSimpleQuote(SUBSTITUTE(R16,"=",""),,,Permanent,Trigger,ObjectOverwrite))</f>
        <v/>
      </c>
      <c r="T16" s="168" t="str">
        <f>IF(R16="","",'3M Pricing'!$I18)</f>
        <v/>
      </c>
      <c r="U16" s="186" t="str">
        <f>IF(S16="","",_xll.qlSimpleQuoteSetValue(S16,T16,Trigger))</f>
        <v/>
      </c>
      <c r="V16" s="113"/>
      <c r="W16" s="134"/>
      <c r="X16" s="134"/>
      <c r="Y16" s="134" t="str">
        <v/>
      </c>
      <c r="Z16" s="168" t="str">
        <f>IF(Y16="","",_xll.qlSimpleQuote(SUBSTITUTE(Y16,"=",""),,,Permanent,Trigger,ObjectOverwrite))</f>
        <v/>
      </c>
      <c r="AA16" s="168" t="str">
        <f>IF(Y16="","",'6M Pricing'!$I18)</f>
        <v/>
      </c>
      <c r="AB16" s="186" t="str">
        <f>IF(Z16="","",_xll.qlSimpleQuoteSetValue(Z16,AA16,Trigger))</f>
        <v/>
      </c>
      <c r="AC16" s="176"/>
      <c r="AD16" s="134" t="s">
        <v>148</v>
      </c>
      <c r="AE16" s="134" t="s">
        <v>68</v>
      </c>
      <c r="AF16" s="134" t="str">
        <v>EUR1YDP7M=</v>
      </c>
      <c r="AG16" s="168" t="str">
        <f>IF(AF16="","",_xll.qlSimpleQuote(SUBSTITUTE(AF16,"=",""),,,Permanent,Trigger,ObjectOverwrite))</f>
        <v>EUR1YDP7M#0011</v>
      </c>
      <c r="AH16" s="168">
        <f>IF(AF16="","",'1Y Pricing'!$I18)</f>
        <v>1.1468021311565018E-3</v>
      </c>
      <c r="AI16" s="186">
        <f>IF(AG16="","",_xll.qlSimpleQuoteSetValue(AG16,AH16,Trigger))</f>
        <v>0</v>
      </c>
    </row>
    <row r="17" spans="2:39" x14ac:dyDescent="0.2">
      <c r="B17" s="134" t="s">
        <v>39</v>
      </c>
      <c r="C17" s="134" t="s">
        <v>69</v>
      </c>
      <c r="D17" s="134" t="str">
        <v/>
      </c>
      <c r="E17" s="134" t="str">
        <f>IF(D17="","",_xll.qlSimpleQuote(SUBSTITUTE(D17,"=",""),,,Permanent,Trigger,ObjectOverwrite))</f>
        <v/>
      </c>
      <c r="F17" s="168" t="str">
        <f>IF(D17="","",'ON Pricing'!$I58)</f>
        <v/>
      </c>
      <c r="G17" s="186" t="str">
        <f>IF(E17="","",_xll.qlSimpleQuoteSetValue(E17,F17,Trigger))</f>
        <v/>
      </c>
      <c r="H17" s="114"/>
      <c r="I17" s="134"/>
      <c r="J17" s="134"/>
      <c r="K17" s="134" t="str">
        <v/>
      </c>
      <c r="L17" s="168" t="str">
        <f>IF(K17="","",_xll.qlSimpleQuote(SUBSTITUTE(K17,"=",""),,,Permanent,Trigger,ObjectOverwrite))</f>
        <v/>
      </c>
      <c r="M17" s="168" t="str">
        <f>IF(K17="","",'1M Pricing'!$I19)</f>
        <v/>
      </c>
      <c r="N17" s="186" t="str">
        <f>IF(L17="","",_xll.qlSimpleQuoteSetValue(L17,M17,Trigger))</f>
        <v/>
      </c>
      <c r="O17" s="177"/>
      <c r="P17" s="134"/>
      <c r="Q17" s="134"/>
      <c r="R17" s="134" t="str">
        <v/>
      </c>
      <c r="S17" s="168" t="str">
        <f>IF(R17="","",_xll.qlSimpleQuote(SUBSTITUTE(R17,"=",""),,,Permanent,Trigger,ObjectOverwrite))</f>
        <v/>
      </c>
      <c r="T17" s="168" t="str">
        <f>IF(R17="","",'3M Pricing'!$I19)</f>
        <v/>
      </c>
      <c r="U17" s="186" t="str">
        <f>IF(S17="","",_xll.qlSimpleQuoteSetValue(S17,T17,Trigger))</f>
        <v/>
      </c>
      <c r="V17" s="113"/>
      <c r="W17" s="134"/>
      <c r="X17" s="134"/>
      <c r="Y17" s="134" t="str">
        <v/>
      </c>
      <c r="Z17" s="168" t="str">
        <f>IF(Y17="","",_xll.qlSimpleQuote(SUBSTITUTE(Y17,"=",""),,,Permanent,Trigger,ObjectOverwrite))</f>
        <v/>
      </c>
      <c r="AA17" s="168" t="str">
        <f>IF(Y17="","",'6M Pricing'!$I19)</f>
        <v/>
      </c>
      <c r="AB17" s="186" t="str">
        <f>IF(Z17="","",_xll.qlSimpleQuoteSetValue(Z17,AA17,Trigger))</f>
        <v/>
      </c>
      <c r="AC17" s="176"/>
      <c r="AD17" s="134" t="s">
        <v>148</v>
      </c>
      <c r="AE17" s="134" t="s">
        <v>69</v>
      </c>
      <c r="AF17" s="134" t="str">
        <v>EUR1YDP8M=</v>
      </c>
      <c r="AG17" s="168" t="str">
        <f>IF(AF17="","",_xll.qlSimpleQuote(SUBSTITUTE(AF17,"=",""),,,Permanent,Trigger,ObjectOverwrite))</f>
        <v>EUR1YDP8M#0011</v>
      </c>
      <c r="AH17" s="168">
        <f>IF(AF17="","",'1Y Pricing'!$I19)</f>
        <v>1.2357277282064865E-3</v>
      </c>
      <c r="AI17" s="186">
        <f>IF(AG17="","",_xll.qlSimpleQuoteSetValue(AG17,AH17,Trigger))</f>
        <v>-3.2634485391813683E-16</v>
      </c>
    </row>
    <row r="18" spans="2:39" x14ac:dyDescent="0.2">
      <c r="B18" s="134" t="s">
        <v>39</v>
      </c>
      <c r="C18" s="134" t="s">
        <v>22</v>
      </c>
      <c r="D18" s="134" t="str">
        <v/>
      </c>
      <c r="E18" s="134" t="str">
        <f>IF(D18="","",_xll.qlSimpleQuote(SUBSTITUTE(D18,"=",""),,,Permanent,Trigger,ObjectOverwrite))</f>
        <v/>
      </c>
      <c r="F18" s="168" t="str">
        <f>IF(D18="","",'ON Pricing'!$I59)</f>
        <v/>
      </c>
      <c r="G18" s="186" t="str">
        <f>IF(E18="","",_xll.qlSimpleQuoteSetValue(E18,F18,Trigger))</f>
        <v/>
      </c>
      <c r="H18" s="114"/>
      <c r="I18" s="134"/>
      <c r="J18" s="134"/>
      <c r="K18" s="134" t="str">
        <v/>
      </c>
      <c r="L18" s="168" t="str">
        <f>IF(K18="","",_xll.qlSimpleQuote(SUBSTITUTE(K18,"=",""),,,Permanent,Trigger,ObjectOverwrite))</f>
        <v/>
      </c>
      <c r="M18" s="168" t="str">
        <f>IF(K18="","",'1M Pricing'!$I20)</f>
        <v/>
      </c>
      <c r="N18" s="186" t="str">
        <f>IF(L18="","",_xll.qlSimpleQuoteSetValue(L18,M18,Trigger))</f>
        <v/>
      </c>
      <c r="O18" s="177"/>
      <c r="P18" s="134"/>
      <c r="Q18" s="134"/>
      <c r="R18" s="134" t="str">
        <v/>
      </c>
      <c r="S18" s="168" t="str">
        <f>IF(R18="","",_xll.qlSimpleQuote(SUBSTITUTE(R18,"=",""),,,Permanent,Trigger,ObjectOverwrite))</f>
        <v/>
      </c>
      <c r="T18" s="168" t="str">
        <f>IF(R18="","",'3M Pricing'!$I20)</f>
        <v/>
      </c>
      <c r="U18" s="186" t="str">
        <f>IF(S18="","",_xll.qlSimpleQuoteSetValue(S18,T18,Trigger))</f>
        <v/>
      </c>
      <c r="V18" s="113"/>
      <c r="W18" s="134"/>
      <c r="X18" s="134"/>
      <c r="Y18" s="134" t="str">
        <v/>
      </c>
      <c r="Z18" s="168" t="str">
        <f>IF(Y18="","",_xll.qlSimpleQuote(SUBSTITUTE(Y18,"=",""),,,Permanent,Trigger,ObjectOverwrite))</f>
        <v/>
      </c>
      <c r="AA18" s="168" t="str">
        <f>IF(Y18="","",'6M Pricing'!$I20)</f>
        <v/>
      </c>
      <c r="AB18" s="186" t="str">
        <f>IF(Z18="","",_xll.qlSimpleQuoteSetValue(Z18,AA18,Trigger))</f>
        <v/>
      </c>
      <c r="AC18" s="176"/>
      <c r="AD18" s="134" t="s">
        <v>148</v>
      </c>
      <c r="AE18" s="134" t="s">
        <v>22</v>
      </c>
      <c r="AF18" s="134" t="str">
        <v>EUR1YDP9M=</v>
      </c>
      <c r="AG18" s="168" t="str">
        <f>IF(AF18="","",_xll.qlSimpleQuote(SUBSTITUTE(AF18,"=",""),,,Permanent,Trigger,ObjectOverwrite))</f>
        <v>EUR1YDP9M#0011</v>
      </c>
      <c r="AH18" s="168">
        <f>IF(AF18="","",'1Y Pricing'!$I20)</f>
        <v>1.3209999999987663E-3</v>
      </c>
      <c r="AI18" s="186">
        <f>IF(AG18="","",_xll.qlSimpleQuoteSetValue(AG18,AH18,Trigger))</f>
        <v>0</v>
      </c>
    </row>
    <row r="19" spans="2:39" x14ac:dyDescent="0.2">
      <c r="B19" s="134" t="s">
        <v>39</v>
      </c>
      <c r="C19" s="134" t="s">
        <v>70</v>
      </c>
      <c r="D19" s="134" t="str">
        <v/>
      </c>
      <c r="E19" s="134" t="str">
        <f>IF(D19="","",_xll.qlSimpleQuote(SUBSTITUTE(D19,"=",""),,,Permanent,Trigger,ObjectOverwrite))</f>
        <v/>
      </c>
      <c r="F19" s="168" t="str">
        <f>IF(D19="","",'ON Pricing'!$I60)</f>
        <v/>
      </c>
      <c r="G19" s="186" t="str">
        <f>IF(E19="","",_xll.qlSimpleQuoteSetValue(E19,F19,Trigger))</f>
        <v/>
      </c>
      <c r="H19" s="114"/>
      <c r="I19" s="134"/>
      <c r="J19" s="134"/>
      <c r="K19" s="134" t="str">
        <v/>
      </c>
      <c r="L19" s="168" t="str">
        <f>IF(K19="","",_xll.qlSimpleQuote(SUBSTITUTE(K19,"=",""),,,Permanent,Trigger,ObjectOverwrite))</f>
        <v/>
      </c>
      <c r="M19" s="168" t="str">
        <f>IF(K19="","",'1M Pricing'!$I21)</f>
        <v/>
      </c>
      <c r="N19" s="186" t="str">
        <f>IF(L19="","",_xll.qlSimpleQuoteSetValue(L19,M19,Trigger))</f>
        <v/>
      </c>
      <c r="O19" s="177"/>
      <c r="P19" s="134"/>
      <c r="Q19" s="134"/>
      <c r="R19" s="134" t="str">
        <v/>
      </c>
      <c r="S19" s="168" t="str">
        <f>IF(R19="","",_xll.qlSimpleQuote(SUBSTITUTE(R19,"=",""),,,Permanent,Trigger,ObjectOverwrite))</f>
        <v/>
      </c>
      <c r="T19" s="168" t="str">
        <f>IF(R19="","",'3M Pricing'!$I21)</f>
        <v/>
      </c>
      <c r="U19" s="186" t="str">
        <f>IF(S19="","",_xll.qlSimpleQuoteSetValue(S19,T19,Trigger))</f>
        <v/>
      </c>
      <c r="V19" s="113"/>
      <c r="W19" s="134"/>
      <c r="X19" s="134"/>
      <c r="Y19" s="134" t="str">
        <v/>
      </c>
      <c r="Z19" s="168" t="str">
        <f>IF(Y19="","",_xll.qlSimpleQuote(SUBSTITUTE(Y19,"=",""),,,Permanent,Trigger,ObjectOverwrite))</f>
        <v/>
      </c>
      <c r="AA19" s="168" t="str">
        <f>IF(Y19="","",'6M Pricing'!$I21)</f>
        <v/>
      </c>
      <c r="AB19" s="186" t="str">
        <f>IF(Z19="","",_xll.qlSimpleQuoteSetValue(Z19,AA19,Trigger))</f>
        <v/>
      </c>
      <c r="AC19" s="176"/>
      <c r="AD19" s="134" t="s">
        <v>148</v>
      </c>
      <c r="AE19" s="134" t="s">
        <v>70</v>
      </c>
      <c r="AF19" s="134" t="str">
        <v>EUR1YDP10M=</v>
      </c>
      <c r="AG19" s="168" t="str">
        <f>IF(AF19="","",_xll.qlSimpleQuote(SUBSTITUTE(AF19,"=",""),,,Permanent,Trigger,ObjectOverwrite))</f>
        <v>EUR1YDP10M#0011</v>
      </c>
      <c r="AH19" s="168">
        <f>IF(AF19="","",'1Y Pricing'!$I21)</f>
        <v>1.3992740680999643E-3</v>
      </c>
      <c r="AI19" s="186">
        <f>IF(AG19="","",_xll.qlSimpleQuoteSetValue(AG19,AH19,Trigger))</f>
        <v>0</v>
      </c>
    </row>
    <row r="20" spans="2:39" x14ac:dyDescent="0.2">
      <c r="B20" s="134" t="s">
        <v>39</v>
      </c>
      <c r="C20" s="134" t="s">
        <v>71</v>
      </c>
      <c r="D20" s="134" t="str">
        <v/>
      </c>
      <c r="E20" s="134" t="str">
        <f>IF(D20="","",_xll.qlSimpleQuote(SUBSTITUTE(D20,"=",""),,,Permanent,Trigger,ObjectOverwrite))</f>
        <v/>
      </c>
      <c r="F20" s="168" t="str">
        <f>IF(D20="","",'ON Pricing'!$I61)</f>
        <v/>
      </c>
      <c r="G20" s="186" t="str">
        <f>IF(E20="","",_xll.qlSimpleQuoteSetValue(E20,F20,Trigger))</f>
        <v/>
      </c>
      <c r="H20" s="114"/>
      <c r="I20" s="134"/>
      <c r="J20" s="134"/>
      <c r="K20" s="134" t="str">
        <v/>
      </c>
      <c r="L20" s="168" t="str">
        <f>IF(K20="","",_xll.qlSimpleQuote(SUBSTITUTE(K20,"=",""),,,Permanent,Trigger,ObjectOverwrite))</f>
        <v/>
      </c>
      <c r="M20" s="168" t="str">
        <f>IF(K20="","",'1M Pricing'!$I22)</f>
        <v/>
      </c>
      <c r="N20" s="186" t="str">
        <f>IF(L20="","",_xll.qlSimpleQuoteSetValue(L20,M20,Trigger))</f>
        <v/>
      </c>
      <c r="O20" s="114" t="s">
        <v>48</v>
      </c>
      <c r="P20" s="134"/>
      <c r="Q20" s="134"/>
      <c r="R20" s="134" t="str">
        <v/>
      </c>
      <c r="S20" s="168" t="str">
        <f>IF(R20="","",_xll.qlSimpleQuote(SUBSTITUTE(R20,"=",""),,,Permanent,Trigger,ObjectOverwrite))</f>
        <v/>
      </c>
      <c r="T20" s="168" t="str">
        <f>IF(R20="","",'3M Pricing'!$I22)</f>
        <v/>
      </c>
      <c r="U20" s="186" t="str">
        <f>IF(S20="","",_xll.qlSimpleQuoteSetValue(S20,T20,Trigger))</f>
        <v/>
      </c>
      <c r="V20" s="113"/>
      <c r="W20" s="134"/>
      <c r="X20" s="134"/>
      <c r="Y20" s="134" t="str">
        <v/>
      </c>
      <c r="Z20" s="168" t="str">
        <f>IF(Y20="","",_xll.qlSimpleQuote(SUBSTITUTE(Y20,"=",""),,,Permanent,Trigger,ObjectOverwrite))</f>
        <v/>
      </c>
      <c r="AA20" s="168" t="str">
        <f>IF(Y20="","",'6M Pricing'!$I22)</f>
        <v/>
      </c>
      <c r="AB20" s="186" t="str">
        <f>IF(Z20="","",_xll.qlSimpleQuoteSetValue(Z20,AA20,Trigger))</f>
        <v/>
      </c>
      <c r="AC20" s="176"/>
      <c r="AD20" s="134" t="s">
        <v>148</v>
      </c>
      <c r="AE20" s="134" t="s">
        <v>71</v>
      </c>
      <c r="AF20" s="134" t="str">
        <v>EUR1YDP11M=</v>
      </c>
      <c r="AG20" s="168" t="str">
        <f>IF(AF20="","",_xll.qlSimpleQuote(SUBSTITUTE(AF20,"=",""),,,Permanent,Trigger,ObjectOverwrite))</f>
        <v>EUR1YDP11M#0011</v>
      </c>
      <c r="AH20" s="168">
        <f>IF(AF20="","",'1Y Pricing'!$I22)</f>
        <v>1.4871126102988532E-3</v>
      </c>
      <c r="AI20" s="186">
        <f>IF(AG20="","",_xll.qlSimpleQuoteSetValue(AG20,AH20,Trigger))</f>
        <v>2.3874131838130808E-16</v>
      </c>
    </row>
    <row r="21" spans="2:39" x14ac:dyDescent="0.2">
      <c r="B21" s="134" t="s">
        <v>39</v>
      </c>
      <c r="C21" s="134" t="s">
        <v>23</v>
      </c>
      <c r="D21" s="134" t="str">
        <v/>
      </c>
      <c r="E21" s="134" t="str">
        <f>IF(D21="","",_xll.qlSimpleQuote(SUBSTITUTE(D21,"=",""),,,Permanent,Trigger,ObjectOverwrite))</f>
        <v/>
      </c>
      <c r="F21" s="168" t="str">
        <f>IF(D21="","",'ON Pricing'!$I63)</f>
        <v/>
      </c>
      <c r="G21" s="186" t="str">
        <f>IF(E21="","",_xll.qlSimpleQuoteSetValue(E21,F21,Trigger))</f>
        <v/>
      </c>
      <c r="H21" s="114"/>
      <c r="I21" s="135"/>
      <c r="J21" s="135"/>
      <c r="K21" s="135" t="str">
        <v/>
      </c>
      <c r="L21" s="171" t="str">
        <f>IF(K21="","",_xll.qlSimpleQuote(SUBSTITUTE(K21,"=",""),,,Permanent,Trigger,ObjectOverwrite))</f>
        <v/>
      </c>
      <c r="M21" s="171" t="str">
        <f>IF(K21="","",'1M Pricing'!$I23)</f>
        <v/>
      </c>
      <c r="N21" s="186" t="str">
        <f>IF(L21="","",_xll.qlSimpleQuoteSetValue(L21,M21,Trigger))</f>
        <v/>
      </c>
      <c r="O21" s="114" t="s">
        <v>48</v>
      </c>
      <c r="P21" s="135"/>
      <c r="Q21" s="135"/>
      <c r="R21" s="135" t="str">
        <v/>
      </c>
      <c r="S21" s="171" t="str">
        <f>IF(R21="","",_xll.qlSimpleQuote(SUBSTITUTE(R21,"=",""),,,Permanent,Trigger,ObjectOverwrite))</f>
        <v/>
      </c>
      <c r="T21" s="171" t="str">
        <f>IF(R21="","",'3M Pricing'!$I23)</f>
        <v/>
      </c>
      <c r="U21" s="186" t="str">
        <f>IF(S21="","",_xll.qlSimpleQuoteSetValue(S21,T21,Trigger))</f>
        <v/>
      </c>
      <c r="V21" s="114"/>
      <c r="W21" s="135"/>
      <c r="X21" s="135"/>
      <c r="Y21" s="135" t="str">
        <v/>
      </c>
      <c r="Z21" s="171" t="str">
        <f>IF(Y21="","",_xll.qlSimpleQuote(SUBSTITUTE(Y21,"=",""),,,Permanent,Trigger,ObjectOverwrite))</f>
        <v/>
      </c>
      <c r="AA21" s="171" t="str">
        <f>IF(Y21="","",'6M Pricing'!$I23)</f>
        <v/>
      </c>
      <c r="AB21" s="186" t="str">
        <f>IF(Z21="","",_xll.qlSimpleQuoteSetValue(Z21,AA21,Trigger))</f>
        <v/>
      </c>
      <c r="AC21" s="114"/>
      <c r="AD21" s="135" t="s">
        <v>148</v>
      </c>
      <c r="AE21" s="135" t="s">
        <v>73</v>
      </c>
      <c r="AF21" s="135" t="str">
        <v>EUR1YDP12M=</v>
      </c>
      <c r="AG21" s="171" t="str">
        <f>IF(AF21="","",_xll.qlSimpleQuote(SUBSTITUTE(AF21,"=",""),,,Permanent,Trigger,ObjectOverwrite))</f>
        <v>EUR1YDP12M#0011</v>
      </c>
      <c r="AH21" s="171">
        <f>IF(AF21="","",'1Y Pricing'!$I23)</f>
        <v>1.5999999998924292E-3</v>
      </c>
      <c r="AI21" s="186">
        <f>IF(AG21="","",_xll.qlSimpleQuoteSetValue(AG21,AH21,Trigger))</f>
        <v>0</v>
      </c>
    </row>
    <row r="22" spans="2:39" x14ac:dyDescent="0.2">
      <c r="B22" s="134" t="s">
        <v>39</v>
      </c>
      <c r="C22" s="134" t="s">
        <v>75</v>
      </c>
      <c r="D22" s="134" t="str">
        <v/>
      </c>
      <c r="E22" s="134" t="str">
        <f>IF(D22="","",_xll.qlSimpleQuote(SUBSTITUTE(D22,"=",""),,,Permanent,Trigger,ObjectOverwrite))</f>
        <v/>
      </c>
      <c r="F22" s="168" t="str">
        <f>IF(D22="","",'ON Pricing'!$I64)</f>
        <v/>
      </c>
      <c r="G22" s="186" t="str">
        <f>IF(E22="","",_xll.qlSimpleQuoteSetValue(E22,F22,Trigger))</f>
        <v/>
      </c>
      <c r="H22" s="114" t="s">
        <v>48</v>
      </c>
      <c r="I22" s="134"/>
      <c r="J22" s="134"/>
      <c r="K22" s="134" t="str">
        <v/>
      </c>
      <c r="L22" s="168" t="str">
        <f>IF(K22="","",_xll.qlSimpleQuote(SUBSTITUTE(K22,"=",""),,,Permanent,Trigger,ObjectOverwrite))</f>
        <v/>
      </c>
      <c r="M22" s="168" t="str">
        <f>IF(K22="","",'1M Pricing'!$I24)</f>
        <v/>
      </c>
      <c r="N22" s="186" t="str">
        <f>IF(L22="","",_xll.qlSimpleQuoteSetValue(L22,M22,Trigger))</f>
        <v/>
      </c>
      <c r="O22" s="114" t="s">
        <v>48</v>
      </c>
      <c r="P22" s="134" t="s">
        <v>157</v>
      </c>
      <c r="Q22" s="134" t="s">
        <v>173</v>
      </c>
      <c r="R22" s="134" t="str">
        <v>EUR3MFUTM5</v>
      </c>
      <c r="S22" s="168" t="str">
        <f>IF(R22="","",_xll.qlSimpleQuote(SUBSTITUTE(R22,"=",""),,,Permanent,Trigger,ObjectOverwrite))</f>
        <v>EUR3MFUTM5#0009</v>
      </c>
      <c r="T22" s="169">
        <f>IF(R22="","",'3M Pricing'!$I24)</f>
        <v>100.01249999999995</v>
      </c>
      <c r="U22" s="186" t="e">
        <f>IF(S22="","",_xll.qlSimpleQuoteSetValue(S22,T22,Trigger))</f>
        <v>#N/A</v>
      </c>
      <c r="V22" s="114"/>
      <c r="W22" s="134" t="s">
        <v>67</v>
      </c>
      <c r="X22" s="134" t="s">
        <v>68</v>
      </c>
      <c r="Y22" s="134" t="str">
        <v>EUR6MFRA1X7F=</v>
      </c>
      <c r="Z22" s="168" t="str">
        <f>IF(Y22="","",_xll.qlSimpleQuote(SUBSTITUTE(Y22,"=",""),,,Permanent,Trigger,ObjectOverwrite))</f>
        <v>EUR6MFRA1x7F#0011</v>
      </c>
      <c r="AA22" s="168">
        <f>IF(Y22="","",'6M Pricing'!$I24)</f>
        <v>6.4000000000010912E-4</v>
      </c>
      <c r="AB22" s="186">
        <f>IF(Z22="","",_xll.qlSimpleQuoteSetValue(Z22,AA22,Trigger))</f>
        <v>0</v>
      </c>
      <c r="AC22" s="114"/>
      <c r="AD22" s="134" t="s">
        <v>67</v>
      </c>
      <c r="AE22" s="134" t="s">
        <v>75</v>
      </c>
      <c r="AF22" s="134" t="str">
        <v>EUR1YFRA1X13F=</v>
      </c>
      <c r="AG22" s="168" t="str">
        <f>IF(AF22="","",_xll.qlSimpleQuote(SUBSTITUTE(AF22,"=",""),,,Permanent,Trigger,ObjectOverwrite))</f>
        <v>EUR1YFRA1x13F#0011</v>
      </c>
      <c r="AH22" s="168">
        <f>IF(AF22="","",'1Y Pricing'!$I24)</f>
        <v>1.7699999999997364E-3</v>
      </c>
      <c r="AI22" s="186">
        <f>IF(AG22="","",_xll.qlSimpleQuoteSetValue(AG22,AH22,Trigger))</f>
        <v>0</v>
      </c>
      <c r="AL22" s="151" t="s">
        <v>168</v>
      </c>
      <c r="AM22" s="151" t="s">
        <v>169</v>
      </c>
    </row>
    <row r="23" spans="2:39" x14ac:dyDescent="0.2">
      <c r="B23" s="134" t="s">
        <v>39</v>
      </c>
      <c r="C23" s="134" t="s">
        <v>76</v>
      </c>
      <c r="D23" s="134" t="str">
        <v/>
      </c>
      <c r="E23" s="134" t="str">
        <f>IF(D23="","",_xll.qlSimpleQuote(SUBSTITUTE(D23,"=",""),,,Permanent,Trigger,ObjectOverwrite))</f>
        <v/>
      </c>
      <c r="F23" s="134" t="str">
        <f>IF(D23="","",'ON Pricing'!$I65)</f>
        <v/>
      </c>
      <c r="G23" s="186" t="str">
        <f>IF(E23="","",_xll.qlSimpleQuoteSetValue(E23,F23,Trigger))</f>
        <v/>
      </c>
      <c r="H23" s="114" t="s">
        <v>48</v>
      </c>
      <c r="I23" s="134"/>
      <c r="J23" s="134"/>
      <c r="K23" s="134" t="str">
        <v/>
      </c>
      <c r="L23" s="134" t="str">
        <f>IF(K23="","",_xll.qlSimpleQuote(SUBSTITUTE(K23,"=",""),,,Permanent,Trigger,ObjectOverwrite))</f>
        <v/>
      </c>
      <c r="M23" s="169" t="str">
        <f>IF(K23="","",'1M Pricing'!$I25)</f>
        <v/>
      </c>
      <c r="N23" s="186" t="str">
        <f>IF(L23="","",_xll.qlSimpleQuoteSetValue(L23,M23,Trigger))</f>
        <v/>
      </c>
      <c r="O23" s="114" t="s">
        <v>48</v>
      </c>
      <c r="P23" s="134" t="s">
        <v>157</v>
      </c>
      <c r="Q23" s="134" t="s">
        <v>174</v>
      </c>
      <c r="R23" s="134" t="str">
        <v>EUR3MFUTU5</v>
      </c>
      <c r="S23" s="134" t="str">
        <f>IF(R23="","",_xll.qlSimpleQuote(SUBSTITUTE(R23,"=",""),,,Permanent,Trigger,ObjectOverwrite))</f>
        <v>EUR3MFUTU5#0009</v>
      </c>
      <c r="T23" s="169">
        <f>IF(R23="","",'3M Pricing'!$I25)</f>
        <v>100.00249999999924</v>
      </c>
      <c r="U23" s="186" t="e">
        <f>IF(S23="","",_xll.qlSimpleQuoteSetValue(S23,T23,Trigger))</f>
        <v>#N/A</v>
      </c>
      <c r="V23" s="114"/>
      <c r="W23" s="134" t="s">
        <v>67</v>
      </c>
      <c r="X23" s="134" t="s">
        <v>69</v>
      </c>
      <c r="Y23" s="134" t="str">
        <v>EUR6MFRA2X8F=</v>
      </c>
      <c r="Z23" s="134" t="str">
        <f>IF(Y23="","",_xll.qlSimpleQuote(SUBSTITUTE(Y23,"=",""),,,Permanent,Trigger,ObjectOverwrite))</f>
        <v>EUR6MFRA2x8F#0011</v>
      </c>
      <c r="AA23" s="169">
        <f>IF(Y23="","",'6M Pricing'!$I25)</f>
        <v>6.9999999999980711E-4</v>
      </c>
      <c r="AB23" s="186">
        <f>IF(Z23="","",_xll.qlSimpleQuoteSetValue(Z23,AA23,Trigger))</f>
        <v>0</v>
      </c>
      <c r="AC23" s="114"/>
      <c r="AD23" s="134" t="s">
        <v>67</v>
      </c>
      <c r="AE23" s="134" t="s">
        <v>76</v>
      </c>
      <c r="AF23" s="134" t="str">
        <v>EUR1YFRA2X14F=</v>
      </c>
      <c r="AG23" s="134" t="str">
        <f>IF(AF23="","",_xll.qlSimpleQuote(SUBSTITUTE(AF23,"=",""),,,Permanent,Trigger,ObjectOverwrite))</f>
        <v>EUR1YFRA2x14F#0011</v>
      </c>
      <c r="AH23" s="133">
        <f>IF(AF23="","",'1Y Pricing'!$I25)</f>
        <v>1.8199999999997363E-3</v>
      </c>
      <c r="AI23" s="186">
        <f>IF(AG23="","",_xll.qlSimpleQuoteSetValue(AG23,AH23,Trigger))</f>
        <v>0</v>
      </c>
      <c r="AL23" s="173">
        <f>AM23</f>
        <v>0</v>
      </c>
      <c r="AM23" s="173">
        <v>0</v>
      </c>
    </row>
    <row r="24" spans="2:39" x14ac:dyDescent="0.2">
      <c r="B24" s="134" t="s">
        <v>39</v>
      </c>
      <c r="C24" s="134" t="s">
        <v>77</v>
      </c>
      <c r="D24" s="134" t="str">
        <v/>
      </c>
      <c r="E24" s="134" t="str">
        <f>IF(D24="","",_xll.qlSimpleQuote(SUBSTITUTE(D24,"=",""),,,Permanent,Trigger,ObjectOverwrite))</f>
        <v/>
      </c>
      <c r="F24" s="134" t="str">
        <f>IF(D24="","",'ON Pricing'!$I66)</f>
        <v/>
      </c>
      <c r="G24" s="186" t="str">
        <f>IF(E24="","",_xll.qlSimpleQuoteSetValue(E24,F24,Trigger))</f>
        <v/>
      </c>
      <c r="H24" s="114" t="s">
        <v>48</v>
      </c>
      <c r="I24" s="134"/>
      <c r="J24" s="134"/>
      <c r="K24" s="134" t="str">
        <v/>
      </c>
      <c r="L24" s="134" t="str">
        <f>IF(K24="","",_xll.qlSimpleQuote(SUBSTITUTE(K24,"=",""),,,Permanent,Trigger,ObjectOverwrite))</f>
        <v/>
      </c>
      <c r="M24" s="169" t="str">
        <f>IF(K24="","",'1M Pricing'!$I26)</f>
        <v/>
      </c>
      <c r="N24" s="186" t="str">
        <f>IF(L24="","",_xll.qlSimpleQuoteSetValue(L24,M24,Trigger))</f>
        <v/>
      </c>
      <c r="O24" s="114" t="s">
        <v>48</v>
      </c>
      <c r="P24" s="134" t="s">
        <v>157</v>
      </c>
      <c r="Q24" s="134" t="s">
        <v>175</v>
      </c>
      <c r="R24" s="134" t="str">
        <v>EUR3MFUTZ5</v>
      </c>
      <c r="S24" s="134" t="str">
        <f>IF(R24="","",_xll.qlSimpleQuote(SUBSTITUTE(R24,"=",""),,,Permanent,Trigger,ObjectOverwrite))</f>
        <v>EUR3MFUTZ5#0009</v>
      </c>
      <c r="T24" s="169">
        <f>IF(R24="","",'3M Pricing'!$I26)</f>
        <v>99.992500000000575</v>
      </c>
      <c r="U24" s="186" t="e">
        <f>IF(S24="","",_xll.qlSimpleQuoteSetValue(S24,T24,Trigger))</f>
        <v>#N/A</v>
      </c>
      <c r="V24" s="114"/>
      <c r="W24" s="134" t="s">
        <v>67</v>
      </c>
      <c r="X24" s="134" t="s">
        <v>22</v>
      </c>
      <c r="Y24" s="134" t="str">
        <v>EUR6MFRA3X9F=</v>
      </c>
      <c r="Z24" s="134" t="str">
        <f>IF(Y24="","",_xll.qlSimpleQuote(SUBSTITUTE(Y24,"=",""),,,Permanent,Trigger,ObjectOverwrite))</f>
        <v>EUR6MFRA3x9F#0011</v>
      </c>
      <c r="AA24" s="169">
        <f>IF(Y24="","",'6M Pricing'!$I26)</f>
        <v>7.5999999999979632E-4</v>
      </c>
      <c r="AB24" s="186">
        <f>IF(Z24="","",_xll.qlSimpleQuoteSetValue(Z24,AA24,Trigger))</f>
        <v>0</v>
      </c>
      <c r="AC24" s="114"/>
      <c r="AD24" s="134" t="s">
        <v>67</v>
      </c>
      <c r="AE24" s="134" t="s">
        <v>77</v>
      </c>
      <c r="AF24" s="134" t="str">
        <v>EUR1YFRA3X15F=</v>
      </c>
      <c r="AG24" s="134" t="str">
        <f>IF(AF24="","",_xll.qlSimpleQuote(SUBSTITUTE(AF24,"=",""),,,Permanent,Trigger,ObjectOverwrite))</f>
        <v>EUR1YFRA3x15F#0011</v>
      </c>
      <c r="AH24" s="133">
        <f>IF(AF24="","",'1Y Pricing'!$I26)</f>
        <v>1.8699999999992995E-3</v>
      </c>
      <c r="AI24" s="186">
        <f>IF(AG24="","",_xll.qlSimpleQuoteSetValue(AG24,AH24,Trigger))</f>
        <v>0</v>
      </c>
      <c r="AL24" s="174">
        <f t="shared" ref="AL24:AL28" si="0">AM24</f>
        <v>-2.5000000000000001E-4</v>
      </c>
      <c r="AM24" s="174">
        <v>-2.5000000000000001E-4</v>
      </c>
    </row>
    <row r="25" spans="2:39" x14ac:dyDescent="0.2">
      <c r="B25" s="134" t="s">
        <v>39</v>
      </c>
      <c r="C25" s="134" t="s">
        <v>78</v>
      </c>
      <c r="D25" s="134" t="str">
        <v/>
      </c>
      <c r="E25" s="134" t="str">
        <f>IF(D25="","",_xll.qlSimpleQuote(SUBSTITUTE(D25,"=",""),,,Permanent,Trigger,ObjectOverwrite))</f>
        <v/>
      </c>
      <c r="F25" s="134" t="str">
        <f>IF(D25="","",'ON Pricing'!$I67)</f>
        <v/>
      </c>
      <c r="G25" s="186" t="str">
        <f>IF(E25="","",_xll.qlSimpleQuoteSetValue(E25,F25,Trigger))</f>
        <v/>
      </c>
      <c r="H25" s="114" t="s">
        <v>48</v>
      </c>
      <c r="I25" s="134"/>
      <c r="J25" s="134"/>
      <c r="K25" s="134" t="str">
        <v/>
      </c>
      <c r="L25" s="134" t="str">
        <f>IF(K25="","",_xll.qlSimpleQuote(SUBSTITUTE(K25,"=",""),,,Permanent,Trigger,ObjectOverwrite))</f>
        <v/>
      </c>
      <c r="M25" s="169" t="str">
        <f>IF(K25="","",'1M Pricing'!$I27)</f>
        <v/>
      </c>
      <c r="N25" s="186" t="str">
        <f>IF(L25="","",_xll.qlSimpleQuoteSetValue(L25,M25,Trigger))</f>
        <v/>
      </c>
      <c r="O25" s="114" t="s">
        <v>48</v>
      </c>
      <c r="P25" s="134" t="s">
        <v>157</v>
      </c>
      <c r="Q25" s="134" t="s">
        <v>176</v>
      </c>
      <c r="R25" s="134" t="str">
        <v>EUR3MFUTH6</v>
      </c>
      <c r="S25" s="134" t="str">
        <f>IF(R25="","",_xll.qlSimpleQuote(SUBSTITUTE(R25,"=",""),,,Permanent,Trigger,ObjectOverwrite))</f>
        <v>EUR3MFUTH6#0009</v>
      </c>
      <c r="T25" s="169">
        <f>IF(R25="","",'3M Pricing'!$I27)</f>
        <v>99.980000000000828</v>
      </c>
      <c r="U25" s="186" t="e">
        <f>IF(S25="","",_xll.qlSimpleQuoteSetValue(S25,T25,Trigger))</f>
        <v>#N/A</v>
      </c>
      <c r="V25" s="114"/>
      <c r="W25" s="134" t="s">
        <v>67</v>
      </c>
      <c r="X25" s="134" t="s">
        <v>70</v>
      </c>
      <c r="Y25" s="134" t="str">
        <v>EUR6MFRA4X10F=</v>
      </c>
      <c r="Z25" s="134" t="str">
        <f>IF(Y25="","",_xll.qlSimpleQuote(SUBSTITUTE(Y25,"=",""),,,Permanent,Trigger,ObjectOverwrite))</f>
        <v>EUR6MFRA4x10F#0011</v>
      </c>
      <c r="AA25" s="169">
        <f>IF(Y25="","",'6M Pricing'!$I27)</f>
        <v>8.20000000000174E-4</v>
      </c>
      <c r="AB25" s="186">
        <f>IF(Z25="","",_xll.qlSimpleQuoteSetValue(Z25,AA25,Trigger))</f>
        <v>0</v>
      </c>
      <c r="AC25" s="114"/>
      <c r="AD25" s="134" t="s">
        <v>67</v>
      </c>
      <c r="AE25" s="134" t="s">
        <v>78</v>
      </c>
      <c r="AF25" s="134" t="str">
        <v>EUR1YFRA4X16F=</v>
      </c>
      <c r="AG25" s="134" t="str">
        <f>IF(AF25="","",_xll.qlSimpleQuote(SUBSTITUTE(AF25,"=",""),,,Permanent,Trigger,ObjectOverwrite))</f>
        <v>EUR1YFRA4x16F#0011</v>
      </c>
      <c r="AH25" s="133">
        <f>IF(AF25="","",'1Y Pricing'!$I27)</f>
        <v>1.9099999999784636E-3</v>
      </c>
      <c r="AI25" s="186">
        <f>IF(AG25="","",_xll.qlSimpleQuoteSetValue(AG25,AH25,Trigger))</f>
        <v>0</v>
      </c>
      <c r="AL25" s="174">
        <f t="shared" si="0"/>
        <v>-2.5000000000000001E-4</v>
      </c>
      <c r="AM25" s="174">
        <v>-2.5000000000000001E-4</v>
      </c>
    </row>
    <row r="26" spans="2:39" x14ac:dyDescent="0.2">
      <c r="B26" s="134" t="s">
        <v>39</v>
      </c>
      <c r="C26" s="134" t="s">
        <v>79</v>
      </c>
      <c r="D26" s="134" t="str">
        <v/>
      </c>
      <c r="E26" s="134" t="str">
        <f>IF(D26="","",_xll.qlSimpleQuote(SUBSTITUTE(D26,"=",""),,,Permanent,Trigger,ObjectOverwrite))</f>
        <v/>
      </c>
      <c r="F26" s="134" t="str">
        <f>IF(D26="","",'ON Pricing'!$I68)</f>
        <v/>
      </c>
      <c r="G26" s="186" t="str">
        <f>IF(E26="","",_xll.qlSimpleQuoteSetValue(E26,F26,Trigger))</f>
        <v/>
      </c>
      <c r="H26" s="114" t="s">
        <v>48</v>
      </c>
      <c r="I26" s="134"/>
      <c r="J26" s="134"/>
      <c r="K26" s="134" t="str">
        <v/>
      </c>
      <c r="L26" s="134" t="str">
        <f>IF(K26="","",_xll.qlSimpleQuote(SUBSTITUTE(K26,"=",""),,,Permanent,Trigger,ObjectOverwrite))</f>
        <v/>
      </c>
      <c r="M26" s="169" t="str">
        <f>IF(K26="","",'1M Pricing'!$I28)</f>
        <v/>
      </c>
      <c r="N26" s="186" t="str">
        <f>IF(L26="","",_xll.qlSimpleQuoteSetValue(L26,M26,Trigger))</f>
        <v/>
      </c>
      <c r="O26" s="114" t="s">
        <v>48</v>
      </c>
      <c r="P26" s="134" t="s">
        <v>157</v>
      </c>
      <c r="Q26" s="134" t="s">
        <v>177</v>
      </c>
      <c r="R26" s="134" t="str">
        <v>EUR3MFUTM6</v>
      </c>
      <c r="S26" s="134" t="str">
        <f>IF(R26="","",_xll.qlSimpleQuote(SUBSTITUTE(R26,"=",""),,,Permanent,Trigger,ObjectOverwrite))</f>
        <v>EUR3MFUTM6#0009</v>
      </c>
      <c r="T26" s="169">
        <f>IF(R26="","",'3M Pricing'!$I28)</f>
        <v>99.967500000405067</v>
      </c>
      <c r="U26" s="186" t="e">
        <f>IF(S26="","",_xll.qlSimpleQuoteSetValue(S26,T26,Trigger))</f>
        <v>#N/A</v>
      </c>
      <c r="V26" s="114"/>
      <c r="W26" s="134" t="s">
        <v>67</v>
      </c>
      <c r="X26" s="134" t="s">
        <v>71</v>
      </c>
      <c r="Y26" s="134" t="str">
        <v>EUR6MFRA5X11F=</v>
      </c>
      <c r="Z26" s="134" t="str">
        <f>IF(Y26="","",_xll.qlSimpleQuote(SUBSTITUTE(Y26,"=",""),,,Permanent,Trigger,ObjectOverwrite))</f>
        <v>EUR6MFRA5x11F#0011</v>
      </c>
      <c r="AA26" s="169">
        <f>IF(Y26="","",'6M Pricing'!$I28)</f>
        <v>8.8999999999981347E-4</v>
      </c>
      <c r="AB26" s="186">
        <f>IF(Z26="","",_xll.qlSimpleQuoteSetValue(Z26,AA26,Trigger))</f>
        <v>0</v>
      </c>
      <c r="AC26" s="114"/>
      <c r="AD26" s="134" t="s">
        <v>67</v>
      </c>
      <c r="AE26" s="134" t="s">
        <v>79</v>
      </c>
      <c r="AF26" s="134" t="str">
        <v>EUR1YFRA5X17F=</v>
      </c>
      <c r="AG26" s="134" t="str">
        <f>IF(AF26="","",_xll.qlSimpleQuote(SUBSTITUTE(AF26,"=",""),,,Permanent,Trigger,ObjectOverwrite))</f>
        <v>EUR1YFRA5x17F#0011</v>
      </c>
      <c r="AH26" s="133">
        <f>IF(AF26="","",'1Y Pricing'!$I28)</f>
        <v>1.9700000000212907E-3</v>
      </c>
      <c r="AI26" s="186">
        <f>IF(AG26="","",_xll.qlSimpleQuoteSetValue(AG26,AH26,Trigger))</f>
        <v>0</v>
      </c>
      <c r="AL26" s="174">
        <f t="shared" si="0"/>
        <v>0</v>
      </c>
      <c r="AM26" s="174">
        <v>0</v>
      </c>
    </row>
    <row r="27" spans="2:39" x14ac:dyDescent="0.2">
      <c r="B27" s="134" t="s">
        <v>39</v>
      </c>
      <c r="C27" s="134" t="s">
        <v>45</v>
      </c>
      <c r="D27" s="134" t="str">
        <v/>
      </c>
      <c r="E27" s="134" t="str">
        <f>IF(D27="","",_xll.qlSimpleQuote(SUBSTITUTE(D27,"=",""),,,Permanent,Trigger,ObjectOverwrite))</f>
        <v/>
      </c>
      <c r="F27" s="134" t="str">
        <f>IF(D27="","",'ON Pricing'!$I69)</f>
        <v/>
      </c>
      <c r="G27" s="186" t="str">
        <f>IF(E27="","",_xll.qlSimpleQuoteSetValue(E27,F27,Trigger))</f>
        <v/>
      </c>
      <c r="H27" s="114" t="s">
        <v>48</v>
      </c>
      <c r="I27" s="134"/>
      <c r="J27" s="134"/>
      <c r="K27" s="134" t="str">
        <v/>
      </c>
      <c r="L27" s="134" t="str">
        <f>IF(K27="","",_xll.qlSimpleQuote(SUBSTITUTE(K27,"=",""),,,Permanent,Trigger,ObjectOverwrite))</f>
        <v/>
      </c>
      <c r="M27" s="169" t="str">
        <f>IF(K27="","",'1M Pricing'!$I29)</f>
        <v/>
      </c>
      <c r="N27" s="186" t="str">
        <f>IF(L27="","",_xll.qlSimpleQuoteSetValue(L27,M27,Trigger))</f>
        <v/>
      </c>
      <c r="O27" s="114" t="s">
        <v>48</v>
      </c>
      <c r="P27" s="134" t="s">
        <v>157</v>
      </c>
      <c r="Q27" s="134" t="s">
        <v>178</v>
      </c>
      <c r="R27" s="134" t="str">
        <v>EUR3MFUTU6</v>
      </c>
      <c r="S27" s="134" t="str">
        <f>IF(R27="","",_xll.qlSimpleQuote(SUBSTITUTE(R27,"=",""),,,Permanent,Trigger,ObjectOverwrite))</f>
        <v>EUR3MFUTU6#0009</v>
      </c>
      <c r="T27" s="169">
        <f>IF(R27="","",'3M Pricing'!$I29)</f>
        <v>99.947500000009143</v>
      </c>
      <c r="U27" s="186" t="e">
        <f>IF(S27="","",_xll.qlSimpleQuoteSetValue(S27,T27,Trigger))</f>
        <v>#N/A</v>
      </c>
      <c r="V27" s="114"/>
      <c r="W27" s="134" t="s">
        <v>67</v>
      </c>
      <c r="X27" s="134" t="s">
        <v>73</v>
      </c>
      <c r="Y27" s="134" t="str">
        <v>EUR6MFRA6X12F=</v>
      </c>
      <c r="Z27" s="134" t="str">
        <f>IF(Y27="","",_xll.qlSimpleQuote(SUBSTITUTE(Y27,"=",""),,,Permanent,Trigger,ObjectOverwrite))</f>
        <v>EUR6MFRA6x12F#0011</v>
      </c>
      <c r="AA27" s="169">
        <f>IF(Y27="","",'6M Pricing'!$I29)</f>
        <v>9.6000000000008654E-4</v>
      </c>
      <c r="AB27" s="186">
        <f>IF(Z27="","",_xll.qlSimpleQuoteSetValue(Z27,AA27,Trigger))</f>
        <v>0</v>
      </c>
      <c r="AC27" s="114"/>
      <c r="AD27" s="134" t="s">
        <v>67</v>
      </c>
      <c r="AE27" s="134" t="s">
        <v>45</v>
      </c>
      <c r="AF27" s="134" t="str">
        <v>EUR1YFRA6X18F=</v>
      </c>
      <c r="AG27" s="134" t="str">
        <f>IF(AF27="","",_xll.qlSimpleQuote(SUBSTITUTE(AF27,"=",""),,,Permanent,Trigger,ObjectOverwrite))</f>
        <v>EUR1YFRA6x18F#0011</v>
      </c>
      <c r="AH27" s="133">
        <f>IF(AF27="","",'1Y Pricing'!$I29)</f>
        <v>2.0199999999979891E-3</v>
      </c>
      <c r="AI27" s="186">
        <f>IF(AG27="","",_xll.qlSimpleQuoteSetValue(AG27,AH27,Trigger))</f>
        <v>0</v>
      </c>
      <c r="AL27" s="174">
        <f t="shared" si="0"/>
        <v>0</v>
      </c>
      <c r="AM27" s="174">
        <v>0</v>
      </c>
    </row>
    <row r="28" spans="2:39" x14ac:dyDescent="0.2">
      <c r="B28" s="134" t="s">
        <v>39</v>
      </c>
      <c r="C28" s="134" t="s">
        <v>80</v>
      </c>
      <c r="D28" s="134" t="str">
        <v/>
      </c>
      <c r="E28" s="134" t="str">
        <f>IF(D28="","",_xll.qlSimpleQuote(SUBSTITUTE(D28,"=",""),,,Permanent,Trigger,ObjectOverwrite))</f>
        <v/>
      </c>
      <c r="F28" s="134" t="str">
        <f>IF(D28="","",'ON Pricing'!$I70)</f>
        <v/>
      </c>
      <c r="G28" s="186" t="str">
        <f>IF(E28="","",_xll.qlSimpleQuoteSetValue(E28,F28,Trigger))</f>
        <v/>
      </c>
      <c r="H28" s="114" t="s">
        <v>48</v>
      </c>
      <c r="I28" s="134"/>
      <c r="J28" s="134"/>
      <c r="K28" s="134" t="str">
        <v/>
      </c>
      <c r="L28" s="134" t="str">
        <f>IF(K28="","",_xll.qlSimpleQuote(SUBSTITUTE(K28,"=",""),,,Permanent,Trigger,ObjectOverwrite))</f>
        <v/>
      </c>
      <c r="M28" s="169" t="str">
        <f>IF(K28="","",'1M Pricing'!$I30)</f>
        <v/>
      </c>
      <c r="N28" s="186" t="str">
        <f>IF(L28="","",_xll.qlSimpleQuoteSetValue(L28,M28,Trigger))</f>
        <v/>
      </c>
      <c r="O28" s="176" t="s">
        <v>48</v>
      </c>
      <c r="P28" s="134" t="s">
        <v>157</v>
      </c>
      <c r="Q28" s="134" t="s">
        <v>179</v>
      </c>
      <c r="R28" s="134" t="str">
        <v>EUR3MFUTZ6</v>
      </c>
      <c r="S28" s="134" t="str">
        <f>IF(R28="","",_xll.qlSimpleQuote(SUBSTITUTE(R28,"=",""),,,Permanent,Trigger,ObjectOverwrite))</f>
        <v>EUR3MFUTZ6#0009</v>
      </c>
      <c r="T28" s="169">
        <f>IF(R28="","",'3M Pricing'!$I30)</f>
        <v>99.91750000000161</v>
      </c>
      <c r="U28" s="186" t="e">
        <f>IF(S28="","",_xll.qlSimpleQuoteSetValue(S28,T28,Trigger))</f>
        <v>#N/A</v>
      </c>
      <c r="V28" s="114"/>
      <c r="W28" s="134" t="s">
        <v>67</v>
      </c>
      <c r="X28" s="134" t="s">
        <v>75</v>
      </c>
      <c r="Y28" s="134" t="str">
        <v>EUR6MFRA7X13F=</v>
      </c>
      <c r="Z28" s="134" t="str">
        <f>IF(Y28="","",_xll.qlSimpleQuote(SUBSTITUTE(Y28,"=",""),,,Permanent,Trigger,ObjectOverwrite))</f>
        <v>EUR6MFRA7x13F#0011</v>
      </c>
      <c r="AA28" s="169">
        <f>IF(Y28="","",'6M Pricing'!$I30)</f>
        <v>1.0099999999985793E-3</v>
      </c>
      <c r="AB28" s="186">
        <f>IF(Z28="","",_xll.qlSimpleQuoteSetValue(Z28,AA28,Trigger))</f>
        <v>0</v>
      </c>
      <c r="AC28" s="114"/>
      <c r="AD28" s="134" t="s">
        <v>67</v>
      </c>
      <c r="AE28" s="134" t="s">
        <v>80</v>
      </c>
      <c r="AF28" s="134" t="str">
        <v>EUR1YFRA7X19F=</v>
      </c>
      <c r="AG28" s="134" t="str">
        <f>IF(AF28="","",_xll.qlSimpleQuote(SUBSTITUTE(AF28,"=",""),,,Permanent,Trigger,ObjectOverwrite))</f>
        <v>EUR1YFRA7x19F#0011</v>
      </c>
      <c r="AH28" s="133">
        <f>IF(AF28="","",'1Y Pricing'!$I30)</f>
        <v>2.0999999999927908E-3</v>
      </c>
      <c r="AI28" s="186">
        <f>IF(AG28="","",_xll.qlSimpleQuoteSetValue(AG28,AH28,Trigger))</f>
        <v>0</v>
      </c>
      <c r="AL28" s="175">
        <f t="shared" si="0"/>
        <v>1.75E-3</v>
      </c>
      <c r="AM28" s="175">
        <v>1.75E-3</v>
      </c>
    </row>
    <row r="29" spans="2:39" x14ac:dyDescent="0.2">
      <c r="B29" s="134" t="s">
        <v>39</v>
      </c>
      <c r="C29" s="134" t="s">
        <v>81</v>
      </c>
      <c r="D29" s="134" t="str">
        <v/>
      </c>
      <c r="E29" s="134" t="str">
        <f>IF(D29="","",_xll.qlSimpleQuote(SUBSTITUTE(D29,"=",""),,,Permanent,Trigger,ObjectOverwrite))</f>
        <v/>
      </c>
      <c r="F29" s="168" t="str">
        <f>IF(D29="","",'ON Pricing'!$I71)</f>
        <v/>
      </c>
      <c r="G29" s="186" t="str">
        <f>IF(E29="","",_xll.qlSimpleQuoteSetValue(E29,F29,Trigger))</f>
        <v/>
      </c>
      <c r="H29" s="176" t="s">
        <v>48</v>
      </c>
      <c r="I29" s="134"/>
      <c r="J29" s="134"/>
      <c r="K29" s="134" t="str">
        <v/>
      </c>
      <c r="L29" s="168" t="str">
        <f>IF(K29="","",_xll.qlSimpleQuote(SUBSTITUTE(K29,"=",""),,,Permanent,Trigger,ObjectOverwrite))</f>
        <v/>
      </c>
      <c r="M29" s="168" t="str">
        <f>IF(K29="","",'1M Pricing'!$I31)</f>
        <v/>
      </c>
      <c r="N29" s="186" t="str">
        <f>IF(L29="","",_xll.qlSimpleQuoteSetValue(L29,M29,Trigger))</f>
        <v/>
      </c>
      <c r="O29" s="176" t="s">
        <v>48</v>
      </c>
      <c r="P29" s="134" t="s">
        <v>157</v>
      </c>
      <c r="Q29" s="134" t="s">
        <v>180</v>
      </c>
      <c r="R29" s="134" t="str">
        <v>EUR3MFUTH7</v>
      </c>
      <c r="S29" s="168" t="str">
        <f>IF(R29="","",_xll.qlSimpleQuote(SUBSTITUTE(R29,"=",""),,,Permanent,Trigger,ObjectOverwrite))</f>
        <v>EUR3MFUTH7#0009</v>
      </c>
      <c r="T29" s="169">
        <f>IF(R29="","",'3M Pricing'!$I31)</f>
        <v>99.877500000020262</v>
      </c>
      <c r="U29" s="186" t="e">
        <f>IF(S29="","",_xll.qlSimpleQuoteSetValue(S29,T29,Trigger))</f>
        <v>#N/A</v>
      </c>
      <c r="V29" s="176"/>
      <c r="W29" s="134" t="s">
        <v>67</v>
      </c>
      <c r="X29" s="134" t="s">
        <v>76</v>
      </c>
      <c r="Y29" s="134" t="str">
        <v>EUR6MFRA8X14F=</v>
      </c>
      <c r="Z29" s="168" t="str">
        <f>IF(Y29="","",_xll.qlSimpleQuote(SUBSTITUTE(Y29,"=",""),,,Permanent,Trigger,ObjectOverwrite))</f>
        <v>EUR6MFRA8x14F#0011</v>
      </c>
      <c r="AA29" s="168">
        <f>IF(Y29="","",'6M Pricing'!$I31)</f>
        <v>1.0600000000000047E-3</v>
      </c>
      <c r="AB29" s="186">
        <f>IF(Z29="","",_xll.qlSimpleQuoteSetValue(Z29,AA29,Trigger))</f>
        <v>0</v>
      </c>
      <c r="AC29" s="176"/>
      <c r="AD29" s="134" t="s">
        <v>67</v>
      </c>
      <c r="AE29" s="134" t="s">
        <v>81</v>
      </c>
      <c r="AF29" s="134" t="str">
        <v>EUR1YFRA8X20F=</v>
      </c>
      <c r="AG29" s="168" t="str">
        <f>IF(AF29="","",_xll.qlSimpleQuote(SUBSTITUTE(AF29,"=",""),,,Permanent,Trigger,ObjectOverwrite))</f>
        <v>EUR1YFRA8x20F#0011</v>
      </c>
      <c r="AH29" s="168">
        <f>IF(AF29="","",'1Y Pricing'!$I31)</f>
        <v>2.2000000000041756E-3</v>
      </c>
      <c r="AI29" s="186">
        <f>IF(AG29="","",_xll.qlSimpleQuoteSetValue(AG29,AH29,Trigger))</f>
        <v>0</v>
      </c>
    </row>
    <row r="30" spans="2:39" x14ac:dyDescent="0.2">
      <c r="B30" s="134" t="s">
        <v>39</v>
      </c>
      <c r="C30" s="134" t="s">
        <v>82</v>
      </c>
      <c r="D30" s="134" t="str">
        <v/>
      </c>
      <c r="E30" s="134" t="str">
        <f>IF(D30="","",_xll.qlSimpleQuote(SUBSTITUTE(D30,"=",""),,,Permanent,Trigger,ObjectOverwrite))</f>
        <v/>
      </c>
      <c r="F30" s="168" t="str">
        <f>IF(D30="","",'ON Pricing'!$I72)</f>
        <v/>
      </c>
      <c r="G30" s="186" t="str">
        <f>IF(E30="","",_xll.qlSimpleQuoteSetValue(E30,F30,Trigger))</f>
        <v/>
      </c>
      <c r="H30" s="176" t="s">
        <v>48</v>
      </c>
      <c r="I30" s="134"/>
      <c r="J30" s="134"/>
      <c r="K30" s="134" t="str">
        <v/>
      </c>
      <c r="L30" s="168" t="str">
        <f>IF(K30="","",_xll.qlSimpleQuote(SUBSTITUTE(K30,"=",""),,,Permanent,Trigger,ObjectOverwrite))</f>
        <v/>
      </c>
      <c r="M30" s="168" t="str">
        <f>IF(K30="","",'1M Pricing'!$I32)</f>
        <v/>
      </c>
      <c r="N30" s="186" t="str">
        <f>IF(L30="","",_xll.qlSimpleQuoteSetValue(L30,M30,Trigger))</f>
        <v/>
      </c>
      <c r="O30" s="114" t="s">
        <v>48</v>
      </c>
      <c r="P30" s="134"/>
      <c r="Q30" s="134"/>
      <c r="R30" s="134" t="str">
        <v/>
      </c>
      <c r="S30" s="168" t="str">
        <f>IF(R30="","",_xll.qlSimpleQuote(SUBSTITUTE(R30,"=",""),,,Permanent,Trigger,ObjectOverwrite))</f>
        <v/>
      </c>
      <c r="T30" s="168" t="str">
        <f>IF(R30="","",'3M Pricing'!$I32)</f>
        <v/>
      </c>
      <c r="U30" s="186" t="str">
        <f>IF(S30="","",_xll.qlSimpleQuoteSetValue(S30,T30,Trigger))</f>
        <v/>
      </c>
      <c r="V30" s="176"/>
      <c r="W30" s="134" t="s">
        <v>67</v>
      </c>
      <c r="X30" s="134" t="s">
        <v>77</v>
      </c>
      <c r="Y30" s="134" t="str">
        <v>EUR6MFRA9X15F=</v>
      </c>
      <c r="Z30" s="168" t="str">
        <f>IF(Y30="","",_xll.qlSimpleQuote(SUBSTITUTE(Y30,"=",""),,,Permanent,Trigger,ObjectOverwrite))</f>
        <v>EUR6MFRA9x15F#0011</v>
      </c>
      <c r="AA30" s="168">
        <f>IF(Y30="","",'6M Pricing'!$I32)</f>
        <v>1.1099999999996258E-3</v>
      </c>
      <c r="AB30" s="186">
        <f>IF(Z30="","",_xll.qlSimpleQuoteSetValue(Z30,AA30,Trigger))</f>
        <v>0</v>
      </c>
      <c r="AC30" s="176"/>
      <c r="AD30" s="134" t="s">
        <v>67</v>
      </c>
      <c r="AE30" s="134" t="s">
        <v>82</v>
      </c>
      <c r="AF30" s="134" t="str">
        <v>EUR1YFRA9X21F=</v>
      </c>
      <c r="AG30" s="168" t="str">
        <f>IF(AF30="","",_xll.qlSimpleQuote(SUBSTITUTE(AF30,"=",""),,,Permanent,Trigger,ObjectOverwrite))</f>
        <v>EUR1YFRA9x21F#0011</v>
      </c>
      <c r="AH30" s="168">
        <f>IF(AF30="","",'1Y Pricing'!$I32)</f>
        <v>2.2999999999965622E-3</v>
      </c>
      <c r="AI30" s="186">
        <f>IF(AG30="","",_xll.qlSimpleQuoteSetValue(AG30,AH30,Trigger))</f>
        <v>0</v>
      </c>
    </row>
    <row r="31" spans="2:39" x14ac:dyDescent="0.2">
      <c r="B31" s="134" t="s">
        <v>39</v>
      </c>
      <c r="C31" s="134" t="s">
        <v>83</v>
      </c>
      <c r="D31" s="134" t="str">
        <v/>
      </c>
      <c r="E31" s="134" t="str">
        <f>IF(D31="","",_xll.qlSimpleQuote(SUBSTITUTE(D31,"=",""),,,Permanent,Trigger,ObjectOverwrite))</f>
        <v/>
      </c>
      <c r="F31" s="168" t="str">
        <f>IF(D31="","",'ON Pricing'!$I73)</f>
        <v/>
      </c>
      <c r="G31" s="186" t="str">
        <f>IF(E31="","",_xll.qlSimpleQuoteSetValue(E31,F31,Trigger))</f>
        <v/>
      </c>
      <c r="H31" s="176"/>
      <c r="I31" s="134"/>
      <c r="J31" s="134"/>
      <c r="K31" s="134" t="str">
        <v/>
      </c>
      <c r="L31" s="168" t="str">
        <f>IF(K31="","",_xll.qlSimpleQuote(SUBSTITUTE(K31,"=",""),,,Permanent,Trigger,ObjectOverwrite))</f>
        <v/>
      </c>
      <c r="M31" s="168" t="str">
        <f>IF(K31="","",'1M Pricing'!$I33)</f>
        <v/>
      </c>
      <c r="N31" s="186" t="str">
        <f>IF(L31="","",_xll.qlSimpleQuoteSetValue(L31,M31,Trigger))</f>
        <v/>
      </c>
      <c r="O31" s="176"/>
      <c r="P31" s="134"/>
      <c r="Q31" s="134"/>
      <c r="R31" s="134" t="str">
        <v/>
      </c>
      <c r="S31" s="168" t="str">
        <f>IF(R31="","",_xll.qlSimpleQuote(SUBSTITUTE(R31,"=",""),,,Permanent,Trigger,ObjectOverwrite))</f>
        <v/>
      </c>
      <c r="T31" s="168" t="str">
        <f>IF(R31="","",'3M Pricing'!$I33)</f>
        <v/>
      </c>
      <c r="U31" s="186" t="str">
        <f>IF(S31="","",_xll.qlSimpleQuoteSetValue(S31,T31,Trigger))</f>
        <v/>
      </c>
      <c r="V31" s="83"/>
      <c r="W31" s="134" t="s">
        <v>67</v>
      </c>
      <c r="X31" s="134" t="s">
        <v>78</v>
      </c>
      <c r="Y31" s="134" t="str">
        <v>EUR6MFRA10X16F=</v>
      </c>
      <c r="Z31" s="168" t="str">
        <f>IF(Y31="","",_xll.qlSimpleQuote(SUBSTITUTE(Y31,"=",""),,,Permanent,Trigger,ObjectOverwrite))</f>
        <v>EUR6MFRA10x16F#0011</v>
      </c>
      <c r="AA31" s="168">
        <f>IF(Y31="","",'6M Pricing'!$I33)</f>
        <v>1.1699999999997368E-3</v>
      </c>
      <c r="AB31" s="186">
        <f>IF(Z31="","",_xll.qlSimpleQuoteSetValue(Z31,AA31,Trigger))</f>
        <v>0</v>
      </c>
      <c r="AC31" s="176"/>
      <c r="AD31" s="134" t="s">
        <v>67</v>
      </c>
      <c r="AE31" s="134" t="s">
        <v>83</v>
      </c>
      <c r="AF31" s="134" t="str">
        <v>EUR1YFRA10X22F=</v>
      </c>
      <c r="AG31" s="168" t="str">
        <f>IF(AF31="","",_xll.qlSimpleQuote(SUBSTITUTE(AF31,"=",""),,,Permanent,Trigger,ObjectOverwrite))</f>
        <v>EUR1YFRA10x22F#0011</v>
      </c>
      <c r="AH31" s="168">
        <f>IF(AF31="","",'1Y Pricing'!$I33)</f>
        <v>2.4200000003304517E-3</v>
      </c>
      <c r="AI31" s="186">
        <f>IF(AG31="","",_xll.qlSimpleQuoteSetValue(AG31,AH31,Trigger))</f>
        <v>0</v>
      </c>
    </row>
    <row r="32" spans="2:39" x14ac:dyDescent="0.2">
      <c r="B32" s="134" t="s">
        <v>39</v>
      </c>
      <c r="C32" s="134" t="s">
        <v>84</v>
      </c>
      <c r="D32" s="134" t="str">
        <v/>
      </c>
      <c r="E32" s="134" t="str">
        <f>IF(D32="","",_xll.qlSimpleQuote(SUBSTITUTE(D32,"=",""),,,Permanent,Trigger,ObjectOverwrite))</f>
        <v/>
      </c>
      <c r="F32" s="168" t="str">
        <f>IF(D32="","",'ON Pricing'!$I74)</f>
        <v/>
      </c>
      <c r="G32" s="186" t="str">
        <f>IF(E32="","",_xll.qlSimpleQuoteSetValue(E32,F32,Trigger))</f>
        <v/>
      </c>
      <c r="H32" s="176"/>
      <c r="I32" s="134"/>
      <c r="J32" s="134"/>
      <c r="K32" s="134" t="str">
        <v/>
      </c>
      <c r="L32" s="168" t="str">
        <f>IF(K32="","",_xll.qlSimpleQuote(SUBSTITUTE(K32,"=",""),,,Permanent,Trigger,ObjectOverwrite))</f>
        <v/>
      </c>
      <c r="M32" s="168" t="str">
        <f>IF(K32="","",'1M Pricing'!$I34)</f>
        <v/>
      </c>
      <c r="N32" s="186" t="str">
        <f>IF(L32="","",_xll.qlSimpleQuoteSetValue(L32,M32,Trigger))</f>
        <v/>
      </c>
      <c r="O32" s="176"/>
      <c r="P32" s="134"/>
      <c r="Q32" s="134"/>
      <c r="R32" s="134" t="str">
        <v/>
      </c>
      <c r="S32" s="168" t="str">
        <f>IF(R32="","",_xll.qlSimpleQuote(SUBSTITUTE(R32,"=",""),,,Permanent,Trigger,ObjectOverwrite))</f>
        <v/>
      </c>
      <c r="T32" s="168" t="str">
        <f>IF(R32="","",'3M Pricing'!$I34)</f>
        <v/>
      </c>
      <c r="U32" s="186" t="str">
        <f>IF(S32="","",_xll.qlSimpleQuoteSetValue(S32,T32,Trigger))</f>
        <v/>
      </c>
      <c r="V32" s="83"/>
      <c r="W32" s="134" t="s">
        <v>67</v>
      </c>
      <c r="X32" s="134" t="s">
        <v>79</v>
      </c>
      <c r="Y32" s="134" t="str">
        <v>EUR6MFRA11X17F=</v>
      </c>
      <c r="Z32" s="168" t="str">
        <f>IF(Y32="","",_xll.qlSimpleQuote(SUBSTITUTE(Y32,"=",""),,,Permanent,Trigger,ObjectOverwrite))</f>
        <v>EUR6MFRA11x17F#0011</v>
      </c>
      <c r="AA32" s="168">
        <f>IF(Y32="","",'6M Pricing'!$I34)</f>
        <v>1.2399999999996999E-3</v>
      </c>
      <c r="AB32" s="186">
        <f>IF(Z32="","",_xll.qlSimpleQuoteSetValue(Z32,AA32,Trigger))</f>
        <v>0</v>
      </c>
      <c r="AC32" s="176"/>
      <c r="AD32" s="134" t="s">
        <v>67</v>
      </c>
      <c r="AE32" s="134" t="s">
        <v>84</v>
      </c>
      <c r="AF32" s="134" t="str">
        <v>EUR1YFRA11X23F=</v>
      </c>
      <c r="AG32" s="168" t="str">
        <f>IF(AF32="","",_xll.qlSimpleQuote(SUBSTITUTE(AF32,"=",""),,,Permanent,Trigger,ObjectOverwrite))</f>
        <v>EUR1YFRA11x23F#0011</v>
      </c>
      <c r="AH32" s="168">
        <f>IF(AF32="","",'1Y Pricing'!$I34)</f>
        <v>2.5500000002756217E-3</v>
      </c>
      <c r="AI32" s="186">
        <f>IF(AG32="","",_xll.qlSimpleQuoteSetValue(AG32,AH32,Trigger))</f>
        <v>-2.190088388420719E-16</v>
      </c>
    </row>
    <row r="33" spans="2:35" x14ac:dyDescent="0.2">
      <c r="B33" s="134" t="s">
        <v>39</v>
      </c>
      <c r="C33" s="134" t="s">
        <v>24</v>
      </c>
      <c r="D33" s="134" t="str">
        <v/>
      </c>
      <c r="E33" s="134" t="str">
        <f>IF(D33="","",_xll.qlSimpleQuote(SUBSTITUTE(D33,"=",""),,,Permanent,Trigger,ObjectOverwrite))</f>
        <v/>
      </c>
      <c r="F33" s="168" t="str">
        <f>IF(D33="","",'ON Pricing'!$I75)</f>
        <v/>
      </c>
      <c r="G33" s="186" t="str">
        <f>IF(E33="","",_xll.qlSimpleQuoteSetValue(E33,F33,Trigger))</f>
        <v/>
      </c>
      <c r="H33" s="176"/>
      <c r="I33" s="134"/>
      <c r="J33" s="134"/>
      <c r="K33" s="134" t="str">
        <v/>
      </c>
      <c r="L33" s="168" t="str">
        <f>IF(K33="","",_xll.qlSimpleQuote(SUBSTITUTE(K33,"=",""),,,Permanent,Trigger,ObjectOverwrite))</f>
        <v/>
      </c>
      <c r="M33" s="168" t="str">
        <f>IF(K33="","",'1M Pricing'!$I35)</f>
        <v/>
      </c>
      <c r="N33" s="186" t="str">
        <f>IF(L33="","",_xll.qlSimpleQuoteSetValue(L33,M33,Trigger))</f>
        <v/>
      </c>
      <c r="O33" s="176"/>
      <c r="P33" s="134"/>
      <c r="Q33" s="134"/>
      <c r="R33" s="134" t="str">
        <v/>
      </c>
      <c r="S33" s="168" t="str">
        <f>IF(R33="","",_xll.qlSimpleQuote(SUBSTITUTE(R33,"=",""),,,Permanent,Trigger,ObjectOverwrite))</f>
        <v/>
      </c>
      <c r="T33" s="168" t="str">
        <f>IF(R33="","",'3M Pricing'!$I35)</f>
        <v/>
      </c>
      <c r="U33" s="186" t="str">
        <f>IF(S33="","",_xll.qlSimpleQuoteSetValue(S33,T33,Trigger))</f>
        <v/>
      </c>
      <c r="V33" s="83"/>
      <c r="W33" s="134" t="s">
        <v>67</v>
      </c>
      <c r="X33" s="134" t="s">
        <v>45</v>
      </c>
      <c r="Y33" s="134" t="str">
        <v>EUR6MFRA12X18F=</v>
      </c>
      <c r="Z33" s="168" t="str">
        <f>IF(Y33="","",_xll.qlSimpleQuote(SUBSTITUTE(Y33,"=",""),,,Permanent,Trigger,ObjectOverwrite))</f>
        <v>EUR6MFRA12x18F#0011</v>
      </c>
      <c r="AA33" s="168">
        <f>IF(Y33="","",'6M Pricing'!$I35)</f>
        <v>1.3100000025012548E-3</v>
      </c>
      <c r="AB33" s="186">
        <f>IF(Z33="","",_xll.qlSimpleQuoteSetValue(Z33,AA33,Trigger))</f>
        <v>0</v>
      </c>
      <c r="AC33" s="176"/>
      <c r="AD33" s="134" t="s">
        <v>67</v>
      </c>
      <c r="AE33" s="134" t="s">
        <v>155</v>
      </c>
      <c r="AF33" s="134" t="str">
        <v>EUR1YFRA12X24F=</v>
      </c>
      <c r="AG33" s="168" t="str">
        <f>IF(AF33="","",_xll.qlSimpleQuote(SUBSTITUTE(AF33,"=",""),,,Permanent,Trigger,ObjectOverwrite))</f>
        <v>EUR1YFRA12x24F#0011</v>
      </c>
      <c r="AH33" s="168">
        <f>IF(AF33="","",'1Y Pricing'!$I35)</f>
        <v>2.679999999911341E-3</v>
      </c>
      <c r="AI33" s="186">
        <f>IF(AG33="","",_xll.qlSimpleQuoteSetValue(AG33,AH33,Trigger))</f>
        <v>0</v>
      </c>
    </row>
    <row r="34" spans="2:35" x14ac:dyDescent="0.2">
      <c r="B34" s="134"/>
      <c r="C34" s="134"/>
      <c r="D34" s="134" t="str">
        <v/>
      </c>
      <c r="E34" s="134" t="str">
        <f>IF(D34="","",_xll.qlSimpleQuote(SUBSTITUTE(D34,"=",""),,,Permanent,Trigger,ObjectOverwrite))</f>
        <v/>
      </c>
      <c r="F34" s="168" t="str">
        <f>IF(D34="","",'ON Pricing'!$I76)</f>
        <v/>
      </c>
      <c r="G34" s="186" t="str">
        <f>IF(E34="","",_xll.qlSimpleQuoteSetValue(E34,F34,Trigger))</f>
        <v/>
      </c>
      <c r="H34" s="176"/>
      <c r="I34" s="134"/>
      <c r="J34" s="134"/>
      <c r="K34" s="134" t="str">
        <v/>
      </c>
      <c r="L34" s="168" t="str">
        <f>IF(K34="","",_xll.qlSimpleQuote(SUBSTITUTE(K34,"=",""),,,Permanent,Trigger,ObjectOverwrite))</f>
        <v/>
      </c>
      <c r="M34" s="168" t="str">
        <f>IF(K34="","",'1M Pricing'!$I36)</f>
        <v/>
      </c>
      <c r="N34" s="186" t="str">
        <f>IF(L34="","",_xll.qlSimpleQuoteSetValue(L34,M34,Trigger))</f>
        <v/>
      </c>
      <c r="O34" s="176"/>
      <c r="P34" s="134"/>
      <c r="Q34" s="134"/>
      <c r="R34" s="134" t="str">
        <v/>
      </c>
      <c r="S34" s="168" t="str">
        <f>IF(R34="","",_xll.qlSimpleQuote(SUBSTITUTE(R34,"=",""),,,Permanent,Trigger,ObjectOverwrite))</f>
        <v/>
      </c>
      <c r="T34" s="168" t="str">
        <f>IF(R34="","",'3M Pricing'!$I36)</f>
        <v/>
      </c>
      <c r="U34" s="186" t="str">
        <f>IF(S34="","",_xll.qlSimpleQuoteSetValue(S34,T34,Trigger))</f>
        <v/>
      </c>
      <c r="V34" s="83"/>
      <c r="W34" s="134" t="s">
        <v>67</v>
      </c>
      <c r="X34" s="134" t="s">
        <v>80</v>
      </c>
      <c r="Y34" s="134" t="str">
        <v>EUR6MFRA13X19F=</v>
      </c>
      <c r="Z34" s="168" t="str">
        <f>IF(Y34="","",_xll.qlSimpleQuote(SUBSTITUTE(Y34,"=",""),,,Permanent,Trigger,ObjectOverwrite))</f>
        <v>EUR6MFRA13x19F#0011</v>
      </c>
      <c r="AA34" s="168">
        <f>IF(Y34="","",'6M Pricing'!$I36)</f>
        <v>1.3999999999974421E-3</v>
      </c>
      <c r="AB34" s="186">
        <f>IF(Z34="","",_xll.qlSimpleQuoteSetValue(Z34,AA34,Trigger))</f>
        <v>0</v>
      </c>
      <c r="AC34" s="176"/>
      <c r="AD34" s="134"/>
      <c r="AE34" s="134"/>
      <c r="AF34" s="134" t="str">
        <v/>
      </c>
      <c r="AG34" s="168" t="str">
        <f>IF(AF34="","",_xll.qlSimpleQuote(SUBSTITUTE(AF34,"=",""),,,Permanent,Trigger,ObjectOverwrite))</f>
        <v/>
      </c>
      <c r="AH34" s="168" t="str">
        <f>IF(AF34="","",'1Y Pricing'!$I36)</f>
        <v/>
      </c>
      <c r="AI34" s="186" t="str">
        <f>IF(AG34="","",_xll.qlSimpleQuoteSetValue(AG34,AH34,Trigger))</f>
        <v/>
      </c>
    </row>
    <row r="35" spans="2:35" x14ac:dyDescent="0.2">
      <c r="B35" s="134"/>
      <c r="C35" s="134"/>
      <c r="D35" s="134" t="str">
        <v/>
      </c>
      <c r="E35" s="134" t="str">
        <f>IF(D35="","",_xll.qlSimpleQuote(SUBSTITUTE(D35,"=",""),,,Permanent,Trigger,ObjectOverwrite))</f>
        <v/>
      </c>
      <c r="F35" s="168" t="str">
        <f>IF(D35="","",'ON Pricing'!$I77)</f>
        <v/>
      </c>
      <c r="G35" s="186" t="str">
        <f>IF(E35="","",_xll.qlSimpleQuoteSetValue(E35,F35,Trigger))</f>
        <v/>
      </c>
      <c r="H35" s="176"/>
      <c r="I35" s="134"/>
      <c r="J35" s="134"/>
      <c r="K35" s="134" t="str">
        <v/>
      </c>
      <c r="L35" s="168" t="str">
        <f>IF(K35="","",_xll.qlSimpleQuote(SUBSTITUTE(K35,"=",""),,,Permanent,Trigger,ObjectOverwrite))</f>
        <v/>
      </c>
      <c r="M35" s="168" t="str">
        <f>IF(K35="","",'1M Pricing'!$I37)</f>
        <v/>
      </c>
      <c r="N35" s="186" t="str">
        <f>IF(L35="","",_xll.qlSimpleQuoteSetValue(L35,M35,Trigger))</f>
        <v/>
      </c>
      <c r="O35" s="176"/>
      <c r="P35" s="134"/>
      <c r="Q35" s="134"/>
      <c r="R35" s="134" t="str">
        <v/>
      </c>
      <c r="S35" s="168" t="str">
        <f>IF(R35="","",_xll.qlSimpleQuote(SUBSTITUTE(R35,"=",""),,,Permanent,Trigger,ObjectOverwrite))</f>
        <v/>
      </c>
      <c r="T35" s="168" t="str">
        <f>IF(R35="","",'3M Pricing'!$I37)</f>
        <v/>
      </c>
      <c r="U35" s="186" t="str">
        <f>IF(S35="","",_xll.qlSimpleQuoteSetValue(S35,T35,Trigger))</f>
        <v/>
      </c>
      <c r="V35" s="83"/>
      <c r="W35" s="134" t="s">
        <v>67</v>
      </c>
      <c r="X35" s="134" t="s">
        <v>81</v>
      </c>
      <c r="Y35" s="134" t="str">
        <v>EUR6MFRA14X20F=</v>
      </c>
      <c r="Z35" s="168" t="str">
        <f>IF(Y35="","",_xll.qlSimpleQuote(SUBSTITUTE(Y35,"=",""),,,Permanent,Trigger,ObjectOverwrite))</f>
        <v>EUR6MFRA14x20F#0011</v>
      </c>
      <c r="AA35" s="168">
        <f>IF(Y35="","",'6M Pricing'!$I37)</f>
        <v>1.4999999999996728E-3</v>
      </c>
      <c r="AB35" s="186">
        <f>IF(Z35="","",_xll.qlSimpleQuoteSetValue(Z35,AA35,Trigger))</f>
        <v>0</v>
      </c>
      <c r="AC35" s="176"/>
      <c r="AD35" s="134"/>
      <c r="AE35" s="134"/>
      <c r="AF35" s="134" t="str">
        <v/>
      </c>
      <c r="AG35" s="168" t="str">
        <f>IF(AF35="","",_xll.qlSimpleQuote(SUBSTITUTE(AF35,"=",""),,,Permanent,Trigger,ObjectOverwrite))</f>
        <v/>
      </c>
      <c r="AH35" s="168" t="str">
        <f>IF(AF35="","",'1Y Pricing'!$I37)</f>
        <v/>
      </c>
      <c r="AI35" s="186" t="str">
        <f>IF(AG35="","",_xll.qlSimpleQuoteSetValue(AG35,AH35,Trigger))</f>
        <v/>
      </c>
    </row>
    <row r="36" spans="2:35" x14ac:dyDescent="0.2">
      <c r="B36" s="134"/>
      <c r="C36" s="134"/>
      <c r="D36" s="134" t="str">
        <v/>
      </c>
      <c r="E36" s="134" t="str">
        <f>IF(D36="","",_xll.qlSimpleQuote(SUBSTITUTE(D36,"=",""),,,Permanent,Trigger,ObjectOverwrite))</f>
        <v/>
      </c>
      <c r="F36" s="168" t="str">
        <f>IF(D36="","",'ON Pricing'!#REF!)</f>
        <v/>
      </c>
      <c r="G36" s="186" t="str">
        <f>IF(E36="","",_xll.qlSimpleQuoteSetValue(E36,F36,Trigger))</f>
        <v/>
      </c>
      <c r="H36" s="176"/>
      <c r="I36" s="134"/>
      <c r="J36" s="134"/>
      <c r="K36" s="134" t="str">
        <v/>
      </c>
      <c r="L36" s="168" t="str">
        <f>IF(K36="","",_xll.qlSimpleQuote(SUBSTITUTE(K36,"=",""),,,Permanent,Trigger,ObjectOverwrite))</f>
        <v/>
      </c>
      <c r="M36" s="168" t="str">
        <f>IF(K36="","",'1M Pricing'!$I38)</f>
        <v/>
      </c>
      <c r="N36" s="186" t="str">
        <f>IF(L36="","",_xll.qlSimpleQuoteSetValue(L36,M36,Trigger))</f>
        <v/>
      </c>
      <c r="O36" s="176"/>
      <c r="P36" s="134"/>
      <c r="Q36" s="134"/>
      <c r="R36" s="134" t="str">
        <v/>
      </c>
      <c r="S36" s="168" t="str">
        <f>IF(R36="","",_xll.qlSimpleQuote(SUBSTITUTE(R36,"=",""),,,Permanent,Trigger,ObjectOverwrite))</f>
        <v/>
      </c>
      <c r="T36" s="168" t="str">
        <f>IF(R36="","",'3M Pricing'!$I38)</f>
        <v/>
      </c>
      <c r="U36" s="186" t="str">
        <f>IF(S36="","",_xll.qlSimpleQuoteSetValue(S36,T36,Trigger))</f>
        <v/>
      </c>
      <c r="V36" s="83"/>
      <c r="W36" s="134" t="s">
        <v>67</v>
      </c>
      <c r="X36" s="134" t="s">
        <v>82</v>
      </c>
      <c r="Y36" s="134" t="str">
        <v>EUR6MFRA15X21F=</v>
      </c>
      <c r="Z36" s="168" t="str">
        <f>IF(Y36="","",_xll.qlSimpleQuote(SUBSTITUTE(Y36,"=",""),,,Permanent,Trigger,ObjectOverwrite))</f>
        <v>EUR6MFRA15x21F#0011</v>
      </c>
      <c r="AA36" s="168">
        <f>IF(Y36="","",'6M Pricing'!$I38)</f>
        <v>1.5999999999911569E-3</v>
      </c>
      <c r="AB36" s="186">
        <f>IF(Z36="","",_xll.qlSimpleQuoteSetValue(Z36,AA36,Trigger))</f>
        <v>1.3177393204388821E-15</v>
      </c>
      <c r="AC36" s="176"/>
      <c r="AD36" s="134"/>
      <c r="AE36" s="134"/>
      <c r="AF36" s="134" t="str">
        <v/>
      </c>
      <c r="AG36" s="168" t="str">
        <f>IF(AF36="","",_xll.qlSimpleQuote(SUBSTITUTE(AF36,"=",""),,,Permanent,Trigger,ObjectOverwrite))</f>
        <v/>
      </c>
      <c r="AH36" s="168" t="str">
        <f>IF(AF36="","",'1Y Pricing'!$I38)</f>
        <v/>
      </c>
      <c r="AI36" s="186" t="str">
        <f>IF(AG36="","",_xll.qlSimpleQuoteSetValue(AG36,AH36,Trigger))</f>
        <v/>
      </c>
    </row>
    <row r="37" spans="2:35" x14ac:dyDescent="0.2">
      <c r="B37" s="134" t="s">
        <v>39</v>
      </c>
      <c r="C37" s="134" t="s">
        <v>25</v>
      </c>
      <c r="D37" s="134" t="str">
        <v/>
      </c>
      <c r="E37" s="134" t="str">
        <f>IF(D37="","",_xll.qlSimpleQuote(SUBSTITUTE(D37,"=",""),,,Permanent,Trigger,ObjectOverwrite))</f>
        <v/>
      </c>
      <c r="F37" s="168" t="str">
        <f>IF(D37="","",'ON Pricing'!$I78)</f>
        <v/>
      </c>
      <c r="G37" s="186" t="str">
        <f>IF(E37="","",_xll.qlSimpleQuoteSetValue(E37,F37,Trigger))</f>
        <v/>
      </c>
      <c r="H37" s="176"/>
      <c r="I37" s="134"/>
      <c r="J37" s="134"/>
      <c r="K37" s="134" t="str">
        <v/>
      </c>
      <c r="L37" s="168" t="str">
        <f>IF(K37="","",_xll.qlSimpleQuote(SUBSTITUTE(K37,"=",""),,,Permanent,Trigger,ObjectOverwrite))</f>
        <v/>
      </c>
      <c r="M37" s="168" t="str">
        <f>IF(K37="","",'1M Pricing'!$I39)</f>
        <v/>
      </c>
      <c r="N37" s="186" t="str">
        <f>IF(L37="","",_xll.qlSimpleQuoteSetValue(L37,M37,Trigger))</f>
        <v/>
      </c>
      <c r="O37" s="176"/>
      <c r="P37" s="134"/>
      <c r="Q37" s="134"/>
      <c r="R37" s="134" t="str">
        <v/>
      </c>
      <c r="S37" s="168" t="str">
        <f>IF(R37="","",_xll.qlSimpleQuote(SUBSTITUTE(R37,"=",""),,,Permanent,Trigger,ObjectOverwrite))</f>
        <v/>
      </c>
      <c r="T37" s="168" t="str">
        <f>IF(R37="","",'3M Pricing'!$I39)</f>
        <v/>
      </c>
      <c r="U37" s="186" t="str">
        <f>IF(S37="","",_xll.qlSimpleQuoteSetValue(S37,T37,Trigger))</f>
        <v/>
      </c>
      <c r="V37" s="83"/>
      <c r="W37" s="134" t="s">
        <v>67</v>
      </c>
      <c r="X37" s="134" t="s">
        <v>83</v>
      </c>
      <c r="Y37" s="134" t="str">
        <v>EUR6MFRA16X22F=</v>
      </c>
      <c r="Z37" s="168" t="str">
        <f>IF(Y37="","",_xll.qlSimpleQuote(SUBSTITUTE(Y37,"=",""),,,Permanent,Trigger,ObjectOverwrite))</f>
        <v>EUR6MFRA16x22F#0011</v>
      </c>
      <c r="AA37" s="168">
        <f>IF(Y37="","",'6M Pricing'!$I39)</f>
        <v>1.7200000000000245E-3</v>
      </c>
      <c r="AB37" s="186">
        <f>IF(Z37="","",_xll.qlSimpleQuoteSetValue(Z37,AA37,Trigger))</f>
        <v>0</v>
      </c>
      <c r="AC37" s="176"/>
      <c r="AD37" s="134"/>
      <c r="AE37" s="134"/>
      <c r="AF37" s="134" t="str">
        <v/>
      </c>
      <c r="AG37" s="168" t="str">
        <f>IF(AF37="","",_xll.qlSimpleQuote(SUBSTITUTE(AF37,"=",""),,,Permanent,Trigger,ObjectOverwrite))</f>
        <v/>
      </c>
      <c r="AH37" s="168" t="str">
        <f>IF(AF37="","",'1Y Pricing'!$I39)</f>
        <v/>
      </c>
      <c r="AI37" s="186" t="str">
        <f>IF(AG37="","",_xll.qlSimpleQuoteSetValue(AG37,AH37,Trigger))</f>
        <v/>
      </c>
    </row>
    <row r="38" spans="2:35" x14ac:dyDescent="0.2">
      <c r="B38" s="134" t="s">
        <v>39</v>
      </c>
      <c r="C38" s="134" t="s">
        <v>26</v>
      </c>
      <c r="D38" s="134" t="str">
        <v/>
      </c>
      <c r="E38" s="134" t="str">
        <f>IF(D38="","",_xll.qlSimpleQuote(SUBSTITUTE(D38,"=",""),,,Permanent,Trigger,ObjectOverwrite))</f>
        <v/>
      </c>
      <c r="F38" s="168" t="str">
        <f>IF(D38="","",'ON Pricing'!$I79)</f>
        <v/>
      </c>
      <c r="G38" s="186" t="str">
        <f>IF(E38="","",_xll.qlSimpleQuoteSetValue(E38,F38,Trigger))</f>
        <v/>
      </c>
      <c r="H38" s="176"/>
      <c r="I38" s="134"/>
      <c r="J38" s="134"/>
      <c r="K38" s="134" t="str">
        <v/>
      </c>
      <c r="L38" s="168" t="str">
        <f>IF(K38="","",_xll.qlSimpleQuote(SUBSTITUTE(K38,"=",""),,,Permanent,Trigger,ObjectOverwrite))</f>
        <v/>
      </c>
      <c r="M38" s="168" t="str">
        <f>IF(K38="","",'1M Pricing'!$I40)</f>
        <v/>
      </c>
      <c r="N38" s="186" t="str">
        <f>IF(L38="","",_xll.qlSimpleQuoteSetValue(L38,M38,Trigger))</f>
        <v/>
      </c>
      <c r="O38" s="176"/>
      <c r="P38" s="134"/>
      <c r="Q38" s="134"/>
      <c r="R38" s="134" t="str">
        <v/>
      </c>
      <c r="S38" s="168" t="str">
        <f>IF(R38="","",_xll.qlSimpleQuote(SUBSTITUTE(R38,"=",""),,,Permanent,Trigger,ObjectOverwrite))</f>
        <v/>
      </c>
      <c r="T38" s="168" t="str">
        <f>IF(R38="","",'3M Pricing'!$I40)</f>
        <v/>
      </c>
      <c r="U38" s="186" t="str">
        <f>IF(S38="","",_xll.qlSimpleQuoteSetValue(S38,T38,Trigger))</f>
        <v/>
      </c>
      <c r="V38" s="83"/>
      <c r="W38" s="134" t="s">
        <v>67</v>
      </c>
      <c r="X38" s="134" t="s">
        <v>84</v>
      </c>
      <c r="Y38" s="134" t="str">
        <v>EUR6MFRA17X23F=</v>
      </c>
      <c r="Z38" s="168" t="str">
        <f>IF(Y38="","",_xll.qlSimpleQuote(SUBSTITUTE(Y38,"=",""),,,Permanent,Trigger,ObjectOverwrite))</f>
        <v>EUR6MFRA17x23F#0011</v>
      </c>
      <c r="AA38" s="168">
        <f>IF(Y38="","",'6M Pricing'!$I40)</f>
        <v>1.8799999999998427E-3</v>
      </c>
      <c r="AB38" s="186">
        <f>IF(Z38="","",_xll.qlSimpleQuoteSetValue(Z38,AA38,Trigger))</f>
        <v>0</v>
      </c>
      <c r="AC38" s="176"/>
      <c r="AD38" s="134"/>
      <c r="AE38" s="134"/>
      <c r="AF38" s="134" t="str">
        <v/>
      </c>
      <c r="AG38" s="168" t="str">
        <f>IF(AF38="","",_xll.qlSimpleQuote(SUBSTITUTE(AF38,"=",""),,,Permanent,Trigger,ObjectOverwrite))</f>
        <v/>
      </c>
      <c r="AH38" s="168" t="str">
        <f>IF(AF38="","",'1Y Pricing'!$I40)</f>
        <v/>
      </c>
      <c r="AI38" s="186" t="str">
        <f>IF(AG38="","",_xll.qlSimpleQuoteSetValue(AG38,AH38,Trigger))</f>
        <v/>
      </c>
    </row>
    <row r="39" spans="2:35" x14ac:dyDescent="0.2">
      <c r="B39" s="134" t="s">
        <v>39</v>
      </c>
      <c r="C39" s="134" t="s">
        <v>27</v>
      </c>
      <c r="D39" s="134" t="str">
        <v/>
      </c>
      <c r="E39" s="134" t="str">
        <f>IF(D39="","",_xll.qlSimpleQuote(SUBSTITUTE(D39,"=",""),,,Permanent,Trigger,ObjectOverwrite))</f>
        <v/>
      </c>
      <c r="F39" s="168" t="str">
        <f>IF(D39="","",'ON Pricing'!$I80)</f>
        <v/>
      </c>
      <c r="G39" s="186" t="str">
        <f>IF(E39="","",_xll.qlSimpleQuoteSetValue(E39,F39,Trigger))</f>
        <v/>
      </c>
      <c r="H39" s="176"/>
      <c r="I39" s="134"/>
      <c r="J39" s="134"/>
      <c r="K39" s="134" t="str">
        <v/>
      </c>
      <c r="L39" s="168" t="str">
        <f>IF(K39="","",_xll.qlSimpleQuote(SUBSTITUTE(K39,"=",""),,,Permanent,Trigger,ObjectOverwrite))</f>
        <v/>
      </c>
      <c r="M39" s="168" t="str">
        <f>IF(K39="","",'1M Pricing'!$I41)</f>
        <v/>
      </c>
      <c r="N39" s="186" t="str">
        <f>IF(L39="","",_xll.qlSimpleQuoteSetValue(L39,M39,Trigger))</f>
        <v/>
      </c>
      <c r="O39" s="176"/>
      <c r="P39" s="134"/>
      <c r="Q39" s="134"/>
      <c r="R39" s="134" t="str">
        <v/>
      </c>
      <c r="S39" s="168" t="str">
        <f>IF(R39="","",_xll.qlSimpleQuote(SUBSTITUTE(R39,"=",""),,,Permanent,Trigger,ObjectOverwrite))</f>
        <v/>
      </c>
      <c r="T39" s="168" t="str">
        <f>IF(R39="","",'3M Pricing'!$I41)</f>
        <v/>
      </c>
      <c r="U39" s="186" t="str">
        <f>IF(S39="","",_xll.qlSimpleQuoteSetValue(S39,T39,Trigger))</f>
        <v/>
      </c>
      <c r="V39" s="83"/>
      <c r="W39" s="134" t="s">
        <v>67</v>
      </c>
      <c r="X39" s="134" t="s">
        <v>155</v>
      </c>
      <c r="Y39" s="134" t="str">
        <v>EUR6MFRA18X24F=</v>
      </c>
      <c r="Z39" s="168" t="str">
        <f>IF(Y39="","",_xll.qlSimpleQuote(SUBSTITUTE(Y39,"=",""),,,Permanent,Trigger,ObjectOverwrite))</f>
        <v>EUR6MFRA18x24F#0011</v>
      </c>
      <c r="AA39" s="168">
        <f>IF(Y39="","",'6M Pricing'!$I41)</f>
        <v>2.0099999998729285E-3</v>
      </c>
      <c r="AB39" s="186">
        <f>IF(Z39="","",_xll.qlSimpleQuoteSetValue(Z39,AA39,Trigger))</f>
        <v>-4.6556074967396555E-14</v>
      </c>
      <c r="AC39" s="176"/>
      <c r="AD39" s="134"/>
      <c r="AE39" s="134"/>
      <c r="AF39" s="134" t="str">
        <v/>
      </c>
      <c r="AG39" s="168" t="str">
        <f>IF(AF39="","",_xll.qlSimpleQuote(SUBSTITUTE(AF39,"=",""),,,Permanent,Trigger,ObjectOverwrite))</f>
        <v/>
      </c>
      <c r="AH39" s="168" t="str">
        <f>IF(AF39="","",'1Y Pricing'!$I41)</f>
        <v/>
      </c>
      <c r="AI39" s="186" t="str">
        <f>IF(AG39="","",_xll.qlSimpleQuoteSetValue(AG39,AH39,Trigger))</f>
        <v/>
      </c>
    </row>
    <row r="40" spans="2:35" x14ac:dyDescent="0.2">
      <c r="B40" s="134" t="s">
        <v>39</v>
      </c>
      <c r="C40" s="134" t="s">
        <v>85</v>
      </c>
      <c r="D40" s="134" t="str">
        <v/>
      </c>
      <c r="E40" s="134" t="str">
        <f>IF(D40="","",_xll.qlSimpleQuote(SUBSTITUTE(D40,"=",""),,,Permanent,Trigger,ObjectOverwrite))</f>
        <v/>
      </c>
      <c r="F40" s="168" t="str">
        <f>IF(D40="","",'ON Pricing'!$I81)</f>
        <v/>
      </c>
      <c r="G40" s="186" t="str">
        <f>IF(E40="","",_xll.qlSimpleQuoteSetValue(E40,F40,Trigger))</f>
        <v/>
      </c>
      <c r="H40" s="176"/>
      <c r="I40" s="134"/>
      <c r="J40" s="134"/>
      <c r="K40" s="134" t="str">
        <v/>
      </c>
      <c r="L40" s="168" t="str">
        <f>IF(K40="","",_xll.qlSimpleQuote(SUBSTITUTE(K40,"=",""),,,Permanent,Trigger,ObjectOverwrite))</f>
        <v/>
      </c>
      <c r="M40" s="168" t="str">
        <f>IF(K40="","",'1M Pricing'!$I42)</f>
        <v/>
      </c>
      <c r="N40" s="186" t="str">
        <f>IF(L40="","",_xll.qlSimpleQuoteSetValue(L40,M40,Trigger))</f>
        <v/>
      </c>
      <c r="O40" s="176"/>
      <c r="P40" s="134"/>
      <c r="Q40" s="134"/>
      <c r="R40" s="134" t="str">
        <v/>
      </c>
      <c r="S40" s="168" t="str">
        <f>IF(R40="","",_xll.qlSimpleQuote(SUBSTITUTE(R40,"=",""),,,Permanent,Trigger,ObjectOverwrite))</f>
        <v/>
      </c>
      <c r="T40" s="168" t="str">
        <f>IF(R40="","",'3M Pricing'!$I42)</f>
        <v/>
      </c>
      <c r="U40" s="186" t="str">
        <f>IF(S40="","",_xll.qlSimpleQuoteSetValue(S40,T40,Trigger))</f>
        <v/>
      </c>
      <c r="V40" s="83"/>
      <c r="W40" s="134"/>
      <c r="X40" s="134"/>
      <c r="Y40" s="134" t="str">
        <v/>
      </c>
      <c r="Z40" s="168" t="str">
        <f>IF(Y40="","",_xll.qlSimpleQuote(SUBSTITUTE(Y40,"=",""),,,Permanent,Trigger,ObjectOverwrite))</f>
        <v/>
      </c>
      <c r="AA40" s="168" t="str">
        <f>IF(Y40="","",'6M Pricing'!$I42)</f>
        <v/>
      </c>
      <c r="AB40" s="186" t="str">
        <f>IF(Z40="","",_xll.qlSimpleQuoteSetValue(Z40,AA40,Trigger))</f>
        <v/>
      </c>
      <c r="AC40" s="176"/>
      <c r="AD40" s="134"/>
      <c r="AE40" s="134"/>
      <c r="AF40" s="134" t="str">
        <v/>
      </c>
      <c r="AG40" s="168" t="str">
        <f>IF(AF40="","",_xll.qlSimpleQuote(SUBSTITUTE(AF40,"=",""),,,Permanent,Trigger,ObjectOverwrite))</f>
        <v/>
      </c>
      <c r="AH40" s="168" t="str">
        <f>IF(AF40="","",'1Y Pricing'!$I42)</f>
        <v/>
      </c>
      <c r="AI40" s="186" t="str">
        <f>IF(AG40="","",_xll.qlSimpleQuoteSetValue(AG40,AH40,Trigger))</f>
        <v/>
      </c>
    </row>
    <row r="41" spans="2:35" x14ac:dyDescent="0.2">
      <c r="B41" s="134" t="s">
        <v>39</v>
      </c>
      <c r="C41" s="134" t="s">
        <v>28</v>
      </c>
      <c r="D41" s="134" t="str">
        <v/>
      </c>
      <c r="E41" s="134" t="str">
        <f>IF(D41="","",_xll.qlSimpleQuote(SUBSTITUTE(D41,"=",""),,,Permanent,Trigger,ObjectOverwrite))</f>
        <v/>
      </c>
      <c r="F41" s="168" t="str">
        <f>IF(D41="","",'ON Pricing'!$I82)</f>
        <v/>
      </c>
      <c r="G41" s="186" t="str">
        <f>IF(E41="","",_xll.qlSimpleQuoteSetValue(E41,F41,Trigger))</f>
        <v/>
      </c>
      <c r="H41" s="176"/>
      <c r="I41" s="134"/>
      <c r="J41" s="134"/>
      <c r="K41" s="134" t="str">
        <v/>
      </c>
      <c r="L41" s="168" t="str">
        <f>IF(K41="","",_xll.qlSimpleQuote(SUBSTITUTE(K41,"=",""),,,Permanent,Trigger,ObjectOverwrite))</f>
        <v/>
      </c>
      <c r="M41" s="168" t="str">
        <f>IF(K41="","",'1M Pricing'!$I43)</f>
        <v/>
      </c>
      <c r="N41" s="186" t="str">
        <f>IF(L41="","",_xll.qlSimpleQuoteSetValue(L41,M41,Trigger))</f>
        <v/>
      </c>
      <c r="O41" s="176"/>
      <c r="P41" s="134"/>
      <c r="Q41" s="134"/>
      <c r="R41" s="134" t="str">
        <v/>
      </c>
      <c r="S41" s="168" t="str">
        <f>IF(R41="","",_xll.qlSimpleQuote(SUBSTITUTE(R41,"=",""),,,Permanent,Trigger,ObjectOverwrite))</f>
        <v/>
      </c>
      <c r="T41" s="168" t="str">
        <f>IF(R41="","",'3M Pricing'!$I43)</f>
        <v/>
      </c>
      <c r="U41" s="186" t="str">
        <f>IF(S41="","",_xll.qlSimpleQuoteSetValue(S41,T41,Trigger))</f>
        <v/>
      </c>
      <c r="V41" s="83"/>
      <c r="W41" s="134"/>
      <c r="X41" s="134"/>
      <c r="Y41" s="134" t="str">
        <v/>
      </c>
      <c r="Z41" s="168" t="str">
        <f>IF(Y41="","",_xll.qlSimpleQuote(SUBSTITUTE(Y41,"=",""),,,Permanent,Trigger,ObjectOverwrite))</f>
        <v/>
      </c>
      <c r="AA41" s="168" t="str">
        <f>IF(Y41="","",'6M Pricing'!$I43)</f>
        <v/>
      </c>
      <c r="AB41" s="186" t="str">
        <f>IF(Z41="","",_xll.qlSimpleQuoteSetValue(Z41,AA41,Trigger))</f>
        <v/>
      </c>
      <c r="AC41" s="176"/>
      <c r="AD41" s="134"/>
      <c r="AE41" s="134"/>
      <c r="AF41" s="134" t="str">
        <v/>
      </c>
      <c r="AG41" s="168" t="str">
        <f>IF(AF41="","",_xll.qlSimpleQuote(SUBSTITUTE(AF41,"=",""),,,Permanent,Trigger,ObjectOverwrite))</f>
        <v/>
      </c>
      <c r="AH41" s="168" t="str">
        <f>IF(AF41="","",'1Y Pricing'!$I43)</f>
        <v/>
      </c>
      <c r="AI41" s="186" t="str">
        <f>IF(AG41="","",_xll.qlSimpleQuoteSetValue(AG41,AH41,Trigger))</f>
        <v/>
      </c>
    </row>
    <row r="42" spans="2:35" hidden="1" outlineLevel="1" x14ac:dyDescent="0.2">
      <c r="B42" s="134" t="s">
        <v>39</v>
      </c>
      <c r="C42" s="134" t="s">
        <v>86</v>
      </c>
      <c r="D42" s="134" t="str">
        <v/>
      </c>
      <c r="E42" s="134" t="str">
        <f>IF(D42="","",_xll.qlSimpleQuote(SUBSTITUTE(D42,"=",""),,,Permanent,Trigger,ObjectOverwrite))</f>
        <v/>
      </c>
      <c r="F42" s="168" t="str">
        <f>IF(D42="","",'ON Pricing'!$I83)</f>
        <v/>
      </c>
      <c r="G42" s="186" t="str">
        <f>IF(E42="","",_xll.qlSimpleQuoteSetValue(E42,F42,Trigger))</f>
        <v/>
      </c>
      <c r="H42" s="176"/>
      <c r="I42" s="134"/>
      <c r="J42" s="134"/>
      <c r="K42" s="134" t="str">
        <v/>
      </c>
      <c r="L42" s="168" t="str">
        <f>IF(K42="","",_xll.qlSimpleQuote(SUBSTITUTE(K42,"=",""),,,Permanent,Trigger,ObjectOverwrite))</f>
        <v/>
      </c>
      <c r="M42" s="168" t="str">
        <f>IF(K42="","",'1M Pricing'!$I44)</f>
        <v/>
      </c>
      <c r="N42" s="186" t="str">
        <f>IF(L42="","",_xll.qlSimpleQuoteSetValue(L42,M42,Trigger))</f>
        <v/>
      </c>
      <c r="O42" s="176"/>
      <c r="P42" s="134"/>
      <c r="Q42" s="134"/>
      <c r="R42" s="134" t="str">
        <v/>
      </c>
      <c r="S42" s="168" t="str">
        <f>IF(R42="","",_xll.qlSimpleQuote(SUBSTITUTE(R42,"=",""),,,Permanent,Trigger,ObjectOverwrite))</f>
        <v/>
      </c>
      <c r="T42" s="168" t="str">
        <f>IF(R42="","",'3M Pricing'!$I44)</f>
        <v/>
      </c>
      <c r="U42" s="186" t="str">
        <f>IF(S42="","",_xll.qlSimpleQuoteSetValue(S42,T42,Trigger))</f>
        <v/>
      </c>
      <c r="V42" s="83"/>
      <c r="W42" s="134"/>
      <c r="X42" s="134"/>
      <c r="Y42" s="134" t="str">
        <v/>
      </c>
      <c r="Z42" s="168" t="str">
        <f>IF(Y42="","",_xll.qlSimpleQuote(SUBSTITUTE(Y42,"=",""),,,Permanent,Trigger,ObjectOverwrite))</f>
        <v/>
      </c>
      <c r="AA42" s="168" t="str">
        <f>IF(Y42="","",'6M Pricing'!$I44)</f>
        <v/>
      </c>
      <c r="AB42" s="186" t="str">
        <f>IF(Z42="","",_xll.qlSimpleQuoteSetValue(Z42,AA42,Trigger))</f>
        <v/>
      </c>
      <c r="AC42" s="176"/>
      <c r="AD42" s="134"/>
      <c r="AE42" s="134"/>
      <c r="AF42" s="134" t="str">
        <v/>
      </c>
      <c r="AG42" s="168" t="str">
        <f>IF(AF42="","",_xll.qlSimpleQuote(SUBSTITUTE(AF42,"=",""),,,Permanent,Trigger,ObjectOverwrite))</f>
        <v/>
      </c>
      <c r="AH42" s="168" t="str">
        <f>IF(AF42="","",'1Y Pricing'!$I44)</f>
        <v/>
      </c>
      <c r="AI42" s="186" t="str">
        <f>IF(AG42="","",_xll.qlSimpleQuoteSetValue(AG42,AH42,Trigger))</f>
        <v/>
      </c>
    </row>
    <row r="43" spans="2:35" hidden="1" outlineLevel="1" x14ac:dyDescent="0.2">
      <c r="B43" s="134" t="s">
        <v>39</v>
      </c>
      <c r="C43" s="134" t="s">
        <v>87</v>
      </c>
      <c r="D43" s="134" t="str">
        <v/>
      </c>
      <c r="E43" s="134" t="str">
        <f>IF(D43="","",_xll.qlSimpleQuote(SUBSTITUTE(D43,"=",""),,,Permanent,Trigger,ObjectOverwrite))</f>
        <v/>
      </c>
      <c r="F43" s="168" t="str">
        <f>IF(D43="","",'ON Pricing'!$I84)</f>
        <v/>
      </c>
      <c r="G43" s="186" t="str">
        <f>IF(E43="","",_xll.qlSimpleQuoteSetValue(E43,F43,Trigger))</f>
        <v/>
      </c>
      <c r="H43" s="176"/>
      <c r="I43" s="134"/>
      <c r="J43" s="134"/>
      <c r="K43" s="134" t="str">
        <v/>
      </c>
      <c r="L43" s="168" t="str">
        <f>IF(K43="","",_xll.qlSimpleQuote(SUBSTITUTE(K43,"=",""),,,Permanent,Trigger,ObjectOverwrite))</f>
        <v/>
      </c>
      <c r="M43" s="168" t="str">
        <f>IF(K43="","",'1M Pricing'!$I45)</f>
        <v/>
      </c>
      <c r="N43" s="186" t="str">
        <f>IF(L43="","",_xll.qlSimpleQuoteSetValue(L43,M43,Trigger))</f>
        <v/>
      </c>
      <c r="O43" s="176"/>
      <c r="P43" s="134"/>
      <c r="Q43" s="134"/>
      <c r="R43" s="134" t="str">
        <v/>
      </c>
      <c r="S43" s="168" t="str">
        <f>IF(R43="","",_xll.qlSimpleQuote(SUBSTITUTE(R43,"=",""),,,Permanent,Trigger,ObjectOverwrite))</f>
        <v/>
      </c>
      <c r="T43" s="168" t="str">
        <f>IF(R43="","",'3M Pricing'!$I45)</f>
        <v/>
      </c>
      <c r="U43" s="186" t="str">
        <f>IF(S43="","",_xll.qlSimpleQuoteSetValue(S43,T43,Trigger))</f>
        <v/>
      </c>
      <c r="V43" s="83"/>
      <c r="W43" s="134"/>
      <c r="X43" s="134"/>
      <c r="Y43" s="134" t="str">
        <v/>
      </c>
      <c r="Z43" s="168" t="str">
        <f>IF(Y43="","",_xll.qlSimpleQuote(SUBSTITUTE(Y43,"=",""),,,Permanent,Trigger,ObjectOverwrite))</f>
        <v/>
      </c>
      <c r="AA43" s="168" t="str">
        <f>IF(Y43="","",'6M Pricing'!$I45)</f>
        <v/>
      </c>
      <c r="AB43" s="186" t="str">
        <f>IF(Z43="","",_xll.qlSimpleQuoteSetValue(Z43,AA43,Trigger))</f>
        <v/>
      </c>
      <c r="AC43" s="176"/>
      <c r="AD43" s="134"/>
      <c r="AE43" s="134"/>
      <c r="AF43" s="134" t="str">
        <v/>
      </c>
      <c r="AG43" s="168" t="str">
        <f>IF(AF43="","",_xll.qlSimpleQuote(SUBSTITUTE(AF43,"=",""),,,Permanent,Trigger,ObjectOverwrite))</f>
        <v/>
      </c>
      <c r="AH43" s="168" t="str">
        <f>IF(AF43="","",'1Y Pricing'!$I45)</f>
        <v/>
      </c>
      <c r="AI43" s="186" t="str">
        <f>IF(AG43="","",_xll.qlSimpleQuoteSetValue(AG43,AH43,Trigger))</f>
        <v/>
      </c>
    </row>
    <row r="44" spans="2:35" hidden="1" outlineLevel="1" x14ac:dyDescent="0.2">
      <c r="B44" s="134" t="s">
        <v>39</v>
      </c>
      <c r="C44" s="134" t="s">
        <v>29</v>
      </c>
      <c r="D44" s="134" t="str">
        <v/>
      </c>
      <c r="E44" s="134" t="str">
        <f>IF(D44="","",_xll.qlSimpleQuote(SUBSTITUTE(D44,"=",""),,,Permanent,Trigger,ObjectOverwrite))</f>
        <v/>
      </c>
      <c r="F44" s="168" t="str">
        <f>IF(D44="","",'ON Pricing'!$I85)</f>
        <v/>
      </c>
      <c r="G44" s="186" t="str">
        <f>IF(E44="","",_xll.qlSimpleQuoteSetValue(E44,F44,Trigger))</f>
        <v/>
      </c>
      <c r="H44" s="176"/>
      <c r="I44" s="134"/>
      <c r="J44" s="134"/>
      <c r="K44" s="134" t="str">
        <v/>
      </c>
      <c r="L44" s="168" t="str">
        <f>IF(K44="","",_xll.qlSimpleQuote(SUBSTITUTE(K44,"=",""),,,Permanent,Trigger,ObjectOverwrite))</f>
        <v/>
      </c>
      <c r="M44" s="168" t="str">
        <f>IF(K44="","",'1M Pricing'!$I46)</f>
        <v/>
      </c>
      <c r="N44" s="186" t="str">
        <f>IF(L44="","",_xll.qlSimpleQuoteSetValue(L44,M44,Trigger))</f>
        <v/>
      </c>
      <c r="O44" s="176"/>
      <c r="P44" s="134"/>
      <c r="Q44" s="134"/>
      <c r="R44" s="134" t="str">
        <v/>
      </c>
      <c r="S44" s="168" t="str">
        <f>IF(R44="","",_xll.qlSimpleQuote(SUBSTITUTE(R44,"=",""),,,Permanent,Trigger,ObjectOverwrite))</f>
        <v/>
      </c>
      <c r="T44" s="168" t="str">
        <f>IF(R44="","",'3M Pricing'!$I46)</f>
        <v/>
      </c>
      <c r="U44" s="186" t="str">
        <f>IF(S44="","",_xll.qlSimpleQuoteSetValue(S44,T44,Trigger))</f>
        <v/>
      </c>
      <c r="V44" s="83"/>
      <c r="W44" s="134"/>
      <c r="X44" s="134"/>
      <c r="Y44" s="134" t="str">
        <v/>
      </c>
      <c r="Z44" s="168" t="str">
        <f>IF(Y44="","",_xll.qlSimpleQuote(SUBSTITUTE(Y44,"=",""),,,Permanent,Trigger,ObjectOverwrite))</f>
        <v/>
      </c>
      <c r="AA44" s="168" t="str">
        <f>IF(Y44="","",'6M Pricing'!$I46)</f>
        <v/>
      </c>
      <c r="AB44" s="186" t="str">
        <f>IF(Z44="","",_xll.qlSimpleQuoteSetValue(Z44,AA44,Trigger))</f>
        <v/>
      </c>
      <c r="AC44" s="176"/>
      <c r="AD44" s="134"/>
      <c r="AE44" s="134"/>
      <c r="AF44" s="134" t="str">
        <v/>
      </c>
      <c r="AG44" s="168" t="str">
        <f>IF(AF44="","",_xll.qlSimpleQuote(SUBSTITUTE(AF44,"=",""),,,Permanent,Trigger,ObjectOverwrite))</f>
        <v/>
      </c>
      <c r="AH44" s="168" t="str">
        <f>IF(AF44="","",'1Y Pricing'!$I46)</f>
        <v/>
      </c>
      <c r="AI44" s="186" t="str">
        <f>IF(AG44="","",_xll.qlSimpleQuoteSetValue(AG44,AH44,Trigger))</f>
        <v/>
      </c>
    </row>
    <row r="45" spans="2:35" collapsed="1" x14ac:dyDescent="0.2">
      <c r="B45" s="134" t="s">
        <v>39</v>
      </c>
      <c r="C45" s="134" t="s">
        <v>88</v>
      </c>
      <c r="D45" s="134" t="str">
        <v/>
      </c>
      <c r="E45" s="134" t="str">
        <f>IF(D45="","",_xll.qlSimpleQuote(SUBSTITUTE(D45,"=",""),,,Permanent,Trigger,ObjectOverwrite))</f>
        <v/>
      </c>
      <c r="F45" s="168" t="str">
        <f>IF(D45="","",'ON Pricing'!$I86)</f>
        <v/>
      </c>
      <c r="G45" s="186" t="str">
        <f>IF(E45="","",_xll.qlSimpleQuoteSetValue(E45,F45,Trigger))</f>
        <v/>
      </c>
      <c r="H45" s="176"/>
      <c r="I45" s="135"/>
      <c r="J45" s="135"/>
      <c r="K45" s="135" t="str">
        <v/>
      </c>
      <c r="L45" s="171" t="str">
        <f>IF(K45="","",_xll.qlSimpleQuote(SUBSTITUTE(K45,"=",""),,,Permanent,Trigger,ObjectOverwrite))</f>
        <v/>
      </c>
      <c r="M45" s="171" t="str">
        <f>IF(K45="","",'1M Pricing'!$I47)</f>
        <v/>
      </c>
      <c r="N45" s="186" t="str">
        <f>IF(L45="","",_xll.qlSimpleQuoteSetValue(L45,M45,Trigger))</f>
        <v/>
      </c>
      <c r="O45" s="176"/>
      <c r="P45" s="135"/>
      <c r="Q45" s="135"/>
      <c r="R45" s="135" t="str">
        <v/>
      </c>
      <c r="S45" s="171" t="str">
        <f>IF(R45="","",_xll.qlSimpleQuote(SUBSTITUTE(R45,"=",""),,,Permanent,Trigger,ObjectOverwrite))</f>
        <v/>
      </c>
      <c r="T45" s="171" t="str">
        <f>IF(R45="","",'3M Pricing'!$I47)</f>
        <v/>
      </c>
      <c r="U45" s="186" t="str">
        <f>IF(S45="","",_xll.qlSimpleQuoteSetValue(S45,T45,Trigger))</f>
        <v/>
      </c>
      <c r="V45" s="83"/>
      <c r="W45" s="135"/>
      <c r="X45" s="135"/>
      <c r="Y45" s="135" t="str">
        <v/>
      </c>
      <c r="Z45" s="171" t="str">
        <f>IF(Y45="","",_xll.qlSimpleQuote(SUBSTITUTE(Y45,"=",""),,,Permanent,Trigger,ObjectOverwrite))</f>
        <v/>
      </c>
      <c r="AA45" s="171" t="str">
        <f>IF(Y45="","",'6M Pricing'!$I47)</f>
        <v/>
      </c>
      <c r="AB45" s="186" t="str">
        <f>IF(Z45="","",_xll.qlSimpleQuoteSetValue(Z45,AA45,Trigger))</f>
        <v/>
      </c>
      <c r="AC45" s="176"/>
      <c r="AD45" s="135"/>
      <c r="AE45" s="135"/>
      <c r="AF45" s="135" t="str">
        <v/>
      </c>
      <c r="AG45" s="171" t="str">
        <f>IF(AF45="","",_xll.qlSimpleQuote(SUBSTITUTE(AF45,"=",""),,,Permanent,Trigger,ObjectOverwrite))</f>
        <v/>
      </c>
      <c r="AH45" s="171" t="str">
        <f>IF(AF45="","",'1Y Pricing'!$I47)</f>
        <v/>
      </c>
      <c r="AI45" s="186" t="str">
        <f>IF(AG45="","",_xll.qlSimpleQuoteSetValue(AG45,AH45,Trigger))</f>
        <v/>
      </c>
    </row>
    <row r="46" spans="2:35" x14ac:dyDescent="0.2">
      <c r="B46" s="134" t="s">
        <v>39</v>
      </c>
      <c r="C46" s="134" t="s">
        <v>30</v>
      </c>
      <c r="D46" s="134" t="str">
        <v>EURONOISSW=</v>
      </c>
      <c r="E46" s="134" t="str">
        <f>IF(D46="","",_xll.qlSimpleQuote(SUBSTITUTE(D46,"=",""),,,Permanent,Trigger,ObjectOverwrite))</f>
        <v>EURONOISSW#0006</v>
      </c>
      <c r="F46" s="168">
        <f>IF(D46="","",'ON Pricing'!$I87)</f>
        <v>1.0740000000439356E-2</v>
      </c>
      <c r="G46" s="186">
        <f>IF(E46="","",_xll.qlSimpleQuoteSetValue(E46,F46,Trigger))</f>
        <v>4.8361314952671819E-13</v>
      </c>
      <c r="H46" s="176"/>
      <c r="I46" s="134" t="s">
        <v>115</v>
      </c>
      <c r="J46" s="134" t="s">
        <v>17</v>
      </c>
      <c r="K46" s="134" t="str">
        <v/>
      </c>
      <c r="L46" s="168" t="str">
        <f>IF(K46="","",_xll.qlSimpleQuote(SUBSTITUTE(K46,"=",""),,,Permanent,Trigger,ObjectOverwrite))</f>
        <v/>
      </c>
      <c r="M46" s="168" t="str">
        <f>IF(K46="","",'1M Pricing'!$I51)</f>
        <v/>
      </c>
      <c r="N46" s="186" t="str">
        <f>IF(L46="","",_xll.qlSimpleQuoteSetValue(L46,M46,Trigger))</f>
        <v/>
      </c>
      <c r="O46" s="176"/>
      <c r="P46" s="134"/>
      <c r="Q46" s="134"/>
      <c r="R46" s="134" t="str">
        <v/>
      </c>
      <c r="S46" s="168" t="str">
        <f>IF(R46="","",_xll.qlSimpleQuote(SUBSTITUTE(R46,"=",""),,,Permanent,Trigger,ObjectOverwrite))</f>
        <v/>
      </c>
      <c r="T46" s="168" t="str">
        <f>IF(R46="","",'3M Pricing'!$I51)</f>
        <v/>
      </c>
      <c r="U46" s="186" t="str">
        <f>IF(S46="","",_xll.qlSimpleQuoteSetValue(S46,T46,Trigger))</f>
        <v/>
      </c>
      <c r="V46" s="83"/>
      <c r="W46" s="134"/>
      <c r="X46" s="134"/>
      <c r="Y46" s="134" t="str">
        <v/>
      </c>
      <c r="Z46" s="168" t="str">
        <f>IF(Y46="","",_xll.qlSimpleQuote(SUBSTITUTE(Y46,"=",""),,,Permanent,Trigger,ObjectOverwrite))</f>
        <v/>
      </c>
      <c r="AA46" s="168" t="str">
        <f>IF(Y46="","",'6M Pricing'!$I51)</f>
        <v/>
      </c>
      <c r="AB46" s="186" t="str">
        <f>IF(Z46="","",_xll.qlSimpleQuoteSetValue(Z46,AA46,Trigger))</f>
        <v/>
      </c>
      <c r="AC46" s="176"/>
      <c r="AD46" s="134"/>
      <c r="AE46" s="134"/>
      <c r="AF46" s="134" t="str">
        <v/>
      </c>
      <c r="AG46" s="168" t="str">
        <f>IF(AF46="","",_xll.qlSimpleQuote(SUBSTITUTE(AF46,"=",""),,,Permanent,Trigger,ObjectOverwrite))</f>
        <v/>
      </c>
      <c r="AH46" s="168" t="str">
        <f>IF(AF46="","",'1Y Pricing'!$I51)</f>
        <v/>
      </c>
      <c r="AI46" s="186" t="str">
        <f>IF(AG46="","",_xll.qlSimpleQuoteSetValue(AG46,AH46,Trigger))</f>
        <v/>
      </c>
    </row>
    <row r="47" spans="2:35" x14ac:dyDescent="0.2">
      <c r="B47" s="134" t="s">
        <v>39</v>
      </c>
      <c r="C47" s="134" t="s">
        <v>89</v>
      </c>
      <c r="D47" s="134" t="str">
        <v>EURONOIS2W=</v>
      </c>
      <c r="E47" s="134" t="str">
        <f>IF(D47="","",_xll.qlSimpleQuote(SUBSTITUTE(D47,"=",""),,,Permanent,Trigger,ObjectOverwrite))</f>
        <v>EURONOIS2W#0006</v>
      </c>
      <c r="F47" s="168">
        <f>IF(D47="","",'ON Pricing'!$I88)</f>
        <v>1.1372328537869552E-2</v>
      </c>
      <c r="G47" s="186">
        <f>IF(E47="","",_xll.qlSimpleQuoteSetValue(E47,F47,Trigger))</f>
        <v>7.0750821867804348E-11</v>
      </c>
      <c r="H47" s="176"/>
      <c r="I47" s="134" t="s">
        <v>115</v>
      </c>
      <c r="J47" s="134" t="s">
        <v>18</v>
      </c>
      <c r="K47" s="134" t="str">
        <v/>
      </c>
      <c r="L47" s="168" t="str">
        <f>IF(K47="","",_xll.qlSimpleQuote(SUBSTITUTE(K47,"=",""),,,Permanent,Trigger,ObjectOverwrite))</f>
        <v/>
      </c>
      <c r="M47" s="168" t="str">
        <f>IF(K47="","",'1M Pricing'!$I52)</f>
        <v/>
      </c>
      <c r="N47" s="186" t="str">
        <f>IF(L47="","",_xll.qlSimpleQuoteSetValue(L47,M47,Trigger))</f>
        <v/>
      </c>
      <c r="O47" s="176"/>
      <c r="P47" s="134"/>
      <c r="Q47" s="134"/>
      <c r="R47" s="134" t="str">
        <v/>
      </c>
      <c r="S47" s="168" t="str">
        <f>IF(R47="","",_xll.qlSimpleQuote(SUBSTITUTE(R47,"=",""),,,Permanent,Trigger,ObjectOverwrite))</f>
        <v/>
      </c>
      <c r="T47" s="168" t="str">
        <f>IF(R47="","",'3M Pricing'!$I52)</f>
        <v/>
      </c>
      <c r="U47" s="186" t="str">
        <f>IF(S47="","",_xll.qlSimpleQuoteSetValue(S47,T47,Trigger))</f>
        <v/>
      </c>
      <c r="V47" s="83"/>
      <c r="W47" s="134"/>
      <c r="X47" s="134"/>
      <c r="Y47" s="134" t="str">
        <v/>
      </c>
      <c r="Z47" s="168" t="str">
        <f>IF(Y47="","",_xll.qlSimpleQuote(SUBSTITUTE(Y47,"=",""),,,Permanent,Trigger,ObjectOverwrite))</f>
        <v/>
      </c>
      <c r="AA47" s="168" t="str">
        <f>IF(Y47="","",'6M Pricing'!$I52)</f>
        <v/>
      </c>
      <c r="AB47" s="186" t="str">
        <f>IF(Z47="","",_xll.qlSimpleQuoteSetValue(Z47,AA47,Trigger))</f>
        <v/>
      </c>
      <c r="AC47" s="176"/>
      <c r="AD47" s="134"/>
      <c r="AE47" s="134"/>
      <c r="AF47" s="134" t="str">
        <v/>
      </c>
      <c r="AG47" s="168" t="str">
        <f>IF(AF47="","",_xll.qlSimpleQuote(SUBSTITUTE(AF47,"=",""),,,Permanent,Trigger,ObjectOverwrite))</f>
        <v/>
      </c>
      <c r="AH47" s="168" t="str">
        <f>IF(AF47="","",'1Y Pricing'!$I52)</f>
        <v/>
      </c>
      <c r="AI47" s="186" t="str">
        <f>IF(AG47="","",_xll.qlSimpleQuoteSetValue(AG47,AH47,Trigger))</f>
        <v/>
      </c>
    </row>
    <row r="48" spans="2:35" x14ac:dyDescent="0.2">
      <c r="B48" s="134" t="s">
        <v>39</v>
      </c>
      <c r="C48" s="134" t="s">
        <v>90</v>
      </c>
      <c r="D48" s="134" t="str">
        <v>EURONOIS3W=</v>
      </c>
      <c r="E48" s="134" t="str">
        <f>IF(D48="","",_xll.qlSimpleQuote(SUBSTITUTE(D48,"=",""),,,Permanent,Trigger,ObjectOverwrite))</f>
        <v>EURONOIS3W#0007</v>
      </c>
      <c r="F48" s="168">
        <f>IF(D48="","",'ON Pricing'!$I89)</f>
        <v>1.1899159380129903E-2</v>
      </c>
      <c r="G48" s="186">
        <f>IF(E48="","",_xll.qlSimpleQuoteSetValue(E48,F48,Trigger))</f>
        <v>5.0461504766396992E-11</v>
      </c>
      <c r="H48" s="114"/>
      <c r="I48" s="134" t="s">
        <v>115</v>
      </c>
      <c r="J48" s="134" t="s">
        <v>19</v>
      </c>
      <c r="K48" s="134" t="str">
        <v/>
      </c>
      <c r="L48" s="168" t="str">
        <f>IF(K48="","",_xll.qlSimpleQuote(SUBSTITUTE(K48,"=",""),,,Permanent,Trigger,ObjectOverwrite))</f>
        <v/>
      </c>
      <c r="M48" s="168" t="str">
        <f>IF(K48="","",'1M Pricing'!$I53)</f>
        <v/>
      </c>
      <c r="N48" s="186" t="str">
        <f>IF(L48="","",_xll.qlSimpleQuoteSetValue(L48,M48,Trigger))</f>
        <v/>
      </c>
      <c r="O48" s="176"/>
      <c r="P48" s="134"/>
      <c r="Q48" s="134"/>
      <c r="R48" s="134" t="str">
        <v/>
      </c>
      <c r="S48" s="168" t="str">
        <f>IF(R48="","",_xll.qlSimpleQuote(SUBSTITUTE(R48,"=",""),,,Permanent,Trigger,ObjectOverwrite))</f>
        <v/>
      </c>
      <c r="T48" s="168" t="str">
        <f>IF(R48="","",'3M Pricing'!$I53)</f>
        <v/>
      </c>
      <c r="U48" s="186" t="str">
        <f>IF(S48="","",_xll.qlSimpleQuoteSetValue(S48,T48,Trigger))</f>
        <v/>
      </c>
      <c r="V48" s="113"/>
      <c r="W48" s="134"/>
      <c r="X48" s="134"/>
      <c r="Y48" s="134" t="str">
        <v/>
      </c>
      <c r="Z48" s="168" t="str">
        <f>IF(Y48="","",_xll.qlSimpleQuote(SUBSTITUTE(Y48,"=",""),,,Permanent,Trigger,ObjectOverwrite))</f>
        <v/>
      </c>
      <c r="AA48" s="168" t="str">
        <f>IF(Y48="","",'6M Pricing'!$I53)</f>
        <v/>
      </c>
      <c r="AB48" s="186" t="str">
        <f>IF(Z48="","",_xll.qlSimpleQuoteSetValue(Z48,AA48,Trigger))</f>
        <v/>
      </c>
      <c r="AC48" s="176"/>
      <c r="AD48" s="134"/>
      <c r="AE48" s="134"/>
      <c r="AF48" s="134" t="str">
        <v/>
      </c>
      <c r="AG48" s="168" t="str">
        <f>IF(AF48="","",_xll.qlSimpleQuote(SUBSTITUTE(AF48,"=",""),,,Permanent,Trigger,ObjectOverwrite))</f>
        <v/>
      </c>
      <c r="AH48" s="168" t="str">
        <f>IF(AF48="","",'1Y Pricing'!$I53)</f>
        <v/>
      </c>
      <c r="AI48" s="186" t="str">
        <f>IF(AG48="","",_xll.qlSimpleQuoteSetValue(AG48,AH48,Trigger))</f>
        <v/>
      </c>
    </row>
    <row r="49" spans="2:35" x14ac:dyDescent="0.2">
      <c r="B49" s="134" t="s">
        <v>39</v>
      </c>
      <c r="C49" s="134" t="s">
        <v>31</v>
      </c>
      <c r="D49" s="134" t="str">
        <v>EURONOIS1M=</v>
      </c>
      <c r="E49" s="134" t="str">
        <f>IF(D49="","",_xll.qlSimpleQuote(SUBSTITUTE(D49,"=",""),,,Permanent,Trigger,ObjectOverwrite))</f>
        <v>EURONOIS1M#0007</v>
      </c>
      <c r="F49" s="168">
        <f>IF(D49="","",'ON Pricing'!$I90)</f>
        <v>1.2340000000598173E-2</v>
      </c>
      <c r="G49" s="186">
        <f>IF(E49="","",_xll.qlSimpleQuoteSetValue(E49,F49,Trigger))</f>
        <v>1.066209620592673E-12</v>
      </c>
      <c r="H49" s="114"/>
      <c r="I49" s="134" t="s">
        <v>115</v>
      </c>
      <c r="J49" s="134" t="s">
        <v>20</v>
      </c>
      <c r="K49" s="134" t="str">
        <v>EUR1MSW1M=</v>
      </c>
      <c r="L49" s="168" t="str">
        <f>IF(K49="","",_xll.qlSimpleQuote(SUBSTITUTE(K49,"=",""),,,Permanent,Trigger,ObjectOverwrite))</f>
        <v>EUR1MSW1M#0019</v>
      </c>
      <c r="M49" s="168">
        <f>IF(K49="","",'1M Pricing'!$I54)</f>
        <v>-6.8999999998750562E-4</v>
      </c>
      <c r="N49" s="186">
        <f>IF(L49="","",_xll.qlSimpleQuoteSetValue(L49,M49,Trigger))</f>
        <v>8.0435874974527088E-15</v>
      </c>
      <c r="O49" s="176"/>
      <c r="P49" s="134"/>
      <c r="Q49" s="134"/>
      <c r="R49" s="134" t="str">
        <v/>
      </c>
      <c r="S49" s="168" t="str">
        <f>IF(R49="","",_xll.qlSimpleQuote(SUBSTITUTE(R49,"=",""),,,Permanent,Trigger,ObjectOverwrite))</f>
        <v/>
      </c>
      <c r="T49" s="168" t="str">
        <f>IF(R49="","",'3M Pricing'!$I54)</f>
        <v/>
      </c>
      <c r="U49" s="186" t="str">
        <f>IF(S49="","",_xll.qlSimpleQuoteSetValue(S49,T49,Trigger))</f>
        <v/>
      </c>
      <c r="V49" s="113"/>
      <c r="W49" s="134"/>
      <c r="X49" s="134"/>
      <c r="Y49" s="134" t="str">
        <v/>
      </c>
      <c r="Z49" s="168" t="str">
        <f>IF(Y49="","",_xll.qlSimpleQuote(SUBSTITUTE(Y49,"=",""),,,Permanent,Trigger,ObjectOverwrite))</f>
        <v/>
      </c>
      <c r="AA49" s="168" t="str">
        <f>IF(Y49="","",'6M Pricing'!$I54)</f>
        <v/>
      </c>
      <c r="AB49" s="186" t="str">
        <f>IF(Z49="","",_xll.qlSimpleQuoteSetValue(Z49,AA49,Trigger))</f>
        <v/>
      </c>
      <c r="AC49" s="176"/>
      <c r="AD49" s="134"/>
      <c r="AE49" s="134"/>
      <c r="AF49" s="134" t="str">
        <v/>
      </c>
      <c r="AG49" s="168" t="str">
        <f>IF(AF49="","",_xll.qlSimpleQuote(SUBSTITUTE(AF49,"=",""),,,Permanent,Trigger,ObjectOverwrite))</f>
        <v/>
      </c>
      <c r="AH49" s="168" t="str">
        <f>IF(AF49="","",'1Y Pricing'!$I54)</f>
        <v/>
      </c>
      <c r="AI49" s="186" t="str">
        <f>IF(AG49="","",_xll.qlSimpleQuoteSetValue(AG49,AH49,Trigger))</f>
        <v/>
      </c>
    </row>
    <row r="50" spans="2:35" x14ac:dyDescent="0.2">
      <c r="B50" s="134" t="s">
        <v>39</v>
      </c>
      <c r="C50" s="134" t="s">
        <v>91</v>
      </c>
      <c r="D50" s="134" t="str">
        <v>EURONOIS2M=</v>
      </c>
      <c r="E50" s="134" t="str">
        <f>IF(D50="","",_xll.qlSimpleQuote(SUBSTITUTE(D50,"=",""),,,Permanent,Trigger,ObjectOverwrite))</f>
        <v>EURONOIS2M#0006</v>
      </c>
      <c r="F50" s="168">
        <f>IF(D50="","",'ON Pricing'!$I91)</f>
        <v>1.2713221633148346E-2</v>
      </c>
      <c r="G50" s="186">
        <f>IF(E50="","",_xll.qlSimpleQuoteSetValue(E50,F50,Trigger))</f>
        <v>-2.8825743875193766E-11</v>
      </c>
      <c r="H50" s="114"/>
      <c r="I50" s="134" t="s">
        <v>115</v>
      </c>
      <c r="J50" s="134" t="s">
        <v>21</v>
      </c>
      <c r="K50" s="134" t="str">
        <v>EUR1MSW2M=</v>
      </c>
      <c r="L50" s="168" t="str">
        <f>IF(K50="","",_xll.qlSimpleQuote(SUBSTITUTE(K50,"=",""),,,Permanent,Trigger,ObjectOverwrite))</f>
        <v>EUR1MSW2M#0019</v>
      </c>
      <c r="M50" s="168">
        <f>IF(K50="","",'1M Pricing'!$I55)</f>
        <v>-6.8000000001761953E-4</v>
      </c>
      <c r="N50" s="186">
        <f>IF(L50="","",_xll.qlSimpleQuoteSetValue(L50,M50,Trigger))</f>
        <v>-1.4518009190667147E-14</v>
      </c>
      <c r="O50" s="176"/>
      <c r="P50" s="134"/>
      <c r="Q50" s="134"/>
      <c r="R50" s="134" t="str">
        <v/>
      </c>
      <c r="S50" s="168" t="str">
        <f>IF(R50="","",_xll.qlSimpleQuote(SUBSTITUTE(R50,"=",""),,,Permanent,Trigger,ObjectOverwrite))</f>
        <v/>
      </c>
      <c r="T50" s="168" t="str">
        <f>IF(R50="","",'3M Pricing'!$I55)</f>
        <v/>
      </c>
      <c r="U50" s="186" t="str">
        <f>IF(S50="","",_xll.qlSimpleQuoteSetValue(S50,T50,Trigger))</f>
        <v/>
      </c>
      <c r="V50" s="113"/>
      <c r="W50" s="134"/>
      <c r="X50" s="134"/>
      <c r="Y50" s="134" t="str">
        <v/>
      </c>
      <c r="Z50" s="168" t="str">
        <f>IF(Y50="","",_xll.qlSimpleQuote(SUBSTITUTE(Y50,"=",""),,,Permanent,Trigger,ObjectOverwrite))</f>
        <v/>
      </c>
      <c r="AA50" s="168" t="str">
        <f>IF(Y50="","",'6M Pricing'!$I55)</f>
        <v/>
      </c>
      <c r="AB50" s="186" t="str">
        <f>IF(Z50="","",_xll.qlSimpleQuoteSetValue(Z50,AA50,Trigger))</f>
        <v/>
      </c>
      <c r="AC50" s="176"/>
      <c r="AD50" s="134"/>
      <c r="AE50" s="134"/>
      <c r="AF50" s="134" t="str">
        <v/>
      </c>
      <c r="AG50" s="168" t="str">
        <f>IF(AF50="","",_xll.qlSimpleQuote(SUBSTITUTE(AF50,"=",""),,,Permanent,Trigger,ObjectOverwrite))</f>
        <v/>
      </c>
      <c r="AH50" s="168" t="str">
        <f>IF(AF50="","",'1Y Pricing'!$I55)</f>
        <v/>
      </c>
      <c r="AI50" s="186" t="str">
        <f>IF(AG50="","",_xll.qlSimpleQuoteSetValue(AG50,AH50,Trigger))</f>
        <v/>
      </c>
    </row>
    <row r="51" spans="2:35" x14ac:dyDescent="0.2">
      <c r="B51" s="134" t="s">
        <v>39</v>
      </c>
      <c r="C51" s="134" t="s">
        <v>92</v>
      </c>
      <c r="D51" s="134" t="str">
        <v>EURONOIS3M=</v>
      </c>
      <c r="E51" s="134" t="str">
        <f>IF(D51="","",_xll.qlSimpleQuote(SUBSTITUTE(D51,"=",""),,,Permanent,Trigger,ObjectOverwrite))</f>
        <v>EURONOIS3M#0007</v>
      </c>
      <c r="F51" s="168">
        <f>IF(D51="","",'ON Pricing'!$I92)</f>
        <v>1.3029548197661302E-2</v>
      </c>
      <c r="G51" s="186">
        <f>IF(E51="","",_xll.qlSimpleQuoteSetValue(E51,F51,Trigger))</f>
        <v>-3.6158614297177039E-11</v>
      </c>
      <c r="H51" s="114"/>
      <c r="I51" s="134" t="s">
        <v>115</v>
      </c>
      <c r="J51" s="134" t="s">
        <v>14</v>
      </c>
      <c r="K51" s="134" t="str">
        <v>EUR1MSW3M=</v>
      </c>
      <c r="L51" s="168" t="str">
        <f>IF(K51="","",_xll.qlSimpleQuote(SUBSTITUTE(K51,"=",""),,,Permanent,Trigger,ObjectOverwrite))</f>
        <v>EUR1MSW3M#0019</v>
      </c>
      <c r="M51" s="168">
        <f>IF(K51="","",'1M Pricing'!$I56)</f>
        <v>-6.9000000000505083E-4</v>
      </c>
      <c r="N51" s="186">
        <f>IF(L51="","",_xll.qlSimpleQuoteSetValue(L51,M51,Trigger))</f>
        <v>-9.611885939952991E-15</v>
      </c>
      <c r="O51" s="176"/>
      <c r="P51" s="134"/>
      <c r="Q51" s="134"/>
      <c r="R51" s="134" t="str">
        <v/>
      </c>
      <c r="S51" s="168" t="str">
        <f>IF(R51="","",_xll.qlSimpleQuote(SUBSTITUTE(R51,"=",""),,,Permanent,Trigger,ObjectOverwrite))</f>
        <v/>
      </c>
      <c r="T51" s="168" t="str">
        <f>IF(R51="","",'3M Pricing'!$I56)</f>
        <v/>
      </c>
      <c r="U51" s="186" t="str">
        <f>IF(S51="","",_xll.qlSimpleQuoteSetValue(S51,T51,Trigger))</f>
        <v/>
      </c>
      <c r="V51" s="113"/>
      <c r="W51" s="134"/>
      <c r="X51" s="134"/>
      <c r="Y51" s="134" t="str">
        <v/>
      </c>
      <c r="Z51" s="168" t="str">
        <f>IF(Y51="","",_xll.qlSimpleQuote(SUBSTITUTE(Y51,"=",""),,,Permanent,Trigger,ObjectOverwrite))</f>
        <v/>
      </c>
      <c r="AA51" s="168" t="str">
        <f>IF(Y51="","",'6M Pricing'!$I56)</f>
        <v/>
      </c>
      <c r="AB51" s="186" t="str">
        <f>IF(Z51="","",_xll.qlSimpleQuoteSetValue(Z51,AA51,Trigger))</f>
        <v/>
      </c>
      <c r="AC51" s="176"/>
      <c r="AD51" s="134"/>
      <c r="AE51" s="134"/>
      <c r="AF51" s="134" t="str">
        <v/>
      </c>
      <c r="AG51" s="168" t="str">
        <f>IF(AF51="","",_xll.qlSimpleQuote(SUBSTITUTE(AF51,"=",""),,,Permanent,Trigger,ObjectOverwrite))</f>
        <v/>
      </c>
      <c r="AH51" s="168" t="str">
        <f>IF(AF51="","",'1Y Pricing'!$I56)</f>
        <v/>
      </c>
      <c r="AI51" s="186" t="str">
        <f>IF(AG51="","",_xll.qlSimpleQuoteSetValue(AG51,AH51,Trigger))</f>
        <v/>
      </c>
    </row>
    <row r="52" spans="2:35" x14ac:dyDescent="0.2">
      <c r="B52" s="134" t="s">
        <v>39</v>
      </c>
      <c r="C52" s="134" t="s">
        <v>93</v>
      </c>
      <c r="D52" s="134" t="str">
        <v>EURONOIS4M=</v>
      </c>
      <c r="E52" s="134" t="str">
        <f>IF(D52="","",_xll.qlSimpleQuote(SUBSTITUTE(D52,"=",""),,,Permanent,Trigger,ObjectOverwrite))</f>
        <v>EURONOIS4M#0006</v>
      </c>
      <c r="F52" s="168">
        <f>IF(D52="","",'ON Pricing'!$I93)</f>
        <v>1.3288825170263134E-2</v>
      </c>
      <c r="G52" s="186">
        <f>IF(E52="","",_xll.qlSimpleQuoteSetValue(E52,F52,Trigger))</f>
        <v>-2.8814724911674361E-11</v>
      </c>
      <c r="H52" s="114"/>
      <c r="I52" s="134" t="s">
        <v>115</v>
      </c>
      <c r="J52" s="134" t="s">
        <v>68</v>
      </c>
      <c r="K52" s="134" t="str">
        <v>EUR1MSW4M=</v>
      </c>
      <c r="L52" s="168" t="str">
        <f>IF(K52="","",_xll.qlSimpleQuote(SUBSTITUTE(K52,"=",""),,,Permanent,Trigger,ObjectOverwrite))</f>
        <v>EUR1MSW4M#0019</v>
      </c>
      <c r="M52" s="168">
        <f>IF(K52="","",'1M Pricing'!$I57)</f>
        <v>-6.599999996995228E-4</v>
      </c>
      <c r="N52" s="186">
        <f>IF(L52="","",_xll.qlSimpleQuoteSetValue(L52,M52,Trigger))</f>
        <v>2.2561542478011232E-13</v>
      </c>
      <c r="O52" s="176"/>
      <c r="P52" s="134"/>
      <c r="Q52" s="134"/>
      <c r="R52" s="134" t="str">
        <v/>
      </c>
      <c r="S52" s="168" t="str">
        <f>IF(R52="","",_xll.qlSimpleQuote(SUBSTITUTE(R52,"=",""),,,Permanent,Trigger,ObjectOverwrite))</f>
        <v/>
      </c>
      <c r="T52" s="168" t="str">
        <f>IF(R52="","",'3M Pricing'!$I57)</f>
        <v/>
      </c>
      <c r="U52" s="186" t="str">
        <f>IF(S52="","",_xll.qlSimpleQuoteSetValue(S52,T52,Trigger))</f>
        <v/>
      </c>
      <c r="V52" s="113"/>
      <c r="W52" s="134"/>
      <c r="X52" s="134"/>
      <c r="Y52" s="134" t="str">
        <v/>
      </c>
      <c r="Z52" s="168" t="str">
        <f>IF(Y52="","",_xll.qlSimpleQuote(SUBSTITUTE(Y52,"=",""),,,Permanent,Trigger,ObjectOverwrite))</f>
        <v/>
      </c>
      <c r="AA52" s="168" t="str">
        <f>IF(Y52="","",'6M Pricing'!$I57)</f>
        <v/>
      </c>
      <c r="AB52" s="186" t="str">
        <f>IF(Z52="","",_xll.qlSimpleQuoteSetValue(Z52,AA52,Trigger))</f>
        <v/>
      </c>
      <c r="AC52" s="176"/>
      <c r="AD52" s="134"/>
      <c r="AE52" s="134"/>
      <c r="AF52" s="134" t="str">
        <v/>
      </c>
      <c r="AG52" s="168" t="str">
        <f>IF(AF52="","",_xll.qlSimpleQuote(SUBSTITUTE(AF52,"=",""),,,Permanent,Trigger,ObjectOverwrite))</f>
        <v/>
      </c>
      <c r="AH52" s="168" t="str">
        <f>IF(AF52="","",'1Y Pricing'!$I57)</f>
        <v/>
      </c>
      <c r="AI52" s="186" t="str">
        <f>IF(AG52="","",_xll.qlSimpleQuoteSetValue(AG52,AH52,Trigger))</f>
        <v/>
      </c>
    </row>
    <row r="53" spans="2:35" x14ac:dyDescent="0.2">
      <c r="B53" s="134" t="s">
        <v>39</v>
      </c>
      <c r="C53" s="134" t="s">
        <v>94</v>
      </c>
      <c r="D53" s="134" t="str">
        <v>EURONOIS5M=</v>
      </c>
      <c r="E53" s="134" t="str">
        <f>IF(D53="","",_xll.qlSimpleQuote(SUBSTITUTE(D53,"=",""),,,Permanent,Trigger,ObjectOverwrite))</f>
        <v>EURONOIS5M#0006</v>
      </c>
      <c r="F53" s="168">
        <f>IF(D53="","",'ON Pricing'!$I94)</f>
        <v>1.3500385682295201E-2</v>
      </c>
      <c r="G53" s="186">
        <f>IF(E53="","",_xll.qlSimpleQuoteSetValue(E53,F53,Trigger))</f>
        <v>-1.4580781027007106E-11</v>
      </c>
      <c r="H53" s="114"/>
      <c r="I53" s="134" t="s">
        <v>115</v>
      </c>
      <c r="J53" s="134" t="s">
        <v>69</v>
      </c>
      <c r="K53" s="134" t="str">
        <v>EUR1MSW5M=</v>
      </c>
      <c r="L53" s="168" t="str">
        <f>IF(K53="","",_xll.qlSimpleQuote(SUBSTITUTE(K53,"=",""),,,Permanent,Trigger,ObjectOverwrite))</f>
        <v>EUR1MSW5M#0019</v>
      </c>
      <c r="M53" s="168">
        <f>IF(K53="","",'1M Pricing'!$I58)</f>
        <v>-6.8000000022918391E-4</v>
      </c>
      <c r="N53" s="186">
        <f>IF(L53="","",_xll.qlSimpleQuoteSetValue(L53,M53,Trigger))</f>
        <v>-4.0548792622219221E-13</v>
      </c>
      <c r="O53" s="176"/>
      <c r="P53" s="134"/>
      <c r="Q53" s="134"/>
      <c r="R53" s="134" t="str">
        <v/>
      </c>
      <c r="S53" s="168" t="str">
        <f>IF(R53="","",_xll.qlSimpleQuote(SUBSTITUTE(R53,"=",""),,,Permanent,Trigger,ObjectOverwrite))</f>
        <v/>
      </c>
      <c r="T53" s="168" t="str">
        <f>IF(R53="","",'3M Pricing'!$I58)</f>
        <v/>
      </c>
      <c r="U53" s="186" t="str">
        <f>IF(S53="","",_xll.qlSimpleQuoteSetValue(S53,T53,Trigger))</f>
        <v/>
      </c>
      <c r="V53" s="113"/>
      <c r="W53" s="134"/>
      <c r="X53" s="134"/>
      <c r="Y53" s="134" t="str">
        <v/>
      </c>
      <c r="Z53" s="168" t="str">
        <f>IF(Y53="","",_xll.qlSimpleQuote(SUBSTITUTE(Y53,"=",""),,,Permanent,Trigger,ObjectOverwrite))</f>
        <v/>
      </c>
      <c r="AA53" s="168" t="str">
        <f>IF(Y53="","",'6M Pricing'!$I58)</f>
        <v/>
      </c>
      <c r="AB53" s="186" t="str">
        <f>IF(Z53="","",_xll.qlSimpleQuoteSetValue(Z53,AA53,Trigger))</f>
        <v/>
      </c>
      <c r="AC53" s="176"/>
      <c r="AD53" s="134"/>
      <c r="AE53" s="134"/>
      <c r="AF53" s="134" t="str">
        <v/>
      </c>
      <c r="AG53" s="168" t="str">
        <f>IF(AF53="","",_xll.qlSimpleQuote(SUBSTITUTE(AF53,"=",""),,,Permanent,Trigger,ObjectOverwrite))</f>
        <v/>
      </c>
      <c r="AH53" s="168" t="str">
        <f>IF(AF53="","",'1Y Pricing'!$I58)</f>
        <v/>
      </c>
      <c r="AI53" s="186" t="str">
        <f>IF(AG53="","",_xll.qlSimpleQuoteSetValue(AG53,AH53,Trigger))</f>
        <v/>
      </c>
    </row>
    <row r="54" spans="2:35" x14ac:dyDescent="0.2">
      <c r="B54" s="134" t="s">
        <v>39</v>
      </c>
      <c r="C54" s="134" t="s">
        <v>95</v>
      </c>
      <c r="D54" s="134" t="str">
        <v>EURONOIS6M=</v>
      </c>
      <c r="E54" s="134" t="str">
        <f>IF(D54="","",_xll.qlSimpleQuote(SUBSTITUTE(D54,"=",""),,,Permanent,Trigger,ObjectOverwrite))</f>
        <v>EURONOIS6M#0006</v>
      </c>
      <c r="F54" s="168">
        <f>IF(D54="","",'ON Pricing'!$I95)</f>
        <v>1.3669999999376931E-2</v>
      </c>
      <c r="G54" s="186">
        <f>IF(E54="","",_xll.qlSimpleQuoteSetValue(E54,F54,Trigger))</f>
        <v>-8.12502842784113E-13</v>
      </c>
      <c r="H54" s="114"/>
      <c r="I54" s="134" t="s">
        <v>115</v>
      </c>
      <c r="J54" s="134" t="s">
        <v>22</v>
      </c>
      <c r="K54" s="134" t="str">
        <v>EUR1MSW6M=</v>
      </c>
      <c r="L54" s="168" t="str">
        <f>IF(K54="","",_xll.qlSimpleQuote(SUBSTITUTE(K54,"=",""),,,Permanent,Trigger,ObjectOverwrite))</f>
        <v>EUR1MSW6M#0019</v>
      </c>
      <c r="M54" s="168">
        <f>IF(K54="","",'1M Pricing'!$I59)</f>
        <v>-6.8000000084379546E-4</v>
      </c>
      <c r="N54" s="186">
        <f>IF(L54="","",_xll.qlSimpleQuoteSetValue(L54,M54,Trigger))</f>
        <v>-8.4622619241775388E-13</v>
      </c>
      <c r="O54" s="176"/>
      <c r="P54" s="134"/>
      <c r="Q54" s="134"/>
      <c r="R54" s="134" t="str">
        <v/>
      </c>
      <c r="S54" s="168" t="str">
        <f>IF(R54="","",_xll.qlSimpleQuote(SUBSTITUTE(R54,"=",""),,,Permanent,Trigger,ObjectOverwrite))</f>
        <v/>
      </c>
      <c r="T54" s="168" t="str">
        <f>IF(R54="","",'3M Pricing'!$I59)</f>
        <v/>
      </c>
      <c r="U54" s="186" t="str">
        <f>IF(S54="","",_xll.qlSimpleQuoteSetValue(S54,T54,Trigger))</f>
        <v/>
      </c>
      <c r="V54" s="113"/>
      <c r="W54" s="134"/>
      <c r="X54" s="134"/>
      <c r="Y54" s="134" t="str">
        <v/>
      </c>
      <c r="Z54" s="168" t="str">
        <f>IF(Y54="","",_xll.qlSimpleQuote(SUBSTITUTE(Y54,"=",""),,,Permanent,Trigger,ObjectOverwrite))</f>
        <v/>
      </c>
      <c r="AA54" s="168" t="str">
        <f>IF(Y54="","",'6M Pricing'!$I59)</f>
        <v/>
      </c>
      <c r="AB54" s="186" t="str">
        <f>IF(Z54="","",_xll.qlSimpleQuoteSetValue(Z54,AA54,Trigger))</f>
        <v/>
      </c>
      <c r="AC54" s="176"/>
      <c r="AD54" s="134"/>
      <c r="AE54" s="134"/>
      <c r="AF54" s="134" t="str">
        <v/>
      </c>
      <c r="AG54" s="168" t="str">
        <f>IF(AF54="","",_xll.qlSimpleQuote(SUBSTITUTE(AF54,"=",""),,,Permanent,Trigger,ObjectOverwrite))</f>
        <v/>
      </c>
      <c r="AH54" s="168" t="str">
        <f>IF(AF54="","",'1Y Pricing'!$I59)</f>
        <v/>
      </c>
      <c r="AI54" s="186" t="str">
        <f>IF(AG54="","",_xll.qlSimpleQuoteSetValue(AG54,AH54,Trigger))</f>
        <v/>
      </c>
    </row>
    <row r="55" spans="2:35" x14ac:dyDescent="0.2">
      <c r="B55" s="134" t="s">
        <v>39</v>
      </c>
      <c r="C55" s="134" t="s">
        <v>96</v>
      </c>
      <c r="D55" s="134" t="str">
        <v>EURONOIS7M=</v>
      </c>
      <c r="E55" s="134" t="str">
        <f>IF(D55="","",_xll.qlSimpleQuote(SUBSTITUTE(D55,"=",""),,,Permanent,Trigger,ObjectOverwrite))</f>
        <v>EURONOIS7M#0007</v>
      </c>
      <c r="F55" s="168">
        <f>IF(D55="","",'ON Pricing'!$I96)</f>
        <v>1.3802917212071164E-2</v>
      </c>
      <c r="G55" s="186">
        <f>IF(E55="","",_xll.qlSimpleQuoteSetValue(E55,F55,Trigger))</f>
        <v>6.7396574432443401E-12</v>
      </c>
      <c r="H55" s="114"/>
      <c r="I55" s="134" t="s">
        <v>115</v>
      </c>
      <c r="J55" s="134" t="s">
        <v>70</v>
      </c>
      <c r="K55" s="134" t="str">
        <v>EUR1MSW7M=</v>
      </c>
      <c r="L55" s="168" t="str">
        <f>IF(K55="","",_xll.qlSimpleQuote(SUBSTITUTE(K55,"=",""),,,Permanent,Trigger,ObjectOverwrite))</f>
        <v>EUR1MSW7M#0019</v>
      </c>
      <c r="M55" s="168">
        <f>IF(K55="","",'1M Pricing'!$I60)</f>
        <v>-6.700000000009423E-4</v>
      </c>
      <c r="N55" s="186">
        <f>IF(L55="","",_xll.qlSimpleQuoteSetValue(L55,M55,Trigger))</f>
        <v>2.3009187870987047E-13</v>
      </c>
      <c r="O55" s="176"/>
      <c r="P55" s="134"/>
      <c r="Q55" s="134"/>
      <c r="R55" s="134" t="str">
        <v/>
      </c>
      <c r="S55" s="168" t="str">
        <f>IF(R55="","",_xll.qlSimpleQuote(SUBSTITUTE(R55,"=",""),,,Permanent,Trigger,ObjectOverwrite))</f>
        <v/>
      </c>
      <c r="T55" s="168" t="str">
        <f>IF(R55="","",'3M Pricing'!$I60)</f>
        <v/>
      </c>
      <c r="U55" s="186" t="str">
        <f>IF(S55="","",_xll.qlSimpleQuoteSetValue(S55,T55,Trigger))</f>
        <v/>
      </c>
      <c r="V55" s="113"/>
      <c r="W55" s="134"/>
      <c r="X55" s="134"/>
      <c r="Y55" s="134" t="str">
        <v/>
      </c>
      <c r="Z55" s="168" t="str">
        <f>IF(Y55="","",_xll.qlSimpleQuote(SUBSTITUTE(Y55,"=",""),,,Permanent,Trigger,ObjectOverwrite))</f>
        <v/>
      </c>
      <c r="AA55" s="168" t="str">
        <f>IF(Y55="","",'6M Pricing'!$I60)</f>
        <v/>
      </c>
      <c r="AB55" s="186" t="str">
        <f>IF(Z55="","",_xll.qlSimpleQuoteSetValue(Z55,AA55,Trigger))</f>
        <v/>
      </c>
      <c r="AC55" s="176"/>
      <c r="AD55" s="134"/>
      <c r="AE55" s="134"/>
      <c r="AF55" s="134" t="str">
        <v/>
      </c>
      <c r="AG55" s="168" t="str">
        <f>IF(AF55="","",_xll.qlSimpleQuote(SUBSTITUTE(AF55,"=",""),,,Permanent,Trigger,ObjectOverwrite))</f>
        <v/>
      </c>
      <c r="AH55" s="168" t="str">
        <f>IF(AF55="","",'1Y Pricing'!$I60)</f>
        <v/>
      </c>
      <c r="AI55" s="186" t="str">
        <f>IF(AG55="","",_xll.qlSimpleQuoteSetValue(AG55,AH55,Trigger))</f>
        <v/>
      </c>
    </row>
    <row r="56" spans="2:35" x14ac:dyDescent="0.2">
      <c r="B56" s="134" t="s">
        <v>39</v>
      </c>
      <c r="C56" s="134" t="s">
        <v>97</v>
      </c>
      <c r="D56" s="134" t="str">
        <v>EURONOIS8M=</v>
      </c>
      <c r="E56" s="134" t="str">
        <f>IF(D56="","",_xll.qlSimpleQuote(SUBSTITUTE(D56,"=",""),,,Permanent,Trigger,ObjectOverwrite))</f>
        <v>EURONOIS8M#0006</v>
      </c>
      <c r="F56" s="168">
        <f>IF(D56="","",'ON Pricing'!$I97)</f>
        <v>1.3905202763623522E-2</v>
      </c>
      <c r="G56" s="186">
        <f>IF(E56="","",_xll.qlSimpleQuoteSetValue(E56,F56,Trigger))</f>
        <v>8.5407930727754433E-12</v>
      </c>
      <c r="H56" s="114"/>
      <c r="I56" s="134" t="s">
        <v>115</v>
      </c>
      <c r="J56" s="134" t="s">
        <v>71</v>
      </c>
      <c r="K56" s="134" t="str">
        <v>EUR1MSW8M=</v>
      </c>
      <c r="L56" s="168" t="str">
        <f>IF(K56="","",_xll.qlSimpleQuote(SUBSTITUTE(K56,"=",""),,,Permanent,Trigger,ObjectOverwrite))</f>
        <v>EUR1MSW8M#0019</v>
      </c>
      <c r="M56" s="168">
        <f>IF(K56="","",'1M Pricing'!$I61)</f>
        <v>-6.4999999999763066E-4</v>
      </c>
      <c r="N56" s="186">
        <f>IF(L56="","",_xll.qlSimpleQuoteSetValue(L56,M56,Trigger))</f>
        <v>5.6599646844346374E-13</v>
      </c>
      <c r="O56" s="176"/>
      <c r="P56" s="134"/>
      <c r="Q56" s="134"/>
      <c r="R56" s="134" t="str">
        <v/>
      </c>
      <c r="S56" s="168" t="str">
        <f>IF(R56="","",_xll.qlSimpleQuote(SUBSTITUTE(R56,"=",""),,,Permanent,Trigger,ObjectOverwrite))</f>
        <v/>
      </c>
      <c r="T56" s="168" t="str">
        <f>IF(R56="","",'3M Pricing'!$I61)</f>
        <v/>
      </c>
      <c r="U56" s="186" t="str">
        <f>IF(S56="","",_xll.qlSimpleQuoteSetValue(S56,T56,Trigger))</f>
        <v/>
      </c>
      <c r="V56" s="113"/>
      <c r="W56" s="134"/>
      <c r="X56" s="134"/>
      <c r="Y56" s="134" t="str">
        <v/>
      </c>
      <c r="Z56" s="168" t="str">
        <f>IF(Y56="","",_xll.qlSimpleQuote(SUBSTITUTE(Y56,"=",""),,,Permanent,Trigger,ObjectOverwrite))</f>
        <v/>
      </c>
      <c r="AA56" s="168" t="str">
        <f>IF(Y56="","",'6M Pricing'!$I61)</f>
        <v/>
      </c>
      <c r="AB56" s="186" t="str">
        <f>IF(Z56="","",_xll.qlSimpleQuoteSetValue(Z56,AA56,Trigger))</f>
        <v/>
      </c>
      <c r="AC56" s="176"/>
      <c r="AD56" s="134"/>
      <c r="AE56" s="134"/>
      <c r="AF56" s="134" t="str">
        <v/>
      </c>
      <c r="AG56" s="168" t="str">
        <f>IF(AF56="","",_xll.qlSimpleQuote(SUBSTITUTE(AF56,"=",""),,,Permanent,Trigger,ObjectOverwrite))</f>
        <v/>
      </c>
      <c r="AH56" s="168" t="str">
        <f>IF(AF56="","",'1Y Pricing'!$I61)</f>
        <v/>
      </c>
      <c r="AI56" s="186" t="str">
        <f>IF(AG56="","",_xll.qlSimpleQuoteSetValue(AG56,AH56,Trigger))</f>
        <v/>
      </c>
    </row>
    <row r="57" spans="2:35" x14ac:dyDescent="0.2">
      <c r="B57" s="134" t="s">
        <v>39</v>
      </c>
      <c r="C57" s="134" t="s">
        <v>98</v>
      </c>
      <c r="D57" s="134" t="str">
        <v>EURONOIS9M=</v>
      </c>
      <c r="E57" s="134" t="str">
        <f>IF(D57="","",_xll.qlSimpleQuote(SUBSTITUTE(D57,"=",""),,,Permanent,Trigger,ObjectOverwrite))</f>
        <v>EURONOIS9M#0006</v>
      </c>
      <c r="F57" s="168">
        <f>IF(D57="","",'ON Pricing'!$I98)</f>
        <v>1.3984662694916092E-2</v>
      </c>
      <c r="G57" s="186">
        <f>IF(E57="","",_xll.qlSimpleQuoteSetValue(E57,F57,Trigger))</f>
        <v>6.6002741466730797E-12</v>
      </c>
      <c r="H57" s="114"/>
      <c r="I57" s="135" t="s">
        <v>115</v>
      </c>
      <c r="J57" s="135" t="s">
        <v>73</v>
      </c>
      <c r="K57" s="135" t="str">
        <v>EUR1MSW9M=</v>
      </c>
      <c r="L57" s="171" t="str">
        <f>IF(K57="","",_xll.qlSimpleQuote(SUBSTITUTE(K57,"=",""),,,Permanent,Trigger,ObjectOverwrite))</f>
        <v>EUR1MSW9M#0019</v>
      </c>
      <c r="M57" s="171">
        <f>IF(K57="","",'1M Pricing'!$I62)</f>
        <v>-6.3999999999842427E-4</v>
      </c>
      <c r="N57" s="186">
        <f>IF(L57="","",_xll.qlSimpleQuoteSetValue(L57,M57,Trigger))</f>
        <v>2.9779997912093847E-14</v>
      </c>
      <c r="O57" s="176"/>
      <c r="P57" s="135"/>
      <c r="Q57" s="135"/>
      <c r="R57" s="135" t="str">
        <v/>
      </c>
      <c r="S57" s="171" t="str">
        <f>IF(R57="","",_xll.qlSimpleQuote(SUBSTITUTE(R57,"=",""),,,Permanent,Trigger,ObjectOverwrite))</f>
        <v/>
      </c>
      <c r="T57" s="171" t="str">
        <f>IF(R57="","",'3M Pricing'!$I62)</f>
        <v/>
      </c>
      <c r="U57" s="186" t="str">
        <f>IF(S57="","",_xll.qlSimpleQuoteSetValue(S57,T57,Trigger))</f>
        <v/>
      </c>
      <c r="V57" s="113"/>
      <c r="W57" s="135"/>
      <c r="X57" s="135"/>
      <c r="Y57" s="135" t="str">
        <v/>
      </c>
      <c r="Z57" s="171" t="str">
        <f>IF(Y57="","",_xll.qlSimpleQuote(SUBSTITUTE(Y57,"=",""),,,Permanent,Trigger,ObjectOverwrite))</f>
        <v/>
      </c>
      <c r="AA57" s="171" t="str">
        <f>IF(Y57="","",'6M Pricing'!$I62)</f>
        <v/>
      </c>
      <c r="AB57" s="186" t="str">
        <f>IF(Z57="","",_xll.qlSimpleQuoteSetValue(Z57,AA57,Trigger))</f>
        <v/>
      </c>
      <c r="AC57" s="176"/>
      <c r="AD57" s="135"/>
      <c r="AE57" s="135"/>
      <c r="AF57" s="135" t="str">
        <v/>
      </c>
      <c r="AG57" s="171" t="str">
        <f>IF(AF57="","",_xll.qlSimpleQuote(SUBSTITUTE(AF57,"=",""),,,Permanent,Trigger,ObjectOverwrite))</f>
        <v/>
      </c>
      <c r="AH57" s="171" t="str">
        <f>IF(AF57="","",'1Y Pricing'!$I62)</f>
        <v/>
      </c>
      <c r="AI57" s="186" t="str">
        <f>IF(AG57="","",_xll.qlSimpleQuoteSetValue(AG57,AH57,Trigger))</f>
        <v/>
      </c>
    </row>
    <row r="58" spans="2:35" x14ac:dyDescent="0.2">
      <c r="B58" s="134" t="s">
        <v>39</v>
      </c>
      <c r="C58" s="134" t="s">
        <v>99</v>
      </c>
      <c r="D58" s="134" t="str">
        <v>EURONOIS10M=</v>
      </c>
      <c r="E58" s="134" t="str">
        <f>IF(D58="","",_xll.qlSimpleQuote(SUBSTITUTE(D58,"=",""),,,Permanent,Trigger,ObjectOverwrite))</f>
        <v>EURONOIS10M#0007</v>
      </c>
      <c r="F58" s="168">
        <f>IF(D58="","",'ON Pricing'!$I99)</f>
        <v>1.4047077815684107E-2</v>
      </c>
      <c r="G58" s="186">
        <f>IF(E58="","",_xll.qlSimpleQuoteSetValue(E58,F58,Trigger))</f>
        <v>2.9118287642182494E-12</v>
      </c>
      <c r="H58" s="114"/>
      <c r="I58" s="134" t="s">
        <v>115</v>
      </c>
      <c r="J58" s="134" t="s">
        <v>23</v>
      </c>
      <c r="K58" s="134" t="str">
        <v>EUR1MSW10M=</v>
      </c>
      <c r="L58" s="168" t="str">
        <f>IF(K58="","",_xll.qlSimpleQuote(SUBSTITUTE(K58,"=",""),,,Permanent,Trigger,ObjectOverwrite))</f>
        <v>EUR1MSW10M#0020</v>
      </c>
      <c r="M58" s="168">
        <f>IF(K58="","",'1M Pricing'!$I63)</f>
        <v>0</v>
      </c>
      <c r="N58" s="186" t="e">
        <f>IF(L58="","",_xll.qlSimpleQuoteSetValue(L58,M58,Trigger))</f>
        <v>#N/A</v>
      </c>
      <c r="O58" s="176"/>
      <c r="P58" s="134"/>
      <c r="Q58" s="134"/>
      <c r="R58" s="134" t="str">
        <v/>
      </c>
      <c r="S58" s="168" t="str">
        <f>IF(R58="","",_xll.qlSimpleQuote(SUBSTITUTE(R58,"=",""),,,Permanent,Trigger,ObjectOverwrite))</f>
        <v/>
      </c>
      <c r="T58" s="168" t="str">
        <f>IF(R58="","",'3M Pricing'!$I63)</f>
        <v/>
      </c>
      <c r="U58" s="186" t="str">
        <f>IF(S58="","",_xll.qlSimpleQuoteSetValue(S58,T58,Trigger))</f>
        <v/>
      </c>
      <c r="V58" s="113"/>
      <c r="W58" s="134"/>
      <c r="X58" s="134"/>
      <c r="Y58" s="134" t="str">
        <v/>
      </c>
      <c r="Z58" s="168" t="str">
        <f>IF(Y58="","",_xll.qlSimpleQuote(SUBSTITUTE(Y58,"=",""),,,Permanent,Trigger,ObjectOverwrite))</f>
        <v/>
      </c>
      <c r="AA58" s="168" t="str">
        <f>IF(Y58="","",'6M Pricing'!$I63)</f>
        <v/>
      </c>
      <c r="AB58" s="186" t="str">
        <f>IF(Z58="","",_xll.qlSimpleQuoteSetValue(Z58,AA58,Trigger))</f>
        <v/>
      </c>
      <c r="AC58" s="176"/>
      <c r="AD58" s="134"/>
      <c r="AE58" s="134"/>
      <c r="AF58" s="134" t="str">
        <v/>
      </c>
      <c r="AG58" s="168" t="str">
        <f>IF(AF58="","",_xll.qlSimpleQuote(SUBSTITUTE(AF58,"=",""),,,Permanent,Trigger,ObjectOverwrite))</f>
        <v/>
      </c>
      <c r="AH58" s="168" t="str">
        <f>IF(AF58="","",'1Y Pricing'!$I63)</f>
        <v/>
      </c>
      <c r="AI58" s="186" t="str">
        <f>IF(AG58="","",_xll.qlSimpleQuoteSetValue(AG58,AH58,Trigger))</f>
        <v/>
      </c>
    </row>
    <row r="59" spans="2:35" x14ac:dyDescent="0.2">
      <c r="B59" s="134" t="s">
        <v>39</v>
      </c>
      <c r="C59" s="134" t="s">
        <v>100</v>
      </c>
      <c r="D59" s="134" t="str">
        <v>EURONOIS11M=</v>
      </c>
      <c r="E59" s="134" t="str">
        <f>IF(D59="","",_xll.qlSimpleQuote(SUBSTITUTE(D59,"=",""),,,Permanent,Trigger,ObjectOverwrite))</f>
        <v>EURONOIS11M#0006</v>
      </c>
      <c r="F59" s="168">
        <f>IF(D59="","",'ON Pricing'!$I100)</f>
        <v>1.4099999999308142E-2</v>
      </c>
      <c r="G59" s="186">
        <f>IF(E59="","",_xll.qlSimpleQuoteSetValue(E59,F59,Trigger))</f>
        <v>-6.3382285531154992E-13</v>
      </c>
      <c r="H59" s="114"/>
      <c r="I59" s="134"/>
      <c r="J59" s="134"/>
      <c r="K59" s="134" t="str">
        <v>EUR1MSW11M=</v>
      </c>
      <c r="L59" s="168" t="str">
        <f>IF(K59="","",_xll.qlSimpleQuote(SUBSTITUTE(K59,"=",""),,,Permanent,Trigger,ObjectOverwrite))</f>
        <v>EUR1MSW11M#0019</v>
      </c>
      <c r="M59" s="168">
        <f>IF(K59="","",'1M Pricing'!$I64)</f>
        <v>0</v>
      </c>
      <c r="N59" s="186" t="e">
        <f>IF(L59="","",_xll.qlSimpleQuoteSetValue(L59,M59,Trigger))</f>
        <v>#N/A</v>
      </c>
      <c r="O59" s="176"/>
      <c r="P59" s="134"/>
      <c r="Q59" s="134"/>
      <c r="R59" s="134" t="str">
        <v/>
      </c>
      <c r="S59" s="168" t="str">
        <f>IF(R59="","",_xll.qlSimpleQuote(SUBSTITUTE(R59,"=",""),,,Permanent,Trigger,ObjectOverwrite))</f>
        <v/>
      </c>
      <c r="T59" s="168" t="str">
        <f>IF(R59="","",'3M Pricing'!$I64)</f>
        <v/>
      </c>
      <c r="U59" s="186" t="str">
        <f>IF(S59="","",_xll.qlSimpleQuoteSetValue(S59,T59,Trigger))</f>
        <v/>
      </c>
      <c r="V59" s="113"/>
      <c r="W59" s="134"/>
      <c r="X59" s="134"/>
      <c r="Y59" s="134" t="str">
        <v/>
      </c>
      <c r="Z59" s="168" t="str">
        <f>IF(Y59="","",_xll.qlSimpleQuote(SUBSTITUTE(Y59,"=",""),,,Permanent,Trigger,ObjectOverwrite))</f>
        <v/>
      </c>
      <c r="AA59" s="168" t="str">
        <f>IF(Y59="","",'6M Pricing'!$I64)</f>
        <v/>
      </c>
      <c r="AB59" s="186" t="str">
        <f>IF(Z59="","",_xll.qlSimpleQuoteSetValue(Z59,AA59,Trigger))</f>
        <v/>
      </c>
      <c r="AC59" s="176"/>
      <c r="AD59" s="134"/>
      <c r="AE59" s="134"/>
      <c r="AF59" s="134" t="str">
        <v/>
      </c>
      <c r="AG59" s="168" t="str">
        <f>IF(AF59="","",_xll.qlSimpleQuote(SUBSTITUTE(AF59,"=",""),,,Permanent,Trigger,ObjectOverwrite))</f>
        <v/>
      </c>
      <c r="AH59" s="168" t="str">
        <f>IF(AF59="","",'1Y Pricing'!$I64)</f>
        <v/>
      </c>
      <c r="AI59" s="186" t="str">
        <f>IF(AG59="","",_xll.qlSimpleQuoteSetValue(AG59,AH59,Trigger))</f>
        <v/>
      </c>
    </row>
    <row r="60" spans="2:35" x14ac:dyDescent="0.2">
      <c r="B60" s="134" t="s">
        <v>39</v>
      </c>
      <c r="C60" s="134" t="s">
        <v>101</v>
      </c>
      <c r="D60" s="134" t="str">
        <v/>
      </c>
      <c r="E60" s="134" t="str">
        <f>IF(D60="","",_xll.qlSimpleQuote(SUBSTITUTE(D60,"=",""),,,Permanent,Trigger,ObjectOverwrite))</f>
        <v/>
      </c>
      <c r="F60" s="168" t="str">
        <f>IF(D60="","",'ON Pricing'!$I101)</f>
        <v/>
      </c>
      <c r="G60" s="186" t="str">
        <f>IF(E60="","",_xll.qlSimpleQuoteSetValue(E60,F60,Trigger))</f>
        <v/>
      </c>
      <c r="H60" s="114"/>
      <c r="I60" s="134" t="s">
        <v>115</v>
      </c>
      <c r="J60" s="134" t="s">
        <v>77</v>
      </c>
      <c r="K60" s="134" t="str">
        <v>EUR1MSW12M=</v>
      </c>
      <c r="L60" s="168" t="str">
        <f>IF(K60="","",_xll.qlSimpleQuote(SUBSTITUTE(K60,"=",""),,,Permanent,Trigger,ObjectOverwrite))</f>
        <v>EUR1MSW12M#0019</v>
      </c>
      <c r="M60" s="168">
        <f>IF(K60="","",'1M Pricing'!$I65)</f>
        <v>-6.1488579517603474E-4</v>
      </c>
      <c r="N60" s="186">
        <f>IF(L60="","",_xll.qlSimpleQuoteSetValue(L60,M60,Trigger))</f>
        <v>-1.3674255108629295E-6</v>
      </c>
      <c r="O60" s="176"/>
      <c r="P60" s="134"/>
      <c r="Q60" s="134"/>
      <c r="R60" s="134" t="str">
        <v/>
      </c>
      <c r="S60" s="168" t="str">
        <f>IF(R60="","",_xll.qlSimpleQuote(SUBSTITUTE(R60,"=",""),,,Permanent,Trigger,ObjectOverwrite))</f>
        <v/>
      </c>
      <c r="T60" s="168" t="str">
        <f>IF(R60="","",'3M Pricing'!$I65)</f>
        <v/>
      </c>
      <c r="U60" s="186" t="str">
        <f>IF(S60="","",_xll.qlSimpleQuoteSetValue(S60,T60,Trigger))</f>
        <v/>
      </c>
      <c r="V60" s="113"/>
      <c r="W60" s="134"/>
      <c r="X60" s="134"/>
      <c r="Y60" s="134" t="str">
        <v/>
      </c>
      <c r="Z60" s="168" t="str">
        <f>IF(Y60="","",_xll.qlSimpleQuote(SUBSTITUTE(Y60,"=",""),,,Permanent,Trigger,ObjectOverwrite))</f>
        <v/>
      </c>
      <c r="AA60" s="168" t="str">
        <f>IF(Y60="","",'6M Pricing'!$I65)</f>
        <v/>
      </c>
      <c r="AB60" s="186" t="str">
        <f>IF(Z60="","",_xll.qlSimpleQuoteSetValue(Z60,AA60,Trigger))</f>
        <v/>
      </c>
      <c r="AC60" s="176"/>
      <c r="AD60" s="134"/>
      <c r="AE60" s="134"/>
      <c r="AF60" s="134" t="str">
        <v/>
      </c>
      <c r="AG60" s="168" t="str">
        <f>IF(AF60="","",_xll.qlSimpleQuote(SUBSTITUTE(AF60,"=",""),,,Permanent,Trigger,ObjectOverwrite))</f>
        <v/>
      </c>
      <c r="AH60" s="168" t="str">
        <f>IF(AF60="","",'1Y Pricing'!$I65)</f>
        <v/>
      </c>
      <c r="AI60" s="186" t="str">
        <f>IF(AG60="","",_xll.qlSimpleQuoteSetValue(AG60,AH60,Trigger))</f>
        <v/>
      </c>
    </row>
    <row r="61" spans="2:35" x14ac:dyDescent="0.2">
      <c r="B61" s="134" t="s">
        <v>39</v>
      </c>
      <c r="C61" s="134" t="s">
        <v>102</v>
      </c>
      <c r="D61" s="134" t="str">
        <v>EURONOIS1Y=</v>
      </c>
      <c r="E61" s="134" t="str">
        <f>IF(D61="","",_xll.qlSimpleQuote(SUBSTITUTE(D61,"=",""),,,Permanent,Trigger,ObjectOverwrite))</f>
        <v>EURONOIS1Y#0006</v>
      </c>
      <c r="F61" s="168">
        <f>IF(D61="","",'ON Pricing'!$I102)</f>
        <v>1.4196093815025589E-2</v>
      </c>
      <c r="G61" s="186">
        <f>IF(E61="","",_xll.qlSimpleQuoteSetValue(E61,F61,Trigger))</f>
        <v>-2.9145817703746246E-12</v>
      </c>
      <c r="H61" s="114"/>
      <c r="I61" s="134"/>
      <c r="J61" s="134"/>
      <c r="K61" s="134" t="str">
        <v/>
      </c>
      <c r="L61" s="168" t="str">
        <f>IF(K61="","",_xll.qlSimpleQuote(SUBSTITUTE(K61,"=",""),,,Permanent,Trigger,ObjectOverwrite))</f>
        <v/>
      </c>
      <c r="M61" s="168" t="str">
        <f>IF(K61="","",'1M Pricing'!$I66)</f>
        <v/>
      </c>
      <c r="N61" s="186" t="str">
        <f>IF(L61="","",_xll.qlSimpleQuoteSetValue(L61,M61,Trigger))</f>
        <v/>
      </c>
      <c r="O61" s="176"/>
      <c r="P61" s="134"/>
      <c r="Q61" s="134"/>
      <c r="R61" s="134" t="str">
        <v/>
      </c>
      <c r="S61" s="168" t="str">
        <f>IF(R61="","",_xll.qlSimpleQuote(SUBSTITUTE(R61,"=",""),,,Permanent,Trigger,ObjectOverwrite))</f>
        <v/>
      </c>
      <c r="T61" s="168" t="str">
        <f>IF(R61="","",'3M Pricing'!$I66)</f>
        <v/>
      </c>
      <c r="U61" s="186" t="str">
        <f>IF(S61="","",_xll.qlSimpleQuoteSetValue(S61,T61,Trigger))</f>
        <v/>
      </c>
      <c r="V61" s="113"/>
      <c r="W61" s="134"/>
      <c r="X61" s="134"/>
      <c r="Y61" s="134" t="str">
        <v/>
      </c>
      <c r="Z61" s="168" t="str">
        <f>IF(Y61="","",_xll.qlSimpleQuote(SUBSTITUTE(Y61,"=",""),,,Permanent,Trigger,ObjectOverwrite))</f>
        <v/>
      </c>
      <c r="AA61" s="168" t="str">
        <f>IF(Y61="","",'6M Pricing'!$I66)</f>
        <v/>
      </c>
      <c r="AB61" s="186" t="str">
        <f>IF(Z61="","",_xll.qlSimpleQuoteSetValue(Z61,AA61,Trigger))</f>
        <v/>
      </c>
      <c r="AC61" s="176"/>
      <c r="AD61" s="134"/>
      <c r="AE61" s="134"/>
      <c r="AF61" s="134" t="str">
        <v/>
      </c>
      <c r="AG61" s="168" t="str">
        <f>IF(AF61="","",_xll.qlSimpleQuote(SUBSTITUTE(AF61,"=",""),,,Permanent,Trigger,ObjectOverwrite))</f>
        <v/>
      </c>
      <c r="AH61" s="168" t="str">
        <f>IF(AF61="","",'1Y Pricing'!$I66)</f>
        <v/>
      </c>
      <c r="AI61" s="186" t="str">
        <f>IF(AG61="","",_xll.qlSimpleQuoteSetValue(AG61,AH61,Trigger))</f>
        <v/>
      </c>
    </row>
    <row r="62" spans="2:35" x14ac:dyDescent="0.2">
      <c r="B62" s="134" t="s">
        <v>39</v>
      </c>
      <c r="C62" s="134" t="s">
        <v>103</v>
      </c>
      <c r="D62" s="134" t="str">
        <v>EURONOIS13M=</v>
      </c>
      <c r="E62" s="134" t="str">
        <f>IF(D62="","",_xll.qlSimpleQuote(SUBSTITUTE(D62,"=",""),,,Permanent,Trigger,ObjectOverwrite))</f>
        <v>EURONOIS13M#0006</v>
      </c>
      <c r="F62" s="168">
        <f>IF(D62="","",'ON Pricing'!$I103)</f>
        <v>1.4242784675242657E-2</v>
      </c>
      <c r="G62" s="186">
        <f>IF(E62="","",_xll.qlSimpleQuoteSetValue(E62,F62,Trigger))</f>
        <v>-2.2650093606246813E-12</v>
      </c>
      <c r="H62" s="114"/>
      <c r="I62" s="134"/>
      <c r="J62" s="134"/>
      <c r="K62" s="134" t="str">
        <v/>
      </c>
      <c r="L62" s="168" t="str">
        <f>IF(K62="","",_xll.qlSimpleQuote(SUBSTITUTE(K62,"=",""),,,Permanent,Trigger,ObjectOverwrite))</f>
        <v/>
      </c>
      <c r="M62" s="168" t="str">
        <f>IF(K62="","",'1M Pricing'!$I67)</f>
        <v/>
      </c>
      <c r="N62" s="186" t="str">
        <f>IF(L62="","",_xll.qlSimpleQuoteSetValue(L62,M62,Trigger))</f>
        <v/>
      </c>
      <c r="O62" s="176"/>
      <c r="P62" s="134"/>
      <c r="Q62" s="134"/>
      <c r="R62" s="134" t="str">
        <v/>
      </c>
      <c r="S62" s="168" t="str">
        <f>IF(R62="","",_xll.qlSimpleQuote(SUBSTITUTE(R62,"=",""),,,Permanent,Trigger,ObjectOverwrite))</f>
        <v/>
      </c>
      <c r="T62" s="168" t="str">
        <f>IF(R62="","",'3M Pricing'!$I67)</f>
        <v/>
      </c>
      <c r="U62" s="186" t="str">
        <f>IF(S62="","",_xll.qlSimpleQuoteSetValue(S62,T62,Trigger))</f>
        <v/>
      </c>
      <c r="V62" s="113"/>
      <c r="W62" s="134"/>
      <c r="X62" s="134"/>
      <c r="Y62" s="134" t="str">
        <v/>
      </c>
      <c r="Z62" s="168" t="str">
        <f>IF(Y62="","",_xll.qlSimpleQuote(SUBSTITUTE(Y62,"=",""),,,Permanent,Trigger,ObjectOverwrite))</f>
        <v/>
      </c>
      <c r="AA62" s="168" t="str">
        <f>IF(Y62="","",'6M Pricing'!$I67)</f>
        <v/>
      </c>
      <c r="AB62" s="186" t="str">
        <f>IF(Z62="","",_xll.qlSimpleQuoteSetValue(Z62,AA62,Trigger))</f>
        <v/>
      </c>
      <c r="AC62" s="176"/>
      <c r="AD62" s="134"/>
      <c r="AE62" s="134"/>
      <c r="AF62" s="134" t="str">
        <v/>
      </c>
      <c r="AG62" s="168" t="str">
        <f>IF(AF62="","",_xll.qlSimpleQuote(SUBSTITUTE(AF62,"=",""),,,Permanent,Trigger,ObjectOverwrite))</f>
        <v/>
      </c>
      <c r="AH62" s="168" t="str">
        <f>IF(AF62="","",'1Y Pricing'!$I67)</f>
        <v/>
      </c>
      <c r="AI62" s="186" t="str">
        <f>IF(AG62="","",_xll.qlSimpleQuoteSetValue(AG62,AH62,Trigger))</f>
        <v/>
      </c>
    </row>
    <row r="63" spans="2:35" x14ac:dyDescent="0.2">
      <c r="B63" s="134" t="s">
        <v>39</v>
      </c>
      <c r="C63" s="134" t="s">
        <v>104</v>
      </c>
      <c r="D63" s="134" t="str">
        <v>EURONOIS14M=</v>
      </c>
      <c r="E63" s="134" t="str">
        <f>IF(D63="","",_xll.qlSimpleQuote(SUBSTITUTE(D63,"=",""),,,Permanent,Trigger,ObjectOverwrite))</f>
        <v>EURONOIS14M#0006</v>
      </c>
      <c r="F63" s="168">
        <f>IF(D63="","",'ON Pricing'!$I104)</f>
        <v>1.4290570953754118E-2</v>
      </c>
      <c r="G63" s="186">
        <f>IF(E63="","",_xll.qlSimpleQuoteSetValue(E63,F63,Trigger))</f>
        <v>-1.0779346165668002E-12</v>
      </c>
      <c r="H63" s="114"/>
      <c r="I63" s="134" t="s">
        <v>115</v>
      </c>
      <c r="J63" s="134" t="s">
        <v>45</v>
      </c>
      <c r="K63" s="134" t="str">
        <v>EUR1MSW15M=</v>
      </c>
      <c r="L63" s="168" t="str">
        <f>IF(K63="","",_xll.qlSimpleQuote(SUBSTITUTE(K63,"=",""),,,Permanent,Trigger,ObjectOverwrite))</f>
        <v>EUR1MSW15M#0019</v>
      </c>
      <c r="M63" s="168">
        <f>IF(K63="","",'1M Pricing'!$I68)</f>
        <v>-5.4746402537955501E-4</v>
      </c>
      <c r="N63" s="186">
        <f>IF(L63="","",_xll.qlSimpleQuoteSetValue(L63,M63,Trigger))</f>
        <v>-4.2170369594070421E-6</v>
      </c>
      <c r="O63" s="176"/>
      <c r="P63" s="134"/>
      <c r="Q63" s="134"/>
      <c r="R63" s="134" t="str">
        <v/>
      </c>
      <c r="S63" s="168" t="str">
        <f>IF(R63="","",_xll.qlSimpleQuote(SUBSTITUTE(R63,"=",""),,,Permanent,Trigger,ObjectOverwrite))</f>
        <v/>
      </c>
      <c r="T63" s="168" t="str">
        <f>IF(R63="","",'3M Pricing'!$I68)</f>
        <v/>
      </c>
      <c r="U63" s="186" t="str">
        <f>IF(S63="","",_xll.qlSimpleQuoteSetValue(S63,T63,Trigger))</f>
        <v/>
      </c>
      <c r="V63" s="113"/>
      <c r="W63" s="134"/>
      <c r="X63" s="134"/>
      <c r="Y63" s="134" t="str">
        <v/>
      </c>
      <c r="Z63" s="168" t="str">
        <f>IF(Y63="","",_xll.qlSimpleQuote(SUBSTITUTE(Y63,"=",""),,,Permanent,Trigger,ObjectOverwrite))</f>
        <v/>
      </c>
      <c r="AA63" s="168" t="str">
        <f>IF(Y63="","",'6M Pricing'!$I68)</f>
        <v/>
      </c>
      <c r="AB63" s="186" t="str">
        <f>IF(Z63="","",_xll.qlSimpleQuoteSetValue(Z63,AA63,Trigger))</f>
        <v/>
      </c>
      <c r="AC63" s="176"/>
      <c r="AD63" s="134"/>
      <c r="AE63" s="134"/>
      <c r="AF63" s="134" t="str">
        <v/>
      </c>
      <c r="AG63" s="168" t="str">
        <f>IF(AF63="","",_xll.qlSimpleQuote(SUBSTITUTE(AF63,"=",""),,,Permanent,Trigger,ObjectOverwrite))</f>
        <v/>
      </c>
      <c r="AH63" s="168" t="str">
        <f>IF(AF63="","",'1Y Pricing'!$I68)</f>
        <v/>
      </c>
      <c r="AI63" s="186" t="str">
        <f>IF(AG63="","",_xll.qlSimpleQuoteSetValue(AG63,AH63,Trigger))</f>
        <v/>
      </c>
    </row>
    <row r="64" spans="2:35" x14ac:dyDescent="0.2">
      <c r="B64" s="134" t="s">
        <v>39</v>
      </c>
      <c r="C64" s="134" t="s">
        <v>105</v>
      </c>
      <c r="D64" s="134" t="str">
        <v>EURONOIS15M=</v>
      </c>
      <c r="E64" s="134" t="str">
        <f>IF(D64="","",_xll.qlSimpleQuote(SUBSTITUTE(D64,"=",""),,,Permanent,Trigger,ObjectOverwrite))</f>
        <v>EURONOIS15M#0006</v>
      </c>
      <c r="F64" s="168">
        <f>IF(D64="","",'ON Pricing'!$I105)</f>
        <v>1.4340000000152479E-2</v>
      </c>
      <c r="G64" s="186">
        <f>IF(E64="","",_xll.qlSimpleQuoteSetValue(E64,F64,Trigger))</f>
        <v>1.4146149529548069E-13</v>
      </c>
      <c r="H64" s="114"/>
      <c r="I64" s="134"/>
      <c r="J64" s="134"/>
      <c r="K64" s="134" t="str">
        <v/>
      </c>
      <c r="L64" s="168" t="str">
        <f>IF(K64="","",_xll.qlSimpleQuote(SUBSTITUTE(K64,"=",""),,,Permanent,Trigger,ObjectOverwrite))</f>
        <v/>
      </c>
      <c r="M64" s="168" t="str">
        <f>IF(K64="","",'1M Pricing'!$I69)</f>
        <v/>
      </c>
      <c r="N64" s="186" t="str">
        <f>IF(L64="","",_xll.qlSimpleQuoteSetValue(L64,M64,Trigger))</f>
        <v/>
      </c>
      <c r="O64" s="176"/>
      <c r="P64" s="134"/>
      <c r="Q64" s="134"/>
      <c r="R64" s="134" t="str">
        <v/>
      </c>
      <c r="S64" s="168" t="str">
        <f>IF(R64="","",_xll.qlSimpleQuote(SUBSTITUTE(R64,"=",""),,,Permanent,Trigger,ObjectOverwrite))</f>
        <v/>
      </c>
      <c r="T64" s="168" t="str">
        <f>IF(R64="","",'3M Pricing'!$I69)</f>
        <v/>
      </c>
      <c r="U64" s="186" t="str">
        <f>IF(S64="","",_xll.qlSimpleQuoteSetValue(S64,T64,Trigger))</f>
        <v/>
      </c>
      <c r="V64" s="113"/>
      <c r="W64" s="134"/>
      <c r="X64" s="134"/>
      <c r="Y64" s="134" t="str">
        <v/>
      </c>
      <c r="Z64" s="168" t="str">
        <f>IF(Y64="","",_xll.qlSimpleQuote(SUBSTITUTE(Y64,"=",""),,,Permanent,Trigger,ObjectOverwrite))</f>
        <v/>
      </c>
      <c r="AA64" s="168" t="str">
        <f>IF(Y64="","",'6M Pricing'!$I69)</f>
        <v/>
      </c>
      <c r="AB64" s="186" t="str">
        <f>IF(Z64="","",_xll.qlSimpleQuoteSetValue(Z64,AA64,Trigger))</f>
        <v/>
      </c>
      <c r="AC64" s="176"/>
      <c r="AD64" s="134"/>
      <c r="AE64" s="134"/>
      <c r="AF64" s="134" t="str">
        <v/>
      </c>
      <c r="AG64" s="168" t="str">
        <f>IF(AF64="","",_xll.qlSimpleQuote(SUBSTITUTE(AF64,"=",""),,,Permanent,Trigger,ObjectOverwrite))</f>
        <v/>
      </c>
      <c r="AH64" s="168" t="str">
        <f>IF(AF64="","",'1Y Pricing'!$I69)</f>
        <v/>
      </c>
      <c r="AI64" s="186" t="str">
        <f>IF(AG64="","",_xll.qlSimpleQuoteSetValue(AG64,AH64,Trigger))</f>
        <v/>
      </c>
    </row>
    <row r="65" spans="1:35" x14ac:dyDescent="0.2">
      <c r="B65" s="134"/>
      <c r="C65" s="134"/>
      <c r="D65" s="134" t="str">
        <v>EURONOIS16M=</v>
      </c>
      <c r="E65" s="134" t="str">
        <f>IF(D65="","",_xll.qlSimpleQuote(SUBSTITUTE(D65,"=",""),,,Permanent,Trigger,ObjectOverwrite))</f>
        <v>EURONOIS16M#0006</v>
      </c>
      <c r="F65" s="168">
        <f>IF(D65="","",'ON Pricing'!$I106)</f>
        <v>0</v>
      </c>
      <c r="G65" s="186" t="e">
        <f>IF(E65="","",_xll.qlSimpleQuoteSetValue(E65,F65,Trigger))</f>
        <v>#N/A</v>
      </c>
      <c r="H65" s="114"/>
      <c r="I65" s="134"/>
      <c r="J65" s="134"/>
      <c r="K65" s="134" t="str">
        <v/>
      </c>
      <c r="L65" s="168" t="str">
        <f>IF(K65="","",_xll.qlSimpleQuote(SUBSTITUTE(K65,"=",""),,,Permanent,Trigger,ObjectOverwrite))</f>
        <v/>
      </c>
      <c r="M65" s="168" t="str">
        <f>IF(K65="","",'1M Pricing'!$I70)</f>
        <v/>
      </c>
      <c r="N65" s="186" t="str">
        <f>IF(L65="","",_xll.qlSimpleQuoteSetValue(L65,M65,Trigger))</f>
        <v/>
      </c>
      <c r="O65" s="176"/>
      <c r="P65" s="134"/>
      <c r="Q65" s="134"/>
      <c r="R65" s="134" t="str">
        <v/>
      </c>
      <c r="S65" s="168" t="str">
        <f>IF(R65="","",_xll.qlSimpleQuote(SUBSTITUTE(R65,"=",""),,,Permanent,Trigger,ObjectOverwrite))</f>
        <v/>
      </c>
      <c r="T65" s="168" t="str">
        <f>IF(R65="","",'3M Pricing'!$I70)</f>
        <v/>
      </c>
      <c r="U65" s="186" t="str">
        <f>IF(S65="","",_xll.qlSimpleQuoteSetValue(S65,T65,Trigger))</f>
        <v/>
      </c>
      <c r="V65" s="113"/>
      <c r="W65" s="134"/>
      <c r="X65" s="134"/>
      <c r="Y65" s="134" t="str">
        <v/>
      </c>
      <c r="Z65" s="168" t="str">
        <f>IF(Y65="","",_xll.qlSimpleQuote(SUBSTITUTE(Y65,"=",""),,,Permanent,Trigger,ObjectOverwrite))</f>
        <v/>
      </c>
      <c r="AA65" s="168" t="str">
        <f>IF(Y65="","",'6M Pricing'!$I70)</f>
        <v/>
      </c>
      <c r="AB65" s="186" t="str">
        <f>IF(Z65="","",_xll.qlSimpleQuoteSetValue(Z65,AA65,Trigger))</f>
        <v/>
      </c>
      <c r="AC65" s="176"/>
      <c r="AD65" s="134"/>
      <c r="AE65" s="134"/>
      <c r="AF65" s="134" t="str">
        <v/>
      </c>
      <c r="AG65" s="168" t="str">
        <f>IF(AF65="","",_xll.qlSimpleQuote(SUBSTITUTE(AF65,"=",""),,,Permanent,Trigger,ObjectOverwrite))</f>
        <v/>
      </c>
      <c r="AH65" s="168" t="str">
        <f>IF(AF65="","",'1Y Pricing'!$I70)</f>
        <v/>
      </c>
      <c r="AI65" s="186" t="str">
        <f>IF(AG65="","",_xll.qlSimpleQuoteSetValue(AG65,AH65,Trigger))</f>
        <v/>
      </c>
    </row>
    <row r="66" spans="1:35" x14ac:dyDescent="0.2">
      <c r="B66" s="134"/>
      <c r="C66" s="134"/>
      <c r="D66" s="134" t="str">
        <v>EURONOIS17M=</v>
      </c>
      <c r="E66" s="134" t="str">
        <f>IF(D66="","",_xll.qlSimpleQuote(SUBSTITUTE(D66,"=",""),,,Permanent,Trigger,ObjectOverwrite))</f>
        <v>EURONOIS17M#0006</v>
      </c>
      <c r="F66" s="168">
        <f>IF(D66="","",'ON Pricing'!$I107)</f>
        <v>0</v>
      </c>
      <c r="G66" s="186" t="e">
        <f>IF(E66="","",_xll.qlSimpleQuoteSetValue(E66,F66,Trigger))</f>
        <v>#N/A</v>
      </c>
      <c r="H66" s="114"/>
      <c r="I66" s="134" t="s">
        <v>115</v>
      </c>
      <c r="J66" s="134" t="s">
        <v>82</v>
      </c>
      <c r="K66" s="134" t="str">
        <v>EUR1MSW18M=</v>
      </c>
      <c r="L66" s="168" t="str">
        <f>IF(K66="","",_xll.qlSimpleQuote(SUBSTITUTE(K66,"=",""),,,Permanent,Trigger,ObjectOverwrite))</f>
        <v>EUR1MSW18M#0019</v>
      </c>
      <c r="M66" s="168">
        <f>IF(K66="","",'1M Pricing'!$I71)</f>
        <v>-4.5119291303500253E-4</v>
      </c>
      <c r="N66" s="186">
        <f>IF(L66="","",_xll.qlSimpleQuoteSetValue(L66,M66,Trigger))</f>
        <v>-7.4407730015559363E-6</v>
      </c>
      <c r="O66" s="176"/>
      <c r="P66" s="134"/>
      <c r="Q66" s="134"/>
      <c r="R66" s="134" t="str">
        <v/>
      </c>
      <c r="S66" s="168" t="str">
        <f>IF(R66="","",_xll.qlSimpleQuote(SUBSTITUTE(R66,"=",""),,,Permanent,Trigger,ObjectOverwrite))</f>
        <v/>
      </c>
      <c r="T66" s="168" t="str">
        <f>IF(R66="","",'3M Pricing'!$I71)</f>
        <v/>
      </c>
      <c r="U66" s="186" t="str">
        <f>IF(S66="","",_xll.qlSimpleQuoteSetValue(S66,T66,Trigger))</f>
        <v/>
      </c>
      <c r="V66" s="113"/>
      <c r="W66" s="134"/>
      <c r="X66" s="134"/>
      <c r="Y66" s="134" t="str">
        <v/>
      </c>
      <c r="Z66" s="168" t="str">
        <f>IF(Y66="","",_xll.qlSimpleQuote(SUBSTITUTE(Y66,"=",""),,,Permanent,Trigger,ObjectOverwrite))</f>
        <v/>
      </c>
      <c r="AA66" s="168" t="str">
        <f>IF(Y66="","",'6M Pricing'!$I71)</f>
        <v/>
      </c>
      <c r="AB66" s="186" t="str">
        <f>IF(Z66="","",_xll.qlSimpleQuoteSetValue(Z66,AA66,Trigger))</f>
        <v/>
      </c>
      <c r="AC66" s="176"/>
      <c r="AD66" s="134"/>
      <c r="AE66" s="134"/>
      <c r="AF66" s="134" t="str">
        <v/>
      </c>
      <c r="AG66" s="168" t="str">
        <f>IF(AF66="","",_xll.qlSimpleQuote(SUBSTITUTE(AF66,"=",""),,,Permanent,Trigger,ObjectOverwrite))</f>
        <v/>
      </c>
      <c r="AH66" s="168" t="str">
        <f>IF(AF66="","",'1Y Pricing'!$I71)</f>
        <v/>
      </c>
      <c r="AI66" s="186" t="str">
        <f>IF(AG66="","",_xll.qlSimpleQuoteSetValue(AG66,AH66,Trigger))</f>
        <v/>
      </c>
    </row>
    <row r="67" spans="1:35" x14ac:dyDescent="0.2">
      <c r="B67" s="134"/>
      <c r="C67" s="134"/>
      <c r="D67" s="134" t="str">
        <v>EURONOIS18M=</v>
      </c>
      <c r="E67" s="134" t="str">
        <f>IF(D67="","",_xll.qlSimpleQuote(SUBSTITUTE(D67,"=",""),,,Permanent,Trigger,ObjectOverwrite))</f>
        <v>EURONOIS18M#0006</v>
      </c>
      <c r="F67" s="168">
        <f>IF(D67="","",'ON Pricing'!$I108)</f>
        <v>0</v>
      </c>
      <c r="G67" s="186" t="e">
        <f>IF(E67="","",_xll.qlSimpleQuoteSetValue(E67,F67,Trigger))</f>
        <v>#N/A</v>
      </c>
      <c r="H67" s="114"/>
      <c r="I67" s="134"/>
      <c r="J67" s="134"/>
      <c r="K67" s="134" t="str">
        <v/>
      </c>
      <c r="L67" s="168" t="str">
        <f>IF(K67="","",_xll.qlSimpleQuote(SUBSTITUTE(K67,"=",""),,,Permanent,Trigger,ObjectOverwrite))</f>
        <v/>
      </c>
      <c r="M67" s="168" t="str">
        <f>IF(K67="","",'1M Pricing'!$I72)</f>
        <v/>
      </c>
      <c r="N67" s="186" t="str">
        <f>IF(L67="","",_xll.qlSimpleQuoteSetValue(L67,M67,Trigger))</f>
        <v/>
      </c>
      <c r="O67" s="176"/>
      <c r="P67" s="134"/>
      <c r="Q67" s="134"/>
      <c r="R67" s="134" t="str">
        <v/>
      </c>
      <c r="S67" s="168" t="str">
        <f>IF(R67="","",_xll.qlSimpleQuote(SUBSTITUTE(R67,"=",""),,,Permanent,Trigger,ObjectOverwrite))</f>
        <v/>
      </c>
      <c r="T67" s="168" t="str">
        <f>IF(R67="","",'3M Pricing'!$I72)</f>
        <v/>
      </c>
      <c r="U67" s="186" t="str">
        <f>IF(S67="","",_xll.qlSimpleQuoteSetValue(S67,T67,Trigger))</f>
        <v/>
      </c>
      <c r="V67" s="113"/>
      <c r="W67" s="134"/>
      <c r="X67" s="134"/>
      <c r="Y67" s="134" t="str">
        <v/>
      </c>
      <c r="Z67" s="168" t="str">
        <f>IF(Y67="","",_xll.qlSimpleQuote(SUBSTITUTE(Y67,"=",""),,,Permanent,Trigger,ObjectOverwrite))</f>
        <v/>
      </c>
      <c r="AA67" s="168" t="str">
        <f>IF(Y67="","",'6M Pricing'!$I72)</f>
        <v/>
      </c>
      <c r="AB67" s="186" t="str">
        <f>IF(Z67="","",_xll.qlSimpleQuoteSetValue(Z67,AA67,Trigger))</f>
        <v/>
      </c>
      <c r="AC67" s="176"/>
      <c r="AD67" s="134"/>
      <c r="AE67" s="134"/>
      <c r="AF67" s="134" t="str">
        <v/>
      </c>
      <c r="AG67" s="168" t="str">
        <f>IF(AF67="","",_xll.qlSimpleQuote(SUBSTITUTE(AF67,"=",""),,,Permanent,Trigger,ObjectOverwrite))</f>
        <v/>
      </c>
      <c r="AH67" s="168" t="str">
        <f>IF(AF67="","",'1Y Pricing'!$I72)</f>
        <v/>
      </c>
      <c r="AI67" s="186" t="str">
        <f>IF(AG67="","",_xll.qlSimpleQuoteSetValue(AG67,AH67,Trigger))</f>
        <v/>
      </c>
    </row>
    <row r="68" spans="1:35" x14ac:dyDescent="0.2">
      <c r="B68" s="134"/>
      <c r="C68" s="134"/>
      <c r="D68" s="134" t="str">
        <v>EURONOIS19M=</v>
      </c>
      <c r="E68" s="134" t="str">
        <f>IF(D68="","",_xll.qlSimpleQuote(SUBSTITUTE(D68,"=",""),,,Permanent,Trigger,ObjectOverwrite))</f>
        <v>EURONOIS19M#0006</v>
      </c>
      <c r="F68" s="168">
        <f>IF(D68="","",'ON Pricing'!$I109)</f>
        <v>0</v>
      </c>
      <c r="G68" s="186" t="e">
        <f>IF(E68="","",_xll.qlSimpleQuoteSetValue(E68,F68,Trigger))</f>
        <v>#N/A</v>
      </c>
      <c r="H68" s="114"/>
      <c r="I68" s="134"/>
      <c r="J68" s="134"/>
      <c r="K68" s="134" t="str">
        <v/>
      </c>
      <c r="L68" s="168" t="str">
        <f>IF(K68="","",_xll.qlSimpleQuote(SUBSTITUTE(K68,"=",""),,,Permanent,Trigger,ObjectOverwrite))</f>
        <v/>
      </c>
      <c r="M68" s="168" t="str">
        <f>IF(K68="","",'1M Pricing'!$I73)</f>
        <v/>
      </c>
      <c r="N68" s="186" t="str">
        <f>IF(L68="","",_xll.qlSimpleQuoteSetValue(L68,M68,Trigger))</f>
        <v/>
      </c>
      <c r="O68" s="176"/>
      <c r="P68" s="134"/>
      <c r="Q68" s="134"/>
      <c r="R68" s="134" t="str">
        <v/>
      </c>
      <c r="S68" s="168" t="str">
        <f>IF(R68="","",_xll.qlSimpleQuote(SUBSTITUTE(R68,"=",""),,,Permanent,Trigger,ObjectOverwrite))</f>
        <v/>
      </c>
      <c r="T68" s="168" t="str">
        <f>IF(R68="","",'3M Pricing'!$I73)</f>
        <v/>
      </c>
      <c r="U68" s="186" t="str">
        <f>IF(S68="","",_xll.qlSimpleQuoteSetValue(S68,T68,Trigger))</f>
        <v/>
      </c>
      <c r="V68" s="113"/>
      <c r="W68" s="134"/>
      <c r="X68" s="134"/>
      <c r="Y68" s="134" t="str">
        <v/>
      </c>
      <c r="Z68" s="168" t="str">
        <f>IF(Y68="","",_xll.qlSimpleQuote(SUBSTITUTE(Y68,"=",""),,,Permanent,Trigger,ObjectOverwrite))</f>
        <v/>
      </c>
      <c r="AA68" s="168" t="str">
        <f>IF(Y68="","",'6M Pricing'!$I73)</f>
        <v/>
      </c>
      <c r="AB68" s="186" t="str">
        <f>IF(Z68="","",_xll.qlSimpleQuoteSetValue(Z68,AA68,Trigger))</f>
        <v/>
      </c>
      <c r="AC68" s="176"/>
      <c r="AD68" s="134"/>
      <c r="AE68" s="134"/>
      <c r="AF68" s="134" t="str">
        <v/>
      </c>
      <c r="AG68" s="168" t="str">
        <f>IF(AF68="","",_xll.qlSimpleQuote(SUBSTITUTE(AF68,"=",""),,,Permanent,Trigger,ObjectOverwrite))</f>
        <v/>
      </c>
      <c r="AH68" s="168" t="str">
        <f>IF(AF68="","",'1Y Pricing'!$I73)</f>
        <v/>
      </c>
      <c r="AI68" s="186" t="str">
        <f>IF(AG68="","",_xll.qlSimpleQuoteSetValue(AG68,AH68,Trigger))</f>
        <v/>
      </c>
    </row>
    <row r="69" spans="1:35" x14ac:dyDescent="0.2">
      <c r="B69" s="134" t="s">
        <v>39</v>
      </c>
      <c r="C69" s="134" t="s">
        <v>106</v>
      </c>
      <c r="D69" s="134" t="str">
        <v>EURONOIS20M=</v>
      </c>
      <c r="E69" s="134" t="str">
        <f>IF(D69="","",_xll.qlSimpleQuote(SUBSTITUTE(D69,"=",""),,,Permanent,Trigger,ObjectOverwrite))</f>
        <v>EURONOIS20M#0007</v>
      </c>
      <c r="F69" s="168">
        <f>IF(D69="","",'ON Pricing'!$I110)</f>
        <v>1.4601147225279993E-2</v>
      </c>
      <c r="G69" s="186">
        <f>IF(E69="","",_xll.qlSimpleQuoteSetValue(E69,F69,Trigger))</f>
        <v>1.3998125575342968E-12</v>
      </c>
      <c r="H69" s="114"/>
      <c r="I69" s="134" t="s">
        <v>115</v>
      </c>
      <c r="J69" s="134" t="s">
        <v>24</v>
      </c>
      <c r="K69" s="134" t="str">
        <v>EUR1MSW21M=</v>
      </c>
      <c r="L69" s="168" t="str">
        <f>IF(K69="","",_xll.qlSimpleQuote(SUBSTITUTE(K69,"=",""),,,Permanent,Trigger,ObjectOverwrite))</f>
        <v>EUR1MSW21M#0019</v>
      </c>
      <c r="M69" s="168">
        <f>IF(K69="","",'1M Pricing'!$I74)</f>
        <v>-3.3000000000794075E-4</v>
      </c>
      <c r="N69" s="186">
        <f>IF(L69="","",_xll.qlSimpleQuoteSetValue(L69,M69,Trigger))</f>
        <v>-9.9999999898491834E-6</v>
      </c>
      <c r="O69" s="176"/>
      <c r="P69" s="134"/>
      <c r="Q69" s="134"/>
      <c r="R69" s="134" t="str">
        <v/>
      </c>
      <c r="S69" s="168" t="str">
        <f>IF(R69="","",_xll.qlSimpleQuote(SUBSTITUTE(R69,"=",""),,,Permanent,Trigger,ObjectOverwrite))</f>
        <v/>
      </c>
      <c r="T69" s="168" t="str">
        <f>IF(R69="","",'3M Pricing'!$I74)</f>
        <v/>
      </c>
      <c r="U69" s="186" t="str">
        <f>IF(S69="","",_xll.qlSimpleQuoteSetValue(S69,T69,Trigger))</f>
        <v/>
      </c>
      <c r="V69" s="113"/>
      <c r="W69" s="134"/>
      <c r="X69" s="134"/>
      <c r="Y69" s="134" t="str">
        <v/>
      </c>
      <c r="Z69" s="168" t="str">
        <f>IF(Y69="","",_xll.qlSimpleQuote(SUBSTITUTE(Y69,"=",""),,,Permanent,Trigger,ObjectOverwrite))</f>
        <v/>
      </c>
      <c r="AA69" s="168" t="str">
        <f>IF(Y69="","",'6M Pricing'!$I74)</f>
        <v/>
      </c>
      <c r="AB69" s="186" t="str">
        <f>IF(Z69="","",_xll.qlSimpleQuoteSetValue(Z69,AA69,Trigger))</f>
        <v/>
      </c>
      <c r="AC69" s="176"/>
      <c r="AD69" s="134"/>
      <c r="AE69" s="134"/>
      <c r="AF69" s="134" t="str">
        <v/>
      </c>
      <c r="AG69" s="168" t="str">
        <f>IF(AF69="","",_xll.qlSimpleQuote(SUBSTITUTE(AF69,"=",""),,,Permanent,Trigger,ObjectOverwrite))</f>
        <v/>
      </c>
      <c r="AH69" s="168" t="str">
        <f>IF(AF69="","",'1Y Pricing'!$I74)</f>
        <v/>
      </c>
      <c r="AI69" s="186" t="str">
        <f>IF(AG69="","",_xll.qlSimpleQuoteSetValue(AG69,AH69,Trigger))</f>
        <v/>
      </c>
    </row>
    <row r="70" spans="1:35" x14ac:dyDescent="0.2">
      <c r="B70" s="134"/>
      <c r="C70" s="134"/>
      <c r="D70" s="134" t="str">
        <v>EURONOIS21M=</v>
      </c>
      <c r="E70" s="134" t="str">
        <f>IF(D70="","",_xll.qlSimpleQuote(SUBSTITUTE(D70,"=",""),,,Permanent,Trigger,ObjectOverwrite))</f>
        <v>EURONOIS21M#0006</v>
      </c>
      <c r="F70" s="168">
        <f>IF(D70="","",'ON Pricing'!$I111)</f>
        <v>0</v>
      </c>
      <c r="G70" s="186" t="e">
        <f>IF(E70="","",_xll.qlSimpleQuoteSetValue(E70,F70,Trigger))</f>
        <v>#N/A</v>
      </c>
      <c r="H70" s="114"/>
      <c r="I70" s="134" t="s">
        <v>115</v>
      </c>
      <c r="J70" s="134" t="s">
        <v>116</v>
      </c>
      <c r="K70" s="134" t="str">
        <v/>
      </c>
      <c r="L70" s="168" t="str">
        <f>IF(K70="","",_xll.qlSimpleQuote(SUBSTITUTE(K70,"=",""),,,Permanent,Trigger,ObjectOverwrite))</f>
        <v/>
      </c>
      <c r="M70" s="168" t="str">
        <f>IF(K70="","",'1M Pricing'!$I75)</f>
        <v/>
      </c>
      <c r="N70" s="186" t="str">
        <f>IF(L70="","",_xll.qlSimpleQuoteSetValue(L70,M70,Trigger))</f>
        <v/>
      </c>
      <c r="O70" s="176"/>
      <c r="P70" s="134"/>
      <c r="Q70" s="134"/>
      <c r="R70" s="134" t="str">
        <v/>
      </c>
      <c r="S70" s="168" t="str">
        <f>IF(R70="","",_xll.qlSimpleQuote(SUBSTITUTE(R70,"=",""),,,Permanent,Trigger,ObjectOverwrite))</f>
        <v/>
      </c>
      <c r="T70" s="168" t="str">
        <f>IF(R70="","",'3M Pricing'!$I75)</f>
        <v/>
      </c>
      <c r="U70" s="186" t="str">
        <f>IF(S70="","",_xll.qlSimpleQuoteSetValue(S70,T70,Trigger))</f>
        <v/>
      </c>
      <c r="V70" s="113"/>
      <c r="W70" s="134"/>
      <c r="X70" s="134"/>
      <c r="Y70" s="134" t="str">
        <v/>
      </c>
      <c r="Z70" s="168" t="str">
        <f>IF(Y70="","",_xll.qlSimpleQuote(SUBSTITUTE(Y70,"=",""),,,Permanent,Trigger,ObjectOverwrite))</f>
        <v/>
      </c>
      <c r="AA70" s="168" t="str">
        <f>IF(Y70="","",'6M Pricing'!$I75)</f>
        <v/>
      </c>
      <c r="AB70" s="186" t="str">
        <f>IF(Z70="","",_xll.qlSimpleQuoteSetValue(Z70,AA70,Trigger))</f>
        <v/>
      </c>
      <c r="AC70" s="176"/>
      <c r="AD70" s="134"/>
      <c r="AE70" s="134"/>
      <c r="AF70" s="134" t="str">
        <v/>
      </c>
      <c r="AG70" s="168" t="str">
        <f>IF(AF70="","",_xll.qlSimpleQuote(SUBSTITUTE(AF70,"=",""),,,Permanent,Trigger,ObjectOverwrite))</f>
        <v/>
      </c>
      <c r="AH70" s="168" t="str">
        <f>IF(AF70="","",'1Y Pricing'!$I75)</f>
        <v/>
      </c>
      <c r="AI70" s="186" t="str">
        <f>IF(AG70="","",_xll.qlSimpleQuoteSetValue(AG70,AH70,Trigger))</f>
        <v/>
      </c>
    </row>
    <row r="71" spans="1:35" x14ac:dyDescent="0.2">
      <c r="B71" s="134"/>
      <c r="C71" s="134"/>
      <c r="D71" s="134" t="str">
        <v>EURONOIS22M=</v>
      </c>
      <c r="E71" s="134" t="str">
        <f>IF(D71="","",_xll.qlSimpleQuote(SUBSTITUTE(D71,"=",""),,,Permanent,Trigger,ObjectOverwrite))</f>
        <v>EURONOIS22M#0006</v>
      </c>
      <c r="F71" s="168">
        <f>IF(D71="","",'ON Pricing'!$I112)</f>
        <v>0</v>
      </c>
      <c r="G71" s="186" t="e">
        <f>IF(E71="","",_xll.qlSimpleQuoteSetValue(E71,F71,Trigger))</f>
        <v>#N/A</v>
      </c>
      <c r="H71" s="114"/>
      <c r="I71" s="134" t="s">
        <v>115</v>
      </c>
      <c r="J71" s="134" t="s">
        <v>117</v>
      </c>
      <c r="K71" s="134" t="str">
        <v/>
      </c>
      <c r="L71" s="168" t="str">
        <f>IF(K71="","",_xll.qlSimpleQuote(SUBSTITUTE(K71,"=",""),,,Permanent,Trigger,ObjectOverwrite))</f>
        <v/>
      </c>
      <c r="M71" s="168" t="str">
        <f>IF(K71="","",'1M Pricing'!$I76)</f>
        <v/>
      </c>
      <c r="N71" s="186" t="str">
        <f>IF(L71="","",_xll.qlSimpleQuoteSetValue(L71,M71,Trigger))</f>
        <v/>
      </c>
      <c r="O71" s="176"/>
      <c r="P71" s="134"/>
      <c r="Q71" s="134"/>
      <c r="R71" s="134" t="str">
        <v/>
      </c>
      <c r="S71" s="168" t="str">
        <f>IF(R71="","",_xll.qlSimpleQuote(SUBSTITUTE(R71,"=",""),,,Permanent,Trigger,ObjectOverwrite))</f>
        <v/>
      </c>
      <c r="T71" s="168" t="str">
        <f>IF(R71="","",'3M Pricing'!$I76)</f>
        <v/>
      </c>
      <c r="U71" s="186" t="str">
        <f>IF(S71="","",_xll.qlSimpleQuoteSetValue(S71,T71,Trigger))</f>
        <v/>
      </c>
      <c r="V71" s="113"/>
      <c r="W71" s="134"/>
      <c r="X71" s="134"/>
      <c r="Y71" s="134" t="str">
        <v/>
      </c>
      <c r="Z71" s="168" t="str">
        <f>IF(Y71="","",_xll.qlSimpleQuote(SUBSTITUTE(Y71,"=",""),,,Permanent,Trigger,ObjectOverwrite))</f>
        <v/>
      </c>
      <c r="AA71" s="168" t="str">
        <f>IF(Y71="","",'6M Pricing'!$I76)</f>
        <v/>
      </c>
      <c r="AB71" s="186" t="str">
        <f>IF(Z71="","",_xll.qlSimpleQuoteSetValue(Z71,AA71,Trigger))</f>
        <v/>
      </c>
      <c r="AC71" s="176"/>
      <c r="AD71" s="134"/>
      <c r="AE71" s="134"/>
      <c r="AF71" s="134" t="str">
        <v/>
      </c>
      <c r="AG71" s="168" t="str">
        <f>IF(AF71="","",_xll.qlSimpleQuote(SUBSTITUTE(AF71,"=",""),,,Permanent,Trigger,ObjectOverwrite))</f>
        <v/>
      </c>
      <c r="AH71" s="168" t="str">
        <f>IF(AF71="","",'1Y Pricing'!$I76)</f>
        <v/>
      </c>
      <c r="AI71" s="186" t="str">
        <f>IF(AG71="","",_xll.qlSimpleQuoteSetValue(AG71,AH71,Trigger))</f>
        <v/>
      </c>
    </row>
    <row r="72" spans="1:35" x14ac:dyDescent="0.2">
      <c r="B72" s="134"/>
      <c r="C72" s="134"/>
      <c r="D72" s="134" t="str">
        <v>EURONOIS23M=</v>
      </c>
      <c r="E72" s="134" t="str">
        <f>IF(D72="","",_xll.qlSimpleQuote(SUBSTITUTE(D72,"=",""),,,Permanent,Trigger,ObjectOverwrite))</f>
        <v>EURONOIS23M#0006</v>
      </c>
      <c r="F72" s="168">
        <f>IF(D72="","",'ON Pricing'!$I113)</f>
        <v>0</v>
      </c>
      <c r="G72" s="186" t="e">
        <f>IF(E72="","",_xll.qlSimpleQuoteSetValue(E72,F72,Trigger))</f>
        <v>#N/A</v>
      </c>
      <c r="H72" s="114"/>
      <c r="I72" s="134" t="s">
        <v>115</v>
      </c>
      <c r="J72" s="134" t="s">
        <v>118</v>
      </c>
      <c r="K72" s="134" t="str">
        <v>EUR1MSW2Y=</v>
      </c>
      <c r="L72" s="168" t="str">
        <f>IF(K72="","",_xll.qlSimpleQuote(SUBSTITUTE(K72,"=",""),,,Permanent,Trigger,ObjectOverwrite))</f>
        <v>EUR1MSW2Y#0019</v>
      </c>
      <c r="M72" s="168">
        <f>IF(K72="","",'1M Pricing'!$I77)</f>
        <v>2.0184788249042111E-4</v>
      </c>
      <c r="N72" s="186">
        <f>IF(L72="","",_xll.qlSimpleQuoteSetValue(L72,M72,Trigger))</f>
        <v>-1.0403690578141196E-5</v>
      </c>
      <c r="O72" s="176"/>
      <c r="P72" s="134"/>
      <c r="Q72" s="134"/>
      <c r="R72" s="134" t="str">
        <v/>
      </c>
      <c r="S72" s="168" t="str">
        <f>IF(R72="","",_xll.qlSimpleQuote(SUBSTITUTE(R72,"=",""),,,Permanent,Trigger,ObjectOverwrite))</f>
        <v/>
      </c>
      <c r="T72" s="168" t="str">
        <f>IF(R72="","",'3M Pricing'!$I77)</f>
        <v/>
      </c>
      <c r="U72" s="186" t="str">
        <f>IF(S72="","",_xll.qlSimpleQuoteSetValue(S72,T72,Trigger))</f>
        <v/>
      </c>
      <c r="V72" s="113"/>
      <c r="W72" s="134"/>
      <c r="X72" s="134"/>
      <c r="Y72" s="134" t="str">
        <v/>
      </c>
      <c r="Z72" s="168" t="str">
        <f>IF(Y72="","",_xll.qlSimpleQuote(SUBSTITUTE(Y72,"=",""),,,Permanent,Trigger,ObjectOverwrite))</f>
        <v/>
      </c>
      <c r="AA72" s="168" t="str">
        <f>IF(Y72="","",'6M Pricing'!$I77)</f>
        <v/>
      </c>
      <c r="AB72" s="186" t="str">
        <f>IF(Z72="","",_xll.qlSimpleQuoteSetValue(Z72,AA72,Trigger))</f>
        <v/>
      </c>
      <c r="AC72" s="176"/>
      <c r="AD72" s="134"/>
      <c r="AE72" s="134"/>
      <c r="AF72" s="134" t="str">
        <v/>
      </c>
      <c r="AG72" s="168" t="str">
        <f>IF(AF72="","",_xll.qlSimpleQuote(SUBSTITUTE(AF72,"=",""),,,Permanent,Trigger,ObjectOverwrite))</f>
        <v/>
      </c>
      <c r="AH72" s="168" t="str">
        <f>IF(AF72="","",'1Y Pricing'!$I77)</f>
        <v/>
      </c>
      <c r="AI72" s="186" t="str">
        <f>IF(AG72="","",_xll.qlSimpleQuoteSetValue(AG72,AH72,Trigger))</f>
        <v/>
      </c>
    </row>
    <row r="73" spans="1:35" x14ac:dyDescent="0.2">
      <c r="B73" s="134"/>
      <c r="C73" s="134"/>
      <c r="D73" s="134" t="str">
        <v>EURONOIS2Y=</v>
      </c>
      <c r="E73" s="134" t="str">
        <f>IF(D73="","",_xll.qlSimpleQuote(SUBSTITUTE(D73,"=",""),,,Permanent,Trigger,ObjectOverwrite))</f>
        <v>EURONOIS2Y#0006</v>
      </c>
      <c r="F73" s="168">
        <f>IF(D73="","",'ON Pricing'!$I114)</f>
        <v>0</v>
      </c>
      <c r="G73" s="186" t="e">
        <f>IF(E73="","",_xll.qlSimpleQuoteSetValue(E73,F73,Trigger))</f>
        <v>#N/A</v>
      </c>
      <c r="H73" s="114"/>
      <c r="I73" s="134" t="s">
        <v>115</v>
      </c>
      <c r="J73" s="134" t="s">
        <v>25</v>
      </c>
      <c r="K73" s="134" t="str">
        <v>EUR1MSW2Y3M=</v>
      </c>
      <c r="L73" s="168" t="str">
        <f>IF(K73="","",_xll.qlSimpleQuote(SUBSTITUTE(K73,"=",""),,,Permanent,Trigger,ObjectOverwrite))</f>
        <v>EUR1MSW2Y3M#0020</v>
      </c>
      <c r="M73" s="168">
        <f>IF(K73="","",'1M Pricing'!$I78)</f>
        <v>4.4999999975967259E-4</v>
      </c>
      <c r="N73" s="186">
        <f>IF(L73="","",_xll.qlSimpleQuoteSetValue(L73,M73,Trigger))</f>
        <v>-1.0000000103788803E-5</v>
      </c>
      <c r="O73" s="176"/>
      <c r="P73" s="134" t="s">
        <v>115</v>
      </c>
      <c r="Q73" s="134" t="s">
        <v>25</v>
      </c>
      <c r="R73" s="134" t="str">
        <v/>
      </c>
      <c r="S73" s="168" t="str">
        <f>IF(R73="","",_xll.qlSimpleQuote(SUBSTITUTE(R73,"=",""),,,Permanent,Trigger,ObjectOverwrite))</f>
        <v/>
      </c>
      <c r="T73" s="168" t="str">
        <f>IF(R73="","",'3M Pricing'!$I78)</f>
        <v/>
      </c>
      <c r="U73" s="186" t="str">
        <f>IF(S73="","",_xll.qlSimpleQuoteSetValue(S73,T73,Trigger))</f>
        <v/>
      </c>
      <c r="V73" s="113"/>
      <c r="W73" s="134" t="s">
        <v>115</v>
      </c>
      <c r="X73" s="134" t="s">
        <v>25</v>
      </c>
      <c r="Y73" s="134" t="str">
        <v/>
      </c>
      <c r="Z73" s="168" t="str">
        <f>IF(Y73="","",_xll.qlSimpleQuote(SUBSTITUTE(Y73,"=",""),,,Permanent,Trigger,ObjectOverwrite))</f>
        <v/>
      </c>
      <c r="AA73" s="168" t="str">
        <f>IF(Y73="","",'6M Pricing'!$I78)</f>
        <v/>
      </c>
      <c r="AB73" s="186" t="str">
        <f>IF(Z73="","",_xll.qlSimpleQuoteSetValue(Z73,AA73,Trigger))</f>
        <v/>
      </c>
      <c r="AC73" s="176"/>
      <c r="AD73" s="134" t="s">
        <v>115</v>
      </c>
      <c r="AE73" s="134" t="s">
        <v>25</v>
      </c>
      <c r="AF73" s="134" t="str">
        <v/>
      </c>
      <c r="AG73" s="168" t="str">
        <f>IF(AF73="","",_xll.qlSimpleQuote(SUBSTITUTE(AF73,"=",""),,,Permanent,Trigger,ObjectOverwrite))</f>
        <v/>
      </c>
      <c r="AH73" s="168" t="str">
        <f>IF(AF73="","",'1Y Pricing'!$I78)</f>
        <v/>
      </c>
      <c r="AI73" s="186" t="str">
        <f>IF(AG73="","",_xll.qlSimpleQuoteSetValue(AG73,AH73,Trigger))</f>
        <v/>
      </c>
    </row>
    <row r="74" spans="1:35" x14ac:dyDescent="0.2">
      <c r="B74" s="134" t="s">
        <v>39</v>
      </c>
      <c r="C74" s="134" t="s">
        <v>107</v>
      </c>
      <c r="D74" s="134" t="str">
        <v/>
      </c>
      <c r="E74" s="134" t="str">
        <f>IF(D74="","",_xll.qlSimpleQuote(SUBSTITUTE(D74,"=",""),,,Permanent,Trigger,ObjectOverwrite))</f>
        <v/>
      </c>
      <c r="F74" s="168" t="str">
        <f>IF(D74="","",'ON Pricing'!$I115)</f>
        <v/>
      </c>
      <c r="G74" s="186" t="str">
        <f>IF(E74="","",_xll.qlSimpleQuoteSetValue(E74,F74,Trigger))</f>
        <v/>
      </c>
      <c r="H74" s="114"/>
      <c r="I74" s="134" t="s">
        <v>115</v>
      </c>
      <c r="J74" s="134" t="s">
        <v>26</v>
      </c>
      <c r="K74" s="134" t="str">
        <v>EUR1MSW2Y6M=</v>
      </c>
      <c r="L74" s="168" t="str">
        <f>IF(K74="","",_xll.qlSimpleQuote(SUBSTITUTE(K74,"=",""),,,Permanent,Trigger,ObjectOverwrite))</f>
        <v>EUR1MSW2Y6M#0019</v>
      </c>
      <c r="M74" s="168">
        <f>IF(K74="","",'1M Pricing'!$I79)</f>
        <v>1.7599999994842338E-3</v>
      </c>
      <c r="N74" s="186">
        <f>IF(L74="","",_xll.qlSimpleQuoteSetValue(L74,M74,Trigger))</f>
        <v>-1.0000000610535303E-5</v>
      </c>
      <c r="O74" s="176"/>
      <c r="P74" s="134" t="s">
        <v>115</v>
      </c>
      <c r="Q74" s="134" t="s">
        <v>26</v>
      </c>
      <c r="R74" s="134" t="str">
        <v/>
      </c>
      <c r="S74" s="168" t="str">
        <f>IF(R74="","",_xll.qlSimpleQuote(SUBSTITUTE(R74,"=",""),,,Permanent,Trigger,ObjectOverwrite))</f>
        <v/>
      </c>
      <c r="T74" s="168" t="str">
        <f>IF(R74="","",'3M Pricing'!$I79)</f>
        <v/>
      </c>
      <c r="U74" s="186" t="str">
        <f>IF(S74="","",_xll.qlSimpleQuoteSetValue(S74,T74,Trigger))</f>
        <v/>
      </c>
      <c r="V74" s="113"/>
      <c r="W74" s="134" t="s">
        <v>115</v>
      </c>
      <c r="X74" s="134" t="s">
        <v>26</v>
      </c>
      <c r="Y74" s="134" t="str">
        <v/>
      </c>
      <c r="Z74" s="168" t="str">
        <f>IF(Y74="","",_xll.qlSimpleQuote(SUBSTITUTE(Y74,"=",""),,,Permanent,Trigger,ObjectOverwrite))</f>
        <v/>
      </c>
      <c r="AA74" s="168" t="str">
        <f>IF(Y74="","",'6M Pricing'!$I79)</f>
        <v/>
      </c>
      <c r="AB74" s="186" t="str">
        <f>IF(Z74="","",_xll.qlSimpleQuoteSetValue(Z74,AA74,Trigger))</f>
        <v/>
      </c>
      <c r="AC74" s="176"/>
      <c r="AD74" s="134" t="s">
        <v>115</v>
      </c>
      <c r="AE74" s="134" t="s">
        <v>26</v>
      </c>
      <c r="AF74" s="134" t="str">
        <v/>
      </c>
      <c r="AG74" s="168" t="str">
        <f>IF(AF74="","",_xll.qlSimpleQuote(SUBSTITUTE(AF74,"=",""),,,Permanent,Trigger,ObjectOverwrite))</f>
        <v/>
      </c>
      <c r="AH74" s="168" t="str">
        <f>IF(AF74="","",'1Y Pricing'!$I79)</f>
        <v/>
      </c>
      <c r="AI74" s="186" t="str">
        <f>IF(AG74="","",_xll.qlSimpleQuoteSetValue(AG74,AH74,Trigger))</f>
        <v/>
      </c>
    </row>
    <row r="75" spans="1:35" x14ac:dyDescent="0.2">
      <c r="B75" s="134" t="s">
        <v>39</v>
      </c>
      <c r="C75" s="134" t="s">
        <v>108</v>
      </c>
      <c r="D75" s="134" t="str">
        <v/>
      </c>
      <c r="E75" s="134" t="str">
        <f>IF(D75="","",_xll.qlSimpleQuote(SUBSTITUTE(D75,"=",""),,,Permanent,Trigger,ObjectOverwrite))</f>
        <v/>
      </c>
      <c r="F75" s="168" t="str">
        <f>IF(D75="","",'ON Pricing'!$I116)</f>
        <v/>
      </c>
      <c r="G75" s="186" t="str">
        <f>IF(E75="","",_xll.qlSimpleQuoteSetValue(E75,F75,Trigger))</f>
        <v/>
      </c>
      <c r="H75" s="114"/>
      <c r="I75" s="134" t="s">
        <v>115</v>
      </c>
      <c r="J75" s="134" t="s">
        <v>27</v>
      </c>
      <c r="K75" s="134" t="str">
        <v>EUR1MSW2Y9M=</v>
      </c>
      <c r="L75" s="168" t="str">
        <f>IF(K75="","",_xll.qlSimpleQuote(SUBSTITUTE(K75,"=",""),,,Permanent,Trigger,ObjectOverwrite))</f>
        <v>EUR1MSW2Y9M#0020</v>
      </c>
      <c r="M75" s="168">
        <f>IF(K75="","",'1M Pricing'!$I80)</f>
        <v>3.2799999999947624E-3</v>
      </c>
      <c r="N75" s="186">
        <f>IF(L75="","",_xll.qlSimpleQuoteSetValue(L75,M75,Trigger))</f>
        <v>1.001208664586084E-13</v>
      </c>
      <c r="O75" s="176"/>
      <c r="P75" s="134" t="s">
        <v>115</v>
      </c>
      <c r="Q75" s="134" t="s">
        <v>27</v>
      </c>
      <c r="R75" s="134" t="str">
        <v/>
      </c>
      <c r="S75" s="168" t="str">
        <f>IF(R75="","",_xll.qlSimpleQuote(SUBSTITUTE(R75,"=",""),,,Permanent,Trigger,ObjectOverwrite))</f>
        <v/>
      </c>
      <c r="T75" s="168" t="str">
        <f>IF(R75="","",'3M Pricing'!$I80)</f>
        <v/>
      </c>
      <c r="U75" s="186" t="str">
        <f>IF(S75="","",_xll.qlSimpleQuoteSetValue(S75,T75,Trigger))</f>
        <v/>
      </c>
      <c r="V75" s="113"/>
      <c r="W75" s="134" t="s">
        <v>115</v>
      </c>
      <c r="X75" s="134" t="s">
        <v>27</v>
      </c>
      <c r="Y75" s="134" t="str">
        <v/>
      </c>
      <c r="Z75" s="168" t="str">
        <f>IF(Y75="","",_xll.qlSimpleQuote(SUBSTITUTE(Y75,"=",""),,,Permanent,Trigger,ObjectOverwrite))</f>
        <v/>
      </c>
      <c r="AA75" s="168" t="str">
        <f>IF(Y75="","",'6M Pricing'!$I80)</f>
        <v/>
      </c>
      <c r="AB75" s="186" t="str">
        <f>IF(Z75="","",_xll.qlSimpleQuoteSetValue(Z75,AA75,Trigger))</f>
        <v/>
      </c>
      <c r="AC75" s="176"/>
      <c r="AD75" s="134" t="s">
        <v>115</v>
      </c>
      <c r="AE75" s="134" t="s">
        <v>27</v>
      </c>
      <c r="AF75" s="134" t="str">
        <v/>
      </c>
      <c r="AG75" s="168" t="str">
        <f>IF(AF75="","",_xll.qlSimpleQuote(SUBSTITUTE(AF75,"=",""),,,Permanent,Trigger,ObjectOverwrite))</f>
        <v/>
      </c>
      <c r="AH75" s="168" t="str">
        <f>IF(AF75="","",'1Y Pricing'!$I80)</f>
        <v/>
      </c>
      <c r="AI75" s="186" t="str">
        <f>IF(AG75="","",_xll.qlSimpleQuoteSetValue(AG75,AH75,Trigger))</f>
        <v/>
      </c>
    </row>
    <row r="76" spans="1:35" x14ac:dyDescent="0.2">
      <c r="B76" s="134" t="s">
        <v>39</v>
      </c>
      <c r="C76" s="134" t="s">
        <v>109</v>
      </c>
      <c r="D76" s="134" t="str">
        <v>EURONOIS3Y=</v>
      </c>
      <c r="E76" s="134" t="str">
        <f>IF(D76="","",_xll.qlSimpleQuote(SUBSTITUTE(D76,"=",""),,,Permanent,Trigger,ObjectOverwrite))</f>
        <v>EURONOIS3Y#0006</v>
      </c>
      <c r="F76" s="168">
        <f>IF(D76="","",'ON Pricing'!$I117)</f>
        <v>1.4430000000157541E-2</v>
      </c>
      <c r="G76" s="186">
        <f>IF(E76="","",_xll.qlSimpleQuoteSetValue(E76,F76,Trigger))</f>
        <v>-2.6386705320735615E-13</v>
      </c>
      <c r="H76" s="114"/>
      <c r="I76" s="134" t="s">
        <v>115</v>
      </c>
      <c r="J76" s="134" t="s">
        <v>85</v>
      </c>
      <c r="K76" s="134" t="str">
        <v>EUR1MSW3Y=</v>
      </c>
      <c r="L76" s="168" t="str">
        <f>IF(K76="","",_xll.qlSimpleQuote(SUBSTITUTE(K76,"=",""),,,Permanent,Trigger,ObjectOverwrite))</f>
        <v>EUR1MSW3Y#0019</v>
      </c>
      <c r="M76" s="168">
        <f>IF(K76="","",'1M Pricing'!$I81)</f>
        <v>4.7400000000055401E-3</v>
      </c>
      <c r="N76" s="186">
        <f>IF(L76="","",_xll.qlSimpleQuoteSetValue(L76,M76,Trigger))</f>
        <v>-4.2708891978548991E-14</v>
      </c>
      <c r="O76" s="176"/>
      <c r="P76" s="134" t="s">
        <v>115</v>
      </c>
      <c r="Q76" s="134" t="s">
        <v>85</v>
      </c>
      <c r="R76" s="134" t="str">
        <v>EUR3MSW3Y=</v>
      </c>
      <c r="S76" s="168" t="str">
        <f>IF(R76="","",_xll.qlSimpleQuote(SUBSTITUTE(R76,"=",""),,,Permanent,Trigger,ObjectOverwrite))</f>
        <v>EUR3MSW3Y#0009</v>
      </c>
      <c r="T76" s="168">
        <f>IF(R76="","",'3M Pricing'!$I81)</f>
        <v>5.7300000000189161E-3</v>
      </c>
      <c r="U76" s="186">
        <f>IF(S76="","",_xll.qlSimpleQuoteSetValue(S76,T76,Trigger))</f>
        <v>1.1485777606790037E-13</v>
      </c>
      <c r="V76" s="113"/>
      <c r="W76" s="134" t="s">
        <v>115</v>
      </c>
      <c r="X76" s="134" t="s">
        <v>85</v>
      </c>
      <c r="Y76" s="134" t="str">
        <v>EUR6MSW3Y=</v>
      </c>
      <c r="Z76" s="168" t="str">
        <f>IF(Y76="","",_xll.qlSimpleQuote(SUBSTITUTE(Y76,"=",""),,,Permanent,Trigger,ObjectOverwrite))</f>
        <v>EUR6MSW3Y#0011</v>
      </c>
      <c r="AA76" s="168">
        <f>IF(Y76="","",'6M Pricing'!$I81)</f>
        <v>5.7045608588812873E-3</v>
      </c>
      <c r="AB76" s="186" t="e">
        <f>IF(Z76="","",_xll.qlSimpleQuoteSetValue(Z76,AA76,Trigger))</f>
        <v>#N/A</v>
      </c>
      <c r="AC76" s="176"/>
      <c r="AD76" s="134" t="s">
        <v>115</v>
      </c>
      <c r="AE76" s="134" t="s">
        <v>85</v>
      </c>
      <c r="AF76" s="134" t="str">
        <v>EUR1YSW3Y=</v>
      </c>
      <c r="AG76" s="168" t="str">
        <f>IF(AF76="","",_xll.qlSimpleQuote(SUBSTITUTE(AF76,"=",""),,,Permanent,Trigger,ObjectOverwrite))</f>
        <v>EUR1YSW3Y#0011</v>
      </c>
      <c r="AH76" s="168">
        <f>IF(AF76="","",'1Y Pricing'!$I81)</f>
        <v>7.6300000000041118E-3</v>
      </c>
      <c r="AI76" s="186">
        <f>IF(AG76="","",_xll.qlSimpleQuoteSetValue(AG76,AH76,Trigger))</f>
        <v>1.0000000004098744E-5</v>
      </c>
    </row>
    <row r="77" spans="1:35" x14ac:dyDescent="0.2">
      <c r="A77" s="27"/>
      <c r="B77" s="178" t="str">
        <f t="shared" ref="B77:B93" si="1">IF(F77="","","Dp")</f>
        <v/>
      </c>
      <c r="C77" s="179"/>
      <c r="D77" s="179"/>
      <c r="E77" s="179" t="str">
        <f>IF(D77="","",_xll.qlSimpleQuote(SUBSTITUTE(D77,"=",""),,,Permanent,Trigger,ObjectOverwrite))</f>
        <v/>
      </c>
      <c r="F77" s="180" t="str">
        <f>IF(D77="","",'ON Pricing'!#REF!)</f>
        <v/>
      </c>
      <c r="G77" s="187"/>
      <c r="H77" s="114"/>
      <c r="I77" s="134" t="s">
        <v>115</v>
      </c>
      <c r="J77" s="134" t="s">
        <v>28</v>
      </c>
      <c r="K77" s="134" t="str">
        <v>EUR1MSW4Y=</v>
      </c>
      <c r="L77" s="168" t="str">
        <f>IF(K77="","",_xll.qlSimpleQuote(SUBSTITUTE(K77,"=",""),,,Permanent,Trigger,ObjectOverwrite))</f>
        <v>EUR1MSW4Y#0019</v>
      </c>
      <c r="M77" s="168">
        <f>IF(K77="","",'1M Pricing'!$I82)</f>
        <v>6.1600000000079343E-3</v>
      </c>
      <c r="N77" s="186">
        <f>IF(L77="","",_xll.qlSimpleQuoteSetValue(L77,M77,Trigger))</f>
        <v>-3.7220226900558373E-14</v>
      </c>
      <c r="O77" s="176"/>
      <c r="P77" s="134" t="s">
        <v>115</v>
      </c>
      <c r="Q77" s="134" t="s">
        <v>28</v>
      </c>
      <c r="R77" s="134" t="str">
        <v>EUR3MSW4Y=</v>
      </c>
      <c r="S77" s="168" t="str">
        <f>IF(R77="","",_xll.qlSimpleQuote(SUBSTITUTE(R77,"=",""),,,Permanent,Trigger,ObjectOverwrite))</f>
        <v>EUR3MSW4Y#0009</v>
      </c>
      <c r="T77" s="168">
        <f>IF(R77="","",'3M Pricing'!$I82)</f>
        <v>7.1600000000334113E-3</v>
      </c>
      <c r="U77" s="186">
        <f>IF(S77="","",_xll.qlSimpleQuoteSetValue(S77,T77,Trigger))</f>
        <v>1.89756196866675E-13</v>
      </c>
      <c r="V77" s="113"/>
      <c r="W77" s="134" t="s">
        <v>115</v>
      </c>
      <c r="X77" s="134" t="s">
        <v>28</v>
      </c>
      <c r="Y77" s="134" t="str">
        <v>EUR6MSW4Y=</v>
      </c>
      <c r="Z77" s="168" t="str">
        <f>IF(Y77="","",_xll.qlSimpleQuote(SUBSTITUTE(Y77,"=",""),,,Permanent,Trigger,ObjectOverwrite))</f>
        <v>EUR6MSW4Y#0011</v>
      </c>
      <c r="AA77" s="168">
        <f>IF(Y77="","",'6M Pricing'!$I82)</f>
        <v>7.0109883063096835E-3</v>
      </c>
      <c r="AB77" s="186" t="e">
        <f>IF(Z77="","",_xll.qlSimpleQuoteSetValue(Z77,AA77,Trigger))</f>
        <v>#N/A</v>
      </c>
      <c r="AC77" s="176"/>
      <c r="AD77" s="134" t="s">
        <v>115</v>
      </c>
      <c r="AE77" s="134" t="s">
        <v>28</v>
      </c>
      <c r="AF77" s="134" t="str">
        <v>EUR1YSW4Y=</v>
      </c>
      <c r="AG77" s="168" t="str">
        <f>IF(AF77="","",_xll.qlSimpleQuote(SUBSTITUTE(AF77,"=",""),,,Permanent,Trigger,ObjectOverwrite))</f>
        <v>EUR1YSW4Y#0011</v>
      </c>
      <c r="AH77" s="168">
        <f>IF(AF77="","",'1Y Pricing'!$I82)</f>
        <v>9.0499999999990467E-3</v>
      </c>
      <c r="AI77" s="186">
        <f>IF(AG77="","",_xll.qlSimpleQuoteSetValue(AG77,AH77,Trigger))</f>
        <v>9.9999999990350863E-6</v>
      </c>
    </row>
    <row r="78" spans="1:35" x14ac:dyDescent="0.2">
      <c r="A78" s="27"/>
      <c r="B78" s="83" t="str">
        <f t="shared" si="1"/>
        <v/>
      </c>
      <c r="C78" s="176"/>
      <c r="D78" s="176"/>
      <c r="E78" s="176" t="str">
        <f>IF(D78="","",_xll.qlSimpleQuote(SUBSTITUTE(D78,"=",""),,,Permanent,Trigger,ObjectOverwrite))</f>
        <v/>
      </c>
      <c r="F78" s="177" t="str">
        <f>IF(D78="","",'ON Pricing'!#REF!)</f>
        <v/>
      </c>
      <c r="G78" s="188"/>
      <c r="H78" s="114"/>
      <c r="I78" s="134" t="s">
        <v>115</v>
      </c>
      <c r="J78" s="134" t="s">
        <v>86</v>
      </c>
      <c r="K78" s="134" t="str">
        <v>EUR1MSW5Y=</v>
      </c>
      <c r="L78" s="168" t="str">
        <f>IF(K78="","",_xll.qlSimpleQuote(SUBSTITUTE(K78,"=",""),,,Permanent,Trigger,ObjectOverwrite))</f>
        <v>EUR1MSW5Y#0020</v>
      </c>
      <c r="M78" s="168">
        <f>IF(K78="","",'1M Pricing'!$I83)</f>
        <v>7.4800000000281716E-3</v>
      </c>
      <c r="N78" s="186">
        <f>IF(L78="","",_xll.qlSimpleQuoteSetValue(L78,M78,Trigger))</f>
        <v>9.9999998810790941E-6</v>
      </c>
      <c r="O78" s="176"/>
      <c r="P78" s="134" t="s">
        <v>115</v>
      </c>
      <c r="Q78" s="134" t="s">
        <v>86</v>
      </c>
      <c r="R78" s="134" t="str">
        <v>EUR3MSW5Y=</v>
      </c>
      <c r="S78" s="168" t="str">
        <f>IF(R78="","",_xll.qlSimpleQuote(SUBSTITUTE(R78,"=",""),,,Permanent,Trigger,ObjectOverwrite))</f>
        <v>EUR3MSW5Y#0009</v>
      </c>
      <c r="T78" s="168">
        <f>IF(R78="","",'3M Pricing'!$I83)</f>
        <v>8.4900000000729166E-3</v>
      </c>
      <c r="U78" s="186">
        <f>IF(S78="","",_xll.qlSimpleQuoteSetValue(S78,T78,Trigger))</f>
        <v>1.0000000275282861E-5</v>
      </c>
      <c r="V78" s="113"/>
      <c r="W78" s="134" t="s">
        <v>115</v>
      </c>
      <c r="X78" s="134" t="s">
        <v>86</v>
      </c>
      <c r="Y78" s="134" t="str">
        <v>EUR6MSW5Y=</v>
      </c>
      <c r="Z78" s="168" t="str">
        <f>IF(Y78="","",_xll.qlSimpleQuote(SUBSTITUTE(Y78,"=",""),,,Permanent,Trigger,ObjectOverwrite))</f>
        <v>EUR6MSW5Y#0011</v>
      </c>
      <c r="AA78" s="168">
        <f>IF(Y78="","",'6M Pricing'!$I83)</f>
        <v>8.2269376892772205E-3</v>
      </c>
      <c r="AB78" s="186" t="e">
        <f>IF(Z78="","",_xll.qlSimpleQuoteSetValue(Z78,AA78,Trigger))</f>
        <v>#N/A</v>
      </c>
      <c r="AC78" s="176"/>
      <c r="AD78" s="134" t="s">
        <v>115</v>
      </c>
      <c r="AE78" s="134" t="s">
        <v>86</v>
      </c>
      <c r="AF78" s="134" t="str">
        <v>EUR1YSW5Y=</v>
      </c>
      <c r="AG78" s="168" t="str">
        <f>IF(AF78="","",_xll.qlSimpleQuote(SUBSTITUTE(AF78,"=",""),,,Permanent,Trigger,ObjectOverwrite))</f>
        <v>EUR1YSW5Y#0011</v>
      </c>
      <c r="AH78" s="168">
        <f>IF(AF78="","",'1Y Pricing'!$I83)</f>
        <v>1.0360000000000209E-2</v>
      </c>
      <c r="AI78" s="186">
        <f>IF(AG78="","",_xll.qlSimpleQuoteSetValue(AG78,AH78,Trigger))</f>
        <v>1.000000000020429E-5</v>
      </c>
    </row>
    <row r="79" spans="1:35" x14ac:dyDescent="0.2">
      <c r="A79" s="27"/>
      <c r="B79" s="83" t="str">
        <f t="shared" si="1"/>
        <v/>
      </c>
      <c r="C79" s="176"/>
      <c r="D79" s="176"/>
      <c r="E79" s="176" t="str">
        <f>IF(D79="","",_xll.qlSimpleQuote(SUBSTITUTE(D79,"=",""),,,Permanent,Trigger,ObjectOverwrite))</f>
        <v/>
      </c>
      <c r="F79" s="177" t="str">
        <f>IF(D79="","",'ON Pricing'!#REF!)</f>
        <v/>
      </c>
      <c r="G79" s="188"/>
      <c r="H79" s="114"/>
      <c r="I79" s="134" t="s">
        <v>115</v>
      </c>
      <c r="J79" s="134" t="s">
        <v>87</v>
      </c>
      <c r="K79" s="134" t="str">
        <v>EUR1MSW6Y=</v>
      </c>
      <c r="L79" s="168" t="str">
        <f>IF(K79="","",_xll.qlSimpleQuote(SUBSTITUTE(K79,"=",""),,,Permanent,Trigger,ObjectOverwrite))</f>
        <v>EUR1MSW6Y#0019</v>
      </c>
      <c r="M79" s="168">
        <f>IF(K79="","",'1M Pricing'!$I84)</f>
        <v>8.6700000000034371E-3</v>
      </c>
      <c r="N79" s="186">
        <f>IF(L79="","",_xll.qlSimpleQuoteSetValue(L79,M79,Trigger))</f>
        <v>9.9999997746381963E-6</v>
      </c>
      <c r="O79" s="176"/>
      <c r="P79" s="134" t="s">
        <v>115</v>
      </c>
      <c r="Q79" s="134" t="s">
        <v>87</v>
      </c>
      <c r="R79" s="134" t="str">
        <v>EUR3MSW6Y=</v>
      </c>
      <c r="S79" s="168" t="str">
        <f>IF(R79="","",_xll.qlSimpleQuote(SUBSTITUTE(R79,"=",""),,,Permanent,Trigger,ObjectOverwrite))</f>
        <v>EUR3MSW6Y#0009</v>
      </c>
      <c r="T79" s="168">
        <f>IF(R79="","",'3M Pricing'!$I84)</f>
        <v>9.6800000000130827E-3</v>
      </c>
      <c r="U79" s="186">
        <f>IF(S79="","",_xll.qlSimpleQuoteSetValue(S79,T79,Trigger))</f>
        <v>1.0000000257710112E-5</v>
      </c>
      <c r="V79" s="113"/>
      <c r="W79" s="134" t="s">
        <v>115</v>
      </c>
      <c r="X79" s="134" t="s">
        <v>87</v>
      </c>
      <c r="Y79" s="134" t="str">
        <v>EUR6MSW6Y=</v>
      </c>
      <c r="Z79" s="168" t="str">
        <f>IF(Y79="","",_xll.qlSimpleQuote(SUBSTITUTE(Y79,"=",""),,,Permanent,Trigger,ObjectOverwrite))</f>
        <v>EUR6MSW6Y#0011</v>
      </c>
      <c r="AA79" s="168">
        <f>IF(Y79="","",'6M Pricing'!$I84)</f>
        <v>9.3326191671917833E-3</v>
      </c>
      <c r="AB79" s="186" t="e">
        <f>IF(Z79="","",_xll.qlSimpleQuoteSetValue(Z79,AA79,Trigger))</f>
        <v>#N/A</v>
      </c>
      <c r="AC79" s="176"/>
      <c r="AD79" s="134" t="s">
        <v>115</v>
      </c>
      <c r="AE79" s="134" t="s">
        <v>87</v>
      </c>
      <c r="AF79" s="134" t="str">
        <v>EUR1YSW6Y=</v>
      </c>
      <c r="AG79" s="168" t="str">
        <f>IF(AF79="","",_xll.qlSimpleQuote(SUBSTITUTE(AF79,"=",""),,,Permanent,Trigger,ObjectOverwrite))</f>
        <v>EUR1YSW6Y#0011</v>
      </c>
      <c r="AH79" s="168">
        <f>IF(AF79="","",'1Y Pricing'!$I84)</f>
        <v>1.1529999999999893E-2</v>
      </c>
      <c r="AI79" s="186">
        <f>IF(AG79="","",_xll.qlSimpleQuoteSetValue(AG79,AH79,Trigger))</f>
        <v>9.9999999998868355E-6</v>
      </c>
    </row>
    <row r="80" spans="1:35" x14ac:dyDescent="0.2">
      <c r="A80" s="27"/>
      <c r="B80" s="83" t="str">
        <f t="shared" si="1"/>
        <v/>
      </c>
      <c r="C80" s="176"/>
      <c r="D80" s="176"/>
      <c r="E80" s="176" t="str">
        <f>IF(D80="","",_xll.qlSimpleQuote(SUBSTITUTE(D80,"=",""),,,Permanent,Trigger,ObjectOverwrite))</f>
        <v/>
      </c>
      <c r="F80" s="177" t="str">
        <f>IF(D80="","",'ON Pricing'!#REF!)</f>
        <v/>
      </c>
      <c r="G80" s="188"/>
      <c r="H80" s="114"/>
      <c r="I80" s="134" t="s">
        <v>115</v>
      </c>
      <c r="J80" s="134" t="s">
        <v>29</v>
      </c>
      <c r="K80" s="134" t="str">
        <v>EUR1MSW7Y=</v>
      </c>
      <c r="L80" s="168" t="str">
        <f>IF(K80="","",_xll.qlSimpleQuote(SUBSTITUTE(K80,"=",""),,,Permanent,Trigger,ObjectOverwrite))</f>
        <v>EUR1MSW7Y#0019</v>
      </c>
      <c r="M80" s="168">
        <f>IF(K80="","",'1M Pricing'!$I85)</f>
        <v>9.6800000000137627E-3</v>
      </c>
      <c r="N80" s="186">
        <f>IF(L80="","",_xll.qlSimpleQuoteSetValue(L80,M80,Trigger))</f>
        <v>9.999999665014081E-6</v>
      </c>
      <c r="O80" s="176"/>
      <c r="P80" s="134" t="s">
        <v>115</v>
      </c>
      <c r="Q80" s="134" t="s">
        <v>29</v>
      </c>
      <c r="R80" s="134" t="str">
        <v>EUR3MSW7Y=</v>
      </c>
      <c r="S80" s="168" t="str">
        <f>IF(R80="","",_xll.qlSimpleQuote(SUBSTITUTE(R80,"=",""),,,Permanent,Trigger,ObjectOverwrite))</f>
        <v>EUR3MSW7Y#0009</v>
      </c>
      <c r="T80" s="168">
        <f>IF(R80="","",'3M Pricing'!$I85)</f>
        <v>1.0690000000039166E-2</v>
      </c>
      <c r="U80" s="186">
        <f>IF(S80="","",_xll.qlSimpleQuoteSetValue(S80,T80,Trigger))</f>
        <v>1.0000000105295573E-5</v>
      </c>
      <c r="V80" s="113"/>
      <c r="W80" s="134" t="s">
        <v>115</v>
      </c>
      <c r="X80" s="134" t="s">
        <v>29</v>
      </c>
      <c r="Y80" s="134" t="str">
        <v>EUR6MSW7Y=</v>
      </c>
      <c r="Z80" s="168" t="str">
        <f>IF(Y80="","",_xll.qlSimpleQuote(SUBSTITUTE(Y80,"=",""),,,Permanent,Trigger,ObjectOverwrite))</f>
        <v>EUR6MSW7Y#0011</v>
      </c>
      <c r="AA80" s="168">
        <f>IF(Y80="","",'6M Pricing'!$I85)</f>
        <v>1.0278447761414636E-2</v>
      </c>
      <c r="AB80" s="186" t="e">
        <f>IF(Z80="","",_xll.qlSimpleQuoteSetValue(Z80,AA80,Trigger))</f>
        <v>#N/A</v>
      </c>
      <c r="AC80" s="176"/>
      <c r="AD80" s="134" t="s">
        <v>115</v>
      </c>
      <c r="AE80" s="134" t="s">
        <v>29</v>
      </c>
      <c r="AF80" s="134" t="str">
        <v>EUR1YSW7Y=</v>
      </c>
      <c r="AG80" s="168" t="str">
        <f>IF(AF80="","",_xll.qlSimpleQuote(SUBSTITUTE(AF80,"=",""),,,Permanent,Trigger,ObjectOverwrite))</f>
        <v>EUR1YSW7Y#0011</v>
      </c>
      <c r="AH80" s="168">
        <f>IF(AF80="","",'1Y Pricing'!$I85)</f>
        <v>1.2509999999999926E-2</v>
      </c>
      <c r="AI80" s="186">
        <f>IF(AG80="","",_xll.qlSimpleQuoteSetValue(AG80,AH80,Trigger))</f>
        <v>9.9999999999163258E-6</v>
      </c>
    </row>
    <row r="81" spans="1:35" x14ac:dyDescent="0.2">
      <c r="A81" s="27"/>
      <c r="B81" s="83" t="str">
        <f t="shared" si="1"/>
        <v/>
      </c>
      <c r="C81" s="176"/>
      <c r="D81" s="176"/>
      <c r="E81" s="176" t="str">
        <f>IF(D81="","",_xll.qlSimpleQuote(SUBSTITUTE(D81,"=",""),,,Permanent,Trigger,ObjectOverwrite))</f>
        <v/>
      </c>
      <c r="F81" s="177" t="str">
        <f>IF(D81="","",'ON Pricing'!#REF!)</f>
        <v/>
      </c>
      <c r="G81" s="188"/>
      <c r="H81" s="114"/>
      <c r="I81" s="134" t="s">
        <v>115</v>
      </c>
      <c r="J81" s="134" t="s">
        <v>88</v>
      </c>
      <c r="K81" s="134" t="str">
        <v>EUR1MSW8Y=</v>
      </c>
      <c r="L81" s="168" t="str">
        <f>IF(K81="","",_xll.qlSimpleQuote(SUBSTITUTE(K81,"=",""),,,Permanent,Trigger,ObjectOverwrite))</f>
        <v>EUR1MSW8Y#0019</v>
      </c>
      <c r="M81" s="168">
        <f>IF(K81="","",'1M Pricing'!$I86)</f>
        <v>1.0566662068195508E-2</v>
      </c>
      <c r="N81" s="186">
        <f>IF(L81="","",_xll.qlSimpleQuoteSetValue(L81,M81,Trigger))</f>
        <v>1.0195231248663617E-5</v>
      </c>
      <c r="O81" s="176"/>
      <c r="P81" s="134" t="s">
        <v>115</v>
      </c>
      <c r="Q81" s="134" t="s">
        <v>88</v>
      </c>
      <c r="R81" s="134" t="str">
        <v>EUR3MSW8Y=</v>
      </c>
      <c r="S81" s="168" t="str">
        <f>IF(R81="","",_xll.qlSimpleQuote(SUBSTITUTE(R81,"=",""),,,Permanent,Trigger,ObjectOverwrite))</f>
        <v>EUR3MSW8Y#0009</v>
      </c>
      <c r="T81" s="168">
        <f>IF(R81="","",'3M Pricing'!$I86)</f>
        <v>1.1568867150177953E-2</v>
      </c>
      <c r="U81" s="186">
        <f>IF(S81="","",_xll.qlSimpleQuoteSetValue(S81,T81,Trigger))</f>
        <v>1.019555064248924E-5</v>
      </c>
      <c r="V81" s="113"/>
      <c r="W81" s="134" t="s">
        <v>115</v>
      </c>
      <c r="X81" s="134" t="s">
        <v>88</v>
      </c>
      <c r="Y81" s="134" t="str">
        <v>EUR6MSW8Y=</v>
      </c>
      <c r="Z81" s="168" t="str">
        <f>IF(Y81="","",_xll.qlSimpleQuote(SUBSTITUTE(Y81,"=",""),,,Permanent,Trigger,ObjectOverwrite))</f>
        <v>EUR6MSW8Y#0011</v>
      </c>
      <c r="AA81" s="168">
        <f>IF(Y81="","",'6M Pricing'!$I86)</f>
        <v>1.1096765065189867E-2</v>
      </c>
      <c r="AB81" s="186" t="e">
        <f>IF(Z81="","",_xll.qlSimpleQuoteSetValue(Z81,AA81,Trigger))</f>
        <v>#N/A</v>
      </c>
      <c r="AC81" s="176"/>
      <c r="AD81" s="134" t="s">
        <v>115</v>
      </c>
      <c r="AE81" s="134" t="s">
        <v>88</v>
      </c>
      <c r="AF81" s="134" t="str">
        <v>EUR1YSW8Y=</v>
      </c>
      <c r="AG81" s="168" t="str">
        <f>IF(AF81="","",_xll.qlSimpleQuote(SUBSTITUTE(AF81,"=",""),,,Permanent,Trigger,ObjectOverwrite))</f>
        <v>EUR1YSW8Y#0011</v>
      </c>
      <c r="AH81" s="168">
        <f>IF(AF81="","",'1Y Pricing'!$I86)</f>
        <v>1.3335454319874176E-2</v>
      </c>
      <c r="AI81" s="186">
        <f>IF(AG81="","",_xll.qlSimpleQuoteSetValue(AG81,AH81,Trigger))</f>
        <v>1.0013984821817534E-5</v>
      </c>
    </row>
    <row r="82" spans="1:35" x14ac:dyDescent="0.2">
      <c r="A82" s="27"/>
      <c r="B82" s="83" t="str">
        <f t="shared" si="1"/>
        <v/>
      </c>
      <c r="C82" s="176"/>
      <c r="D82" s="176"/>
      <c r="E82" s="176" t="str">
        <f>IF(D82="","",_xll.qlSimpleQuote(SUBSTITUTE(D82,"=",""),,,Permanent,Trigger,ObjectOverwrite))</f>
        <v/>
      </c>
      <c r="F82" s="177" t="str">
        <f>IF(D82="","",'ON Pricing'!#REF!)</f>
        <v/>
      </c>
      <c r="G82" s="188"/>
      <c r="H82" s="114"/>
      <c r="I82" s="134" t="s">
        <v>115</v>
      </c>
      <c r="J82" s="134" t="s">
        <v>30</v>
      </c>
      <c r="K82" s="134" t="str">
        <v>EUR1MSW9Y=</v>
      </c>
      <c r="L82" s="168" t="str">
        <f>IF(K82="","",_xll.qlSimpleQuote(SUBSTITUTE(K82,"=",""),,,Permanent,Trigger,ObjectOverwrite))</f>
        <v>EUR1MSW9Y#0019</v>
      </c>
      <c r="M82" s="168">
        <f>IF(K82="","",'1M Pricing'!$I87)</f>
        <v>1.1339999999975457E-2</v>
      </c>
      <c r="N82" s="186">
        <f>IF(L82="","",_xll.qlSimpleQuoteSetValue(L82,M82,Trigger))</f>
        <v>9.9999997866442175E-6</v>
      </c>
      <c r="O82" s="176"/>
      <c r="P82" s="134" t="s">
        <v>115</v>
      </c>
      <c r="Q82" s="134" t="s">
        <v>30</v>
      </c>
      <c r="R82" s="134" t="str">
        <v>EUR3MSW9Y=</v>
      </c>
      <c r="S82" s="168" t="str">
        <f>IF(R82="","",_xll.qlSimpleQuote(SUBSTITUTE(R82,"=",""),,,Permanent,Trigger,ObjectOverwrite))</f>
        <v>EUR3MSW9Y#0009</v>
      </c>
      <c r="T82" s="168">
        <f>IF(R82="","",'3M Pricing'!$I87)</f>
        <v>1.2330000000039571E-2</v>
      </c>
      <c r="U82" s="186">
        <f>IF(S82="","",_xll.qlSimpleQuoteSetValue(S82,T82,Trigger))</f>
        <v>1.0000000198767678E-5</v>
      </c>
      <c r="V82" s="113"/>
      <c r="W82" s="134" t="s">
        <v>115</v>
      </c>
      <c r="X82" s="134" t="s">
        <v>30</v>
      </c>
      <c r="Y82" s="134" t="str">
        <v>EUR6MSW9Y=</v>
      </c>
      <c r="Z82" s="168" t="str">
        <f>IF(Y82="","",_xll.qlSimpleQuote(SUBSTITUTE(Y82,"=",""),,,Permanent,Trigger,ObjectOverwrite))</f>
        <v>EUR6MSW9Y#0011</v>
      </c>
      <c r="AA82" s="168">
        <f>IF(Y82="","",'6M Pricing'!$I87)</f>
        <v>1.1800661010602174E-2</v>
      </c>
      <c r="AB82" s="186" t="e">
        <f>IF(Z82="","",_xll.qlSimpleQuoteSetValue(Z82,AA82,Trigger))</f>
        <v>#N/A</v>
      </c>
      <c r="AC82" s="176"/>
      <c r="AD82" s="134" t="s">
        <v>115</v>
      </c>
      <c r="AE82" s="134" t="s">
        <v>30</v>
      </c>
      <c r="AF82" s="134" t="str">
        <v>EUR1YSW9Y=</v>
      </c>
      <c r="AG82" s="168" t="str">
        <f>IF(AF82="","",_xll.qlSimpleQuote(SUBSTITUTE(AF82,"=",""),,,Permanent,Trigger,ObjectOverwrite))</f>
        <v>EUR1YSW9Y#0011</v>
      </c>
      <c r="AH82" s="168">
        <f>IF(AF82="","",'1Y Pricing'!$I87)</f>
        <v>1.4030000000041514E-2</v>
      </c>
      <c r="AI82" s="186">
        <f>IF(AG82="","",_xll.qlSimpleQuoteSetValue(AG82,AH82,Trigger))</f>
        <v>1.000000015104717E-5</v>
      </c>
    </row>
    <row r="83" spans="1:35" hidden="1" outlineLevel="1" x14ac:dyDescent="0.2">
      <c r="A83" s="27"/>
      <c r="B83" s="83" t="str">
        <f t="shared" si="1"/>
        <v/>
      </c>
      <c r="C83" s="176"/>
      <c r="D83" s="176"/>
      <c r="E83" s="176" t="str">
        <f>IF(D83="","",_xll.qlSimpleQuote(SUBSTITUTE(D83,"=",""),,,Permanent,Trigger,ObjectOverwrite))</f>
        <v/>
      </c>
      <c r="F83" s="177" t="str">
        <f>IF(D83="","",'ON Pricing'!#REF!)</f>
        <v/>
      </c>
      <c r="G83" s="188"/>
      <c r="H83" s="114"/>
      <c r="I83" s="134" t="s">
        <v>115</v>
      </c>
      <c r="J83" s="134" t="s">
        <v>89</v>
      </c>
      <c r="K83" s="134" t="str">
        <v>EUR1MSW10Y=</v>
      </c>
      <c r="L83" s="168" t="str">
        <f>IF(K83="","",_xll.qlSimpleQuote(SUBSTITUTE(K83,"=",""),,,Permanent,Trigger,ObjectOverwrite))</f>
        <v>EUR1MSW10Y#0019</v>
      </c>
      <c r="M83" s="168">
        <f>IF(K83="","",'1M Pricing'!$I88)</f>
        <v>1.198587023140267E-2</v>
      </c>
      <c r="N83" s="186">
        <f>IF(L83="","",_xll.qlSimpleQuoteSetValue(L83,M83,Trigger))</f>
        <v>9.9051941440039815E-6</v>
      </c>
      <c r="O83" s="176"/>
      <c r="P83" s="134" t="s">
        <v>115</v>
      </c>
      <c r="Q83" s="134" t="s">
        <v>89</v>
      </c>
      <c r="R83" s="134" t="str">
        <v>EUR3MSW10Y=</v>
      </c>
      <c r="S83" s="168" t="str">
        <f>IF(R83="","",_xll.qlSimpleQuote(SUBSTITUTE(R83,"=",""),,,Permanent,Trigger,ObjectOverwrite))</f>
        <v>EUR3MSW10Y#0009</v>
      </c>
      <c r="T83" s="168">
        <f>IF(R83="","",'3M Pricing'!$I88)</f>
        <v>1.2966020357511064E-2</v>
      </c>
      <c r="U83" s="186">
        <f>IF(S83="","",_xll.qlSimpleQuoteSetValue(S83,T83,Trigger))</f>
        <v>9.9050418130540441E-6</v>
      </c>
      <c r="V83" s="113"/>
      <c r="W83" s="134" t="s">
        <v>115</v>
      </c>
      <c r="X83" s="134" t="s">
        <v>89</v>
      </c>
      <c r="Y83" s="134" t="str">
        <v>EUR6MSW10Y=</v>
      </c>
      <c r="Z83" s="168" t="str">
        <f>IF(Y83="","",_xll.qlSimpleQuote(SUBSTITUTE(Y83,"=",""),,,Permanent,Trigger,ObjectOverwrite))</f>
        <v>EUR6MSW10Y#0011</v>
      </c>
      <c r="AA83" s="168">
        <f>IF(Y83="","",'6M Pricing'!$I88)</f>
        <v>1.2386838006252726E-2</v>
      </c>
      <c r="AB83" s="186" t="e">
        <f>IF(Z83="","",_xll.qlSimpleQuoteSetValue(Z83,AA83,Trigger))</f>
        <v>#N/A</v>
      </c>
      <c r="AC83" s="176"/>
      <c r="AD83" s="134" t="s">
        <v>115</v>
      </c>
      <c r="AE83" s="134" t="s">
        <v>89</v>
      </c>
      <c r="AF83" s="134" t="str">
        <v>EUR1YSW10Y=</v>
      </c>
      <c r="AG83" s="168" t="str">
        <f>IF(AF83="","",_xll.qlSimpleQuote(SUBSTITUTE(AF83,"=",""),,,Permanent,Trigger,ObjectOverwrite))</f>
        <v>EUR1YSW10Y#0011</v>
      </c>
      <c r="AH83" s="168">
        <f>IF(AF83="","",'1Y Pricing'!$I88)</f>
        <v>1.4601779797959884E-2</v>
      </c>
      <c r="AI83" s="186">
        <f>IF(AG83="","",_xll.qlSimpleQuoteSetValue(AG83,AH83,Trigger))</f>
        <v>9.9946125166703453E-6</v>
      </c>
    </row>
    <row r="84" spans="1:35" hidden="1" outlineLevel="1" x14ac:dyDescent="0.2">
      <c r="A84" s="27"/>
      <c r="B84" s="83" t="str">
        <f t="shared" si="1"/>
        <v/>
      </c>
      <c r="C84" s="176"/>
      <c r="D84" s="176"/>
      <c r="E84" s="176" t="str">
        <f>IF(D84="","",_xll.qlSimpleQuote(SUBSTITUTE(D84,"=",""),,,Permanent,Trigger,ObjectOverwrite))</f>
        <v/>
      </c>
      <c r="F84" s="177" t="str">
        <f>IF(D84="","",'ON Pricing'!#REF!)</f>
        <v/>
      </c>
      <c r="G84" s="188"/>
      <c r="H84" s="114"/>
      <c r="I84" s="134" t="s">
        <v>115</v>
      </c>
      <c r="J84" s="134" t="s">
        <v>90</v>
      </c>
      <c r="K84" s="134" t="str">
        <v>EUR1MSW11Y=</v>
      </c>
      <c r="L84" s="168" t="str">
        <f>IF(K84="","",_xll.qlSimpleQuote(SUBSTITUTE(K84,"=",""),,,Permanent,Trigger,ObjectOverwrite))</f>
        <v>EUR1MSW11Y#0020</v>
      </c>
      <c r="M84" s="168">
        <f>IF(K84="","",'1M Pricing'!$I89)</f>
        <v>1.2522514404270695E-2</v>
      </c>
      <c r="N84" s="186">
        <f>IF(L84="","",_xll.qlSimpleQuoteSetValue(L84,M84,Trigger))</f>
        <v>9.9325036627875146E-6</v>
      </c>
      <c r="O84" s="176"/>
      <c r="P84" s="134" t="s">
        <v>115</v>
      </c>
      <c r="Q84" s="134" t="s">
        <v>90</v>
      </c>
      <c r="R84" s="134" t="str">
        <v>EUR3MSW11Y=</v>
      </c>
      <c r="S84" s="168" t="str">
        <f>IF(R84="","",_xll.qlSimpleQuote(SUBSTITUTE(R84,"=",""),,,Permanent,Trigger,ObjectOverwrite))</f>
        <v>EUR3MSW11Y#0009</v>
      </c>
      <c r="T84" s="168">
        <f>IF(R84="","",'3M Pricing'!$I89)</f>
        <v>1.3493552268632488E-2</v>
      </c>
      <c r="U84" s="186">
        <f>IF(S84="","",_xll.qlSimpleQuoteSetValue(S84,T84,Trigger))</f>
        <v>9.9323996695932504E-6</v>
      </c>
      <c r="V84" s="113"/>
      <c r="W84" s="134" t="s">
        <v>115</v>
      </c>
      <c r="X84" s="134" t="s">
        <v>90</v>
      </c>
      <c r="Y84" s="134" t="str">
        <v>EUR6MSW11Y=</v>
      </c>
      <c r="Z84" s="168" t="str">
        <f>IF(Y84="","",_xll.qlSimpleQuote(SUBSTITUTE(Y84,"=",""),,,Permanent,Trigger,ObjectOverwrite))</f>
        <v>EUR6MSW11Y#0011</v>
      </c>
      <c r="AA84" s="168">
        <f>IF(Y84="","",'6M Pricing'!$I89)</f>
        <v>1.2871610996492018E-2</v>
      </c>
      <c r="AB84" s="186" t="e">
        <f>IF(Z84="","",_xll.qlSimpleQuoteSetValue(Z84,AA84,Trigger))</f>
        <v>#N/A</v>
      </c>
      <c r="AC84" s="176"/>
      <c r="AD84" s="134" t="s">
        <v>115</v>
      </c>
      <c r="AE84" s="134" t="s">
        <v>90</v>
      </c>
      <c r="AF84" s="134" t="str">
        <v>EUR1YSW11Y=</v>
      </c>
      <c r="AG84" s="168" t="str">
        <f>IF(AF84="","",_xll.qlSimpleQuote(SUBSTITUTE(AF84,"=",""),,,Permanent,Trigger,ObjectOverwrite))</f>
        <v>EUR1YSW11Y#0011</v>
      </c>
      <c r="AH84" s="168">
        <f>IF(AF84="","",'1Y Pricing'!$I89)</f>
        <v>1.5069054918307819E-2</v>
      </c>
      <c r="AI84" s="186">
        <f>IF(AG84="","",_xll.qlSimpleQuoteSetValue(AG84,AH84,Trigger))</f>
        <v>9.9958531032517256E-6</v>
      </c>
    </row>
    <row r="85" spans="1:35" hidden="1" outlineLevel="1" x14ac:dyDescent="0.2">
      <c r="A85" s="27"/>
      <c r="B85" s="83" t="str">
        <f t="shared" si="1"/>
        <v/>
      </c>
      <c r="C85" s="176"/>
      <c r="D85" s="176"/>
      <c r="E85" s="176" t="str">
        <f>IF(D85="","",_xll.qlSimpleQuote(SUBSTITUTE(D85,"=",""),,,Permanent,Trigger,ObjectOverwrite))</f>
        <v/>
      </c>
      <c r="F85" s="177" t="str">
        <f>IF(D85="","",'ON Pricing'!#REF!)</f>
        <v/>
      </c>
      <c r="G85" s="188"/>
      <c r="H85" s="114"/>
      <c r="I85" s="134" t="s">
        <v>115</v>
      </c>
      <c r="J85" s="134" t="s">
        <v>31</v>
      </c>
      <c r="K85" s="134" t="str">
        <v>EUR1MSW12Y=</v>
      </c>
      <c r="L85" s="168" t="str">
        <f>IF(K85="","",_xll.qlSimpleQuote(SUBSTITUTE(K85,"=",""),,,Permanent,Trigger,ObjectOverwrite))</f>
        <v>EUR1MSW12Y#0020</v>
      </c>
      <c r="M85" s="168">
        <f>IF(K85="","",'1M Pricing'!$I90)</f>
        <v>1.296999999997132E-2</v>
      </c>
      <c r="N85" s="186">
        <f>IF(L85="","",_xll.qlSimpleQuoteSetValue(L85,M85,Trigger))</f>
        <v>9.9999998169342241E-6</v>
      </c>
      <c r="O85" s="176"/>
      <c r="P85" s="134" t="s">
        <v>115</v>
      </c>
      <c r="Q85" s="134" t="s">
        <v>31</v>
      </c>
      <c r="R85" s="134" t="str">
        <v>EUR3MSW12Y=</v>
      </c>
      <c r="S85" s="168" t="str">
        <f>IF(R85="","",_xll.qlSimpleQuote(SUBSTITUTE(R85,"=",""),,,Permanent,Trigger,ObjectOverwrite))</f>
        <v>EUR3MSW12Y#0009</v>
      </c>
      <c r="T85" s="168">
        <f>IF(R85="","",'3M Pricing'!$I90)</f>
        <v>1.3930000000298499E-2</v>
      </c>
      <c r="U85" s="186">
        <f>IF(S85="","",_xll.qlSimpleQuoteSetValue(S85,T85,Trigger))</f>
        <v>1.0000000380760987E-5</v>
      </c>
      <c r="V85" s="113"/>
      <c r="W85" s="134" t="s">
        <v>115</v>
      </c>
      <c r="X85" s="134" t="s">
        <v>31</v>
      </c>
      <c r="Y85" s="134" t="str">
        <v>EUR6MSW12Y=</v>
      </c>
      <c r="Z85" s="168" t="str">
        <f>IF(Y85="","",_xll.qlSimpleQuote(SUBSTITUTE(Y85,"=",""),,,Permanent,Trigger,ObjectOverwrite))</f>
        <v>EUR6MSW12Y#0011</v>
      </c>
      <c r="AA85" s="168">
        <f>IF(Y85="","",'6M Pricing'!$I90)</f>
        <v>1.3271942491318963E-2</v>
      </c>
      <c r="AB85" s="186" t="e">
        <f>IF(Z85="","",_xll.qlSimpleQuoteSetValue(Z85,AA85,Trigger))</f>
        <v>#N/A</v>
      </c>
      <c r="AC85" s="176"/>
      <c r="AD85" s="134" t="s">
        <v>115</v>
      </c>
      <c r="AE85" s="134" t="s">
        <v>31</v>
      </c>
      <c r="AF85" s="134" t="str">
        <v>EUR1YSW12Y=</v>
      </c>
      <c r="AG85" s="168" t="str">
        <f>IF(AF85="","",_xll.qlSimpleQuote(SUBSTITUTE(AF85,"=",""),,,Permanent,Trigger,ObjectOverwrite))</f>
        <v>EUR1YSW12Y#0011</v>
      </c>
      <c r="AH85" s="168">
        <f>IF(AF85="","",'1Y Pricing'!$I90)</f>
        <v>1.5450000000588111E-2</v>
      </c>
      <c r="AI85" s="186">
        <f>IF(AG85="","",_xll.qlSimpleQuoteSetValue(AG85,AH85,Trigger))</f>
        <v>1.0000000638389975E-5</v>
      </c>
    </row>
    <row r="86" spans="1:35" hidden="1" outlineLevel="1" x14ac:dyDescent="0.2">
      <c r="A86" s="27"/>
      <c r="B86" s="83" t="str">
        <f t="shared" si="1"/>
        <v/>
      </c>
      <c r="C86" s="176"/>
      <c r="D86" s="176"/>
      <c r="E86" s="176" t="str">
        <f>IF(D86="","",_xll.qlSimpleQuote(SUBSTITUTE(D86,"=",""),,,Permanent,Trigger,ObjectOverwrite))</f>
        <v/>
      </c>
      <c r="F86" s="177" t="str">
        <f>IF(D86="","",'ON Pricing'!#REF!)</f>
        <v/>
      </c>
      <c r="G86" s="188"/>
      <c r="H86" s="114"/>
      <c r="I86" s="134" t="s">
        <v>115</v>
      </c>
      <c r="J86" s="134" t="s">
        <v>91</v>
      </c>
      <c r="K86" s="134" t="str">
        <v>EUR1MSW13Y=</v>
      </c>
      <c r="L86" s="168" t="str">
        <f>IF(K86="","",_xll.qlSimpleQuote(SUBSTITUTE(K86,"=",""),,,Permanent,Trigger,ObjectOverwrite))</f>
        <v>EUR1MSW13Y#0019</v>
      </c>
      <c r="M86" s="168">
        <f>IF(K86="","",'1M Pricing'!$I91)</f>
        <v>1.334537395679283E-2</v>
      </c>
      <c r="N86" s="186">
        <f>IF(L86="","",_xll.qlSimpleQuoteSetValue(L86,M86,Trigger))</f>
        <v>1.0040615847747153E-5</v>
      </c>
      <c r="O86" s="176"/>
      <c r="P86" s="134" t="s">
        <v>115</v>
      </c>
      <c r="Q86" s="134" t="s">
        <v>91</v>
      </c>
      <c r="R86" s="134" t="str">
        <v>EUR3MSW13Y=</v>
      </c>
      <c r="S86" s="168" t="str">
        <f>IF(R86="","",_xll.qlSimpleQuote(SUBSTITUTE(R86,"=",""),,,Permanent,Trigger,ObjectOverwrite))</f>
        <v>EUR3MSW13Y#0009</v>
      </c>
      <c r="T86" s="168">
        <f>IF(R86="","",'3M Pricing'!$I91)</f>
        <v>1.4290329754234483E-2</v>
      </c>
      <c r="U86" s="186">
        <f>IF(S86="","",_xll.qlSimpleQuoteSetValue(S86,T86,Trigger))</f>
        <v>1.0040675139245947E-5</v>
      </c>
      <c r="V86" s="113"/>
      <c r="W86" s="134" t="s">
        <v>115</v>
      </c>
      <c r="X86" s="134" t="s">
        <v>91</v>
      </c>
      <c r="Y86" s="134" t="str">
        <v>EUR6MSW13Y=</v>
      </c>
      <c r="Z86" s="168" t="str">
        <f>IF(Y86="","",_xll.qlSimpleQuote(SUBSTITUTE(Y86,"=",""),,,Permanent,Trigger,ObjectOverwrite))</f>
        <v>EUR6MSW13Y#0011</v>
      </c>
      <c r="AA86" s="168">
        <f>IF(Y86="","",'6M Pricing'!$I91)</f>
        <v>1.3602258876181687E-2</v>
      </c>
      <c r="AB86" s="186" t="e">
        <f>IF(Z86="","",_xll.qlSimpleQuoteSetValue(Z86,AA86,Trigger))</f>
        <v>#N/A</v>
      </c>
      <c r="AC86" s="176"/>
      <c r="AD86" s="134" t="s">
        <v>115</v>
      </c>
      <c r="AE86" s="134" t="s">
        <v>91</v>
      </c>
      <c r="AF86" s="134" t="str">
        <v>EUR1YSW13Y=</v>
      </c>
      <c r="AG86" s="168" t="str">
        <f>IF(AF86="","",_xll.qlSimpleQuote(SUBSTITUTE(AF86,"=",""),,,Permanent,Trigger,ObjectOverwrite))</f>
        <v>EUR1YSW13Y#0011</v>
      </c>
      <c r="AH86" s="168">
        <f>IF(AF86="","",'1Y Pricing'!$I91)</f>
        <v>1.5760418739599168E-2</v>
      </c>
      <c r="AI86" s="186">
        <f>IF(AG86="","",_xll.qlSimpleQuoteSetValue(AG86,AH86,Trigger))</f>
        <v>1.0002642025191966E-5</v>
      </c>
    </row>
    <row r="87" spans="1:35" hidden="1" outlineLevel="1" x14ac:dyDescent="0.2">
      <c r="A87" s="27"/>
      <c r="B87" s="181"/>
      <c r="C87" s="181"/>
      <c r="D87" s="181"/>
      <c r="E87" s="181" t="str">
        <f>IF(D87="","",_xll.qlSimpleQuote(SUBSTITUTE(D87,"=",""),,,Permanent,Trigger,ObjectOverwrite))</f>
        <v/>
      </c>
      <c r="F87" s="182" t="str">
        <f>IF(D87="","",'ON Pricing'!#REF!)</f>
        <v/>
      </c>
      <c r="G87" s="189"/>
      <c r="H87" s="114"/>
      <c r="I87" s="139" t="s">
        <v>115</v>
      </c>
      <c r="J87" s="139" t="s">
        <v>92</v>
      </c>
      <c r="K87" s="139" t="str">
        <v>EUR1MSW14Y=</v>
      </c>
      <c r="L87" s="170" t="str">
        <f>IF(K87="","",_xll.qlSimpleQuote(SUBSTITUTE(K87,"=",""),,,Permanent,Trigger,ObjectOverwrite))</f>
        <v>EUR1MSW14Y#0019</v>
      </c>
      <c r="M87" s="170">
        <f>IF(K87="","",'1M Pricing'!$I92)</f>
        <v>1.3661605326051847E-2</v>
      </c>
      <c r="N87" s="186">
        <f>IF(L87="","",_xll.qlSimpleQuoteSetValue(L87,M87,Trigger))</f>
        <v>1.0051406687208719E-5</v>
      </c>
      <c r="O87" s="176"/>
      <c r="P87" s="139" t="s">
        <v>115</v>
      </c>
      <c r="Q87" s="139" t="s">
        <v>92</v>
      </c>
      <c r="R87" s="139" t="str">
        <v>EUR3MSW14Y=</v>
      </c>
      <c r="S87" s="170" t="str">
        <f>IF(R87="","",_xll.qlSimpleQuote(SUBSTITUTE(R87,"=",""),,,Permanent,Trigger,ObjectOverwrite))</f>
        <v>EUR3MSW14Y#0009</v>
      </c>
      <c r="T87" s="168">
        <f>IF(R87="","",'3M Pricing'!$I92)</f>
        <v>1.4588399049354672E-2</v>
      </c>
      <c r="U87" s="192">
        <f>IF(S87="","",_xll.qlSimpleQuoteSetValue(S87,T87,Trigger))</f>
        <v>1.0051485970830054E-5</v>
      </c>
      <c r="V87" s="113"/>
      <c r="W87" s="139" t="s">
        <v>115</v>
      </c>
      <c r="X87" s="139" t="s">
        <v>92</v>
      </c>
      <c r="Y87" s="139" t="str">
        <v>EUR6MSW14Y=</v>
      </c>
      <c r="Z87" s="170" t="str">
        <f>IF(Y87="","",_xll.qlSimpleQuote(SUBSTITUTE(Y87,"=",""),,,Permanent,Trigger,ObjectOverwrite))</f>
        <v>EUR6MSW14Y#0011</v>
      </c>
      <c r="AA87" s="170">
        <f>IF(Y87="","",'6M Pricing'!$I92)</f>
        <v>1.3875230024452394E-2</v>
      </c>
      <c r="AB87" s="192" t="e">
        <f>IF(Z87="","",_xll.qlSimpleQuoteSetValue(Z87,AA87,Trigger))</f>
        <v>#N/A</v>
      </c>
      <c r="AC87" s="176"/>
      <c r="AD87" s="139" t="s">
        <v>115</v>
      </c>
      <c r="AE87" s="139" t="s">
        <v>92</v>
      </c>
      <c r="AF87" s="139" t="str">
        <v>EUR1YSW14Y=</v>
      </c>
      <c r="AG87" s="170" t="str">
        <f>IF(AF87="","",_xll.qlSimpleQuote(SUBSTITUTE(AF87,"=",""),,,Permanent,Trigger,ObjectOverwrite))</f>
        <v>EUR1YSW14Y#0011</v>
      </c>
      <c r="AH87" s="170">
        <f>IF(AF87="","",'1Y Pricing'!$I92)</f>
        <v>1.6013761018033854E-2</v>
      </c>
      <c r="AI87" s="192">
        <f>IF(AG87="","",_xll.qlSimpleQuoteSetValue(AG87,AH87,Trigger))</f>
        <v>1.0004892796951909E-5</v>
      </c>
    </row>
    <row r="88" spans="1:35" hidden="1" outlineLevel="1" x14ac:dyDescent="0.2">
      <c r="A88" s="27"/>
      <c r="B88" s="83" t="str">
        <f t="shared" si="1"/>
        <v/>
      </c>
      <c r="C88" s="176"/>
      <c r="D88" s="176"/>
      <c r="E88" s="176" t="str">
        <f>IF(D88="","",_xll.qlSimpleQuote(SUBSTITUTE(D88,"=",""),,,Permanent,Trigger,ObjectOverwrite))</f>
        <v/>
      </c>
      <c r="F88" s="177" t="str">
        <f>IF(D88="","",'ON Pricing'!#REF!)</f>
        <v/>
      </c>
      <c r="G88" s="188"/>
      <c r="H88" s="114"/>
      <c r="I88" s="134" t="s">
        <v>115</v>
      </c>
      <c r="J88" s="134" t="s">
        <v>93</v>
      </c>
      <c r="K88" s="134" t="str">
        <v>EUR1MSW15Y=</v>
      </c>
      <c r="L88" s="168" t="str">
        <f>IF(K88="","",_xll.qlSimpleQuote(SUBSTITUTE(K88,"=",""),,,Permanent,Trigger,ObjectOverwrite))</f>
        <v>EUR1MSW15Y#0019</v>
      </c>
      <c r="M88" s="168">
        <f>IF(K88="","",'1M Pricing'!$I93)</f>
        <v>1.3915691967207898E-2</v>
      </c>
      <c r="N88" s="186">
        <f>IF(L88="","",_xll.qlSimpleQuoteSetValue(L88,M88,Trigger))</f>
        <v>1.0040395771198155E-5</v>
      </c>
      <c r="O88" s="176"/>
      <c r="P88" s="134" t="s">
        <v>115</v>
      </c>
      <c r="Q88" s="134" t="s">
        <v>93</v>
      </c>
      <c r="R88" s="134" t="str">
        <v>EUR3MSW15Y=</v>
      </c>
      <c r="S88" s="168" t="str">
        <f>IF(R88="","",_xll.qlSimpleQuote(SUBSTITUTE(R88,"=",""),,,Permanent,Trigger,ObjectOverwrite))</f>
        <v>EUR3MSW15Y#0009</v>
      </c>
      <c r="T88" s="168">
        <f>IF(R88="","",'3M Pricing'!$I93)</f>
        <v>1.482292592894305E-2</v>
      </c>
      <c r="U88" s="186">
        <f>IF(S88="","",_xll.qlSimpleQuoteSetValue(S88,T88,Trigger))</f>
        <v>1.0040455100283202E-5</v>
      </c>
      <c r="V88" s="113"/>
      <c r="W88" s="134" t="s">
        <v>115</v>
      </c>
      <c r="X88" s="134" t="s">
        <v>93</v>
      </c>
      <c r="Y88" s="134" t="str">
        <v>EUR6MSW15Y=</v>
      </c>
      <c r="Z88" s="168" t="str">
        <f>IF(Y88="","",_xll.qlSimpleQuote(SUBSTITUTE(Y88,"=",""),,,Permanent,Trigger,ObjectOverwrite))</f>
        <v>EUR6MSW15Y#0011</v>
      </c>
      <c r="AA88" s="168">
        <f>IF(Y88="","",'6M Pricing'!$I93)</f>
        <v>1.4089277236502662E-2</v>
      </c>
      <c r="AB88" s="186" t="e">
        <f>IF(Z88="","",_xll.qlSimpleQuoteSetValue(Z88,AA88,Trigger))</f>
        <v>#N/A</v>
      </c>
      <c r="AC88" s="176"/>
      <c r="AD88" s="134" t="s">
        <v>115</v>
      </c>
      <c r="AE88" s="134" t="s">
        <v>93</v>
      </c>
      <c r="AF88" s="134" t="str">
        <v>EUR1YSW15Y=</v>
      </c>
      <c r="AG88" s="168" t="str">
        <f>IF(AF88="","",_xll.qlSimpleQuote(SUBSTITUTE(AF88,"=",""),,,Permanent,Trigger,ObjectOverwrite))</f>
        <v>EUR1YSW15Y#0011</v>
      </c>
      <c r="AH88" s="168">
        <f>IF(AF88="","",'1Y Pricing'!$I93)</f>
        <v>1.6207758403054183E-2</v>
      </c>
      <c r="AI88" s="186">
        <f>IF(AG88="","",_xll.qlSimpleQuoteSetValue(AG88,AH88,Trigger))</f>
        <v>1.000418278386192E-5</v>
      </c>
    </row>
    <row r="89" spans="1:35" hidden="1" outlineLevel="1" x14ac:dyDescent="0.2">
      <c r="A89" s="27"/>
      <c r="B89" s="83" t="str">
        <f t="shared" si="1"/>
        <v/>
      </c>
      <c r="C89" s="176"/>
      <c r="D89" s="176"/>
      <c r="E89" s="176" t="str">
        <f>IF(D89="","",_xll.qlSimpleQuote(SUBSTITUTE(D89,"=",""),,,Permanent,Trigger,ObjectOverwrite))</f>
        <v/>
      </c>
      <c r="F89" s="177" t="str">
        <f>IF(D89="","",'ON Pricing'!#REF!)</f>
        <v/>
      </c>
      <c r="G89" s="188"/>
      <c r="H89" s="114"/>
      <c r="I89" s="134" t="s">
        <v>115</v>
      </c>
      <c r="J89" s="134" t="s">
        <v>94</v>
      </c>
      <c r="K89" s="134" t="str">
        <v>EUR1MSW16Y=</v>
      </c>
      <c r="L89" s="168" t="str">
        <f>IF(K89="","",_xll.qlSimpleQuote(SUBSTITUTE(K89,"=",""),,,Permanent,Trigger,ObjectOverwrite))</f>
        <v>EUR1MSW16Y#0019</v>
      </c>
      <c r="M89" s="168">
        <f>IF(K89="","",'1M Pricing'!$I94)</f>
        <v>1.4119654835591586E-2</v>
      </c>
      <c r="N89" s="186">
        <f>IF(L89="","",_xll.qlSimpleQuoteSetValue(L89,M89,Trigger))</f>
        <v>1.0019850774922734E-5</v>
      </c>
      <c r="O89" s="176"/>
      <c r="P89" s="134" t="s">
        <v>115</v>
      </c>
      <c r="Q89" s="134" t="s">
        <v>94</v>
      </c>
      <c r="R89" s="134" t="str">
        <v>EUR3MSW16Y=</v>
      </c>
      <c r="S89" s="168" t="str">
        <f>IF(R89="","",_xll.qlSimpleQuote(SUBSTITUTE(R89,"=",""),,,Permanent,Trigger,ObjectOverwrite))</f>
        <v>EUR3MSW16Y#0009</v>
      </c>
      <c r="T89" s="168">
        <f>IF(R89="","",'3M Pricing'!$I94)</f>
        <v>1.5007459650411064E-2</v>
      </c>
      <c r="U89" s="186">
        <f>IF(S89="","",_xll.qlSimpleQuoteSetValue(S89,T89,Trigger))</f>
        <v>1.0019878229855159E-5</v>
      </c>
      <c r="V89" s="113"/>
      <c r="W89" s="134" t="s">
        <v>115</v>
      </c>
      <c r="X89" s="134" t="s">
        <v>94</v>
      </c>
      <c r="Y89" s="134" t="str">
        <v>EUR6MSW16Y=</v>
      </c>
      <c r="Z89" s="168" t="str">
        <f>IF(Y89="","",_xll.qlSimpleQuote(SUBSTITUTE(Y89,"=",""),,,Permanent,Trigger,ObjectOverwrite))</f>
        <v>EUR6MSW16Y#0011</v>
      </c>
      <c r="AA89" s="168">
        <f>IF(Y89="","",'6M Pricing'!$I94)</f>
        <v>1.4256582120608506E-2</v>
      </c>
      <c r="AB89" s="186" t="e">
        <f>IF(Z89="","",_xll.qlSimpleQuoteSetValue(Z89,AA89,Trigger))</f>
        <v>#N/A</v>
      </c>
      <c r="AC89" s="176"/>
      <c r="AD89" s="134" t="s">
        <v>115</v>
      </c>
      <c r="AE89" s="134" t="s">
        <v>94</v>
      </c>
      <c r="AF89" s="134" t="str">
        <v>EUR1YSW16Y=</v>
      </c>
      <c r="AG89" s="168" t="str">
        <f>IF(AF89="","",_xll.qlSimpleQuote(SUBSTITUTE(AF89,"=",""),,,Permanent,Trigger,ObjectOverwrite))</f>
        <v>EUR1YSW16Y#0011</v>
      </c>
      <c r="AH89" s="168">
        <f>IF(AF89="","",'1Y Pricing'!$I94)</f>
        <v>1.6354313878196962E-2</v>
      </c>
      <c r="AI89" s="186">
        <f>IF(AG89="","",_xll.qlSimpleQuoteSetValue(AG89,AH89,Trigger))</f>
        <v>1.0002432639873854E-5</v>
      </c>
    </row>
    <row r="90" spans="1:35" hidden="1" outlineLevel="1" x14ac:dyDescent="0.2">
      <c r="A90" s="27"/>
      <c r="B90" s="83" t="str">
        <f t="shared" si="1"/>
        <v/>
      </c>
      <c r="C90" s="176"/>
      <c r="D90" s="176"/>
      <c r="E90" s="176" t="str">
        <f>IF(D90="","",_xll.qlSimpleQuote(SUBSTITUTE(D90,"=",""),,,Permanent,Trigger,ObjectOverwrite))</f>
        <v/>
      </c>
      <c r="F90" s="177" t="str">
        <f>IF(D90="","",'ON Pricing'!#REF!)</f>
        <v/>
      </c>
      <c r="G90" s="188"/>
      <c r="H90" s="114"/>
      <c r="I90" s="134" t="s">
        <v>115</v>
      </c>
      <c r="J90" s="134" t="s">
        <v>95</v>
      </c>
      <c r="K90" s="134" t="str">
        <v>EUR1MSW17Y=</v>
      </c>
      <c r="L90" s="168" t="str">
        <f>IF(K90="","",_xll.qlSimpleQuote(SUBSTITUTE(K90,"=",""),,,Permanent,Trigger,ObjectOverwrite))</f>
        <v>EUR1MSW17Y#0019</v>
      </c>
      <c r="M90" s="168">
        <f>IF(K90="","",'1M Pricing'!$I95)</f>
        <v>1.4280000000005306E-2</v>
      </c>
      <c r="N90" s="186">
        <f>IF(L90="","",_xll.qlSimpleQuoteSetValue(L90,M90,Trigger))</f>
        <v>1.000000008768466E-5</v>
      </c>
      <c r="O90" s="176"/>
      <c r="P90" s="134" t="s">
        <v>115</v>
      </c>
      <c r="Q90" s="134" t="s">
        <v>95</v>
      </c>
      <c r="R90" s="134" t="str">
        <v>EUR3MSW17Y=</v>
      </c>
      <c r="S90" s="168" t="str">
        <f>IF(R90="","",_xll.qlSimpleQuote(SUBSTITUTE(R90,"=",""),,,Permanent,Trigger,ObjectOverwrite))</f>
        <v>EUR3MSW17Y#0009</v>
      </c>
      <c r="T90" s="168">
        <f>IF(R90="","",'3M Pricing'!$I95)</f>
        <v>1.5150000000206078E-2</v>
      </c>
      <c r="U90" s="186">
        <f>IF(S90="","",_xll.qlSimpleQuoteSetValue(S90,T90,Trigger))</f>
        <v>1.0000000441953358E-5</v>
      </c>
      <c r="V90" s="113"/>
      <c r="W90" s="134" t="s">
        <v>115</v>
      </c>
      <c r="X90" s="134" t="s">
        <v>95</v>
      </c>
      <c r="Y90" s="134" t="str">
        <v>EUR6MSW17Y=</v>
      </c>
      <c r="Z90" s="168" t="str">
        <f>IF(Y90="","",_xll.qlSimpleQuote(SUBSTITUTE(Y90,"=",""),,,Permanent,Trigger,ObjectOverwrite))</f>
        <v>EUR6MSW17Y#0011</v>
      </c>
      <c r="AA90" s="168">
        <f>IF(Y90="","",'6M Pricing'!$I95)</f>
        <v>1.4384172446285938E-2</v>
      </c>
      <c r="AB90" s="186" t="e">
        <f>IF(Z90="","",_xll.qlSimpleQuoteSetValue(Z90,AA90,Trigger))</f>
        <v>#N/A</v>
      </c>
      <c r="AC90" s="176"/>
      <c r="AD90" s="134" t="s">
        <v>115</v>
      </c>
      <c r="AE90" s="134" t="s">
        <v>95</v>
      </c>
      <c r="AF90" s="134" t="str">
        <v>EUR1YSW17Y=</v>
      </c>
      <c r="AG90" s="168" t="str">
        <f>IF(AF90="","",_xll.qlSimpleQuote(SUBSTITUTE(AF90,"=",""),,,Permanent,Trigger,ObjectOverwrite))</f>
        <v>EUR1YSW17Y#0011</v>
      </c>
      <c r="AH90" s="168">
        <f>IF(AF90="","",'1Y Pricing'!$I95)</f>
        <v>1.6459999999835773E-2</v>
      </c>
      <c r="AI90" s="186">
        <f>IF(AG90="","",_xll.qlSimpleQuoteSetValue(AG90,AH90,Trigger))</f>
        <v>9.9999998984350025E-6</v>
      </c>
    </row>
    <row r="91" spans="1:35" hidden="1" outlineLevel="1" x14ac:dyDescent="0.2">
      <c r="A91" s="27"/>
      <c r="B91" s="83" t="str">
        <f t="shared" si="1"/>
        <v/>
      </c>
      <c r="C91" s="176"/>
      <c r="D91" s="176"/>
      <c r="E91" s="176" t="str">
        <f>IF(D91="","",_xll.qlSimpleQuote(SUBSTITUTE(D91,"=",""),,,Permanent,Trigger,ObjectOverwrite))</f>
        <v/>
      </c>
      <c r="F91" s="177" t="str">
        <f>IF(D91="","",'ON Pricing'!#REF!)</f>
        <v/>
      </c>
      <c r="G91" s="188"/>
      <c r="H91" s="114"/>
      <c r="I91" s="134" t="s">
        <v>115</v>
      </c>
      <c r="J91" s="134" t="s">
        <v>96</v>
      </c>
      <c r="K91" s="134" t="str">
        <v>EUR1MSW18Y=</v>
      </c>
      <c r="L91" s="168" t="str">
        <f>IF(K91="","",_xll.qlSimpleQuote(SUBSTITUTE(K91,"=",""),,,Permanent,Trigger,ObjectOverwrite))</f>
        <v>EUR1MSW18Y#0019</v>
      </c>
      <c r="M91" s="168">
        <f>IF(K91="","",'1M Pricing'!$I96)</f>
        <v>1.4404259877860665E-2</v>
      </c>
      <c r="N91" s="186">
        <f>IF(L91="","",_xll.qlSimpleQuoteSetValue(L91,M91,Trigger))</f>
        <v>9.9899735066747569E-6</v>
      </c>
      <c r="O91" s="176"/>
      <c r="P91" s="134" t="s">
        <v>115</v>
      </c>
      <c r="Q91" s="134" t="s">
        <v>96</v>
      </c>
      <c r="R91" s="134" t="str">
        <v>EUR3MSW18Y=</v>
      </c>
      <c r="S91" s="168" t="str">
        <f>IF(R91="","",_xll.qlSimpleQuote(SUBSTITUTE(R91,"=",""),,,Permanent,Trigger,ObjectOverwrite))</f>
        <v>EUR3MSW18Y#0009</v>
      </c>
      <c r="T91" s="168">
        <f>IF(R91="","",'3M Pricing'!$I96)</f>
        <v>1.5259315570862179E-2</v>
      </c>
      <c r="U91" s="186">
        <f>IF(S91="","",_xll.qlSimpleQuoteSetValue(S91,T91,Trigger))</f>
        <v>9.9899613275056254E-6</v>
      </c>
      <c r="V91" s="113"/>
      <c r="W91" s="134" t="s">
        <v>115</v>
      </c>
      <c r="X91" s="134" t="s">
        <v>96</v>
      </c>
      <c r="Y91" s="134" t="str">
        <v>EUR6MSW18Y=</v>
      </c>
      <c r="Z91" s="168" t="str">
        <f>IF(Y91="","",_xll.qlSimpleQuote(SUBSTITUTE(Y91,"=",""),,,Permanent,Trigger,ObjectOverwrite))</f>
        <v>EUR6MSW18Y#0011</v>
      </c>
      <c r="AA91" s="168">
        <f>IF(Y91="","",'6M Pricing'!$I96)</f>
        <v>1.4480007475843562E-2</v>
      </c>
      <c r="AB91" s="186" t="e">
        <f>IF(Z91="","",_xll.qlSimpleQuoteSetValue(Z91,AA91,Trigger))</f>
        <v>#N/A</v>
      </c>
      <c r="AC91" s="176"/>
      <c r="AD91" s="134" t="s">
        <v>115</v>
      </c>
      <c r="AE91" s="134" t="s">
        <v>96</v>
      </c>
      <c r="AF91" s="134" t="str">
        <v>EUR1YSW18Y=</v>
      </c>
      <c r="AG91" s="168" t="str">
        <f>IF(AF91="","",_xll.qlSimpleQuote(SUBSTITUTE(AF91,"=",""),,,Permanent,Trigger,ObjectOverwrite))</f>
        <v>EUR1YSW18Y#0011</v>
      </c>
      <c r="AH91" s="168">
        <f>IF(AF91="","",'1Y Pricing'!$I96)</f>
        <v>1.6535223840901083E-2</v>
      </c>
      <c r="AI91" s="186">
        <f>IF(AG91="","",_xll.qlSimpleQuoteSetValue(AG91,AH91,Trigger))</f>
        <v>9.9991000852700518E-6</v>
      </c>
    </row>
    <row r="92" spans="1:35" collapsed="1" x14ac:dyDescent="0.2">
      <c r="A92" s="27"/>
      <c r="B92" s="83" t="str">
        <f t="shared" si="1"/>
        <v/>
      </c>
      <c r="C92" s="176"/>
      <c r="D92" s="176"/>
      <c r="E92" s="176" t="str">
        <f>IF(D92="","",_xll.qlSimpleQuote(SUBSTITUTE(D92,"=",""),,,Permanent,Trigger,ObjectOverwrite))</f>
        <v/>
      </c>
      <c r="F92" s="177" t="str">
        <f>IF(D92="","",'ON Pricing'!#REF!)</f>
        <v/>
      </c>
      <c r="G92" s="188"/>
      <c r="H92" s="114"/>
      <c r="I92" s="134" t="s">
        <v>115</v>
      </c>
      <c r="J92" s="134" t="s">
        <v>97</v>
      </c>
      <c r="K92" s="134" t="str">
        <v>EUR1MSW19Y=</v>
      </c>
      <c r="L92" s="168" t="str">
        <f>IF(K92="","",_xll.qlSimpleQuote(SUBSTITUTE(K92,"=",""),,,Permanent,Trigger,ObjectOverwrite))</f>
        <v>EUR1MSW19Y#0020</v>
      </c>
      <c r="M92" s="168">
        <f>IF(K92="","",'1M Pricing'!$I97)</f>
        <v>1.449579532441818E-2</v>
      </c>
      <c r="N92" s="186">
        <f>IF(L92="","",_xll.qlSimpleQuoteSetValue(L92,M92,Trigger))</f>
        <v>9.9869502611250188E-6</v>
      </c>
      <c r="O92" s="176"/>
      <c r="P92" s="134" t="s">
        <v>115</v>
      </c>
      <c r="Q92" s="134" t="s">
        <v>97</v>
      </c>
      <c r="R92" s="134" t="str">
        <v>EUR3MSW19Y=</v>
      </c>
      <c r="S92" s="168" t="str">
        <f>IF(R92="","",_xll.qlSimpleQuote(SUBSTITUTE(R92,"=",""),,,Permanent,Trigger,ObjectOverwrite))</f>
        <v>EUR3MSW19Y#0009</v>
      </c>
      <c r="T92" s="168">
        <f>IF(R92="","",'3M Pricing'!$I97)</f>
        <v>1.5338185570973212E-2</v>
      </c>
      <c r="U92" s="186">
        <f>IF(S92="","",_xll.qlSimpleQuoteSetValue(S92,T92,Trigger))</f>
        <v>9.986934540292397E-6</v>
      </c>
      <c r="V92" s="113"/>
      <c r="W92" s="134" t="s">
        <v>115</v>
      </c>
      <c r="X92" s="134" t="s">
        <v>97</v>
      </c>
      <c r="Y92" s="134" t="str">
        <v>EUR6MSW19Y=</v>
      </c>
      <c r="Z92" s="168" t="str">
        <f>IF(Y92="","",_xll.qlSimpleQuote(SUBSTITUTE(Y92,"=",""),,,Permanent,Trigger,ObjectOverwrite))</f>
        <v>EUR6MSW19Y#0011</v>
      </c>
      <c r="AA92" s="168">
        <f>IF(Y92="","",'6M Pricing'!$I97)</f>
        <v>1.454694882342396E-2</v>
      </c>
      <c r="AB92" s="186" t="e">
        <f>IF(Z92="","",_xll.qlSimpleQuoteSetValue(Z92,AA92,Trigger))</f>
        <v>#N/A</v>
      </c>
      <c r="AC92" s="176"/>
      <c r="AD92" s="134" t="s">
        <v>115</v>
      </c>
      <c r="AE92" s="134" t="s">
        <v>97</v>
      </c>
      <c r="AF92" s="134" t="str">
        <v>EUR1YSW19Y=</v>
      </c>
      <c r="AG92" s="168" t="str">
        <f>IF(AF92="","",_xll.qlSimpleQuote(SUBSTITUTE(AF92,"=",""),,,Permanent,Trigger,ObjectOverwrite))</f>
        <v>EUR1YSW19Y#0011</v>
      </c>
      <c r="AH92" s="168">
        <f>IF(AF92="","",'1Y Pricing'!$I97)</f>
        <v>1.6584598723400366E-2</v>
      </c>
      <c r="AI92" s="186">
        <f>IF(AG92="","",_xll.qlSimpleQuoteSetValue(AG92,AH92,Trigger))</f>
        <v>9.9981673175840446E-6</v>
      </c>
    </row>
    <row r="93" spans="1:35" hidden="1" outlineLevel="1" x14ac:dyDescent="0.2">
      <c r="A93" s="27"/>
      <c r="B93" s="83" t="str">
        <f t="shared" si="1"/>
        <v/>
      </c>
      <c r="C93" s="176"/>
      <c r="D93" s="176"/>
      <c r="E93" s="176" t="str">
        <f>IF(D93="","",_xll.qlSimpleQuote(SUBSTITUTE(D93,"=",""),,,Permanent,Trigger,ObjectOverwrite))</f>
        <v/>
      </c>
      <c r="F93" s="177" t="str">
        <f>IF(D93="","",'ON Pricing'!#REF!)</f>
        <v/>
      </c>
      <c r="G93" s="188"/>
      <c r="H93" s="114"/>
      <c r="I93" s="134" t="s">
        <v>115</v>
      </c>
      <c r="J93" s="134" t="s">
        <v>98</v>
      </c>
      <c r="K93" s="134" t="str">
        <v>EUR1MSW20Y=</v>
      </c>
      <c r="L93" s="168" t="str">
        <f>IF(K93="","",_xll.qlSimpleQuote(SUBSTITUTE(K93,"=",""),,,Permanent,Trigger,ObjectOverwrite))</f>
        <v>EUR1MSW20Y#0019</v>
      </c>
      <c r="M93" s="168">
        <f>IF(K93="","",'1M Pricing'!$I98)</f>
        <v>1.4564247805329795E-2</v>
      </c>
      <c r="N93" s="186">
        <f>IF(L93="","",_xll.qlSimpleQuoteSetValue(L93,M93,Trigger))</f>
        <v>9.9892847812491081E-6</v>
      </c>
      <c r="O93" s="176"/>
      <c r="P93" s="134" t="s">
        <v>115</v>
      </c>
      <c r="Q93" s="134" t="s">
        <v>98</v>
      </c>
      <c r="R93" s="134" t="str">
        <v>EUR3MSW20Y=</v>
      </c>
      <c r="S93" s="168" t="str">
        <f>IF(R93="","",_xll.qlSimpleQuote(SUBSTITUTE(R93,"=",""),,,Permanent,Trigger,ObjectOverwrite))</f>
        <v>EUR3MSW20Y#0009</v>
      </c>
      <c r="T93" s="168">
        <f>IF(R93="","",'3M Pricing'!$I98)</f>
        <v>1.539539505136053E-2</v>
      </c>
      <c r="U93" s="186">
        <f>IF(S93="","",_xll.qlSimpleQuoteSetValue(S93,T93,Trigger))</f>
        <v>9.9892751959651527E-6</v>
      </c>
      <c r="V93" s="113"/>
      <c r="W93" s="134" t="s">
        <v>115</v>
      </c>
      <c r="X93" s="134" t="s">
        <v>98</v>
      </c>
      <c r="Y93" s="134" t="str">
        <v>EUR6MSW20Y=</v>
      </c>
      <c r="Z93" s="168" t="str">
        <f>IF(Y93="","",_xll.qlSimpleQuote(SUBSTITUTE(Y93,"=",""),,,Permanent,Trigger,ObjectOverwrite))</f>
        <v>EUR6MSW20Y#0011</v>
      </c>
      <c r="AA93" s="168">
        <f>IF(Y93="","",'6M Pricing'!$I98)</f>
        <v>1.4593626272299706E-2</v>
      </c>
      <c r="AB93" s="186" t="e">
        <f>IF(Z93="","",_xll.qlSimpleQuoteSetValue(Z93,AA93,Trigger))</f>
        <v>#N/A</v>
      </c>
      <c r="AC93" s="176"/>
      <c r="AD93" s="134" t="s">
        <v>115</v>
      </c>
      <c r="AE93" s="134" t="s">
        <v>98</v>
      </c>
      <c r="AF93" s="134" t="str">
        <v>EUR1YSW20Y=</v>
      </c>
      <c r="AG93" s="168" t="str">
        <f>IF(AF93="","",_xll.qlSimpleQuote(SUBSTITUTE(AF93,"=",""),,,Permanent,Trigger,ObjectOverwrite))</f>
        <v>EUR1YSW20Y#0011</v>
      </c>
      <c r="AH93" s="168">
        <f>IF(AF93="","",'1Y Pricing'!$I98)</f>
        <v>1.6616237438789247E-2</v>
      </c>
      <c r="AI93" s="186">
        <f>IF(AG93="","",_xll.qlSimpleQuoteSetValue(AG93,AH93,Trigger))</f>
        <v>9.9980586237904956E-6</v>
      </c>
    </row>
    <row r="94" spans="1:35" hidden="1" outlineLevel="1" x14ac:dyDescent="0.2">
      <c r="A94" s="27"/>
      <c r="B94" s="83" t="str">
        <f t="shared" ref="B94:B102" si="2">IF(F94="","","Dp")</f>
        <v/>
      </c>
      <c r="C94" s="176"/>
      <c r="D94" s="176"/>
      <c r="E94" s="176" t="str">
        <f>IF(D94="","",_xll.qlSimpleQuote(SUBSTITUTE(D94,"=",""),,,Permanent,Trigger,ObjectOverwrite))</f>
        <v/>
      </c>
      <c r="F94" s="177" t="str">
        <f>IF(D94="","",'ON Pricing'!#REF!)</f>
        <v/>
      </c>
      <c r="G94" s="188"/>
      <c r="H94" s="114"/>
      <c r="I94" s="134" t="s">
        <v>115</v>
      </c>
      <c r="J94" s="134" t="s">
        <v>99</v>
      </c>
      <c r="K94" s="134" t="str">
        <v>EUR1MSW21Y=</v>
      </c>
      <c r="L94" s="168" t="str">
        <f>IF(K94="","",_xll.qlSimpleQuote(SUBSTITUTE(K94,"=",""),,,Permanent,Trigger,ObjectOverwrite))</f>
        <v>EUR1MSW21Y#0019</v>
      </c>
      <c r="M94" s="168">
        <f>IF(K94="","",'1M Pricing'!$I99)</f>
        <v>1.4615982207403242E-2</v>
      </c>
      <c r="N94" s="186">
        <f>IF(L94="","",_xll.qlSimpleQuoteSetValue(L94,M94,Trigger))</f>
        <v>9.9942275724081153E-6</v>
      </c>
      <c r="O94" s="176"/>
      <c r="P94" s="134" t="s">
        <v>115</v>
      </c>
      <c r="Q94" s="134" t="s">
        <v>99</v>
      </c>
      <c r="R94" s="134" t="str">
        <v>EUR3MSW21Y=</v>
      </c>
      <c r="S94" s="168" t="str">
        <f>IF(R94="","",_xll.qlSimpleQuote(SUBSTITUTE(R94,"=",""),,,Permanent,Trigger,ObjectOverwrite))</f>
        <v>EUR3MSW21Y#0009</v>
      </c>
      <c r="T94" s="168">
        <f>IF(R94="","",'3M Pricing'!$I99)</f>
        <v>1.5436622625275294E-2</v>
      </c>
      <c r="U94" s="186">
        <f>IF(S94="","",_xll.qlSimpleQuoteSetValue(S94,T94,Trigger))</f>
        <v>9.9942218683736483E-6</v>
      </c>
      <c r="V94" s="113"/>
      <c r="W94" s="134" t="s">
        <v>115</v>
      </c>
      <c r="X94" s="134" t="s">
        <v>99</v>
      </c>
      <c r="Y94" s="134" t="str">
        <v>EUR6MSW21Y=</v>
      </c>
      <c r="Z94" s="168" t="str">
        <f>IF(Y94="","",_xll.qlSimpleQuote(SUBSTITUTE(Y94,"=",""),,,Permanent,Trigger,ObjectOverwrite))</f>
        <v>EUR6MSW21Y#0011</v>
      </c>
      <c r="AA94" s="168">
        <f>IF(Y94="","",'6M Pricing'!$I99)</f>
        <v>1.4625917164785699E-2</v>
      </c>
      <c r="AB94" s="186" t="e">
        <f>IF(Z94="","",_xll.qlSimpleQuoteSetValue(Z94,AA94,Trigger))</f>
        <v>#N/A</v>
      </c>
      <c r="AC94" s="176"/>
      <c r="AD94" s="134" t="s">
        <v>115</v>
      </c>
      <c r="AE94" s="134" t="s">
        <v>99</v>
      </c>
      <c r="AF94" s="134" t="str">
        <v>EUR1YSW21Y=</v>
      </c>
      <c r="AG94" s="168" t="str">
        <f>IF(AF94="","",_xll.qlSimpleQuote(SUBSTITUTE(AF94,"=",""),,,Permanent,Trigger,ObjectOverwrite))</f>
        <v>EUR1YSW21Y#0011</v>
      </c>
      <c r="AH94" s="168">
        <f>IF(AF94="","",'1Y Pricing'!$I99)</f>
        <v>1.6635570500970202E-2</v>
      </c>
      <c r="AI94" s="186">
        <f>IF(AG94="","",_xll.qlSimpleQuoteSetValue(AG94,AH94,Trigger))</f>
        <v>9.9984629109463319E-6</v>
      </c>
    </row>
    <row r="95" spans="1:35" hidden="1" outlineLevel="1" x14ac:dyDescent="0.2">
      <c r="A95" s="27"/>
      <c r="B95" s="83" t="str">
        <f t="shared" si="2"/>
        <v/>
      </c>
      <c r="C95" s="176"/>
      <c r="D95" s="176"/>
      <c r="E95" s="176" t="str">
        <f>IF(D95="","",_xll.qlSimpleQuote(SUBSTITUTE(D95,"=",""),,,Permanent,Trigger,ObjectOverwrite))</f>
        <v/>
      </c>
      <c r="F95" s="177" t="str">
        <f>IF(D95="","",'ON Pricing'!#REF!)</f>
        <v/>
      </c>
      <c r="G95" s="188"/>
      <c r="H95" s="114"/>
      <c r="I95" s="134" t="s">
        <v>115</v>
      </c>
      <c r="J95" s="134" t="s">
        <v>100</v>
      </c>
      <c r="K95" s="134" t="str">
        <v>EUR1MSW22Y=</v>
      </c>
      <c r="L95" s="168" t="str">
        <f>IF(K95="","",_xll.qlSimpleQuote(SUBSTITUTE(K95,"=",""),,,Permanent,Trigger,ObjectOverwrite))</f>
        <v>EUR1MSW22Y#0019</v>
      </c>
      <c r="M95" s="168">
        <f>IF(K95="","",'1M Pricing'!$I100)</f>
        <v>1.4659999999982127E-2</v>
      </c>
      <c r="N95" s="186">
        <f>IF(L95="","",_xll.qlSimpleQuoteSetValue(L95,M95,Trigger))</f>
        <v>1.0000000340563975E-5</v>
      </c>
      <c r="O95" s="176"/>
      <c r="P95" s="134" t="s">
        <v>115</v>
      </c>
      <c r="Q95" s="134" t="s">
        <v>100</v>
      </c>
      <c r="R95" s="134" t="str">
        <v>EUR3MSW22Y=</v>
      </c>
      <c r="S95" s="168" t="str">
        <f>IF(R95="","",_xll.qlSimpleQuote(SUBSTITUTE(R95,"=",""),,,Permanent,Trigger,ObjectOverwrite))</f>
        <v>EUR3MSW22Y#0009</v>
      </c>
      <c r="T95" s="168">
        <f>IF(R95="","",'3M Pricing'!$I100)</f>
        <v>1.5469999999545923E-2</v>
      </c>
      <c r="U95" s="186">
        <f>IF(S95="","",_xll.qlSimpleQuoteSetValue(S95,T95,Trigger))</f>
        <v>9.9999997784910172E-6</v>
      </c>
      <c r="V95" s="113"/>
      <c r="W95" s="134" t="s">
        <v>115</v>
      </c>
      <c r="X95" s="134" t="s">
        <v>100</v>
      </c>
      <c r="Y95" s="134" t="str">
        <v>EUR6MSW22Y=</v>
      </c>
      <c r="Z95" s="168" t="str">
        <f>IF(Y95="","",_xll.qlSimpleQuote(SUBSTITUTE(Y95,"=",""),,,Permanent,Trigger,ObjectOverwrite))</f>
        <v>EUR6MSW22Y#0011</v>
      </c>
      <c r="AA95" s="168">
        <f>IF(Y95="","",'6M Pricing'!$I100)</f>
        <v>1.4651805722126265E-2</v>
      </c>
      <c r="AB95" s="186" t="e">
        <f>IF(Z95="","",_xll.qlSimpleQuoteSetValue(Z95,AA95,Trigger))</f>
        <v>#N/A</v>
      </c>
      <c r="AC95" s="176"/>
      <c r="AD95" s="134" t="s">
        <v>115</v>
      </c>
      <c r="AE95" s="134" t="s">
        <v>100</v>
      </c>
      <c r="AF95" s="134" t="str">
        <v>EUR1YSW22Y=</v>
      </c>
      <c r="AG95" s="168" t="str">
        <f>IF(AF95="","",_xll.qlSimpleQuote(SUBSTITUTE(AF95,"=",""),,,Permanent,Trigger,ObjectOverwrite))</f>
        <v>EUR1YSW22Y#0011</v>
      </c>
      <c r="AH95" s="168">
        <f>IF(AF95="","",'1Y Pricing'!$I100)</f>
        <v>1.6650000000412446E-2</v>
      </c>
      <c r="AI95" s="186">
        <f>IF(AG95="","",_xll.qlSimpleQuoteSetValue(AG95,AH95,Trigger))</f>
        <v>1.0000000283349325E-5</v>
      </c>
    </row>
    <row r="96" spans="1:35" hidden="1" outlineLevel="1" x14ac:dyDescent="0.2">
      <c r="A96" s="27"/>
      <c r="B96" s="83" t="str">
        <f t="shared" si="2"/>
        <v/>
      </c>
      <c r="C96" s="176"/>
      <c r="D96" s="176"/>
      <c r="E96" s="176" t="str">
        <f>IF(D96="","",_xll.qlSimpleQuote(SUBSTITUTE(D96,"=",""),,,Permanent,Trigger,ObjectOverwrite))</f>
        <v/>
      </c>
      <c r="F96" s="177" t="str">
        <f>IF(D96="","",'ON Pricing'!#REF!)</f>
        <v/>
      </c>
      <c r="G96" s="188"/>
      <c r="H96" s="114"/>
      <c r="I96" s="134" t="s">
        <v>115</v>
      </c>
      <c r="J96" s="134" t="s">
        <v>101</v>
      </c>
      <c r="K96" s="134" t="str">
        <v>EUR1MSW23Y=</v>
      </c>
      <c r="L96" s="168" t="str">
        <f>IF(K96="","",_xll.qlSimpleQuote(SUBSTITUTE(K96,"=",""),,,Permanent,Trigger,ObjectOverwrite))</f>
        <v>EUR1MSW23Y#0019</v>
      </c>
      <c r="M96" s="168">
        <f>IF(K96="","",'1M Pricing'!$I101)</f>
        <v>1.469944880297008E-2</v>
      </c>
      <c r="N96" s="186">
        <f>IF(L96="","",_xll.qlSimpleQuoteSetValue(L96,M96,Trigger))</f>
        <v>1.0002671126616361E-5</v>
      </c>
      <c r="O96" s="176"/>
      <c r="P96" s="134" t="s">
        <v>115</v>
      </c>
      <c r="Q96" s="134" t="s">
        <v>101</v>
      </c>
      <c r="R96" s="134" t="str">
        <v>EUR3MSW23Y=</v>
      </c>
      <c r="S96" s="168" t="str">
        <f>IF(R96="","",_xll.qlSimpleQuote(SUBSTITUTE(R96,"=",""),,,Permanent,Trigger,ObjectOverwrite))</f>
        <v>EUR3MSW23Y#0009</v>
      </c>
      <c r="T96" s="168">
        <f>IF(R96="","",'3M Pricing'!$I101)</f>
        <v>1.5497944542230562E-2</v>
      </c>
      <c r="U96" s="186">
        <f>IF(S96="","",_xll.qlSimpleQuoteSetValue(S96,T96,Trigger))</f>
        <v>1.0002673949498914E-5</v>
      </c>
      <c r="V96" s="113"/>
      <c r="W96" s="134" t="s">
        <v>115</v>
      </c>
      <c r="X96" s="134" t="s">
        <v>101</v>
      </c>
      <c r="Y96" s="134" t="str">
        <v>EUR6MSW23Y=</v>
      </c>
      <c r="Z96" s="168" t="str">
        <f>IF(Y96="","",_xll.qlSimpleQuote(SUBSTITUTE(Y96,"=",""),,,Permanent,Trigger,ObjectOverwrite))</f>
        <v>EUR6MSW23Y#0011</v>
      </c>
      <c r="AA96" s="168">
        <f>IF(Y96="","",'6M Pricing'!$I101)</f>
        <v>1.4673830963573253E-2</v>
      </c>
      <c r="AB96" s="186" t="e">
        <f>IF(Z96="","",_xll.qlSimpleQuoteSetValue(Z96,AA96,Trigger))</f>
        <v>#N/A</v>
      </c>
      <c r="AC96" s="176"/>
      <c r="AD96" s="134" t="s">
        <v>115</v>
      </c>
      <c r="AE96" s="134" t="s">
        <v>101</v>
      </c>
      <c r="AF96" s="134" t="str">
        <v>EUR1YSW23Y=</v>
      </c>
      <c r="AG96" s="168" t="str">
        <f>IF(AF96="","",_xll.qlSimpleQuote(SUBSTITUTE(AF96,"=",""),,,Permanent,Trigger,ObjectOverwrite))</f>
        <v>EUR1YSW23Y#0011</v>
      </c>
      <c r="AH96" s="168">
        <f>IF(AF96="","",'1Y Pricing'!$I101)</f>
        <v>1.6661079635557258E-2</v>
      </c>
      <c r="AI96" s="186">
        <f>IF(AG96="","",_xll.qlSimpleQuoteSetValue(AG96,AH96,Trigger))</f>
        <v>1.0000581934243441E-5</v>
      </c>
    </row>
    <row r="97" spans="1:35" hidden="1" outlineLevel="1" x14ac:dyDescent="0.2">
      <c r="A97" s="27"/>
      <c r="B97" s="83" t="str">
        <f t="shared" si="2"/>
        <v/>
      </c>
      <c r="C97" s="176"/>
      <c r="D97" s="176"/>
      <c r="E97" s="176" t="str">
        <f>IF(D97="","",_xll.qlSimpleQuote(SUBSTITUTE(D97,"=",""),,,Permanent,Trigger,ObjectOverwrite))</f>
        <v/>
      </c>
      <c r="F97" s="177" t="str">
        <f>IF(D97="","",'ON Pricing'!#REF!)</f>
        <v/>
      </c>
      <c r="G97" s="188"/>
      <c r="H97" s="114"/>
      <c r="I97" s="134" t="s">
        <v>115</v>
      </c>
      <c r="J97" s="134" t="s">
        <v>102</v>
      </c>
      <c r="K97" s="134" t="str">
        <v>EUR1MSW24Y=</v>
      </c>
      <c r="L97" s="168" t="str">
        <f>IF(K97="","",_xll.qlSimpleQuote(SUBSTITUTE(K97,"=",""),,,Permanent,Trigger,ObjectOverwrite))</f>
        <v>EUR1MSW24Y#0019</v>
      </c>
      <c r="M97" s="168">
        <f>IF(K97="","",'1M Pricing'!$I102)</f>
        <v>1.4737857344013179E-2</v>
      </c>
      <c r="N97" s="186">
        <f>IF(L97="","",_xll.qlSimpleQuoteSetValue(L97,M97,Trigger))</f>
        <v>1.0003281726497781E-5</v>
      </c>
      <c r="O97" s="176"/>
      <c r="P97" s="134" t="s">
        <v>115</v>
      </c>
      <c r="Q97" s="134" t="s">
        <v>102</v>
      </c>
      <c r="R97" s="134" t="str">
        <v>EUR3MSW24Y=</v>
      </c>
      <c r="S97" s="168" t="str">
        <f>IF(R97="","",_xll.qlSimpleQuote(SUBSTITUTE(R97,"=",""),,,Permanent,Trigger,ObjectOverwrite))</f>
        <v>EUR3MSW24Y#0009</v>
      </c>
      <c r="T97" s="168">
        <f>IF(R97="","",'3M Pricing'!$I102)</f>
        <v>1.5524235370534245E-2</v>
      </c>
      <c r="U97" s="186">
        <f>IF(S97="","",_xll.qlSimpleQuoteSetValue(S97,T97,Trigger))</f>
        <v>1.0003285540854598E-5</v>
      </c>
      <c r="V97" s="113"/>
      <c r="W97" s="134" t="s">
        <v>115</v>
      </c>
      <c r="X97" s="134" t="s">
        <v>102</v>
      </c>
      <c r="Y97" s="134" t="str">
        <v>EUR6MSW24Y=</v>
      </c>
      <c r="Z97" s="168" t="str">
        <f>IF(Y97="","",_xll.qlSimpleQuote(SUBSTITUTE(Y97,"=",""),,,Permanent,Trigger,ObjectOverwrite))</f>
        <v>EUR6MSW24Y#0011</v>
      </c>
      <c r="AA97" s="168">
        <f>IF(Y97="","",'6M Pricing'!$I102)</f>
        <v>1.46954079793629E-2</v>
      </c>
      <c r="AB97" s="186" t="e">
        <f>IF(Z97="","",_xll.qlSimpleQuoteSetValue(Z97,AA97,Trigger))</f>
        <v>#N/A</v>
      </c>
      <c r="AC97" s="176"/>
      <c r="AD97" s="134" t="s">
        <v>115</v>
      </c>
      <c r="AE97" s="134" t="s">
        <v>102</v>
      </c>
      <c r="AF97" s="134" t="str">
        <v>EUR1YSW24Y=</v>
      </c>
      <c r="AG97" s="168" t="str">
        <f>IF(AF97="","",_xll.qlSimpleQuote(SUBSTITUTE(AF97,"=",""),,,Permanent,Trigger,ObjectOverwrite))</f>
        <v>EUR1YSW24Y#0011</v>
      </c>
      <c r="AH97" s="168">
        <f>IF(AF97="","",'1Y Pricing'!$I102)</f>
        <v>1.6671378061395903E-2</v>
      </c>
      <c r="AI97" s="186">
        <f>IF(AG97="","",_xll.qlSimpleQuoteSetValue(AG97,AH97,Trigger))</f>
        <v>1.000095489436803E-5</v>
      </c>
    </row>
    <row r="98" spans="1:35" hidden="1" outlineLevel="1" x14ac:dyDescent="0.2">
      <c r="A98" s="27"/>
      <c r="B98" s="83" t="str">
        <f t="shared" si="2"/>
        <v/>
      </c>
      <c r="C98" s="176"/>
      <c r="D98" s="176"/>
      <c r="E98" s="176" t="str">
        <f>IF(D98="","",_xll.qlSimpleQuote(SUBSTITUTE(D98,"=",""),,,Permanent,Trigger,ObjectOverwrite))</f>
        <v/>
      </c>
      <c r="F98" s="177" t="str">
        <f>IF(D98="","",'ON Pricing'!#REF!)</f>
        <v/>
      </c>
      <c r="G98" s="188"/>
      <c r="H98" s="114"/>
      <c r="I98" s="134" t="s">
        <v>115</v>
      </c>
      <c r="J98" s="134" t="s">
        <v>103</v>
      </c>
      <c r="K98" s="134" t="str">
        <v>EUR1MSW25Y=</v>
      </c>
      <c r="L98" s="168" t="str">
        <f>IF(K98="","",_xll.qlSimpleQuote(SUBSTITUTE(K98,"=",""),,,Permanent,Trigger,ObjectOverwrite))</f>
        <v>EUR1MSW25Y#0019</v>
      </c>
      <c r="M98" s="168">
        <f>IF(K98="","",'1M Pricing'!$I103)</f>
        <v>1.477643842488049E-2</v>
      </c>
      <c r="N98" s="186">
        <f>IF(L98="","",_xll.qlSimpleQuoteSetValue(L98,M98,Trigger))</f>
        <v>1.0002490896289171E-5</v>
      </c>
      <c r="O98" s="176"/>
      <c r="P98" s="134" t="s">
        <v>115</v>
      </c>
      <c r="Q98" s="134" t="s">
        <v>103</v>
      </c>
      <c r="R98" s="134" t="str">
        <v>EUR3MSW25Y=</v>
      </c>
      <c r="S98" s="168" t="str">
        <f>IF(R98="","",_xll.qlSimpleQuote(SUBSTITUTE(R98,"=",""),,,Permanent,Trigger,ObjectOverwrite))</f>
        <v>EUR3MSW25Y#0009</v>
      </c>
      <c r="T98" s="168">
        <f>IF(R98="","",'3M Pricing'!$I103)</f>
        <v>1.5550451168678934E-2</v>
      </c>
      <c r="U98" s="186">
        <f>IF(S98="","",_xll.qlSimpleQuoteSetValue(S98,T98,Trigger))</f>
        <v>1.0002494293092842E-5</v>
      </c>
      <c r="V98" s="113"/>
      <c r="W98" s="134" t="s">
        <v>115</v>
      </c>
      <c r="X98" s="134" t="s">
        <v>103</v>
      </c>
      <c r="Y98" s="134" t="str">
        <v>EUR6MSW25Y=</v>
      </c>
      <c r="Z98" s="168" t="str">
        <f>IF(Y98="","",_xll.qlSimpleQuote(SUBSTITUTE(Y98,"=",""),,,Permanent,Trigger,ObjectOverwrite))</f>
        <v>EUR6MSW25Y#0011</v>
      </c>
      <c r="AA98" s="168">
        <f>IF(Y98="","",'6M Pricing'!$I103)</f>
        <v>1.4717739335722431E-2</v>
      </c>
      <c r="AB98" s="186" t="e">
        <f>IF(Z98="","",_xll.qlSimpleQuoteSetValue(Z98,AA98,Trigger))</f>
        <v>#N/A</v>
      </c>
      <c r="AC98" s="176"/>
      <c r="AD98" s="134" t="s">
        <v>115</v>
      </c>
      <c r="AE98" s="134" t="s">
        <v>103</v>
      </c>
      <c r="AF98" s="134" t="str">
        <v>EUR1YSW25Y=</v>
      </c>
      <c r="AG98" s="168" t="str">
        <f>IF(AF98="","",_xll.qlSimpleQuote(SUBSTITUTE(AF98,"=",""),,,Permanent,Trigger,ObjectOverwrite))</f>
        <v>EUR1YSW25Y#0011</v>
      </c>
      <c r="AH98" s="168">
        <f>IF(AF98="","",'1Y Pricing'!$I103)</f>
        <v>1.6681019453174815E-2</v>
      </c>
      <c r="AI98" s="186">
        <f>IF(AG98="","",_xll.qlSimpleQuoteSetValue(AG98,AH98,Trigger))</f>
        <v>1.0000963104585259E-5</v>
      </c>
    </row>
    <row r="99" spans="1:35" hidden="1" outlineLevel="1" x14ac:dyDescent="0.2">
      <c r="A99" s="27"/>
      <c r="B99" s="83" t="str">
        <f t="shared" si="2"/>
        <v/>
      </c>
      <c r="C99" s="176"/>
      <c r="D99" s="176"/>
      <c r="E99" s="176" t="str">
        <f>IF(D99="","",_xll.qlSimpleQuote(SUBSTITUTE(D99,"=",""),,,Permanent,Trigger,ObjectOverwrite))</f>
        <v/>
      </c>
      <c r="F99" s="177" t="str">
        <f>IF(D99="","",'ON Pricing'!#REF!)</f>
        <v/>
      </c>
      <c r="G99" s="188"/>
      <c r="H99" s="114"/>
      <c r="I99" s="134" t="s">
        <v>115</v>
      </c>
      <c r="J99" s="134" t="s">
        <v>104</v>
      </c>
      <c r="K99" s="134" t="str">
        <v>EUR1MSW26Y=</v>
      </c>
      <c r="L99" s="168" t="str">
        <f>IF(K99="","",_xll.qlSimpleQuote(SUBSTITUTE(K99,"=",""),,,Permanent,Trigger,ObjectOverwrite))</f>
        <v>EUR1MSW26Y#0019</v>
      </c>
      <c r="M99" s="168">
        <f>IF(K99="","",'1M Pricing'!$I104)</f>
        <v>1.4817691949801188E-2</v>
      </c>
      <c r="N99" s="186">
        <f>IF(L99="","",_xll.qlSimpleQuoteSetValue(L99,M99,Trigger))</f>
        <v>1.0001676968794324E-5</v>
      </c>
      <c r="O99" s="176"/>
      <c r="P99" s="134" t="s">
        <v>115</v>
      </c>
      <c r="Q99" s="134" t="s">
        <v>104</v>
      </c>
      <c r="R99" s="134" t="str">
        <v>EUR3MSW26Y=</v>
      </c>
      <c r="S99" s="168" t="str">
        <f>IF(R99="","",_xll.qlSimpleQuote(SUBSTITUTE(R99,"=",""),,,Permanent,Trigger,ObjectOverwrite))</f>
        <v>EUR3MSW26Y#0009</v>
      </c>
      <c r="T99" s="168">
        <f>IF(R99="","",'3M Pricing'!$I104)</f>
        <v>1.5579442886420576E-2</v>
      </c>
      <c r="U99" s="186">
        <f>IF(S99="","",_xll.qlSimpleQuoteSetValue(S99,T99,Trigger))</f>
        <v>1.0001680537007757E-5</v>
      </c>
      <c r="V99" s="113"/>
      <c r="W99" s="134" t="s">
        <v>115</v>
      </c>
      <c r="X99" s="134" t="s">
        <v>104</v>
      </c>
      <c r="Y99" s="134" t="str">
        <v>EUR6MSW26Y=</v>
      </c>
      <c r="Z99" s="168" t="str">
        <f>IF(Y99="","",_xll.qlSimpleQuote(SUBSTITUTE(Y99,"=",""),,,Permanent,Trigger,ObjectOverwrite))</f>
        <v>EUR6MSW26Y#0011</v>
      </c>
      <c r="AA99" s="168">
        <f>IF(Y99="","",'6M Pricing'!$I104)</f>
        <v>1.4743236193445081E-2</v>
      </c>
      <c r="AB99" s="186" t="e">
        <f>IF(Z99="","",_xll.qlSimpleQuoteSetValue(Z99,AA99,Trigger))</f>
        <v>#N/A</v>
      </c>
      <c r="AC99" s="176"/>
      <c r="AD99" s="134" t="s">
        <v>115</v>
      </c>
      <c r="AE99" s="134" t="s">
        <v>104</v>
      </c>
      <c r="AF99" s="134" t="str">
        <v>EUR1YSW26Y=</v>
      </c>
      <c r="AG99" s="168" t="str">
        <f>IF(AF99="","",_xll.qlSimpleQuote(SUBSTITUTE(AF99,"=",""),,,Permanent,Trigger,ObjectOverwrite))</f>
        <v>EUR1YSW26Y#0011</v>
      </c>
      <c r="AH99" s="168">
        <f>IF(AF99="","",'1Y Pricing'!$I104)</f>
        <v>1.6691399138037258E-2</v>
      </c>
      <c r="AI99" s="186">
        <f>IF(AG99="","",_xll.qlSimpleQuoteSetValue(AG99,AH99,Trigger))</f>
        <v>1.0001200995885667E-5</v>
      </c>
    </row>
    <row r="100" spans="1:35" hidden="1" outlineLevel="1" x14ac:dyDescent="0.2">
      <c r="A100" s="27"/>
      <c r="B100" s="83" t="str">
        <f t="shared" si="2"/>
        <v/>
      </c>
      <c r="C100" s="176"/>
      <c r="D100" s="176"/>
      <c r="E100" s="176" t="str">
        <f>IF(D100="","",_xll.qlSimpleQuote(SUBSTITUTE(D100,"=",""),,,Permanent,Trigger,ObjectOverwrite))</f>
        <v/>
      </c>
      <c r="F100" s="177" t="str">
        <f>IF(D100="","",'ON Pricing'!#REF!)</f>
        <v/>
      </c>
      <c r="G100" s="188"/>
      <c r="H100" s="114"/>
      <c r="I100" s="134" t="s">
        <v>115</v>
      </c>
      <c r="J100" s="134" t="s">
        <v>105</v>
      </c>
      <c r="K100" s="134" t="str">
        <v>EUR1MSW27Y=</v>
      </c>
      <c r="L100" s="168" t="str">
        <f>IF(K100="","",_xll.qlSimpleQuote(SUBSTITUTE(K100,"=",""),,,Permanent,Trigger,ObjectOverwrite))</f>
        <v>EUR1MSW27Y#0019</v>
      </c>
      <c r="M100" s="168">
        <f>IF(K100="","",'1M Pricing'!$I105)</f>
        <v>1.4860000000002508E-2</v>
      </c>
      <c r="N100" s="186">
        <f>IF(L100="","",_xll.qlSimpleQuoteSetValue(L100,M100,Trigger))</f>
        <v>1.0000000241273607E-5</v>
      </c>
      <c r="O100" s="176"/>
      <c r="P100" s="134" t="s">
        <v>115</v>
      </c>
      <c r="Q100" s="134" t="s">
        <v>105</v>
      </c>
      <c r="R100" s="134" t="str">
        <v>EUR3MSW27Y=</v>
      </c>
      <c r="S100" s="168" t="str">
        <f>IF(R100="","",_xll.qlSimpleQuote(SUBSTITUTE(R100,"=",""),,,Permanent,Trigger,ObjectOverwrite))</f>
        <v>EUR3MSW27Y#0009</v>
      </c>
      <c r="T100" s="168">
        <f>IF(R100="","",'3M Pricing'!$I105)</f>
        <v>1.560999999963115E-2</v>
      </c>
      <c r="U100" s="186">
        <f>IF(S100="","",_xll.qlSimpleQuoteSetValue(S100,T100,Trigger))</f>
        <v>9.9999996032267002E-6</v>
      </c>
      <c r="V100" s="113"/>
      <c r="W100" s="134" t="s">
        <v>115</v>
      </c>
      <c r="X100" s="134" t="s">
        <v>105</v>
      </c>
      <c r="Y100" s="134" t="str">
        <v>EUR6MSW27Y=</v>
      </c>
      <c r="Z100" s="168" t="str">
        <f>IF(Y100="","",_xll.qlSimpleQuote(SUBSTITUTE(Y100,"=",""),,,Permanent,Trigger,ObjectOverwrite))</f>
        <v>EUR6MSW27Y#0011</v>
      </c>
      <c r="AA100" s="168">
        <f>IF(Y100="","",'6M Pricing'!$I105)</f>
        <v>1.6189684402888274E-2</v>
      </c>
      <c r="AB100" s="186" t="e">
        <f>IF(Z100="","",_xll.qlSimpleQuoteSetValue(Z100,AA100,Trigger))</f>
        <v>#N/A</v>
      </c>
      <c r="AC100" s="176"/>
      <c r="AD100" s="134" t="s">
        <v>115</v>
      </c>
      <c r="AE100" s="134" t="s">
        <v>105</v>
      </c>
      <c r="AF100" s="134" t="str">
        <v>EUR1YSW27Y=</v>
      </c>
      <c r="AG100" s="168" t="str">
        <f>IF(AF100="","",_xll.qlSimpleQuote(SUBSTITUTE(AF100,"=",""),,,Permanent,Trigger,ObjectOverwrite))</f>
        <v>EUR1YSW27Y#0011</v>
      </c>
      <c r="AH100" s="168">
        <f>IF(AF100="","",'1Y Pricing'!$I105)</f>
        <v>1.6700000000236834E-2</v>
      </c>
      <c r="AI100" s="186">
        <f>IF(AG100="","",_xll.qlSimpleQuoteSetValue(AG100,AH100,Trigger))</f>
        <v>1.0000000154435085E-5</v>
      </c>
    </row>
    <row r="101" spans="1:35" hidden="1" outlineLevel="1" x14ac:dyDescent="0.2">
      <c r="A101" s="27"/>
      <c r="B101" s="83" t="str">
        <f t="shared" si="2"/>
        <v/>
      </c>
      <c r="C101" s="176"/>
      <c r="D101" s="176"/>
      <c r="E101" s="176" t="str">
        <f>IF(D101="","",_xll.qlSimpleQuote(SUBSTITUTE(D101,"=",""),,,Permanent,Trigger,ObjectOverwrite))</f>
        <v/>
      </c>
      <c r="F101" s="177" t="str">
        <f>IF(D101="","",'ON Pricing'!#REF!)</f>
        <v/>
      </c>
      <c r="G101" s="188"/>
      <c r="H101" s="114"/>
      <c r="I101" s="134"/>
      <c r="J101" s="134"/>
      <c r="K101" s="134" t="str">
        <v>EUR1MSW28Y=</v>
      </c>
      <c r="L101" s="168" t="str">
        <f>IF(K101="","",_xll.qlSimpleQuote(SUBSTITUTE(K101,"=",""),,,Permanent,Trigger,ObjectOverwrite))</f>
        <v>EUR1MSW28Y#0019</v>
      </c>
      <c r="M101" s="168">
        <f>IF(K101="","",'1M Pricing'!$I106)</f>
        <v>1.4905552572902306E-2</v>
      </c>
      <c r="N101" s="186">
        <f>IF(L101="","",_xll.qlSimpleQuoteSetValue(L101,M101,Trigger))</f>
        <v>9.9987035887885711E-6</v>
      </c>
      <c r="O101" s="176"/>
      <c r="P101" s="134" t="s">
        <v>115</v>
      </c>
      <c r="Q101" s="134" t="s">
        <v>119</v>
      </c>
      <c r="R101" s="134" t="str">
        <v>EUR3MSW28Y=</v>
      </c>
      <c r="S101" s="168" t="str">
        <f>IF(R101="","",_xll.qlSimpleQuote(SUBSTITUTE(R101,"=",""),,,Permanent,Trigger,ObjectOverwrite))</f>
        <v>EUR3MSW28Y#0009</v>
      </c>
      <c r="T101" s="168">
        <f>IF(R101="","",'3M Pricing'!$I106)</f>
        <v>1.5644522854010665E-2</v>
      </c>
      <c r="U101" s="186">
        <f>IF(S101="","",_xll.qlSimpleQuoteSetValue(S101,T101,Trigger))</f>
        <v>9.9986992225728488E-6</v>
      </c>
      <c r="V101" s="113"/>
      <c r="W101" s="134"/>
      <c r="X101" s="134"/>
      <c r="Y101" s="134" t="str">
        <v>EUR6MSW28Y=</v>
      </c>
      <c r="Z101" s="168" t="str">
        <f>IF(Y101="","",_xll.qlSimpleQuote(SUBSTITUTE(Y101,"=",""),,,Permanent,Trigger,ObjectOverwrite))</f>
        <v>EUR6MSW28Y#0010</v>
      </c>
      <c r="AA101" s="168">
        <f>IF(Y101="","",'6M Pricing'!$I106)</f>
        <v>1.6119675755901668E-2</v>
      </c>
      <c r="AB101" s="186" t="e">
        <f>IF(Z101="","",_xll.qlSimpleQuoteSetValue(Z101,AA101,Trigger))</f>
        <v>#N/A</v>
      </c>
      <c r="AC101" s="176"/>
      <c r="AD101" s="134"/>
      <c r="AE101" s="134"/>
      <c r="AF101" s="134" t="str">
        <v>EUR1YSW28Y=</v>
      </c>
      <c r="AG101" s="168" t="str">
        <f>IF(AF101="","",_xll.qlSimpleQuote(SUBSTITUTE(AF101,"=",""),,,Permanent,Trigger,ObjectOverwrite))</f>
        <v>EUR1YSW28Y#0011</v>
      </c>
      <c r="AH101" s="168">
        <f>IF(AF101="","",'1Y Pricing'!$I106)</f>
        <v>1.6711769472621738E-2</v>
      </c>
      <c r="AI101" s="186">
        <f>IF(AG101="","",_xll.qlSimpleQuoteSetValue(AG101,AH101,Trigger))</f>
        <v>9.998576618451549E-6</v>
      </c>
    </row>
    <row r="102" spans="1:35" collapsed="1" x14ac:dyDescent="0.2">
      <c r="A102" s="27"/>
      <c r="B102" s="83" t="str">
        <f t="shared" si="2"/>
        <v/>
      </c>
      <c r="C102" s="176"/>
      <c r="D102" s="176"/>
      <c r="E102" s="176" t="str">
        <f>IF(D102="","",_xll.qlSimpleQuote(SUBSTITUTE(D102,"=",""),,,Permanent,Trigger,ObjectOverwrite))</f>
        <v/>
      </c>
      <c r="F102" s="177" t="str">
        <f>IF(D102="","",'ON Pricing'!#REF!)</f>
        <v/>
      </c>
      <c r="G102" s="188"/>
      <c r="H102" s="114"/>
      <c r="I102" s="134"/>
      <c r="J102" s="134"/>
      <c r="K102" s="134" t="str">
        <v>EUR1MSW29Y=</v>
      </c>
      <c r="L102" s="168" t="str">
        <f>IF(K102="","",_xll.qlSimpleQuote(SUBSTITUTE(K102,"=",""),,,Permanent,Trigger,ObjectOverwrite))</f>
        <v>EUR1MSW29Y#0019</v>
      </c>
      <c r="M102" s="168">
        <f>IF(K102="","",'1M Pricing'!$I107)</f>
        <v>1.4952962672815149E-2</v>
      </c>
      <c r="N102" s="186">
        <f>IF(L102="","",_xll.qlSimpleQuoteSetValue(L102,M102,Trigger))</f>
        <v>9.997844210763232E-6</v>
      </c>
      <c r="O102" s="176"/>
      <c r="P102" s="134" t="s">
        <v>115</v>
      </c>
      <c r="Q102" s="134" t="s">
        <v>120</v>
      </c>
      <c r="R102" s="134" t="str">
        <v>EUR3MSW29Y=</v>
      </c>
      <c r="S102" s="168" t="str">
        <f>IF(R102="","",_xll.qlSimpleQuote(SUBSTITUTE(R102,"=",""),,,Permanent,Trigger,ObjectOverwrite))</f>
        <v>EUR3MSW29Y#0009</v>
      </c>
      <c r="T102" s="168">
        <f>IF(R102="","",'3M Pricing'!$I107)</f>
        <v>1.5681683084145744E-2</v>
      </c>
      <c r="U102" s="186">
        <f>IF(S102="","",_xll.qlSimpleQuoteSetValue(S102,T102,Trigger))</f>
        <v>9.9978359864062727E-6</v>
      </c>
      <c r="V102" s="113"/>
      <c r="W102" s="134"/>
      <c r="X102" s="134"/>
      <c r="Y102" s="134" t="str">
        <v>EUR6MSW29Y=</v>
      </c>
      <c r="Z102" s="168" t="str">
        <f>IF(Y102="","",_xll.qlSimpleQuote(SUBSTITUTE(Y102,"=",""),,,Permanent,Trigger,ObjectOverwrite))</f>
        <v>EUR6MSW29Y#0010</v>
      </c>
      <c r="AA102" s="168">
        <f>IF(Y102="","",'6M Pricing'!$I107)</f>
        <v>1.6151575325003855E-2</v>
      </c>
      <c r="AB102" s="186" t="e">
        <f>IF(Z102="","",_xll.qlSimpleQuoteSetValue(Z102,AA102,Trigger))</f>
        <v>#N/A</v>
      </c>
      <c r="AC102" s="176"/>
      <c r="AD102" s="134"/>
      <c r="AE102" s="134"/>
      <c r="AF102" s="134" t="str">
        <v>EUR1YSW29Y=</v>
      </c>
      <c r="AG102" s="168" t="str">
        <f>IF(AF102="","",_xll.qlSimpleQuote(SUBSTITUTE(AF102,"=",""),,,Permanent,Trigger,ObjectOverwrite))</f>
        <v>EUR1YSW29Y#0011</v>
      </c>
      <c r="AH102" s="168">
        <f>IF(AF102="","",'1Y Pricing'!$I107)</f>
        <v>1.6728872123396868E-2</v>
      </c>
      <c r="AI102" s="186">
        <f>IF(AG102="","",_xll.qlSimpleQuoteSetValue(AG102,AH102,Trigger))</f>
        <v>9.9974676748965097E-6</v>
      </c>
    </row>
    <row r="103" spans="1:35" x14ac:dyDescent="0.2">
      <c r="A103" s="27"/>
      <c r="B103" s="83"/>
      <c r="C103" s="176"/>
      <c r="D103" s="176"/>
      <c r="E103" s="176"/>
      <c r="F103" s="176"/>
      <c r="G103" s="190"/>
      <c r="H103" s="114"/>
      <c r="I103" s="134"/>
      <c r="J103" s="134"/>
      <c r="K103" s="134" t="str">
        <v>EUR1MSW30Y=</v>
      </c>
      <c r="L103" s="134" t="str">
        <f>IF(K103="","",_xll.qlSimpleQuote(SUBSTITUTE(K103,"=",""),,,Permanent,Trigger,ObjectOverwrite))</f>
        <v>EUR1MSW30Y#0019</v>
      </c>
      <c r="M103" s="168">
        <f>IF(K103="","",'1M Pricing'!$I108)</f>
        <v>1.5001574711823942E-2</v>
      </c>
      <c r="N103" s="186">
        <f>IF(L103="","",_xll.qlSimpleQuoteSetValue(L103,M103,Trigger))</f>
        <v>9.9979885076692532E-6</v>
      </c>
      <c r="O103" s="176"/>
      <c r="P103" s="134" t="s">
        <v>115</v>
      </c>
      <c r="Q103" s="134" t="s">
        <v>121</v>
      </c>
      <c r="R103" s="134" t="str">
        <v>EUR3MSW30Y=</v>
      </c>
      <c r="S103" s="134" t="str">
        <f>IF(R103="","",_xll.qlSimpleQuote(SUBSTITUTE(R103,"=",""),,,Permanent,Trigger,ObjectOverwrite))</f>
        <v>EUR3MSW30Y#0009</v>
      </c>
      <c r="T103" s="168">
        <f>IF(R103="","",'3M Pricing'!$I108)</f>
        <v>1.5720805817571681E-2</v>
      </c>
      <c r="U103" s="186">
        <f>IF(S103="","",_xll.qlSimpleQuoteSetValue(S103,T103,Trigger))</f>
        <v>9.9979773573594111E-6</v>
      </c>
      <c r="V103" s="113"/>
      <c r="W103" s="132"/>
      <c r="X103" s="132"/>
      <c r="Y103" s="132" t="str">
        <v>EUR6MSW30Y=</v>
      </c>
      <c r="Z103" s="132" t="str">
        <f>IF(Y103="","",_xll.qlSimpleQuote(SUBSTITUTE(Y103,"=",""),,,Permanent,Trigger,ObjectOverwrite))</f>
        <v>EUR6MSW30Y#0011</v>
      </c>
      <c r="AA103" s="134">
        <f>IF(Y103="","",'6M Pricing'!$I108)</f>
        <v>1.618471431731083E-2</v>
      </c>
      <c r="AB103" s="186" t="e">
        <f>IF(Z103="","",_xll.qlSimpleQuoteSetValue(Z103,AA103,Trigger))</f>
        <v>#N/A</v>
      </c>
      <c r="AC103" s="176"/>
      <c r="AD103" s="134"/>
      <c r="AE103" s="134"/>
      <c r="AF103" s="134" t="str">
        <v>EUR1YSW30Y=</v>
      </c>
      <c r="AG103" s="134" t="str">
        <f>IF(AF103="","",_xll.qlSimpleQuote(SUBSTITUTE(AF103,"=",""),,,Permanent,Trigger,ObjectOverwrite))</f>
        <v>EUR1YSW30Y#0011</v>
      </c>
      <c r="AH103" s="134">
        <f>IF(AF103="","",'1Y Pricing'!$I108)</f>
        <v>1.6750452949955964E-2</v>
      </c>
      <c r="AI103" s="186">
        <f>IF(AG103="","",_xll.qlSimpleQuoteSetValue(AG103,AH103,Trigger))</f>
        <v>9.9973002365624786E-6</v>
      </c>
    </row>
    <row r="104" spans="1:35" x14ac:dyDescent="0.2">
      <c r="A104" s="27"/>
      <c r="B104" s="83"/>
      <c r="C104" s="176"/>
      <c r="D104" s="176"/>
      <c r="E104" s="176"/>
      <c r="F104" s="176"/>
      <c r="G104" s="190"/>
      <c r="H104" s="114"/>
      <c r="I104" s="134"/>
      <c r="J104" s="134"/>
      <c r="K104" s="134" t="str">
        <v>EUR1MSW31Y=</v>
      </c>
      <c r="L104" s="134" t="str">
        <f>IF(K104="","",_xll.qlSimpleQuote(SUBSTITUTE(K104,"=",""),,,Permanent,Trigger,ObjectOverwrite))</f>
        <v>EUR1MSW31Y#0001</v>
      </c>
      <c r="M104" s="168">
        <f>IF(K104="","",'1M Pricing'!$I109)</f>
        <v>1.5047749133760812E-2</v>
      </c>
      <c r="N104" s="186">
        <f>IF(L104="","",_xll.qlSimpleQuoteSetValue(L104,M104,Trigger))</f>
        <v>9.9977916587327964E-6</v>
      </c>
      <c r="O104" s="176"/>
      <c r="P104" s="134" t="s">
        <v>115</v>
      </c>
      <c r="Q104" s="134" t="s">
        <v>122</v>
      </c>
      <c r="R104" s="134" t="str">
        <v>EUR3MSW31Y=</v>
      </c>
      <c r="S104" s="134" t="str">
        <f>IF(R104="","",_xll.qlSimpleQuote(SUBSTITUTE(R104,"=",""),,,Permanent,Trigger,ObjectOverwrite))</f>
        <v>EUR3MSW31Y#0009</v>
      </c>
      <c r="T104" s="168">
        <f>IF(R104="","",'3M Pricing'!$I109)</f>
        <v>1.575812419493347E-2</v>
      </c>
      <c r="U104" s="186">
        <f>IF(S104="","",_xll.qlSimpleQuoteSetValue(S104,T104,Trigger))</f>
        <v>9.997779133269491E-6</v>
      </c>
      <c r="V104" s="113"/>
      <c r="W104" s="132"/>
      <c r="X104" s="132"/>
      <c r="Y104" s="132" t="str">
        <v>EUR6MSW31Y=</v>
      </c>
      <c r="Z104" s="132" t="str">
        <f>IF(Y104="","",_xll.qlSimpleQuote(SUBSTITUTE(Y104,"=",""),,,Permanent,Trigger,ObjectOverwrite))</f>
        <v>EUR6MSW31Y#0002</v>
      </c>
      <c r="AA104" s="134">
        <f>IF(Y104="","",'6M Pricing'!$I109)</f>
        <v>1.6214431902465506E-2</v>
      </c>
      <c r="AB104" s="186" t="e">
        <f>IF(Z104="","",_xll.qlSimpleQuoteSetValue(Z104,AA104,Trigger))</f>
        <v>#N/A</v>
      </c>
      <c r="AC104" s="176"/>
      <c r="AD104" s="134"/>
      <c r="AE104" s="134"/>
      <c r="AF104" s="134" t="str">
        <v>EUR1YSW31Y=</v>
      </c>
      <c r="AG104" s="134" t="str">
        <f>IF(AF104="","",_xll.qlSimpleQuote(SUBSTITUTE(AF104,"=",""),,,Permanent,Trigger,ObjectOverwrite))</f>
        <v>EUR1YSW31Y#0002</v>
      </c>
      <c r="AH104" s="134">
        <f>IF(AF104="","",'1Y Pricing'!$I109)</f>
        <v>1.6772429845867506E-2</v>
      </c>
      <c r="AI104" s="186">
        <f>IF(AG104="","",_xll.qlSimpleQuoteSetValue(AG104,AH104,Trigger))</f>
        <v>9.996785993792584E-6</v>
      </c>
    </row>
    <row r="105" spans="1:35" x14ac:dyDescent="0.2">
      <c r="A105" s="27"/>
      <c r="B105" s="83"/>
      <c r="C105" s="176"/>
      <c r="D105" s="176"/>
      <c r="E105" s="176"/>
      <c r="F105" s="176"/>
      <c r="G105" s="190"/>
      <c r="H105" s="114"/>
      <c r="I105" s="134" t="s">
        <v>115</v>
      </c>
      <c r="J105" s="134" t="s">
        <v>106</v>
      </c>
      <c r="K105" s="134" t="str">
        <v>EUR1MSW32Y=</v>
      </c>
      <c r="L105" s="134" t="str">
        <f>IF(K105="","",_xll.qlSimpleQuote(SUBSTITUTE(K105,"=",""),,,Permanent,Trigger,ObjectOverwrite))</f>
        <v>EUR1MSW32Y#0001</v>
      </c>
      <c r="M105" s="168">
        <f>IF(K105="","",'1M Pricing'!$I110)</f>
        <v>1.5090320669479677E-2</v>
      </c>
      <c r="N105" s="186">
        <f>IF(L105="","",_xll.qlSimpleQuoteSetValue(L105,M105,Trigger))</f>
        <v>9.9978477373988128E-6</v>
      </c>
      <c r="O105" s="176"/>
      <c r="P105" s="134" t="s">
        <v>115</v>
      </c>
      <c r="Q105" s="134" t="s">
        <v>106</v>
      </c>
      <c r="R105" s="134" t="str">
        <v>EUR3MSW32Y=</v>
      </c>
      <c r="S105" s="134" t="str">
        <f>IF(R105="","",_xll.qlSimpleQuote(SUBSTITUTE(R105,"=",""),,,Permanent,Trigger,ObjectOverwrite))</f>
        <v>EUR3MSW32Y#0009</v>
      </c>
      <c r="T105" s="168">
        <f>IF(R105="","",'3M Pricing'!$I110)</f>
        <v>1.5792571280529594E-2</v>
      </c>
      <c r="U105" s="186">
        <f>IF(S105="","",_xll.qlSimpleQuoteSetValue(S105,T105,Trigger))</f>
        <v>9.9978316826718205E-6</v>
      </c>
      <c r="V105" s="113"/>
      <c r="W105" s="132" t="s">
        <v>115</v>
      </c>
      <c r="X105" s="132" t="s">
        <v>106</v>
      </c>
      <c r="Y105" s="132" t="str">
        <v>EUR6MSW32Y=</v>
      </c>
      <c r="Z105" s="132" t="str">
        <f>IF(Y105="","",_xll.qlSimpleQuote(SUBSTITUTE(Y105,"=",""),,,Permanent,Trigger,ObjectOverwrite))</f>
        <v>EUR6MSW32Y#0002</v>
      </c>
      <c r="AA105" s="134">
        <f>IF(Y105="","",'6M Pricing'!$I110)</f>
        <v>1.6238983220280161E-2</v>
      </c>
      <c r="AB105" s="186" t="e">
        <f>IF(Z105="","",_xll.qlSimpleQuoteSetValue(Z105,AA105,Trigger))</f>
        <v>#N/A</v>
      </c>
      <c r="AC105" s="176"/>
      <c r="AD105" s="134" t="s">
        <v>115</v>
      </c>
      <c r="AE105" s="134" t="s">
        <v>106</v>
      </c>
      <c r="AF105" s="134" t="str">
        <v>EUR1YSW32Y=</v>
      </c>
      <c r="AG105" s="134" t="str">
        <f>IF(AF105="","",_xll.qlSimpleQuote(SUBSTITUTE(AF105,"=",""),,,Permanent,Trigger,ObjectOverwrite))</f>
        <v>EUR1YSW32Y#0002</v>
      </c>
      <c r="AH105" s="134">
        <f>IF(AF105="","",'1Y Pricing'!$I110)</f>
        <v>1.6793752783743218E-2</v>
      </c>
      <c r="AI105" s="186">
        <f>IF(AG105="","",_xll.qlSimpleQuoteSetValue(AG105,AH105,Trigger))</f>
        <v>9.996559458262666E-6</v>
      </c>
    </row>
    <row r="106" spans="1:35" x14ac:dyDescent="0.2">
      <c r="A106" s="27"/>
      <c r="B106" s="83"/>
      <c r="C106" s="176"/>
      <c r="D106" s="176"/>
      <c r="E106" s="176"/>
      <c r="F106" s="176"/>
      <c r="G106" s="190"/>
      <c r="H106" s="114"/>
      <c r="I106" s="134"/>
      <c r="J106" s="134"/>
      <c r="K106" s="134" t="str">
        <v>EUR1MSW33Y=</v>
      </c>
      <c r="L106" s="134" t="str">
        <f>IF(K106="","",_xll.qlSimpleQuote(SUBSTITUTE(K106,"=",""),,,Permanent,Trigger,ObjectOverwrite))</f>
        <v>EUR1MSW33Y#0001</v>
      </c>
      <c r="M106" s="168">
        <f>IF(K106="","",'1M Pricing'!$I111)</f>
        <v>1.5128045761470725E-2</v>
      </c>
      <c r="N106" s="186">
        <f>IF(L106="","",_xll.qlSimpleQuoteSetValue(L106,M106,Trigger))</f>
        <v>9.9980806099707331E-6</v>
      </c>
      <c r="O106" s="176"/>
      <c r="P106" s="134" t="s">
        <v>115</v>
      </c>
      <c r="Q106" s="134" t="s">
        <v>123</v>
      </c>
      <c r="R106" s="134" t="str">
        <v>EUR3MSW33Y=</v>
      </c>
      <c r="S106" s="134" t="str">
        <f>IF(R106="","",_xll.qlSimpleQuote(SUBSTITUTE(R106,"=",""),,,Permanent,Trigger,ObjectOverwrite))</f>
        <v>EUR3MSW33Y#0009</v>
      </c>
      <c r="T106" s="168">
        <f>IF(R106="","",'3M Pricing'!$I111)</f>
        <v>1.5822787572966623E-2</v>
      </c>
      <c r="U106" s="186">
        <f>IF(S106="","",_xll.qlSimpleQuoteSetValue(S106,T106,Trigger))</f>
        <v>9.9980623712130068E-6</v>
      </c>
      <c r="V106" s="113"/>
      <c r="W106" s="132"/>
      <c r="X106" s="132"/>
      <c r="Y106" s="132" t="str">
        <v>EUR6MSW33Y=</v>
      </c>
      <c r="Z106" s="132" t="str">
        <f>IF(Y106="","",_xll.qlSimpleQuote(SUBSTITUTE(Y106,"=",""),,,Permanent,Trigger,ObjectOverwrite))</f>
        <v>EUR6MSW33Y#0002</v>
      </c>
      <c r="AA106" s="134">
        <f>IF(Y106="","",'6M Pricing'!$I111)</f>
        <v>1.6256755301744519E-2</v>
      </c>
      <c r="AB106" s="186" t="e">
        <f>IF(Z106="","",_xll.qlSimpleQuoteSetValue(Z106,AA106,Trigger))</f>
        <v>#N/A</v>
      </c>
      <c r="AC106" s="176"/>
      <c r="AD106" s="134"/>
      <c r="AE106" s="134"/>
      <c r="AF106" s="134" t="str">
        <v>EUR1YSW33Y=</v>
      </c>
      <c r="AG106" s="134" t="str">
        <f>IF(AF106="","",_xll.qlSimpleQuote(SUBSTITUTE(AF106,"=",""),,,Permanent,Trigger,ObjectOverwrite))</f>
        <v>EUR1YSW33Y#0002</v>
      </c>
      <c r="AH106" s="134">
        <f>IF(AF106="","",'1Y Pricing'!$I111)</f>
        <v>1.6812731836256315E-2</v>
      </c>
      <c r="AI106" s="186">
        <f>IF(AG106="","",_xll.qlSimpleQuoteSetValue(AG106,AH106,Trigger))</f>
        <v>9.9966131458205376E-6</v>
      </c>
    </row>
    <row r="107" spans="1:35" x14ac:dyDescent="0.2">
      <c r="A107" s="27"/>
      <c r="B107" s="83"/>
      <c r="C107" s="176"/>
      <c r="D107" s="176"/>
      <c r="E107" s="176"/>
      <c r="F107" s="176"/>
      <c r="G107" s="190"/>
      <c r="H107" s="114"/>
      <c r="I107" s="134"/>
      <c r="J107" s="134"/>
      <c r="K107" s="134" t="str">
        <v>EUR1MSW34Y=</v>
      </c>
      <c r="L107" s="134" t="str">
        <f>IF(K107="","",_xll.qlSimpleQuote(SUBSTITUTE(K107,"=",""),,,Permanent,Trigger,ObjectOverwrite))</f>
        <v>EUR1MSW34Y#0001</v>
      </c>
      <c r="M107" s="168">
        <f>IF(K107="","",'1M Pricing'!$I112)</f>
        <v>1.5160312395281173E-2</v>
      </c>
      <c r="N107" s="186">
        <f>IF(L107="","",_xll.qlSimpleQuoteSetValue(L107,M107,Trigger))</f>
        <v>9.9989677199794486E-6</v>
      </c>
      <c r="O107" s="176"/>
      <c r="P107" s="134" t="s">
        <v>115</v>
      </c>
      <c r="Q107" s="134" t="s">
        <v>124</v>
      </c>
      <c r="R107" s="134" t="str">
        <v>EUR3MSW34Y=</v>
      </c>
      <c r="S107" s="134" t="str">
        <f>IF(R107="","",_xll.qlSimpleQuote(SUBSTITUTE(R107,"=",""),,,Permanent,Trigger,ObjectOverwrite))</f>
        <v>EUR3MSW34Y#0009</v>
      </c>
      <c r="T107" s="168">
        <f>IF(R107="","",'3M Pricing'!$I112)</f>
        <v>1.5848121589774871E-2</v>
      </c>
      <c r="U107" s="186">
        <f>IF(S107="","",_xll.qlSimpleQuoteSetValue(S107,T107,Trigger))</f>
        <v>9.9989506932816885E-6</v>
      </c>
      <c r="V107" s="113"/>
      <c r="W107" s="132"/>
      <c r="X107" s="132"/>
      <c r="Y107" s="132" t="str">
        <v>EUR6MSW34Y=</v>
      </c>
      <c r="Z107" s="132" t="str">
        <f>IF(Y107="","",_xll.qlSimpleQuote(SUBSTITUTE(Y107,"=",""),,,Permanent,Trigger,ObjectOverwrite))</f>
        <v>EUR6MSW34Y#0002</v>
      </c>
      <c r="AA107" s="134">
        <f>IF(Y107="","",'6M Pricing'!$I112)</f>
        <v>1.6269254153136303E-2</v>
      </c>
      <c r="AB107" s="186" t="e">
        <f>IF(Z107="","",_xll.qlSimpleQuoteSetValue(Z107,AA107,Trigger))</f>
        <v>#N/A</v>
      </c>
      <c r="AC107" s="176"/>
      <c r="AD107" s="134"/>
      <c r="AE107" s="134"/>
      <c r="AF107" s="134" t="str">
        <v>EUR1YSW34Y=</v>
      </c>
      <c r="AG107" s="134" t="str">
        <f>IF(AF107="","",_xll.qlSimpleQuote(SUBSTITUTE(AF107,"=",""),,,Permanent,Trigger,ObjectOverwrite))</f>
        <v>EUR1YSW34Y#0002</v>
      </c>
      <c r="AH107" s="134">
        <f>IF(AF107="","",'1Y Pricing'!$I112)</f>
        <v>1.6828527709747028E-2</v>
      </c>
      <c r="AI107" s="186">
        <f>IF(AG107="","",_xll.qlSimpleQuoteSetValue(AG107,AH107,Trigger))</f>
        <v>9.997489496146178E-6</v>
      </c>
    </row>
    <row r="108" spans="1:35" x14ac:dyDescent="0.2">
      <c r="A108" s="27"/>
      <c r="B108" s="83"/>
      <c r="C108" s="176"/>
      <c r="D108" s="176"/>
      <c r="E108" s="176"/>
      <c r="F108" s="176"/>
      <c r="G108" s="190"/>
      <c r="H108" s="114"/>
      <c r="I108" s="134"/>
      <c r="J108" s="134"/>
      <c r="K108" s="134" t="str">
        <v>EUR1MSW35Y=</v>
      </c>
      <c r="L108" s="134" t="str">
        <f>IF(K108="","",_xll.qlSimpleQuote(SUBSTITUTE(K108,"=",""),,,Permanent,Trigger,ObjectOverwrite))</f>
        <v>EUR1MSW35Y#0019</v>
      </c>
      <c r="M108" s="168">
        <f>IF(K108="","",'1M Pricing'!$I113)</f>
        <v>1.5183618391533545E-2</v>
      </c>
      <c r="N108" s="186">
        <f>IF(L108="","",_xll.qlSimpleQuoteSetValue(L108,M108,Trigger))</f>
        <v>9.9993497073690846E-6</v>
      </c>
      <c r="O108" s="176"/>
      <c r="P108" s="134" t="s">
        <v>115</v>
      </c>
      <c r="Q108" s="134" t="s">
        <v>125</v>
      </c>
      <c r="R108" s="134" t="str">
        <v>EUR3MSW35Y=</v>
      </c>
      <c r="S108" s="134" t="str">
        <f>IF(R108="","",_xll.qlSimpleQuote(SUBSTITUTE(R108,"=",""),,,Permanent,Trigger,ObjectOverwrite))</f>
        <v>EUR3MSW35Y#0009</v>
      </c>
      <c r="T108" s="168">
        <f>IF(R108="","",'3M Pricing'!$I113)</f>
        <v>1.5865014973660291E-2</v>
      </c>
      <c r="U108" s="186">
        <f>IF(S108="","",_xll.qlSimpleQuoteSetValue(S108,T108,Trigger))</f>
        <v>9.9993349506402596E-6</v>
      </c>
      <c r="V108" s="113"/>
      <c r="W108" s="132"/>
      <c r="X108" s="132"/>
      <c r="Y108" s="132" t="str">
        <v>EUR6MSW35Y=</v>
      </c>
      <c r="Z108" s="132" t="str">
        <f>IF(Y108="","",_xll.qlSimpleQuote(SUBSTITUTE(Y108,"=",""),,,Permanent,Trigger,ObjectOverwrite))</f>
        <v>EUR6MSW35Y#0010</v>
      </c>
      <c r="AA108" s="134">
        <f>IF(Y108="","",'6M Pricing'!$I113)</f>
        <v>1.6275793564022856E-2</v>
      </c>
      <c r="AB108" s="186" t="e">
        <f>IF(Z108="","",_xll.qlSimpleQuoteSetValue(Z108,AA108,Trigger))</f>
        <v>#N/A</v>
      </c>
      <c r="AC108" s="176"/>
      <c r="AD108" s="134"/>
      <c r="AE108" s="134"/>
      <c r="AF108" s="134" t="str">
        <v>EUR1YSW35Y=</v>
      </c>
      <c r="AG108" s="134" t="str">
        <f>IF(AF108="","",_xll.qlSimpleQuote(SUBSTITUTE(AF108,"=",""),,,Permanent,Trigger,ObjectOverwrite))</f>
        <v>EUR1YSW35Y#0010</v>
      </c>
      <c r="AH108" s="134">
        <f>IF(AF108="","",'1Y Pricing'!$I113)</f>
        <v>1.6837367158640284E-2</v>
      </c>
      <c r="AI108" s="186">
        <f>IF(AG108="","",_xll.qlSimpleQuoteSetValue(AG108,AH108,Trigger))</f>
        <v>9.9980713330477533E-6</v>
      </c>
    </row>
    <row r="109" spans="1:35" x14ac:dyDescent="0.2">
      <c r="B109" s="113"/>
      <c r="C109" s="176"/>
      <c r="D109" s="176"/>
      <c r="E109" s="176"/>
      <c r="F109" s="176"/>
      <c r="G109" s="190"/>
      <c r="H109" s="114"/>
      <c r="I109" s="134"/>
      <c r="J109" s="134"/>
      <c r="K109" s="134" t="str">
        <v>EUR1MSW36Y=</v>
      </c>
      <c r="L109" s="134" t="str">
        <f>IF(K109="","",_xll.qlSimpleQuote(SUBSTITUTE(K109,"=",""),,,Permanent,Trigger,ObjectOverwrite))</f>
        <v>EUR1MSW36Y#0001</v>
      </c>
      <c r="M109" s="168">
        <f>IF(K109="","",'1M Pricing'!$I114)</f>
        <v>1.519736141759487E-2</v>
      </c>
      <c r="N109" s="186">
        <f>IF(L109="","",_xll.qlSimpleQuoteSetValue(L109,M109,Trigger))</f>
        <v>9.9997162156407332E-6</v>
      </c>
      <c r="O109" s="176"/>
      <c r="P109" s="134" t="s">
        <v>115</v>
      </c>
      <c r="Q109" s="134" t="s">
        <v>126</v>
      </c>
      <c r="R109" s="134" t="str">
        <v>EUR3MSW36Y=</v>
      </c>
      <c r="S109" s="134" t="str">
        <f>IF(R109="","",_xll.qlSimpleQuote(SUBSTITUTE(R109,"=",""),,,Permanent,Trigger,ObjectOverwrite))</f>
        <v>EUR3MSW36Y#0009</v>
      </c>
      <c r="T109" s="168">
        <f>IF(R109="","",'3M Pricing'!$I114)</f>
        <v>1.5872844335279402E-2</v>
      </c>
      <c r="U109" s="186">
        <f>IF(S109="","",_xll.qlSimpleQuoteSetValue(S109,T109,Trigger))</f>
        <v>9.9997065200786717E-6</v>
      </c>
      <c r="V109" s="113"/>
      <c r="W109" s="132"/>
      <c r="X109" s="132"/>
      <c r="Y109" s="132" t="str">
        <v>EUR6MSW36Y=</v>
      </c>
      <c r="Z109" s="132" t="str">
        <f>IF(Y109="","",_xll.qlSimpleQuote(SUBSTITUTE(Y109,"=",""),,,Permanent,Trigger,ObjectOverwrite))</f>
        <v>EUR6MSW36Y#0002</v>
      </c>
      <c r="AA109" s="134">
        <f>IF(Y109="","",'6M Pricing'!$I114)</f>
        <v>1.6278461374969543E-2</v>
      </c>
      <c r="AB109" s="186" t="e">
        <f>IF(Z109="","",_xll.qlSimpleQuoteSetValue(Z109,AA109,Trigger))</f>
        <v>#N/A</v>
      </c>
      <c r="AC109" s="176"/>
      <c r="AD109" s="134"/>
      <c r="AE109" s="134"/>
      <c r="AF109" s="134" t="str">
        <v>EUR1YSW36Y=</v>
      </c>
      <c r="AG109" s="134" t="str">
        <f>IF(AF109="","",_xll.qlSimpleQuote(SUBSTITUTE(AF109,"=",""),,,Permanent,Trigger,ObjectOverwrite))</f>
        <v>EUR1YSW36Y#0002</v>
      </c>
      <c r="AH109" s="134">
        <f>IF(AF109="","",'1Y Pricing'!$I114)</f>
        <v>1.6838465212939906E-2</v>
      </c>
      <c r="AI109" s="186">
        <f>IF(AG109="","",_xll.qlSimpleQuoteSetValue(AG109,AH109,Trigger))</f>
        <v>9.9989081558914117E-6</v>
      </c>
    </row>
    <row r="110" spans="1:35" x14ac:dyDescent="0.2">
      <c r="B110" s="113"/>
      <c r="C110" s="176"/>
      <c r="D110" s="176"/>
      <c r="E110" s="176"/>
      <c r="F110" s="176"/>
      <c r="G110" s="190"/>
      <c r="H110" s="114"/>
      <c r="I110" s="134" t="s">
        <v>115</v>
      </c>
      <c r="J110" s="134" t="s">
        <v>107</v>
      </c>
      <c r="K110" s="134" t="str">
        <v>EUR1MSW37Y=</v>
      </c>
      <c r="L110" s="134" t="str">
        <f>IF(K110="","",_xll.qlSimpleQuote(SUBSTITUTE(K110,"=",""),,,Permanent,Trigger,ObjectOverwrite))</f>
        <v>EUR1MSW37Y#0001</v>
      </c>
      <c r="M110" s="168">
        <f>IF(K110="","",'1M Pricing'!$I115)</f>
        <v>1.5200000000020163E-2</v>
      </c>
      <c r="N110" s="186">
        <f>IF(L110="","",_xll.qlSimpleQuoteSetValue(L110,M110,Trigger))</f>
        <v>9.9999999077695495E-6</v>
      </c>
      <c r="O110" s="176"/>
      <c r="P110" s="134" t="s">
        <v>115</v>
      </c>
      <c r="Q110" s="134" t="s">
        <v>107</v>
      </c>
      <c r="R110" s="134" t="str">
        <v>EUR3MSW37Y=</v>
      </c>
      <c r="S110" s="134" t="str">
        <f>IF(R110="","",_xll.qlSimpleQuote(SUBSTITUTE(R110,"=",""),,,Permanent,Trigger,ObjectOverwrite))</f>
        <v>EUR3MSW37Y#0009</v>
      </c>
      <c r="T110" s="168">
        <f>IF(R110="","",'3M Pricing'!$I115)</f>
        <v>1.5869999999997261E-2</v>
      </c>
      <c r="U110" s="186">
        <f>IF(S110="","",_xll.qlSimpleQuoteSetValue(S110,T110,Trigger))</f>
        <v>9.9999997671199048E-6</v>
      </c>
      <c r="V110" s="113"/>
      <c r="W110" s="132" t="s">
        <v>115</v>
      </c>
      <c r="X110" s="132" t="s">
        <v>107</v>
      </c>
      <c r="Y110" s="132" t="str">
        <v>EUR6MSW37Y=</v>
      </c>
      <c r="Z110" s="132" t="str">
        <f>IF(Y110="","",_xll.qlSimpleQuote(SUBSTITUTE(Y110,"=",""),,,Permanent,Trigger,ObjectOverwrite))</f>
        <v>EUR6MSW37Y#0002</v>
      </c>
      <c r="AA110" s="134">
        <f>IF(Y110="","",'6M Pricing'!$I115)</f>
        <v>1.6377619620211493E-2</v>
      </c>
      <c r="AB110" s="186" t="e">
        <f>IF(Z110="","",_xll.qlSimpleQuoteSetValue(Z110,AA110,Trigger))</f>
        <v>#N/A</v>
      </c>
      <c r="AC110" s="176"/>
      <c r="AD110" s="134" t="s">
        <v>115</v>
      </c>
      <c r="AE110" s="134" t="s">
        <v>107</v>
      </c>
      <c r="AF110" s="134" t="str">
        <v>EUR1YSW37Y=</v>
      </c>
      <c r="AG110" s="134" t="str">
        <f>IF(AF110="","",_xll.qlSimpleQuote(SUBSTITUTE(AF110,"=",""),,,Permanent,Trigger,ObjectOverwrite))</f>
        <v>EUR1YSW37Y#0002</v>
      </c>
      <c r="AH110" s="134">
        <f>IF(AF110="","",'1Y Pricing'!$I115)</f>
        <v>1.6830000000346894E-2</v>
      </c>
      <c r="AI110" s="186">
        <f>IF(AG110="","",_xll.qlSimpleQuoteSetValue(AG110,AH110,Trigger))</f>
        <v>1.0000000225430378E-5</v>
      </c>
    </row>
    <row r="111" spans="1:35" x14ac:dyDescent="0.2">
      <c r="B111" s="113"/>
      <c r="C111" s="176"/>
      <c r="D111" s="176"/>
      <c r="E111" s="176"/>
      <c r="F111" s="176"/>
      <c r="G111" s="190"/>
      <c r="H111" s="114"/>
      <c r="I111" s="134" t="s">
        <v>115</v>
      </c>
      <c r="J111" s="134" t="s">
        <v>108</v>
      </c>
      <c r="K111" s="134" t="str">
        <v>EUR1MSW38Y=</v>
      </c>
      <c r="L111" s="134" t="str">
        <f>IF(K111="","",_xll.qlSimpleQuote(SUBSTITUTE(K111,"=",""),,,Permanent,Trigger,ObjectOverwrite))</f>
        <v>EUR1MSW38Y#0001</v>
      </c>
      <c r="M111" s="168">
        <f>IF(K111="","",'1M Pricing'!$I116)</f>
        <v>1.486999999990872E-2</v>
      </c>
      <c r="N111" s="186">
        <f>IF(L111="","",_xll.qlSimpleQuoteSetValue(L111,M111,Trigger))</f>
        <v>1.0000000229539938E-5</v>
      </c>
      <c r="O111" s="176"/>
      <c r="P111" s="134" t="s">
        <v>115</v>
      </c>
      <c r="Q111" s="134" t="s">
        <v>108</v>
      </c>
      <c r="R111" s="134" t="str">
        <v>EUR3MSW38Y=</v>
      </c>
      <c r="S111" s="134" t="str">
        <f>IF(R111="","",_xll.qlSimpleQuote(SUBSTITUTE(R111,"=",""),,,Permanent,Trigger,ObjectOverwrite))</f>
        <v>EUR3MSW38Y#0009</v>
      </c>
      <c r="T111" s="168">
        <f>IF(R111="","",'3M Pricing'!$I116)</f>
        <v>1.5500000000005437E-2</v>
      </c>
      <c r="U111" s="186">
        <f>IF(S111="","",_xll.qlSimpleQuoteSetValue(S111,T111,Trigger))</f>
        <v>1.0000000070644471E-5</v>
      </c>
      <c r="V111" s="113"/>
      <c r="W111" s="132" t="s">
        <v>115</v>
      </c>
      <c r="X111" s="132" t="s">
        <v>108</v>
      </c>
      <c r="Y111" s="132" t="str">
        <v>EUR6MSW38Y=</v>
      </c>
      <c r="Z111" s="132" t="str">
        <f>IF(Y111="","",_xll.qlSimpleQuote(SUBSTITUTE(Y111,"=",""),,,Permanent,Trigger,ObjectOverwrite))</f>
        <v>EUR6MSW38Y#0002</v>
      </c>
      <c r="AA111" s="134">
        <f>IF(Y111="","",'6M Pricing'!$I116)</f>
        <v>1.5960283402342505E-2</v>
      </c>
      <c r="AB111" s="186" t="e">
        <f>IF(Z111="","",_xll.qlSimpleQuoteSetValue(Z111,AA111,Trigger))</f>
        <v>#N/A</v>
      </c>
      <c r="AC111" s="176"/>
      <c r="AD111" s="134" t="s">
        <v>115</v>
      </c>
      <c r="AE111" s="134" t="s">
        <v>108</v>
      </c>
      <c r="AF111" s="134" t="str">
        <v>EUR1YSW38Y=</v>
      </c>
      <c r="AG111" s="134" t="str">
        <f>IF(AF111="","",_xll.qlSimpleQuote(SUBSTITUTE(AF111,"=",""),,,Permanent,Trigger,ObjectOverwrite))</f>
        <v>EUR1YSW38Y#0002</v>
      </c>
      <c r="AH111" s="134">
        <f>IF(AF111="","",'1Y Pricing'!$I116)</f>
        <v>1.6379999999975012E-2</v>
      </c>
      <c r="AI111" s="186">
        <f>IF(AG111="","",_xll.qlSimpleQuoteSetValue(AG111,AH111,Trigger))</f>
        <v>1.0000000044425861E-5</v>
      </c>
    </row>
    <row r="112" spans="1:35" x14ac:dyDescent="0.2">
      <c r="B112" s="113"/>
      <c r="C112" s="176"/>
      <c r="D112" s="176"/>
      <c r="E112" s="176"/>
      <c r="F112" s="176"/>
      <c r="G112" s="190"/>
      <c r="H112" s="114"/>
      <c r="I112" s="135" t="s">
        <v>115</v>
      </c>
      <c r="J112" s="135" t="s">
        <v>109</v>
      </c>
      <c r="K112" s="135" t="str">
        <v>EUR1MSW39Y=</v>
      </c>
      <c r="L112" s="135" t="str">
        <f>IF(K112="","",_xll.qlSimpleQuote(SUBSTITUTE(K112,"=",""),,,Permanent,Trigger,ObjectOverwrite))</f>
        <v>EUR1MSW39Y#0001</v>
      </c>
      <c r="M112" s="171">
        <f>IF(K112="","",'1M Pricing'!$I117)</f>
        <v>1.4790000000018127E-2</v>
      </c>
      <c r="N112" s="191">
        <f>IF(L112="","",_xll.qlSimpleQuoteSetValue(L112,M112,Trigger))</f>
        <v>9.9999999400822437E-6</v>
      </c>
      <c r="O112" s="176"/>
      <c r="P112" s="135" t="s">
        <v>115</v>
      </c>
      <c r="Q112" s="135" t="s">
        <v>109</v>
      </c>
      <c r="R112" s="135" t="str">
        <v>EUR3MSW39Y=</v>
      </c>
      <c r="S112" s="135" t="str">
        <f>IF(R112="","",_xll.qlSimpleQuote(SUBSTITUTE(R112,"=",""),,,Permanent,Trigger,ObjectOverwrite))</f>
        <v>EUR3MSW39Y#0009</v>
      </c>
      <c r="T112" s="171">
        <f>IF(R112="","",'3M Pricing'!$I117)</f>
        <v>1.5379999999654495E-2</v>
      </c>
      <c r="U112" s="191">
        <f>IF(S112="","",_xll.qlSimpleQuoteSetValue(S112,T112,Trigger))</f>
        <v>9.9999995497226241E-6</v>
      </c>
      <c r="V112" s="113"/>
      <c r="W112" s="138" t="s">
        <v>115</v>
      </c>
      <c r="X112" s="138" t="s">
        <v>109</v>
      </c>
      <c r="Y112" s="138" t="str">
        <v>EUR6MSW39Y=</v>
      </c>
      <c r="Z112" s="138" t="str">
        <f>IF(Y112="","",_xll.qlSimpleQuote(SUBSTITUTE(Y112,"=",""),,,Permanent,Trigger,ObjectOverwrite))</f>
        <v>EUR6MSW39Y#0002</v>
      </c>
      <c r="AA112" s="135">
        <f>IF(Y112="","",'6M Pricing'!$I117)</f>
        <v>1.5811146851006354E-2</v>
      </c>
      <c r="AB112" s="191" t="e">
        <f>IF(Z112="","",_xll.qlSimpleQuoteSetValue(Z112,AA112,Trigger))</f>
        <v>#N/A</v>
      </c>
      <c r="AC112" s="176"/>
      <c r="AD112" s="135" t="s">
        <v>115</v>
      </c>
      <c r="AE112" s="135" t="s">
        <v>109</v>
      </c>
      <c r="AF112" s="135" t="str">
        <v>EUR1YSW39Y=</v>
      </c>
      <c r="AG112" s="135" t="str">
        <f>IF(AF112="","",_xll.qlSimpleQuote(SUBSTITUTE(AF112,"=",""),,,Permanent,Trigger,ObjectOverwrite))</f>
        <v>EUR1YSW39Y#0002</v>
      </c>
      <c r="AH112" s="135">
        <f>IF(AF112="","",'1Y Pricing'!$I117)</f>
        <v>1.620000000043367E-2</v>
      </c>
      <c r="AI112" s="191">
        <f>IF(AG112="","",_xll.qlSimpleQuoteSetValue(AG112,AH112,Trigger))</f>
        <v>1.0000000367788725E-5</v>
      </c>
    </row>
    <row r="113" spans="3:35" x14ac:dyDescent="0.2">
      <c r="C113" s="159"/>
      <c r="D113" s="159"/>
      <c r="E113" s="159"/>
      <c r="F113" s="58"/>
      <c r="G113" s="190"/>
      <c r="I113" s="58"/>
      <c r="J113" s="58"/>
      <c r="K113" s="58"/>
      <c r="L113" s="58"/>
      <c r="M113" s="58"/>
      <c r="N113" s="190"/>
      <c r="O113" s="58"/>
      <c r="P113" s="58"/>
      <c r="Q113" s="58"/>
      <c r="R113" s="58"/>
      <c r="S113" s="58"/>
      <c r="T113" s="58"/>
      <c r="U113" s="190"/>
      <c r="V113" s="2"/>
      <c r="W113" s="2"/>
      <c r="X113" s="2"/>
      <c r="Y113" s="2"/>
      <c r="Z113" s="2"/>
      <c r="AA113" s="58"/>
      <c r="AB113" s="190"/>
      <c r="AC113" s="58"/>
      <c r="AD113" s="58"/>
      <c r="AE113" s="58"/>
      <c r="AF113" s="58"/>
      <c r="AG113" s="58"/>
      <c r="AH113" s="58"/>
      <c r="AI113" s="190"/>
    </row>
    <row r="114" spans="3:35" x14ac:dyDescent="0.2">
      <c r="C114" s="159"/>
      <c r="D114" s="159"/>
      <c r="E114" s="159"/>
      <c r="F114" s="58"/>
      <c r="G114" s="190"/>
      <c r="I114" s="58"/>
      <c r="J114" s="58"/>
      <c r="K114" s="58"/>
      <c r="L114" s="58"/>
      <c r="M114" s="58"/>
      <c r="N114" s="190"/>
      <c r="O114" s="58"/>
      <c r="P114" s="58"/>
      <c r="Q114" s="58"/>
      <c r="R114" s="58"/>
      <c r="S114" s="58"/>
      <c r="T114" s="58"/>
      <c r="U114" s="190"/>
      <c r="V114" s="2"/>
      <c r="W114" s="2"/>
      <c r="X114" s="2"/>
      <c r="Y114" s="2"/>
      <c r="Z114" s="2"/>
      <c r="AA114" s="58"/>
      <c r="AB114" s="190"/>
      <c r="AC114" s="58"/>
      <c r="AD114" s="58"/>
      <c r="AE114" s="58"/>
      <c r="AF114" s="58"/>
      <c r="AG114" s="58"/>
      <c r="AH114" s="58"/>
      <c r="AI114" s="190"/>
    </row>
    <row r="115" spans="3:35" x14ac:dyDescent="0.2">
      <c r="C115" s="159"/>
      <c r="D115" s="159"/>
      <c r="E115" s="159"/>
      <c r="F115" s="58"/>
      <c r="G115" s="190"/>
      <c r="I115" s="58"/>
      <c r="J115" s="58"/>
      <c r="K115" s="58"/>
      <c r="L115" s="58"/>
      <c r="M115" s="58"/>
      <c r="N115" s="190"/>
      <c r="O115" s="58"/>
      <c r="P115" s="58"/>
      <c r="Q115" s="58"/>
      <c r="R115" s="58"/>
      <c r="S115" s="58"/>
      <c r="T115" s="58"/>
      <c r="U115" s="190"/>
      <c r="V115" s="2"/>
      <c r="W115" s="2"/>
      <c r="X115" s="2"/>
      <c r="Y115" s="2"/>
      <c r="Z115" s="2"/>
      <c r="AA115" s="58"/>
      <c r="AB115" s="190"/>
      <c r="AC115" s="58"/>
      <c r="AD115" s="58"/>
      <c r="AE115" s="58"/>
      <c r="AF115" s="58"/>
      <c r="AG115" s="58"/>
      <c r="AH115" s="58"/>
      <c r="AI115" s="190"/>
    </row>
    <row r="116" spans="3:35" x14ac:dyDescent="0.2">
      <c r="C116" s="159"/>
      <c r="D116" s="159"/>
      <c r="E116" s="159"/>
      <c r="F116" s="58"/>
      <c r="G116" s="190"/>
      <c r="I116" s="58"/>
      <c r="J116" s="58"/>
      <c r="K116" s="58"/>
      <c r="L116" s="58"/>
      <c r="M116" s="58"/>
      <c r="N116" s="190"/>
      <c r="O116" s="58"/>
      <c r="P116" s="58"/>
      <c r="Q116" s="58"/>
      <c r="R116" s="58"/>
      <c r="S116" s="58"/>
      <c r="T116" s="58"/>
      <c r="U116" s="190"/>
      <c r="V116" s="2"/>
      <c r="W116" s="2"/>
      <c r="X116" s="2"/>
      <c r="Y116" s="2"/>
      <c r="Z116" s="2"/>
      <c r="AA116" s="58"/>
      <c r="AB116" s="190"/>
      <c r="AC116" s="58"/>
      <c r="AD116" s="58"/>
      <c r="AE116" s="58"/>
      <c r="AF116" s="58"/>
      <c r="AG116" s="58"/>
      <c r="AH116" s="58"/>
      <c r="AI116" s="190"/>
    </row>
    <row r="117" spans="3:35" x14ac:dyDescent="0.2">
      <c r="C117" s="159"/>
      <c r="D117" s="159"/>
      <c r="E117" s="159"/>
      <c r="F117" s="58"/>
      <c r="G117" s="190"/>
      <c r="I117" s="58"/>
      <c r="J117" s="58"/>
      <c r="K117" s="58"/>
      <c r="L117" s="58"/>
      <c r="M117" s="58"/>
      <c r="N117" s="190"/>
      <c r="O117" s="58"/>
      <c r="P117" s="58"/>
      <c r="Q117" s="58"/>
      <c r="R117" s="58"/>
      <c r="S117" s="58"/>
      <c r="T117" s="58"/>
      <c r="U117" s="190"/>
      <c r="V117" s="2"/>
      <c r="W117" s="2"/>
      <c r="X117" s="2"/>
      <c r="Y117" s="2"/>
      <c r="Z117" s="2"/>
      <c r="AA117" s="58"/>
      <c r="AB117" s="190"/>
      <c r="AC117" s="58"/>
      <c r="AD117" s="58"/>
      <c r="AE117" s="58"/>
      <c r="AF117" s="58"/>
      <c r="AG117" s="58"/>
      <c r="AH117" s="58"/>
      <c r="AI117" s="190"/>
    </row>
    <row r="118" spans="3:35" x14ac:dyDescent="0.2">
      <c r="C118" s="159"/>
      <c r="D118" s="159"/>
      <c r="E118" s="159"/>
      <c r="F118" s="58"/>
      <c r="G118" s="190"/>
      <c r="I118" s="58"/>
      <c r="J118" s="58"/>
      <c r="K118" s="58"/>
      <c r="L118" s="58"/>
      <c r="M118" s="58"/>
      <c r="N118" s="190"/>
      <c r="O118" s="58"/>
      <c r="P118" s="58"/>
      <c r="Q118" s="58"/>
      <c r="R118" s="58"/>
      <c r="S118" s="58"/>
      <c r="T118" s="58"/>
      <c r="U118" s="190"/>
      <c r="V118" s="2"/>
      <c r="W118" s="2"/>
      <c r="X118" s="2"/>
      <c r="Y118" s="2"/>
      <c r="Z118" s="2"/>
      <c r="AA118" s="58"/>
      <c r="AB118" s="190"/>
      <c r="AC118" s="58"/>
      <c r="AD118" s="58"/>
      <c r="AE118" s="58"/>
      <c r="AF118" s="58"/>
      <c r="AG118" s="58"/>
      <c r="AH118" s="58"/>
      <c r="AI118" s="190"/>
    </row>
    <row r="119" spans="3:35" x14ac:dyDescent="0.2">
      <c r="C119" s="159"/>
      <c r="D119" s="159"/>
      <c r="E119" s="159"/>
      <c r="F119" s="58"/>
      <c r="G119" s="190"/>
      <c r="I119" s="58"/>
      <c r="J119" s="58"/>
      <c r="K119" s="58"/>
      <c r="L119" s="58"/>
      <c r="M119" s="58"/>
      <c r="N119" s="190"/>
      <c r="O119" s="58"/>
      <c r="P119" s="58"/>
      <c r="Q119" s="58"/>
      <c r="R119" s="58"/>
      <c r="S119" s="58"/>
      <c r="T119" s="58"/>
      <c r="U119" s="190"/>
      <c r="V119" s="2"/>
      <c r="W119" s="2"/>
      <c r="X119" s="2"/>
      <c r="Y119" s="2"/>
      <c r="Z119" s="2"/>
      <c r="AA119" s="58"/>
      <c r="AB119" s="190"/>
      <c r="AC119" s="58"/>
      <c r="AD119" s="58"/>
      <c r="AE119" s="58"/>
      <c r="AF119" s="58"/>
      <c r="AG119" s="58"/>
      <c r="AH119" s="58"/>
      <c r="AI119" s="190"/>
    </row>
    <row r="120" spans="3:35" x14ac:dyDescent="0.2">
      <c r="C120" s="159"/>
      <c r="D120" s="159"/>
      <c r="E120" s="159"/>
      <c r="F120" s="58"/>
      <c r="G120" s="190"/>
      <c r="I120" s="58"/>
      <c r="J120" s="58"/>
      <c r="K120" s="58"/>
      <c r="L120" s="58"/>
      <c r="M120" s="58"/>
      <c r="N120" s="190"/>
      <c r="O120" s="58"/>
      <c r="P120" s="58"/>
      <c r="Q120" s="58"/>
      <c r="R120" s="58"/>
      <c r="S120" s="58"/>
      <c r="T120" s="58"/>
      <c r="U120" s="190"/>
      <c r="V120" s="2"/>
      <c r="W120" s="2"/>
      <c r="X120" s="2"/>
      <c r="Y120" s="2"/>
      <c r="Z120" s="2"/>
      <c r="AA120" s="58"/>
      <c r="AB120" s="190"/>
      <c r="AC120" s="58"/>
      <c r="AD120" s="58"/>
      <c r="AE120" s="58"/>
      <c r="AF120" s="58"/>
      <c r="AG120" s="58"/>
      <c r="AH120" s="58"/>
      <c r="AI120" s="190"/>
    </row>
    <row r="121" spans="3:35" x14ac:dyDescent="0.2">
      <c r="C121" s="159"/>
      <c r="D121" s="159"/>
      <c r="E121" s="159"/>
      <c r="F121" s="58"/>
      <c r="G121" s="190"/>
      <c r="I121" s="58"/>
      <c r="J121" s="58"/>
      <c r="K121" s="58"/>
      <c r="L121" s="58"/>
      <c r="M121" s="58"/>
      <c r="N121" s="190"/>
      <c r="O121" s="58"/>
      <c r="P121" s="58"/>
      <c r="Q121" s="58"/>
      <c r="R121" s="58"/>
      <c r="S121" s="58"/>
      <c r="T121" s="58"/>
      <c r="U121" s="190"/>
      <c r="V121" s="2"/>
      <c r="W121" s="2"/>
      <c r="X121" s="2"/>
      <c r="Y121" s="2"/>
      <c r="Z121" s="2"/>
      <c r="AA121" s="58"/>
      <c r="AB121" s="190"/>
      <c r="AC121" s="58"/>
      <c r="AD121" s="58"/>
      <c r="AE121" s="58"/>
      <c r="AF121" s="58"/>
      <c r="AG121" s="58"/>
      <c r="AH121" s="58"/>
      <c r="AI121" s="190"/>
    </row>
    <row r="122" spans="3:35" x14ac:dyDescent="0.2">
      <c r="C122" s="159"/>
      <c r="D122" s="159"/>
      <c r="E122" s="159"/>
      <c r="F122" s="58"/>
      <c r="G122" s="190"/>
      <c r="I122" s="58"/>
      <c r="J122" s="58"/>
      <c r="K122" s="58"/>
      <c r="L122" s="58"/>
      <c r="M122" s="58"/>
      <c r="N122" s="190"/>
      <c r="O122" s="58"/>
      <c r="P122" s="58"/>
      <c r="Q122" s="58"/>
      <c r="R122" s="58"/>
      <c r="S122" s="58"/>
      <c r="T122" s="58"/>
      <c r="U122" s="190"/>
      <c r="V122" s="2"/>
      <c r="W122" s="2"/>
      <c r="X122" s="2"/>
      <c r="Y122" s="2"/>
      <c r="Z122" s="2"/>
      <c r="AA122" s="58"/>
      <c r="AB122" s="190"/>
      <c r="AC122" s="58"/>
      <c r="AD122" s="58"/>
      <c r="AE122" s="58"/>
      <c r="AF122" s="58"/>
      <c r="AG122" s="58"/>
      <c r="AH122" s="58"/>
      <c r="AI122" s="190"/>
    </row>
    <row r="123" spans="3:35" x14ac:dyDescent="0.2">
      <c r="C123" s="159"/>
      <c r="D123" s="159"/>
      <c r="E123" s="159"/>
      <c r="F123" s="58"/>
      <c r="G123" s="190"/>
      <c r="H123" s="58"/>
      <c r="I123" s="58"/>
      <c r="J123" s="58"/>
      <c r="K123" s="58"/>
      <c r="L123" s="58"/>
      <c r="M123" s="58"/>
      <c r="N123" s="190"/>
      <c r="O123" s="58"/>
      <c r="P123" s="58"/>
      <c r="Q123" s="58"/>
      <c r="R123" s="58"/>
      <c r="S123" s="58"/>
      <c r="T123" s="58"/>
      <c r="U123" s="190"/>
      <c r="V123" s="2"/>
      <c r="W123" s="2"/>
      <c r="X123" s="2"/>
      <c r="Y123" s="2"/>
      <c r="Z123" s="2"/>
      <c r="AA123" s="58"/>
      <c r="AB123" s="190"/>
      <c r="AC123" s="58"/>
      <c r="AD123" s="58"/>
      <c r="AE123" s="58"/>
      <c r="AF123" s="58"/>
      <c r="AG123" s="58"/>
      <c r="AH123" s="58"/>
      <c r="AI123" s="190"/>
    </row>
    <row r="124" spans="3:35" x14ac:dyDescent="0.2">
      <c r="C124" s="159"/>
      <c r="D124" s="159"/>
      <c r="E124" s="159"/>
      <c r="F124" s="58"/>
      <c r="G124" s="190"/>
      <c r="H124" s="58"/>
      <c r="I124" s="58"/>
      <c r="J124" s="58"/>
      <c r="K124" s="58"/>
      <c r="L124" s="58"/>
      <c r="M124" s="58"/>
      <c r="N124" s="190"/>
      <c r="O124" s="58"/>
      <c r="P124" s="58"/>
      <c r="Q124" s="58"/>
      <c r="R124" s="58"/>
      <c r="S124" s="58"/>
      <c r="T124" s="58"/>
      <c r="U124" s="190"/>
      <c r="V124" s="2"/>
      <c r="W124" s="2"/>
      <c r="X124" s="2"/>
      <c r="Y124" s="2"/>
      <c r="Z124" s="2"/>
      <c r="AA124" s="58"/>
      <c r="AB124" s="190"/>
      <c r="AC124" s="58"/>
      <c r="AD124" s="58"/>
      <c r="AE124" s="58"/>
      <c r="AF124" s="58"/>
      <c r="AG124" s="58"/>
      <c r="AH124" s="58"/>
      <c r="AI124" s="190"/>
    </row>
    <row r="125" spans="3:35" x14ac:dyDescent="0.2">
      <c r="C125" s="159"/>
      <c r="D125" s="159"/>
      <c r="E125" s="159"/>
      <c r="F125" s="58"/>
      <c r="G125" s="190"/>
      <c r="H125" s="58"/>
      <c r="I125" s="58"/>
      <c r="J125" s="58"/>
      <c r="K125" s="58"/>
      <c r="L125" s="58"/>
      <c r="M125" s="58"/>
      <c r="N125" s="190"/>
      <c r="O125" s="58"/>
      <c r="P125" s="58"/>
      <c r="Q125" s="58"/>
      <c r="R125" s="58"/>
      <c r="S125" s="58"/>
      <c r="T125" s="58"/>
      <c r="U125" s="190"/>
      <c r="V125" s="2"/>
      <c r="W125" s="2"/>
      <c r="X125" s="2"/>
      <c r="Y125" s="2"/>
      <c r="Z125" s="2"/>
      <c r="AA125" s="58"/>
      <c r="AB125" s="190"/>
      <c r="AC125" s="58"/>
      <c r="AD125" s="58"/>
      <c r="AE125" s="58"/>
      <c r="AF125" s="58"/>
      <c r="AG125" s="58"/>
      <c r="AH125" s="58"/>
      <c r="AI125" s="190"/>
    </row>
    <row r="126" spans="3:35" x14ac:dyDescent="0.2">
      <c r="C126" s="159"/>
      <c r="D126" s="159"/>
      <c r="E126" s="159"/>
      <c r="F126" s="58"/>
      <c r="G126" s="190"/>
      <c r="H126" s="58"/>
      <c r="I126" s="58"/>
      <c r="J126" s="58"/>
      <c r="K126" s="58"/>
      <c r="L126" s="58"/>
      <c r="M126" s="58"/>
      <c r="N126" s="190"/>
      <c r="O126" s="58"/>
      <c r="P126" s="58"/>
      <c r="Q126" s="58"/>
      <c r="R126" s="58"/>
      <c r="S126" s="58"/>
      <c r="T126" s="58"/>
      <c r="U126" s="190"/>
      <c r="V126" s="58"/>
      <c r="W126" s="58"/>
      <c r="X126" s="58"/>
      <c r="Y126" s="58"/>
      <c r="Z126" s="58"/>
      <c r="AA126" s="58"/>
      <c r="AB126" s="190"/>
      <c r="AC126" s="58"/>
      <c r="AD126" s="58"/>
      <c r="AE126" s="58"/>
      <c r="AF126" s="58"/>
      <c r="AG126" s="58"/>
      <c r="AH126" s="58"/>
      <c r="AI126" s="190"/>
    </row>
    <row r="127" spans="3:35" x14ac:dyDescent="0.2">
      <c r="C127" s="159"/>
      <c r="D127" s="159"/>
      <c r="E127" s="159"/>
      <c r="F127" s="58"/>
      <c r="G127" s="190"/>
      <c r="H127" s="58"/>
      <c r="I127" s="58"/>
      <c r="J127" s="58"/>
      <c r="K127" s="58"/>
      <c r="L127" s="58"/>
      <c r="M127" s="58"/>
      <c r="N127" s="190"/>
      <c r="O127" s="58"/>
      <c r="P127" s="58"/>
      <c r="Q127" s="58"/>
      <c r="R127" s="58"/>
      <c r="S127" s="58"/>
      <c r="T127" s="58"/>
      <c r="U127" s="190"/>
      <c r="V127" s="58"/>
      <c r="W127" s="58"/>
      <c r="X127" s="58"/>
      <c r="Y127" s="58"/>
      <c r="Z127" s="58"/>
      <c r="AA127" s="58"/>
      <c r="AB127" s="190"/>
      <c r="AC127" s="58"/>
      <c r="AD127" s="58"/>
      <c r="AE127" s="58"/>
      <c r="AF127" s="58"/>
      <c r="AG127" s="58"/>
      <c r="AH127" s="58"/>
      <c r="AI127" s="190"/>
    </row>
    <row r="128" spans="3:35" x14ac:dyDescent="0.2">
      <c r="C128" s="159"/>
      <c r="D128" s="159"/>
      <c r="E128" s="159"/>
      <c r="F128" s="58"/>
      <c r="G128" s="190"/>
      <c r="H128" s="58"/>
      <c r="I128" s="58"/>
      <c r="J128" s="58"/>
      <c r="K128" s="58"/>
      <c r="L128" s="58"/>
      <c r="M128" s="58"/>
      <c r="N128" s="190"/>
      <c r="O128" s="58"/>
      <c r="P128" s="58"/>
      <c r="Q128" s="58"/>
      <c r="R128" s="58"/>
      <c r="S128" s="58"/>
      <c r="T128" s="58"/>
      <c r="U128" s="190"/>
      <c r="V128" s="58"/>
      <c r="W128" s="58"/>
      <c r="X128" s="58"/>
      <c r="Y128" s="58"/>
      <c r="Z128" s="58"/>
      <c r="AA128" s="58"/>
      <c r="AB128" s="190"/>
      <c r="AC128" s="58"/>
      <c r="AD128" s="58"/>
      <c r="AE128" s="58"/>
      <c r="AF128" s="58"/>
      <c r="AG128" s="58"/>
      <c r="AH128" s="58"/>
      <c r="AI128" s="190"/>
    </row>
    <row r="129" spans="3:35" x14ac:dyDescent="0.2">
      <c r="C129" s="159"/>
      <c r="D129" s="159"/>
      <c r="E129" s="159"/>
      <c r="F129" s="58"/>
      <c r="G129" s="190"/>
      <c r="H129" s="58"/>
      <c r="I129" s="58"/>
      <c r="J129" s="58"/>
      <c r="K129" s="58"/>
      <c r="L129" s="58"/>
      <c r="M129" s="58"/>
      <c r="N129" s="190"/>
      <c r="O129" s="58"/>
      <c r="P129" s="58"/>
      <c r="Q129" s="58"/>
      <c r="R129" s="58"/>
      <c r="S129" s="58"/>
      <c r="T129" s="58"/>
      <c r="U129" s="190"/>
      <c r="V129" s="58"/>
      <c r="W129" s="58"/>
      <c r="X129" s="58"/>
      <c r="Y129" s="58"/>
      <c r="Z129" s="58"/>
      <c r="AA129" s="58"/>
      <c r="AB129" s="190"/>
      <c r="AC129" s="58"/>
      <c r="AD129" s="58"/>
      <c r="AE129" s="58"/>
      <c r="AF129" s="58"/>
      <c r="AG129" s="58"/>
      <c r="AH129" s="58"/>
      <c r="AI129" s="190"/>
    </row>
    <row r="130" spans="3:35" x14ac:dyDescent="0.2">
      <c r="C130" s="159"/>
      <c r="D130" s="159"/>
      <c r="E130" s="159"/>
      <c r="F130" s="58"/>
      <c r="G130" s="190"/>
      <c r="H130" s="58"/>
      <c r="I130" s="58"/>
      <c r="J130" s="58"/>
      <c r="K130" s="58"/>
      <c r="L130" s="58"/>
      <c r="M130" s="58"/>
      <c r="N130" s="190"/>
      <c r="O130" s="58"/>
      <c r="P130" s="58"/>
      <c r="Q130" s="58"/>
      <c r="R130" s="58"/>
      <c r="S130" s="58"/>
      <c r="T130" s="58"/>
      <c r="U130" s="190"/>
      <c r="V130" s="58"/>
      <c r="W130" s="58"/>
      <c r="X130" s="58"/>
      <c r="Y130" s="58"/>
      <c r="Z130" s="58"/>
      <c r="AA130" s="58"/>
      <c r="AB130" s="190"/>
      <c r="AC130" s="58"/>
      <c r="AD130" s="58"/>
      <c r="AE130" s="58"/>
      <c r="AF130" s="58"/>
      <c r="AG130" s="58"/>
      <c r="AH130" s="58"/>
      <c r="AI130" s="190"/>
    </row>
    <row r="131" spans="3:35" x14ac:dyDescent="0.2">
      <c r="C131" s="159"/>
      <c r="D131" s="159"/>
      <c r="E131" s="159"/>
      <c r="F131" s="58"/>
      <c r="G131" s="190"/>
      <c r="H131" s="58"/>
      <c r="I131" s="58"/>
      <c r="J131" s="58"/>
      <c r="K131" s="58"/>
      <c r="L131" s="58"/>
      <c r="M131" s="58"/>
      <c r="N131" s="190"/>
      <c r="O131" s="58"/>
      <c r="P131" s="58"/>
      <c r="Q131" s="58"/>
      <c r="R131" s="58"/>
      <c r="S131" s="58"/>
      <c r="T131" s="58"/>
      <c r="U131" s="190"/>
      <c r="V131" s="58"/>
      <c r="W131" s="58"/>
      <c r="X131" s="58"/>
      <c r="Y131" s="58"/>
      <c r="Z131" s="58"/>
      <c r="AA131" s="58"/>
      <c r="AB131" s="190"/>
      <c r="AC131" s="58"/>
      <c r="AD131" s="58"/>
      <c r="AE131" s="58"/>
      <c r="AF131" s="58"/>
      <c r="AG131" s="58"/>
      <c r="AH131" s="58"/>
      <c r="AI131" s="190"/>
    </row>
    <row r="132" spans="3:35" x14ac:dyDescent="0.2">
      <c r="C132" s="159"/>
      <c r="D132" s="159"/>
      <c r="E132" s="159"/>
      <c r="F132" s="58"/>
      <c r="G132" s="190"/>
      <c r="H132" s="58"/>
      <c r="I132" s="58"/>
      <c r="J132" s="58"/>
      <c r="K132" s="58"/>
      <c r="L132" s="58"/>
      <c r="M132" s="58"/>
      <c r="N132" s="190"/>
      <c r="O132" s="58"/>
      <c r="P132" s="58"/>
      <c r="Q132" s="58"/>
      <c r="R132" s="58"/>
      <c r="S132" s="58"/>
      <c r="T132" s="58"/>
      <c r="U132" s="190"/>
      <c r="V132" s="58"/>
      <c r="W132" s="58"/>
      <c r="X132" s="58"/>
      <c r="Y132" s="58"/>
      <c r="Z132" s="58"/>
      <c r="AA132" s="58"/>
      <c r="AB132" s="190"/>
      <c r="AC132" s="58"/>
      <c r="AD132" s="58"/>
      <c r="AE132" s="58"/>
      <c r="AF132" s="58"/>
      <c r="AG132" s="58"/>
      <c r="AH132" s="58"/>
      <c r="AI132" s="190"/>
    </row>
    <row r="133" spans="3:35" x14ac:dyDescent="0.2">
      <c r="C133" s="159"/>
      <c r="D133" s="159"/>
      <c r="E133" s="159"/>
      <c r="F133" s="58"/>
      <c r="G133" s="190"/>
      <c r="H133" s="58"/>
      <c r="I133" s="58"/>
      <c r="J133" s="58"/>
      <c r="K133" s="58"/>
      <c r="L133" s="58"/>
      <c r="M133" s="58"/>
      <c r="N133" s="190"/>
      <c r="O133" s="58"/>
      <c r="P133" s="58"/>
      <c r="Q133" s="58"/>
      <c r="R133" s="58"/>
      <c r="S133" s="58"/>
      <c r="T133" s="58"/>
      <c r="U133" s="190"/>
      <c r="V133" s="58"/>
      <c r="W133" s="58"/>
      <c r="X133" s="58"/>
      <c r="Y133" s="58"/>
      <c r="Z133" s="58"/>
      <c r="AA133" s="58"/>
      <c r="AB133" s="190"/>
      <c r="AC133" s="58"/>
      <c r="AD133" s="58"/>
      <c r="AE133" s="58"/>
      <c r="AF133" s="58"/>
      <c r="AG133" s="58"/>
      <c r="AH133" s="58"/>
      <c r="AI133" s="190"/>
    </row>
    <row r="134" spans="3:35" x14ac:dyDescent="0.2">
      <c r="C134" s="159"/>
      <c r="D134" s="159"/>
      <c r="E134" s="159"/>
      <c r="F134" s="58"/>
      <c r="G134" s="190"/>
      <c r="H134" s="58"/>
      <c r="I134" s="58"/>
      <c r="J134" s="58"/>
      <c r="K134" s="58"/>
      <c r="L134" s="58"/>
      <c r="M134" s="58"/>
      <c r="N134" s="190"/>
      <c r="O134" s="58"/>
      <c r="P134" s="58"/>
      <c r="Q134" s="58"/>
      <c r="R134" s="58"/>
      <c r="S134" s="58"/>
      <c r="T134" s="58"/>
      <c r="U134" s="190"/>
      <c r="V134" s="58"/>
      <c r="W134" s="58"/>
      <c r="X134" s="58"/>
      <c r="Y134" s="58"/>
      <c r="Z134" s="58"/>
      <c r="AA134" s="58"/>
      <c r="AB134" s="190"/>
      <c r="AC134" s="58"/>
      <c r="AD134" s="58"/>
      <c r="AE134" s="58"/>
      <c r="AF134" s="58"/>
      <c r="AG134" s="58"/>
      <c r="AH134" s="58"/>
      <c r="AI134" s="190"/>
    </row>
    <row r="135" spans="3:35" x14ac:dyDescent="0.2">
      <c r="C135" s="159"/>
      <c r="D135" s="159"/>
      <c r="E135" s="159"/>
      <c r="F135" s="58"/>
      <c r="G135" s="190"/>
      <c r="H135" s="58"/>
      <c r="I135" s="58"/>
      <c r="J135" s="58"/>
      <c r="K135" s="58"/>
      <c r="L135" s="58"/>
      <c r="M135" s="58"/>
      <c r="N135" s="190"/>
      <c r="O135" s="58"/>
      <c r="P135" s="58"/>
      <c r="Q135" s="58"/>
      <c r="R135" s="58"/>
      <c r="S135" s="58"/>
      <c r="T135" s="58"/>
      <c r="U135" s="190"/>
      <c r="V135" s="58"/>
      <c r="W135" s="58"/>
      <c r="X135" s="58"/>
      <c r="Y135" s="58"/>
      <c r="Z135" s="58"/>
      <c r="AA135" s="58"/>
      <c r="AB135" s="190"/>
      <c r="AC135" s="58"/>
      <c r="AD135" s="58"/>
      <c r="AE135" s="58"/>
      <c r="AF135" s="58"/>
      <c r="AG135" s="58"/>
      <c r="AH135" s="58"/>
      <c r="AI135" s="190"/>
    </row>
    <row r="136" spans="3:35" x14ac:dyDescent="0.2">
      <c r="C136" s="159"/>
      <c r="D136" s="159"/>
      <c r="E136" s="159"/>
      <c r="F136" s="58"/>
      <c r="G136" s="190"/>
      <c r="H136" s="58"/>
      <c r="I136" s="58"/>
      <c r="J136" s="58"/>
      <c r="K136" s="58"/>
      <c r="L136" s="58"/>
      <c r="M136" s="58"/>
      <c r="N136" s="190"/>
      <c r="O136" s="58"/>
      <c r="P136" s="58"/>
      <c r="Q136" s="58"/>
      <c r="R136" s="58"/>
      <c r="S136" s="58"/>
      <c r="T136" s="58"/>
      <c r="U136" s="190"/>
      <c r="V136" s="58"/>
      <c r="W136" s="58"/>
      <c r="X136" s="58"/>
      <c r="Y136" s="58"/>
      <c r="Z136" s="58"/>
      <c r="AA136" s="58"/>
      <c r="AB136" s="190"/>
      <c r="AC136" s="58"/>
      <c r="AD136" s="58"/>
      <c r="AE136" s="58"/>
      <c r="AF136" s="58"/>
      <c r="AG136" s="58"/>
      <c r="AH136" s="58"/>
      <c r="AI136" s="190"/>
    </row>
    <row r="137" spans="3:35" x14ac:dyDescent="0.2">
      <c r="C137" s="159"/>
      <c r="D137" s="159"/>
      <c r="E137" s="159"/>
      <c r="F137" s="58"/>
      <c r="G137" s="190"/>
      <c r="H137" s="58"/>
      <c r="I137" s="58"/>
      <c r="J137" s="58"/>
      <c r="K137" s="58"/>
      <c r="L137" s="58"/>
      <c r="M137" s="58"/>
      <c r="N137" s="190"/>
      <c r="O137" s="58"/>
      <c r="P137" s="58"/>
      <c r="Q137" s="58"/>
      <c r="R137" s="58"/>
      <c r="S137" s="58"/>
      <c r="T137" s="58"/>
      <c r="U137" s="190"/>
      <c r="V137" s="58"/>
      <c r="W137" s="58"/>
      <c r="X137" s="58"/>
      <c r="Y137" s="58"/>
      <c r="Z137" s="58"/>
      <c r="AA137" s="58"/>
      <c r="AB137" s="190"/>
      <c r="AC137" s="58"/>
      <c r="AD137" s="58"/>
      <c r="AE137" s="58"/>
      <c r="AF137" s="58"/>
      <c r="AG137" s="58"/>
      <c r="AH137" s="58"/>
      <c r="AI137" s="190"/>
    </row>
    <row r="138" spans="3:35" x14ac:dyDescent="0.2">
      <c r="C138" s="159"/>
      <c r="D138" s="159"/>
      <c r="E138" s="159"/>
      <c r="F138" s="58"/>
      <c r="G138" s="190"/>
      <c r="H138" s="58"/>
      <c r="I138" s="58"/>
      <c r="J138" s="58"/>
      <c r="K138" s="58"/>
      <c r="L138" s="58"/>
      <c r="M138" s="58"/>
      <c r="N138" s="190"/>
      <c r="O138" s="58"/>
      <c r="P138" s="58"/>
      <c r="Q138" s="58"/>
      <c r="R138" s="58"/>
      <c r="S138" s="58"/>
      <c r="T138" s="58"/>
      <c r="U138" s="190"/>
      <c r="V138" s="58"/>
      <c r="W138" s="58"/>
      <c r="X138" s="58"/>
      <c r="Y138" s="58"/>
      <c r="Z138" s="58"/>
      <c r="AA138" s="58"/>
      <c r="AB138" s="190"/>
      <c r="AC138" s="58"/>
      <c r="AD138" s="58"/>
      <c r="AE138" s="58"/>
      <c r="AF138" s="58"/>
      <c r="AG138" s="58"/>
      <c r="AH138" s="58"/>
      <c r="AI138" s="190"/>
    </row>
    <row r="139" spans="3:35" x14ac:dyDescent="0.2">
      <c r="C139" s="159"/>
      <c r="D139" s="159"/>
      <c r="E139" s="159"/>
      <c r="F139" s="58"/>
      <c r="G139" s="190"/>
      <c r="H139" s="58"/>
      <c r="I139" s="58"/>
      <c r="J139" s="58"/>
      <c r="K139" s="58"/>
      <c r="L139" s="58"/>
      <c r="M139" s="58"/>
      <c r="N139" s="190"/>
      <c r="O139" s="58"/>
      <c r="P139" s="58"/>
      <c r="Q139" s="58"/>
      <c r="R139" s="58"/>
      <c r="S139" s="58"/>
      <c r="T139" s="58"/>
      <c r="U139" s="190"/>
      <c r="V139" s="58"/>
      <c r="W139" s="58"/>
      <c r="X139" s="58"/>
      <c r="Y139" s="58"/>
      <c r="Z139" s="58"/>
      <c r="AA139" s="58"/>
      <c r="AB139" s="190"/>
      <c r="AC139" s="58"/>
      <c r="AD139" s="58"/>
      <c r="AE139" s="58"/>
      <c r="AF139" s="58"/>
      <c r="AG139" s="58"/>
      <c r="AH139" s="58"/>
      <c r="AI139" s="190"/>
    </row>
    <row r="140" spans="3:35" x14ac:dyDescent="0.2">
      <c r="C140" s="159"/>
      <c r="D140" s="159"/>
      <c r="E140" s="159"/>
      <c r="F140" s="58"/>
      <c r="G140" s="190"/>
      <c r="H140" s="58"/>
      <c r="I140" s="58"/>
      <c r="J140" s="58"/>
      <c r="K140" s="58"/>
      <c r="L140" s="58"/>
      <c r="M140" s="58"/>
      <c r="N140" s="190"/>
      <c r="O140" s="58"/>
      <c r="P140" s="58"/>
      <c r="Q140" s="58"/>
      <c r="R140" s="58"/>
      <c r="S140" s="58"/>
      <c r="T140" s="58"/>
      <c r="U140" s="190"/>
      <c r="V140" s="58"/>
      <c r="W140" s="58"/>
      <c r="X140" s="58"/>
      <c r="Y140" s="58"/>
      <c r="Z140" s="58"/>
      <c r="AA140" s="58"/>
      <c r="AB140" s="190"/>
      <c r="AC140" s="58"/>
      <c r="AD140" s="58"/>
      <c r="AE140" s="58"/>
      <c r="AF140" s="58"/>
      <c r="AG140" s="58"/>
      <c r="AH140" s="58"/>
      <c r="AI140" s="190"/>
    </row>
    <row r="141" spans="3:35" x14ac:dyDescent="0.2">
      <c r="C141" s="159"/>
      <c r="D141" s="159"/>
      <c r="E141" s="159"/>
      <c r="F141" s="58"/>
      <c r="G141" s="190"/>
      <c r="H141" s="58"/>
      <c r="I141" s="58"/>
      <c r="J141" s="58"/>
      <c r="K141" s="58"/>
      <c r="L141" s="58"/>
      <c r="M141" s="58"/>
      <c r="N141" s="190"/>
      <c r="O141" s="58"/>
      <c r="P141" s="58"/>
      <c r="Q141" s="58"/>
      <c r="R141" s="58"/>
      <c r="S141" s="58"/>
      <c r="T141" s="58"/>
      <c r="U141" s="190"/>
      <c r="V141" s="58"/>
      <c r="W141" s="58"/>
      <c r="X141" s="58"/>
      <c r="Y141" s="58"/>
      <c r="Z141" s="58"/>
      <c r="AA141" s="58"/>
      <c r="AB141" s="190"/>
      <c r="AC141" s="58"/>
      <c r="AD141" s="58"/>
      <c r="AE141" s="58"/>
      <c r="AF141" s="58"/>
      <c r="AG141" s="58"/>
      <c r="AH141" s="58"/>
      <c r="AI141" s="190"/>
    </row>
    <row r="142" spans="3:35" x14ac:dyDescent="0.2">
      <c r="C142" s="159"/>
      <c r="D142" s="159"/>
      <c r="E142" s="159"/>
      <c r="F142" s="58"/>
      <c r="G142" s="190"/>
      <c r="H142" s="58"/>
      <c r="I142" s="58"/>
      <c r="J142" s="58"/>
      <c r="K142" s="58"/>
      <c r="L142" s="58"/>
      <c r="M142" s="58"/>
      <c r="N142" s="190"/>
      <c r="O142" s="58"/>
      <c r="P142" s="58"/>
      <c r="Q142" s="58"/>
      <c r="R142" s="58"/>
      <c r="S142" s="58"/>
      <c r="T142" s="58"/>
      <c r="U142" s="190"/>
      <c r="V142" s="58"/>
      <c r="W142" s="58"/>
      <c r="X142" s="58"/>
      <c r="Y142" s="58"/>
      <c r="Z142" s="58"/>
      <c r="AA142" s="58"/>
      <c r="AB142" s="190"/>
      <c r="AC142" s="58"/>
      <c r="AD142" s="58"/>
      <c r="AE142" s="58"/>
      <c r="AF142" s="58"/>
      <c r="AG142" s="58"/>
      <c r="AH142" s="58"/>
      <c r="AI142" s="190"/>
    </row>
    <row r="143" spans="3:35" x14ac:dyDescent="0.2">
      <c r="C143" s="159"/>
      <c r="D143" s="159"/>
      <c r="E143" s="159"/>
      <c r="F143" s="58"/>
      <c r="G143" s="190"/>
      <c r="H143" s="58"/>
      <c r="I143" s="58"/>
      <c r="J143" s="58"/>
      <c r="K143" s="58"/>
      <c r="L143" s="58"/>
      <c r="M143" s="58"/>
      <c r="N143" s="190"/>
      <c r="O143" s="58"/>
      <c r="P143" s="58"/>
      <c r="Q143" s="58"/>
      <c r="R143" s="58"/>
      <c r="S143" s="58"/>
      <c r="T143" s="58"/>
      <c r="U143" s="190"/>
      <c r="V143" s="58"/>
      <c r="W143" s="58"/>
      <c r="X143" s="58"/>
      <c r="Y143" s="58"/>
      <c r="Z143" s="58"/>
      <c r="AA143" s="58"/>
      <c r="AB143" s="190"/>
      <c r="AC143" s="58"/>
      <c r="AD143" s="58"/>
      <c r="AE143" s="58"/>
      <c r="AF143" s="58"/>
      <c r="AG143" s="58"/>
      <c r="AH143" s="58"/>
      <c r="AI143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73</vt:i4>
      </vt:variant>
    </vt:vector>
  </HeadingPairs>
  <TitlesOfParts>
    <vt:vector size="81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2015-06-03T14:44:07Z</dcterms:modified>
</cp:coreProperties>
</file>