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90"/>
  </bookViews>
  <sheets>
    <sheet name="GeneralSettings" sheetId="1" r:id="rId1"/>
    <sheet name="EUR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EURSTD!$P$3:$P$73</definedName>
    <definedName name="MinDistance" localSheetId="1">EURSTD!$R$3:$R$73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EURSTD!$Q$3:$Q$73</definedName>
    <definedName name="QuoteSuffix">GeneralSettings!$D$9</definedName>
    <definedName name="RateHelpers" localSheetId="1">EURSTD!$M$3:$M$73</definedName>
    <definedName name="RateHelpersSTD">EURSTD!$W$3:$W$73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G6" i="15" l="1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G9" i="15"/>
  <c r="G10" i="15"/>
  <c r="G11" i="15"/>
  <c r="G14" i="15"/>
  <c r="C28" i="1"/>
  <c r="G7" i="15"/>
  <c r="G3" i="15"/>
  <c r="J14" i="15"/>
  <c r="J11" i="15"/>
  <c r="J10" i="15"/>
  <c r="J9" i="15"/>
  <c r="G5" i="15" l="1"/>
  <c r="G4" i="15"/>
  <c r="M8" i="15"/>
  <c r="M12" i="15"/>
  <c r="M13" i="15"/>
  <c r="M15" i="15"/>
  <c r="M16" i="15"/>
  <c r="M17" i="15"/>
  <c r="M18" i="15"/>
  <c r="M19" i="15"/>
  <c r="M14" i="15"/>
  <c r="M9" i="15"/>
  <c r="M10" i="15"/>
  <c r="M11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3" i="15"/>
  <c r="S15" i="15"/>
  <c r="N13" i="15"/>
  <c r="O13" i="15"/>
  <c r="T15" i="15"/>
  <c r="S14" i="15"/>
  <c r="O12" i="15"/>
  <c r="N15" i="15"/>
  <c r="O14" i="15"/>
  <c r="N16" i="15"/>
  <c r="O15" i="15"/>
  <c r="S13" i="15"/>
  <c r="T16" i="15"/>
  <c r="N14" i="15"/>
  <c r="T14" i="15"/>
  <c r="T12" i="15"/>
  <c r="N12" i="15"/>
  <c r="O16" i="15"/>
  <c r="S12" i="15"/>
  <c r="S16" i="15"/>
  <c r="T13" i="15"/>
  <c r="O19" i="15"/>
  <c r="T18" i="15"/>
  <c r="T17" i="15"/>
  <c r="N19" i="15"/>
  <c r="S18" i="15"/>
  <c r="S17" i="15"/>
  <c r="T19" i="15"/>
  <c r="O18" i="15"/>
  <c r="O17" i="15"/>
  <c r="S19" i="15"/>
  <c r="N18" i="15"/>
  <c r="N17" i="15"/>
  <c r="D20" i="1" l="1"/>
  <c r="S10" i="15"/>
  <c r="T10" i="15"/>
  <c r="O10" i="15"/>
  <c r="N10" i="15"/>
  <c r="H4" i="15" l="1"/>
  <c r="H5" i="15"/>
  <c r="H6" i="15"/>
  <c r="H7" i="15"/>
  <c r="T11" i="15"/>
  <c r="O11" i="15"/>
  <c r="S11" i="15"/>
  <c r="N11" i="15"/>
  <c r="M20" i="15" l="1"/>
  <c r="M7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36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21" i="15"/>
  <c r="H76" i="15"/>
  <c r="H77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V1" i="15"/>
  <c r="L3" i="15"/>
  <c r="N20" i="15"/>
  <c r="O20" i="15"/>
  <c r="S20" i="15"/>
  <c r="T20" i="15"/>
  <c r="J67" i="15"/>
  <c r="J51" i="15"/>
  <c r="J50" i="15"/>
  <c r="J47" i="15"/>
  <c r="J62" i="15"/>
  <c r="J52" i="15"/>
  <c r="J46" i="15"/>
  <c r="J45" i="15"/>
  <c r="J57" i="15"/>
  <c r="J49" i="15"/>
  <c r="J72" i="15"/>
  <c r="J54" i="15"/>
  <c r="J44" i="15"/>
  <c r="T9" i="15"/>
  <c r="O9" i="15"/>
  <c r="N9" i="15"/>
  <c r="J48" i="15"/>
  <c r="J4" i="15"/>
  <c r="S9" i="15"/>
  <c r="M4" i="15" l="1"/>
  <c r="M36" i="15"/>
  <c r="M37" i="15"/>
  <c r="M38" i="15"/>
  <c r="M39" i="15"/>
  <c r="M40" i="15"/>
  <c r="M49" i="15"/>
  <c r="M67" i="15"/>
  <c r="M51" i="15"/>
  <c r="M66" i="15"/>
  <c r="M65" i="15"/>
  <c r="M57" i="15"/>
  <c r="M64" i="15"/>
  <c r="M56" i="15"/>
  <c r="M71" i="15"/>
  <c r="M55" i="15"/>
  <c r="M62" i="15"/>
  <c r="M54" i="15"/>
  <c r="M69" i="15"/>
  <c r="M61" i="15"/>
  <c r="M60" i="15"/>
  <c r="M52" i="15"/>
  <c r="M59" i="15"/>
  <c r="H3" i="15"/>
  <c r="N4" i="15"/>
  <c r="O4" i="15"/>
  <c r="T49" i="15"/>
  <c r="N39" i="15"/>
  <c r="T55" i="15"/>
  <c r="O40" i="15"/>
  <c r="O61" i="15"/>
  <c r="N57" i="15"/>
  <c r="T36" i="15"/>
  <c r="S64" i="15"/>
  <c r="O71" i="15"/>
  <c r="T4" i="15"/>
  <c r="O54" i="15"/>
  <c r="S59" i="15"/>
  <c r="N49" i="15"/>
  <c r="T37" i="15"/>
  <c r="T59" i="15"/>
  <c r="S37" i="15"/>
  <c r="O51" i="15"/>
  <c r="O39" i="15"/>
  <c r="O59" i="15"/>
  <c r="T69" i="15"/>
  <c r="S65" i="15"/>
  <c r="O60" i="15"/>
  <c r="O38" i="15"/>
  <c r="S56" i="15"/>
  <c r="S71" i="15"/>
  <c r="S57" i="15"/>
  <c r="S38" i="15"/>
  <c r="T65" i="15"/>
  <c r="O49" i="15"/>
  <c r="T38" i="15"/>
  <c r="N65" i="15"/>
  <c r="T71" i="15"/>
  <c r="O36" i="15"/>
  <c r="N60" i="15"/>
  <c r="T64" i="15"/>
  <c r="S39" i="15"/>
  <c r="O64" i="15"/>
  <c r="O67" i="15"/>
  <c r="S66" i="15"/>
  <c r="T60" i="15"/>
  <c r="O57" i="15"/>
  <c r="N61" i="15"/>
  <c r="N52" i="15"/>
  <c r="S36" i="15"/>
  <c r="T67" i="15"/>
  <c r="S40" i="15"/>
  <c r="T51" i="15"/>
  <c r="O66" i="15"/>
  <c r="S51" i="15"/>
  <c r="N38" i="15"/>
  <c r="T52" i="15"/>
  <c r="S54" i="15"/>
  <c r="N40" i="15"/>
  <c r="S62" i="15"/>
  <c r="S69" i="15"/>
  <c r="N62" i="15"/>
  <c r="N54" i="15"/>
  <c r="T54" i="15"/>
  <c r="S61" i="15"/>
  <c r="O62" i="15"/>
  <c r="S4" i="15"/>
  <c r="O69" i="15"/>
  <c r="T61" i="15"/>
  <c r="O56" i="15"/>
  <c r="O52" i="15"/>
  <c r="S60" i="15"/>
  <c r="O65" i="15"/>
  <c r="N55" i="15"/>
  <c r="N71" i="15"/>
  <c r="N37" i="15"/>
  <c r="N59" i="15"/>
  <c r="T66" i="15"/>
  <c r="T40" i="15"/>
  <c r="N51" i="15"/>
  <c r="T57" i="15"/>
  <c r="N69" i="15"/>
  <c r="S67" i="15"/>
  <c r="J6" i="15"/>
  <c r="S55" i="15"/>
  <c r="T56" i="15"/>
  <c r="N67" i="15"/>
  <c r="N64" i="15"/>
  <c r="O55" i="15"/>
  <c r="S49" i="15"/>
  <c r="N66" i="15"/>
  <c r="N56" i="15"/>
  <c r="T62" i="15"/>
  <c r="O37" i="15"/>
  <c r="S52" i="15"/>
  <c r="T39" i="15"/>
  <c r="N36" i="15"/>
  <c r="M6" i="15" l="1"/>
  <c r="M5" i="15"/>
  <c r="M3" i="15"/>
  <c r="N3" i="15"/>
  <c r="S6" i="15"/>
  <c r="S5" i="15"/>
  <c r="N5" i="15"/>
  <c r="T5" i="15"/>
  <c r="N6" i="15"/>
  <c r="T6" i="15"/>
  <c r="N8" i="15"/>
  <c r="S8" i="15"/>
  <c r="T8" i="15"/>
  <c r="O3" i="15"/>
  <c r="O6" i="15"/>
  <c r="O7" i="15"/>
  <c r="S7" i="15"/>
  <c r="N7" i="15"/>
  <c r="O8" i="15"/>
  <c r="T7" i="15"/>
  <c r="O5" i="15"/>
  <c r="S3" i="15"/>
  <c r="T3" i="15"/>
  <c r="M50" i="15" l="1"/>
  <c r="M43" i="15"/>
  <c r="M68" i="15"/>
  <c r="M42" i="15"/>
  <c r="M53" i="15"/>
  <c r="M41" i="15"/>
  <c r="M70" i="15"/>
  <c r="M47" i="15"/>
  <c r="M72" i="15"/>
  <c r="M73" i="15"/>
  <c r="M58" i="15"/>
  <c r="M48" i="15"/>
  <c r="M63" i="15"/>
  <c r="M46" i="15"/>
  <c r="M45" i="15"/>
  <c r="M44" i="15"/>
  <c r="D12" i="1"/>
  <c r="O63" i="15"/>
  <c r="N47" i="15"/>
  <c r="O48" i="15"/>
  <c r="S41" i="15"/>
  <c r="N70" i="15"/>
  <c r="O73" i="15"/>
  <c r="O50" i="15"/>
  <c r="T47" i="15"/>
  <c r="S72" i="15"/>
  <c r="S44" i="15"/>
  <c r="T73" i="15"/>
  <c r="N58" i="15"/>
  <c r="N48" i="15"/>
  <c r="O41" i="15"/>
  <c r="T44" i="15"/>
  <c r="N45" i="15"/>
  <c r="O70" i="15"/>
  <c r="T68" i="15"/>
  <c r="N63" i="15"/>
  <c r="S46" i="15"/>
  <c r="S58" i="15"/>
  <c r="N46" i="15"/>
  <c r="T46" i="15"/>
  <c r="T50" i="15"/>
  <c r="N50" i="15"/>
  <c r="O45" i="15"/>
  <c r="T63" i="15"/>
  <c r="T43" i="15"/>
  <c r="D13" i="1"/>
  <c r="O72" i="15"/>
  <c r="N43" i="15"/>
  <c r="O53" i="15"/>
  <c r="T42" i="15"/>
  <c r="S53" i="15"/>
  <c r="S45" i="15"/>
  <c r="N41" i="15"/>
  <c r="O46" i="15"/>
  <c r="S63" i="15"/>
  <c r="T58" i="15"/>
  <c r="O44" i="15"/>
  <c r="S43" i="15"/>
  <c r="O42" i="15"/>
  <c r="N73" i="15"/>
  <c r="N72" i="15"/>
  <c r="N53" i="15"/>
  <c r="O47" i="15"/>
  <c r="S70" i="15"/>
  <c r="T45" i="15"/>
  <c r="S47" i="15"/>
  <c r="S50" i="15"/>
  <c r="N44" i="15"/>
  <c r="N68" i="15"/>
  <c r="T41" i="15"/>
  <c r="O58" i="15"/>
  <c r="O43" i="15"/>
  <c r="S48" i="15"/>
  <c r="T72" i="15"/>
  <c r="T53" i="15"/>
  <c r="T70" i="15"/>
  <c r="S42" i="15"/>
  <c r="S73" i="15"/>
  <c r="S68" i="15"/>
  <c r="T48" i="15"/>
  <c r="N42" i="15"/>
  <c r="O68" i="15"/>
  <c r="C23" i="15"/>
  <c r="J23" i="15" s="1"/>
  <c r="M21" i="15" l="1"/>
  <c r="T21" i="15"/>
  <c r="N21" i="15"/>
  <c r="O21" i="15"/>
  <c r="S21" i="15"/>
  <c r="C24" i="15"/>
  <c r="J24" i="15" s="1"/>
  <c r="C25" i="15"/>
  <c r="J25" i="15" s="1"/>
  <c r="M23" i="15" l="1"/>
  <c r="M22" i="15"/>
  <c r="O23" i="15"/>
  <c r="S23" i="15"/>
  <c r="N23" i="15"/>
  <c r="T23" i="15"/>
  <c r="N22" i="15"/>
  <c r="S22" i="15"/>
  <c r="O22" i="15"/>
  <c r="T22" i="15"/>
  <c r="C26" i="15"/>
  <c r="J26" i="15" s="1"/>
  <c r="M24" i="15" l="1"/>
  <c r="T24" i="15"/>
  <c r="S24" i="15"/>
  <c r="O24" i="15"/>
  <c r="N24" i="15"/>
  <c r="C27" i="15"/>
  <c r="J27" i="15" s="1"/>
  <c r="M25" i="15" l="1"/>
  <c r="S25" i="15"/>
  <c r="O25" i="15"/>
  <c r="N25" i="15"/>
  <c r="T25" i="15"/>
  <c r="C28" i="15"/>
  <c r="J28" i="15" s="1"/>
  <c r="M26" i="15" l="1"/>
  <c r="N26" i="15"/>
  <c r="O26" i="15"/>
  <c r="T26" i="15"/>
  <c r="S26" i="15"/>
  <c r="C29" i="15"/>
  <c r="J29" i="15" s="1"/>
  <c r="M27" i="15" l="1"/>
  <c r="N27" i="15"/>
  <c r="O27" i="15"/>
  <c r="S27" i="15"/>
  <c r="T27" i="15"/>
  <c r="C30" i="15"/>
  <c r="J30" i="15"/>
  <c r="C31" i="15"/>
  <c r="J31" i="15"/>
  <c r="C32" i="15"/>
  <c r="J32" i="15"/>
  <c r="C33" i="15"/>
  <c r="C34" i="15"/>
  <c r="J33" i="15"/>
  <c r="C35" i="15"/>
  <c r="J34" i="15"/>
  <c r="C36" i="15"/>
  <c r="J35" i="15"/>
  <c r="C37" i="15"/>
  <c r="J37" i="15" s="1"/>
  <c r="J36" i="15"/>
  <c r="M33" i="15" l="1"/>
  <c r="M32" i="15"/>
  <c r="M31" i="15"/>
  <c r="M30" i="15"/>
  <c r="M29" i="15"/>
  <c r="M28" i="15"/>
  <c r="M34" i="15"/>
  <c r="T33" i="15"/>
  <c r="O33" i="15"/>
  <c r="N33" i="15"/>
  <c r="S33" i="15"/>
  <c r="N31" i="15"/>
  <c r="O31" i="15"/>
  <c r="T31" i="15"/>
  <c r="S31" i="15"/>
  <c r="N29" i="15"/>
  <c r="O29" i="15"/>
  <c r="T29" i="15"/>
  <c r="S29" i="15"/>
  <c r="T32" i="15"/>
  <c r="N32" i="15"/>
  <c r="O32" i="15"/>
  <c r="S32" i="15"/>
  <c r="T30" i="15"/>
  <c r="N30" i="15"/>
  <c r="O30" i="15"/>
  <c r="S30" i="15"/>
  <c r="S28" i="15"/>
  <c r="T28" i="15"/>
  <c r="O28" i="15"/>
  <c r="N28" i="15"/>
  <c r="T34" i="15"/>
  <c r="S34" i="15"/>
  <c r="O34" i="15"/>
  <c r="N34" i="15"/>
  <c r="M35" i="15" l="1"/>
  <c r="O35" i="15"/>
  <c r="N35" i="15"/>
  <c r="S35" i="15"/>
  <c r="T35" i="15"/>
  <c r="W3" i="15" l="1" a="1"/>
  <c r="W10" i="15"/>
  <c r="W3" i="15"/>
  <c r="W67" i="15"/>
  <c r="W60" i="15"/>
  <c r="W53" i="15"/>
  <c r="W46" i="15"/>
  <c r="W39" i="15"/>
  <c r="W32" i="15"/>
  <c r="W25" i="15"/>
  <c r="W18" i="15"/>
  <c r="W11" i="15"/>
  <c r="W4" i="15"/>
  <c r="W68" i="15"/>
  <c r="W61" i="15"/>
  <c r="W54" i="15"/>
  <c r="W47" i="15"/>
  <c r="W40" i="15"/>
  <c r="W33" i="15"/>
  <c r="W26" i="15"/>
  <c r="W19" i="15"/>
  <c r="W12" i="15"/>
  <c r="W5" i="15"/>
  <c r="W69" i="15"/>
  <c r="W62" i="15"/>
  <c r="W55" i="15"/>
  <c r="W48" i="15"/>
  <c r="W41" i="15"/>
  <c r="W34" i="15"/>
  <c r="W27" i="15"/>
  <c r="W20" i="15"/>
  <c r="W13" i="15"/>
  <c r="W6" i="15"/>
  <c r="W70" i="15"/>
  <c r="W63" i="15"/>
  <c r="W56" i="15"/>
  <c r="W49" i="15"/>
  <c r="W42" i="15"/>
  <c r="W35" i="15"/>
  <c r="W28" i="15"/>
  <c r="W21" i="15"/>
  <c r="W59" i="15"/>
  <c r="W22" i="15"/>
  <c r="W8" i="15"/>
  <c r="W65" i="15"/>
  <c r="W36" i="15"/>
  <c r="W30" i="15"/>
  <c r="W16" i="15"/>
  <c r="W73" i="15"/>
  <c r="W44" i="15"/>
  <c r="W38" i="15"/>
  <c r="W24" i="15"/>
  <c r="W50" i="15"/>
  <c r="W52" i="15"/>
  <c r="W7" i="15"/>
  <c r="W64" i="15"/>
  <c r="W58" i="15"/>
  <c r="W29" i="15"/>
  <c r="W15" i="15"/>
  <c r="W72" i="15"/>
  <c r="W66" i="15"/>
  <c r="W37" i="15"/>
  <c r="W23" i="15"/>
  <c r="W9" i="15"/>
  <c r="W43" i="15"/>
  <c r="W45" i="15"/>
  <c r="W31" i="15"/>
  <c r="W17" i="15"/>
  <c r="W51" i="15"/>
  <c r="W14" i="15"/>
  <c r="W71" i="15"/>
  <c r="W57" i="15"/>
  <c r="X10" i="15"/>
  <c r="AB10" i="15"/>
  <c r="Z10" i="15"/>
  <c r="AA10" i="15"/>
  <c r="Y10" i="15"/>
  <c r="AA17" i="15"/>
  <c r="X17" i="15"/>
  <c r="AB17" i="15"/>
  <c r="Y17" i="15"/>
  <c r="Z17" i="15"/>
  <c r="X24" i="15"/>
  <c r="Z24" i="15"/>
  <c r="AB24" i="15"/>
  <c r="AA24" i="15"/>
  <c r="Y24" i="15"/>
  <c r="AB31" i="15"/>
  <c r="Y31" i="15"/>
  <c r="Z31" i="15"/>
  <c r="AA31" i="15"/>
  <c r="X31" i="15"/>
  <c r="AB38" i="15"/>
  <c r="Z38" i="15"/>
  <c r="X38" i="15"/>
  <c r="Y38" i="15"/>
  <c r="AA38" i="15"/>
  <c r="AB45" i="15"/>
  <c r="AA45" i="15"/>
  <c r="X45" i="15"/>
  <c r="Y45" i="15"/>
  <c r="Z45" i="15"/>
  <c r="AA52" i="15"/>
  <c r="AB52" i="15"/>
  <c r="X52" i="15"/>
  <c r="Y52" i="15"/>
  <c r="Z52" i="15"/>
  <c r="AB59" i="15"/>
  <c r="AA59" i="15"/>
  <c r="Z59" i="15"/>
  <c r="Y59" i="15"/>
  <c r="X59" i="15"/>
  <c r="AB66" i="15"/>
  <c r="AA66" i="15"/>
  <c r="Y66" i="15"/>
  <c r="X66" i="15"/>
  <c r="Z66" i="15"/>
  <c r="X7" i="15"/>
  <c r="Y7" i="15"/>
  <c r="AB7" i="15"/>
  <c r="Z7" i="15"/>
  <c r="AA7" i="15"/>
  <c r="Y14" i="15"/>
  <c r="AB14" i="15"/>
  <c r="X14" i="15"/>
  <c r="Z14" i="15"/>
  <c r="AA14" i="15"/>
  <c r="X21" i="15"/>
  <c r="Y21" i="15"/>
  <c r="Z21" i="15"/>
  <c r="AA21" i="15"/>
  <c r="AB21" i="15"/>
  <c r="X28" i="15"/>
  <c r="AB28" i="15"/>
  <c r="Y28" i="15"/>
  <c r="AA28" i="15"/>
  <c r="Z28" i="15"/>
  <c r="AA35" i="15"/>
  <c r="Z35" i="15"/>
  <c r="AB35" i="15"/>
  <c r="Y35" i="15"/>
  <c r="X35" i="15"/>
  <c r="AB42" i="15"/>
  <c r="X42" i="15"/>
  <c r="AA42" i="15"/>
  <c r="Y42" i="15"/>
  <c r="Z42" i="15"/>
  <c r="Z49" i="15"/>
  <c r="Y49" i="15"/>
  <c r="AB49" i="15"/>
  <c r="X49" i="15"/>
  <c r="AA49" i="15"/>
  <c r="X56" i="15"/>
  <c r="AA56" i="15"/>
  <c r="Z56" i="15"/>
  <c r="AB56" i="15"/>
  <c r="Y56" i="15"/>
  <c r="AB63" i="15"/>
  <c r="X63" i="15"/>
  <c r="Y63" i="15"/>
  <c r="Z63" i="15"/>
  <c r="AA63" i="15"/>
  <c r="AB70" i="15"/>
  <c r="AA70" i="15"/>
  <c r="X70" i="15"/>
  <c r="Y70" i="15"/>
  <c r="Z70" i="15"/>
  <c r="AB4" i="15"/>
  <c r="X4" i="15"/>
  <c r="AA4" i="15"/>
  <c r="Z4" i="15"/>
  <c r="Y4" i="15"/>
  <c r="AA11" i="15"/>
  <c r="Y11" i="15"/>
  <c r="X11" i="15"/>
  <c r="AB11" i="15"/>
  <c r="Z11" i="15"/>
  <c r="AB18" i="15"/>
  <c r="X18" i="15"/>
  <c r="Y18" i="15"/>
  <c r="Z18" i="15"/>
  <c r="AA18" i="15"/>
  <c r="AA25" i="15"/>
  <c r="AB25" i="15"/>
  <c r="X25" i="15"/>
  <c r="Z25" i="15"/>
  <c r="Y25" i="15"/>
  <c r="AA32" i="15"/>
  <c r="Y32" i="15"/>
  <c r="Z32" i="15"/>
  <c r="AB32" i="15"/>
  <c r="X32" i="15"/>
  <c r="AA39" i="15"/>
  <c r="Y39" i="15"/>
  <c r="AB39" i="15"/>
  <c r="Z39" i="15"/>
  <c r="X39" i="15"/>
  <c r="AA46" i="15"/>
  <c r="AB46" i="15"/>
  <c r="Z46" i="15"/>
  <c r="X46" i="15"/>
  <c r="Y46" i="15"/>
  <c r="X53" i="15"/>
  <c r="Y53" i="15"/>
  <c r="AA53" i="15"/>
  <c r="Z53" i="15"/>
  <c r="AB53" i="15"/>
  <c r="Z60" i="15"/>
  <c r="AB60" i="15"/>
  <c r="AA60" i="15"/>
  <c r="Y60" i="15"/>
  <c r="X60" i="15"/>
  <c r="X67" i="15"/>
  <c r="AA67" i="15"/>
  <c r="Z67" i="15"/>
  <c r="AB67" i="15"/>
  <c r="Y67" i="15"/>
  <c r="Y8" i="15"/>
  <c r="X8" i="15"/>
  <c r="AB8" i="15"/>
  <c r="Z8" i="15"/>
  <c r="AA8" i="15"/>
  <c r="Z15" i="15"/>
  <c r="Y15" i="15"/>
  <c r="AA15" i="15"/>
  <c r="X15" i="15"/>
  <c r="AB15" i="15"/>
  <c r="X22" i="15"/>
  <c r="AA22" i="15"/>
  <c r="Z22" i="15"/>
  <c r="Y22" i="15"/>
  <c r="AB22" i="15"/>
  <c r="Y29" i="15"/>
  <c r="AB29" i="15"/>
  <c r="AA29" i="15"/>
  <c r="Z29" i="15"/>
  <c r="X29" i="15"/>
  <c r="Z36" i="15"/>
  <c r="AB36" i="15"/>
  <c r="Y36" i="15"/>
  <c r="X36" i="15"/>
  <c r="AA36" i="15"/>
  <c r="X43" i="15"/>
  <c r="AB43" i="15"/>
  <c r="Z43" i="15"/>
  <c r="AA43" i="15"/>
  <c r="Y43" i="15"/>
  <c r="AA50" i="15"/>
  <c r="Z50" i="15"/>
  <c r="Y50" i="15"/>
  <c r="AB50" i="15"/>
  <c r="X50" i="15"/>
  <c r="Z57" i="15"/>
  <c r="Y57" i="15"/>
  <c r="AA57" i="15"/>
  <c r="X57" i="15"/>
  <c r="AB57" i="15"/>
  <c r="AB64" i="15"/>
  <c r="Y64" i="15"/>
  <c r="Z64" i="15"/>
  <c r="AA64" i="15"/>
  <c r="X64" i="15"/>
  <c r="AB71" i="15"/>
  <c r="AA71" i="15"/>
  <c r="Z71" i="15"/>
  <c r="X71" i="15"/>
  <c r="Y71" i="15"/>
  <c r="X5" i="15"/>
  <c r="AB5" i="15"/>
  <c r="Y5" i="15"/>
  <c r="Z5" i="15"/>
  <c r="AA5" i="15"/>
  <c r="AA12" i="15"/>
  <c r="Z12" i="15"/>
  <c r="AB12" i="15"/>
  <c r="X12" i="15"/>
  <c r="Y12" i="15"/>
  <c r="X19" i="15"/>
  <c r="AB19" i="15"/>
  <c r="Z19" i="15"/>
  <c r="Y19" i="15"/>
  <c r="AA19" i="15"/>
  <c r="Y26" i="15"/>
  <c r="Z26" i="15"/>
  <c r="AB26" i="15"/>
  <c r="X26" i="15"/>
  <c r="AA26" i="15"/>
  <c r="AA33" i="15"/>
  <c r="X33" i="15"/>
  <c r="Z33" i="15"/>
  <c r="Y33" i="15"/>
  <c r="AB33" i="15"/>
  <c r="AA40" i="15"/>
  <c r="X40" i="15"/>
  <c r="Z40" i="15"/>
  <c r="Y40" i="15"/>
  <c r="AB40" i="15"/>
  <c r="X47" i="15"/>
  <c r="Y47" i="15"/>
  <c r="Z47" i="15"/>
  <c r="AA47" i="15"/>
  <c r="AB47" i="15"/>
  <c r="Z54" i="15"/>
  <c r="AA54" i="15"/>
  <c r="AB54" i="15"/>
  <c r="X54" i="15"/>
  <c r="Y54" i="15"/>
  <c r="AA61" i="15"/>
  <c r="AB61" i="15"/>
  <c r="X61" i="15"/>
  <c r="Y61" i="15"/>
  <c r="Z61" i="15"/>
  <c r="AA68" i="15"/>
  <c r="Z68" i="15"/>
  <c r="AB68" i="15"/>
  <c r="Y68" i="15"/>
  <c r="X68" i="15"/>
  <c r="AA73" i="15"/>
  <c r="Y73" i="15"/>
  <c r="Z73" i="15"/>
  <c r="AB73" i="15"/>
  <c r="X73" i="15"/>
  <c r="AA9" i="15"/>
  <c r="X9" i="15"/>
  <c r="Z9" i="15"/>
  <c r="Y9" i="15"/>
  <c r="AB9" i="15"/>
  <c r="X16" i="15"/>
  <c r="AB16" i="15"/>
  <c r="Z16" i="15"/>
  <c r="AA16" i="15"/>
  <c r="Y16" i="15"/>
  <c r="AA23" i="15"/>
  <c r="Y23" i="15"/>
  <c r="Z23" i="15"/>
  <c r="X23" i="15"/>
  <c r="AB23" i="15"/>
  <c r="AB30" i="15"/>
  <c r="Y30" i="15"/>
  <c r="Z30" i="15"/>
  <c r="X30" i="15"/>
  <c r="AA30" i="15"/>
  <c r="AB37" i="15"/>
  <c r="Y37" i="15"/>
  <c r="X37" i="15"/>
  <c r="Z37" i="15"/>
  <c r="AA37" i="15"/>
  <c r="AA44" i="15"/>
  <c r="Z44" i="15"/>
  <c r="AB44" i="15"/>
  <c r="Y44" i="15"/>
  <c r="X44" i="15"/>
  <c r="AA51" i="15"/>
  <c r="Y51" i="15"/>
  <c r="X51" i="15"/>
  <c r="AB51" i="15"/>
  <c r="Z51" i="15"/>
  <c r="X58" i="15"/>
  <c r="AB58" i="15"/>
  <c r="Y58" i="15"/>
  <c r="AA58" i="15"/>
  <c r="Z58" i="15"/>
  <c r="AB65" i="15"/>
  <c r="X65" i="15"/>
  <c r="AA65" i="15"/>
  <c r="Z65" i="15"/>
  <c r="Y65" i="15"/>
  <c r="Z72" i="15"/>
  <c r="AB72" i="15"/>
  <c r="AA72" i="15"/>
  <c r="X72" i="15"/>
  <c r="Y72" i="15"/>
  <c r="X6" i="15"/>
  <c r="Z6" i="15"/>
  <c r="AB6" i="15"/>
  <c r="AA6" i="15"/>
  <c r="Y6" i="15"/>
  <c r="AA13" i="15"/>
  <c r="Z13" i="15"/>
  <c r="Y13" i="15"/>
  <c r="AB13" i="15"/>
  <c r="X13" i="15"/>
  <c r="AA20" i="15"/>
  <c r="Y20" i="15"/>
  <c r="AB20" i="15"/>
  <c r="Z20" i="15"/>
  <c r="X20" i="15"/>
  <c r="Y27" i="15"/>
  <c r="AB27" i="15"/>
  <c r="AA27" i="15"/>
  <c r="X27" i="15"/>
  <c r="Z27" i="15"/>
  <c r="AA34" i="15"/>
  <c r="AB34" i="15"/>
  <c r="X34" i="15"/>
  <c r="Y34" i="15"/>
  <c r="Z34" i="15"/>
  <c r="X41" i="15"/>
  <c r="Z41" i="15"/>
  <c r="AA41" i="15"/>
  <c r="AB41" i="15"/>
  <c r="Y41" i="15"/>
  <c r="X48" i="15"/>
  <c r="Z48" i="15"/>
  <c r="AA48" i="15"/>
  <c r="Y48" i="15"/>
  <c r="AB48" i="15"/>
  <c r="X55" i="15"/>
  <c r="AB55" i="15"/>
  <c r="Z55" i="15"/>
  <c r="AA55" i="15"/>
  <c r="Y55" i="15"/>
  <c r="Y62" i="15"/>
  <c r="Z62" i="15"/>
  <c r="X62" i="15"/>
  <c r="AB62" i="15"/>
  <c r="AA62" i="15"/>
  <c r="AA69" i="15"/>
  <c r="Y69" i="15"/>
  <c r="Z69" i="15"/>
  <c r="X69" i="15"/>
  <c r="AB69" i="15"/>
  <c r="Z3" i="15"/>
  <c r="Y3" i="15"/>
  <c r="AA3" i="15"/>
  <c r="X3" i="15"/>
  <c r="AB3" i="15"/>
  <c r="V3" i="15"/>
  <c r="V20" i="15"/>
  <c r="V37" i="15"/>
  <c r="V54" i="15"/>
  <c r="V71" i="15"/>
  <c r="V15" i="15"/>
  <c r="V25" i="15"/>
  <c r="V42" i="15"/>
  <c r="V52" i="15"/>
  <c r="V69" i="15"/>
  <c r="V13" i="15"/>
  <c r="V30" i="15"/>
  <c r="V47" i="15"/>
  <c r="V64" i="15"/>
  <c r="V8" i="15"/>
  <c r="V18" i="15"/>
  <c r="V35" i="15"/>
  <c r="V45" i="15"/>
  <c r="V62" i="15"/>
  <c r="V6" i="15"/>
  <c r="V23" i="15"/>
  <c r="V40" i="15"/>
  <c r="V57" i="15"/>
  <c r="V67" i="15"/>
  <c r="V11" i="15"/>
  <c r="V28" i="15"/>
  <c r="V38" i="15"/>
  <c r="V55" i="15"/>
  <c r="V72" i="15"/>
  <c r="V16" i="15"/>
  <c r="V33" i="15"/>
  <c r="V50" i="15"/>
  <c r="V60" i="15"/>
  <c r="V4" i="15"/>
  <c r="V21" i="15"/>
  <c r="V31" i="15"/>
  <c r="V48" i="15"/>
  <c r="V65" i="15"/>
  <c r="V9" i="15"/>
  <c r="V26" i="15"/>
  <c r="V43" i="15"/>
  <c r="V53" i="15"/>
  <c r="V70" i="15"/>
  <c r="V14" i="15"/>
  <c r="V24" i="15"/>
  <c r="V41" i="15"/>
  <c r="V58" i="15"/>
  <c r="V73" i="15"/>
  <c r="V19" i="15"/>
  <c r="V36" i="15"/>
  <c r="V46" i="15"/>
  <c r="V63" i="15"/>
  <c r="V7" i="15"/>
  <c r="V17" i="15"/>
  <c r="V34" i="15"/>
  <c r="V51" i="15"/>
  <c r="V68" i="15"/>
  <c r="V12" i="15"/>
  <c r="V29" i="15"/>
  <c r="V39" i="15"/>
  <c r="V56" i="15"/>
  <c r="V66" i="15"/>
  <c r="V10" i="15"/>
  <c r="V27" i="15"/>
  <c r="V44" i="15"/>
  <c r="V61" i="15"/>
  <c r="V5" i="15"/>
  <c r="V22" i="15"/>
  <c r="V32" i="15"/>
  <c r="V49" i="15"/>
  <c r="V59" i="15"/>
  <c r="D18" i="1"/>
  <c r="D19" i="1" s="1"/>
  <c r="AC2" i="15" a="1"/>
  <c r="AC8" i="15"/>
  <c r="AC6" i="15"/>
  <c r="AC35" i="15"/>
  <c r="AC71" i="15"/>
  <c r="AC29" i="15"/>
  <c r="AC27" i="15"/>
  <c r="AC63" i="15"/>
  <c r="AC21" i="15"/>
  <c r="AC50" i="15"/>
  <c r="AC15" i="15"/>
  <c r="AC13" i="15"/>
  <c r="AC42" i="15"/>
  <c r="AC7" i="15"/>
  <c r="AC36" i="15"/>
  <c r="AC34" i="15"/>
  <c r="AC72" i="15"/>
  <c r="AC70" i="15"/>
  <c r="AC28" i="15"/>
  <c r="AC65" i="15"/>
  <c r="AC64" i="15"/>
  <c r="AC22" i="15"/>
  <c r="AC20" i="15"/>
  <c r="AC57" i="15"/>
  <c r="AC56" i="15"/>
  <c r="AC14" i="15"/>
  <c r="AC43" i="15"/>
  <c r="AC49" i="15"/>
  <c r="AC48" i="15"/>
  <c r="AC55" i="15"/>
  <c r="AC62" i="15"/>
  <c r="AC69" i="15"/>
  <c r="AC5" i="15"/>
  <c r="AC12" i="15"/>
  <c r="AC19" i="15"/>
  <c r="AC26" i="15"/>
  <c r="AC41" i="15"/>
  <c r="AC40" i="15"/>
  <c r="AC47" i="15"/>
  <c r="AC54" i="15"/>
  <c r="AC61" i="15"/>
  <c r="AC68" i="15"/>
  <c r="AC4" i="15"/>
  <c r="AC11" i="15"/>
  <c r="AC18" i="15"/>
  <c r="AC33" i="15"/>
  <c r="AC32" i="15"/>
  <c r="AC39" i="15"/>
  <c r="AC46" i="15"/>
  <c r="AC53" i="15"/>
  <c r="AC60" i="15"/>
  <c r="AC67" i="15"/>
  <c r="AC3" i="15"/>
  <c r="AC10" i="15"/>
  <c r="AC25" i="15"/>
  <c r="AC24" i="15"/>
  <c r="AC31" i="15"/>
  <c r="AC38" i="15"/>
  <c r="AC45" i="15"/>
  <c r="AC52" i="15"/>
  <c r="AC59" i="15"/>
  <c r="AC66" i="15"/>
  <c r="AC2" i="15"/>
  <c r="AC17" i="15"/>
  <c r="AC16" i="15"/>
  <c r="AC23" i="15"/>
  <c r="AC30" i="15"/>
  <c r="AC37" i="15"/>
  <c r="AC44" i="15"/>
  <c r="AC51" i="15"/>
  <c r="AC58" i="15"/>
  <c r="AC73" i="15"/>
  <c r="AC9" i="15"/>
  <c r="C26" i="1"/>
  <c r="C27" i="1"/>
  <c r="D28" i="1"/>
  <c r="D27" i="1"/>
  <c r="D26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<sst xmlns="http://schemas.openxmlformats.org/spreadsheetml/2006/main" count="407" uniqueCount="130">
  <si>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</si>
  <si>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</si>
  <si>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</si>
  <si>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</si>
  <si>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</si>
  <si>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</si>
  <si>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</si>
  <si>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</si>
  <si>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</si>
  <si>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</si>
  <si>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</si>
  <si>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</si>
  <si>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</si>
  <si>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</si>
  <si>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</si>
  <si>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</si>
  <si>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</si>
  <si>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</si>
  <si>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</si>
  <si>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</si>
  <si>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</si>
  <si>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</si>
  <si>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</si>
  <si>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</si>
  <si>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</si>
  <si>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</si>
  <si>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</si>
  <si>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</si>
  <si>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</si>
  <si>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</si>
  <si>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</si>
  <si>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</si>
  <si>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</si>
  <si>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</si>
  <si>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</si>
  <si>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</si>
  <si>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</si>
  <si>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</si>
  <si>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</si>
  <si>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</si>
  <si>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</si>
  <si>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</si>
  <si>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</si>
  <si>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</si>
  <si>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</si>
  <si>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</si>
  <si>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</si>
  <si>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</si>
  <si>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</si>
  <si>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</si>
  <si>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</si>
  <si>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</si>
  <si>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</si>
  <si>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</si>
  <si>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</si>
  <si>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</si>
  <si>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</si>
  <si>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</si>
  <si>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</si>
  <si>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</si>
  <si>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</si>
  <si>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</si>
  <si>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</si>
  <si>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</si>
  <si>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</si>
  <si>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</si>
  <si>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</si>
  <si>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</si>
  <si>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</si>
  <si>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</si>
  <si>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</si>
  <si>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</si>
  <si>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</si>
  <si>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</si>
  <si>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</si>
  <si>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</si>
  <si>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</si>
  <si>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</si>
  <si>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</si>
  <si>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</si>
  <si>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</si>
  <si>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</si>
  <si>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</si>
  <si>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</si>
  <si>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</si>
  <si>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</si>
  <si>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</si>
  <si>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</si>
  <si>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</si>
  <si>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</si>
  <si>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</si>
  <si>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</si>
  <si>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</si>
  <si>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</si>
  <si>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</si>
  <si>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</si>
  <si>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</si>
  <si>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</si>
  <si>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</si>
  <si>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</si>
  <si>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</si>
  <si>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</si>
  <si>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</si>
  <si>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ibor</t>
  </si>
  <si>
    <t>AB</t>
  </si>
  <si>
    <t>30/360 (Bond Basis)</t>
  </si>
  <si>
    <t>STD</t>
  </si>
  <si>
    <t>SEK</t>
  </si>
  <si>
    <t>Sweden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</si>
  <si>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</si>
  <si>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</si>
  <si>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</si>
  <si>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</si>
  <si>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</si>
  <si>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</si>
  <si>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</si>
  <si>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</si>
  <si>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</si>
  <si>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1W</t>
  </si>
  <si>
    <t>Following</t>
  </si>
  <si>
    <t>Business Day Convention</t>
  </si>
  <si>
    <t>EOM</t>
  </si>
  <si>
    <t>DayCounter</t>
  </si>
  <si>
    <t>Actual/360</t>
  </si>
  <si>
    <t>IMM FRA</t>
  </si>
  <si>
    <t>#</t>
  </si>
  <si>
    <t>3S</t>
  </si>
  <si>
    <t>DeposBeforeFirstFuturesStartDate</t>
  </si>
  <si>
    <t>Zero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</si>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</sst>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71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1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center" vertical="center"/>
    </xf>
    <xf numFmtId="0" fontId="9" fillId="7" borderId="14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sheetDataSet>
      <sheetData sheetId="0"/>
      <sheetData sheetId="1">
        <row r="11">
          <cell r="J11" t="str">
            <v>SEKSTD#0000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customWidth="1"/>
    <col min="9" max="9" width="30.7109375" style="46" customWidth="1"/>
    <col min="10" max="10" width="2.7109375" style="46" customWidth="1"/>
    <col min="11" max="11" width="9.140625" style="46" customWidth="1"/>
    <col min="12" max="13" width="9.140625" style="46"/>
    <col min="14" max="14" width="9.7109375" style="46" bestFit="1" customWidth="1"/>
    <col min="15" max="16384" width="9.140625" style="46"/>
  </cols>
  <sheetData>
    <row r="2" spans="1:5" x14ac:dyDescent="0.2">
      <c r="B2" s="76"/>
      <c r="C2" s="77"/>
      <c r="D2" s="77"/>
      <c r="E2" s="78"/>
    </row>
    <row r="3" spans="1:5" ht="11.25" customHeight="1" x14ac:dyDescent="0.2">
      <c r="B3" s="81"/>
      <c r="C3" s="11" t="s">
        <v>22</v>
      </c>
      <c r="D3" s="75" t="s">
        <v>107</v>
      </c>
      <c r="E3" s="79"/>
    </row>
    <row r="4" spans="1:5" ht="11.25" customHeight="1" x14ac:dyDescent="0.2">
      <c r="B4" s="81"/>
      <c r="C4" s="13" t="s">
        <v>19</v>
      </c>
      <c r="D4" s="15" t="b">
        <v>1</v>
      </c>
      <c r="E4" s="79"/>
    </row>
    <row r="5" spans="1:5" ht="11.25" customHeight="1" x14ac:dyDescent="0.2">
      <c r="A5" s="47"/>
      <c r="B5" s="82"/>
      <c r="C5" s="19" t="s">
        <v>18</v>
      </c>
      <c r="D5" s="20"/>
      <c r="E5" s="79"/>
    </row>
    <row r="6" spans="1:5" ht="11.25" customHeight="1" x14ac:dyDescent="0.2">
      <c r="A6" s="47"/>
      <c r="B6" s="82"/>
      <c r="C6" s="13" t="s">
        <v>20</v>
      </c>
      <c r="D6" s="15" t="b">
        <v>1</v>
      </c>
      <c r="E6" s="79"/>
    </row>
    <row r="7" spans="1:5" ht="11.25" customHeight="1" x14ac:dyDescent="0.2">
      <c r="A7" s="47"/>
      <c r="B7" s="82"/>
      <c r="C7" s="13" t="s">
        <v>21</v>
      </c>
      <c r="D7" s="149"/>
      <c r="E7" s="79"/>
    </row>
    <row r="8" spans="1:5" ht="11.25" customHeight="1" x14ac:dyDescent="0.2">
      <c r="A8" s="47"/>
      <c r="B8" s="82"/>
      <c r="C8" s="13" t="s">
        <v>34</v>
      </c>
      <c r="D8" s="16" t="s">
        <v>103</v>
      </c>
      <c r="E8" s="79"/>
    </row>
    <row r="9" spans="1:5" ht="11.25" customHeight="1" x14ac:dyDescent="0.2">
      <c r="B9" s="83"/>
      <c r="C9" s="17" t="s">
        <v>60</v>
      </c>
      <c r="D9" s="18" t="s">
        <v>61</v>
      </c>
      <c r="E9" s="79"/>
    </row>
    <row r="10" spans="1:5" ht="11.25" customHeight="1" x14ac:dyDescent="0.2">
      <c r="B10" s="83"/>
      <c r="C10" s="17" t="s">
        <v>64</v>
      </c>
      <c r="D10" s="146" t="s">
        <v>65</v>
      </c>
      <c r="E10" s="79"/>
    </row>
    <row r="11" spans="1:5" ht="11.25" customHeight="1" x14ac:dyDescent="0.2">
      <c r="B11" s="81"/>
      <c r="C11" s="77"/>
      <c r="D11" s="77"/>
      <c r="E11" s="79"/>
    </row>
    <row r="12" spans="1:5" ht="11.25" customHeight="1" x14ac:dyDescent="0.2">
      <c r="B12" s="83"/>
      <c r="C12" s="11" t="s">
        <v>30</v>
      </c>
      <c r="D12" s="12">
        <f>_xll.qlSettingsEvaluationDate(Trigger)</f>
        <v>42275</v>
      </c>
      <c r="E12" s="79"/>
    </row>
    <row r="13" spans="1:5" x14ac:dyDescent="0.2">
      <c r="B13" s="83"/>
      <c r="C13" s="13" t="s">
        <v>31</v>
      </c>
      <c r="D13" s="14">
        <f>_xll.qlCalendarAdvance(Calendar,Evaluationdate,"2D","F",,Trigger)</f>
        <v>42277</v>
      </c>
      <c r="E13" s="79"/>
    </row>
    <row r="14" spans="1:5" x14ac:dyDescent="0.2">
      <c r="B14" s="83"/>
      <c r="C14" s="19" t="s">
        <v>14</v>
      </c>
      <c r="D14" s="87" t="s">
        <v>108</v>
      </c>
      <c r="E14" s="79"/>
    </row>
    <row r="15" spans="1:5" x14ac:dyDescent="0.2">
      <c r="B15" s="84"/>
      <c r="C15" s="85"/>
      <c r="D15" s="86"/>
      <c r="E15" s="80"/>
    </row>
    <row r="17" spans="1:10" x14ac:dyDescent="0.2">
      <c r="B17" s="37"/>
      <c r="C17" s="38"/>
      <c r="D17" s="38"/>
      <c r="E17" s="39"/>
    </row>
    <row r="18" spans="1:10" x14ac:dyDescent="0.2">
      <c r="B18" s="22"/>
      <c r="C18" s="21" t="s">
        <v>10</v>
      </c>
      <c r="D18" s="40" t="str">
        <f>_xll.qlPiecewiseYieldCurve(D20,D21,Calendar,_xll.ohPack(RateHelpersSTD),,,,D22,D23,D24,Permanent,,ObjectOverwrite)</f>
        <v>_SEKSTD#0041</v>
      </c>
      <c r="E18" s="41"/>
    </row>
    <row r="19" spans="1:10" x14ac:dyDescent="0.2">
      <c r="B19" s="22"/>
      <c r="C19" s="23" t="s">
        <v>11</v>
      </c>
      <c r="D19" s="42" t="str">
        <f>_xll.ohRangeRetrieveError(YieldCurve_STD)</f>
        <v/>
      </c>
      <c r="E19" s="41"/>
    </row>
    <row r="20" spans="1:10" x14ac:dyDescent="0.2">
      <c r="B20" s="22"/>
      <c r="C20" s="21" t="s">
        <v>12</v>
      </c>
      <c r="D20" s="24" t="str">
        <f>"_"&amp;Currency&amp;"STD"</f>
        <v>_SEKSTD</v>
      </c>
      <c r="E20" s="41"/>
    </row>
    <row r="21" spans="1:10" x14ac:dyDescent="0.2">
      <c r="B21" s="22"/>
      <c r="C21" s="25" t="s">
        <v>13</v>
      </c>
      <c r="D21" s="26">
        <v>0</v>
      </c>
      <c r="E21" s="41"/>
    </row>
    <row r="22" spans="1:10" x14ac:dyDescent="0.2">
      <c r="B22" s="22"/>
      <c r="C22" s="25" t="s">
        <v>15</v>
      </c>
      <c r="D22" s="27"/>
      <c r="E22" s="41"/>
      <c r="G22" s="47"/>
      <c r="H22" s="47"/>
      <c r="I22" s="47"/>
      <c r="J22" s="47"/>
    </row>
    <row r="23" spans="1:10" x14ac:dyDescent="0.2">
      <c r="B23" s="22"/>
      <c r="C23" s="25" t="s">
        <v>16</v>
      </c>
      <c r="D23" s="28" t="s">
        <v>101</v>
      </c>
      <c r="E23" s="41"/>
    </row>
    <row r="24" spans="1:10" x14ac:dyDescent="0.2">
      <c r="B24" s="22"/>
      <c r="C24" s="23" t="s">
        <v>17</v>
      </c>
      <c r="D24" s="29" t="s">
        <v>102</v>
      </c>
      <c r="E24" s="41"/>
    </row>
    <row r="25" spans="1:10" x14ac:dyDescent="0.2">
      <c r="B25" s="22"/>
      <c r="C25" s="30"/>
      <c r="D25" s="30"/>
      <c r="E25" s="41"/>
    </row>
    <row r="26" spans="1:10" x14ac:dyDescent="0.2">
      <c r="B26" s="22"/>
      <c r="C26" s="31">
        <f>_xll.qlTermStructureReferenceDate(YieldCurve_STD)</f>
        <v>42275</v>
      </c>
      <c r="D26" s="32">
        <f>_xll.qlYieldTSDiscount(YieldCurve_STD,C26,,Trigger)</f>
        <v>1</v>
      </c>
      <c r="E26" s="41"/>
    </row>
    <row r="27" spans="1:10" x14ac:dyDescent="0.2">
      <c r="A27" s="47"/>
      <c r="B27" s="22"/>
      <c r="C27" s="33">
        <f>_xll.qlTermStructureMaxDate(YieldCurve_STD,Trigger)</f>
        <v>53241</v>
      </c>
      <c r="D27" s="34">
        <f>_xll.qlYieldTSDiscount(YieldCurve_STD,C27,,Trigger)</f>
        <v>0.51874536534922122</v>
      </c>
      <c r="E27" s="41"/>
    </row>
    <row r="28" spans="1:10" x14ac:dyDescent="0.2">
      <c r="B28" s="22"/>
      <c r="C28" s="33" t="str">
        <f>[1]Stibor!$J$11</f>
        <v>SEKSTD#0000</v>
      </c>
      <c r="D28" s="34" t="b">
        <f>_xll.qlRelinkableHandleLinkTo(C28,D18,Trigger)</f>
        <v>1</v>
      </c>
      <c r="E28" s="41"/>
    </row>
    <row r="29" spans="1:10" x14ac:dyDescent="0.2">
      <c r="B29" s="22"/>
      <c r="C29" s="35" t="s">
        <v>100</v>
      </c>
      <c r="D29" s="36" t="b">
        <v>0</v>
      </c>
      <c r="E29" s="41"/>
    </row>
    <row r="30" spans="1:10" x14ac:dyDescent="0.2">
      <c r="B30" s="43"/>
      <c r="C30" s="44"/>
      <c r="D30" s="44"/>
      <c r="E30" s="45"/>
    </row>
    <row r="31" spans="1:10" x14ac:dyDescent="0.2">
      <c r="B31" s="47"/>
      <c r="C31" s="47"/>
      <c r="D31" s="47"/>
      <c r="E31" s="47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0:D11">
      <formula1>"MaturityDate,LastRelevantDate,CustomDate"</formula1>
    </dataValidation>
    <dataValidation type="list" allowBlank="1" showInputMessage="1" showErrorMessage="1" sqref="D14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8" style="46" hidden="1" customWidth="1" outlineLevel="1"/>
    <col min="2" max="2" width="9" style="50" hidden="1" customWidth="1" outlineLevel="1"/>
    <col min="3" max="3" width="9.28515625" style="49" hidden="1" customWidth="1" outlineLevel="1"/>
    <col min="4" max="4" width="7" style="49" hidden="1" customWidth="1" outlineLevel="1"/>
    <col min="5" max="5" width="19.28515625" style="49" hidden="1" customWidth="1" outlineLevel="1"/>
    <col min="6" max="6" width="20.28515625" style="49" hidden="1" customWidth="1" outlineLevel="1"/>
    <col min="7" max="7" width="15.140625" style="49" hidden="1" customWidth="1" outlineLevel="1"/>
    <col min="8" max="8" width="21.42578125" style="51" hidden="1" customWidth="1" outlineLevel="1"/>
    <col min="9" max="9" width="24.42578125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8" style="46" hidden="1" customWidth="1" outlineLevel="1"/>
    <col min="13" max="13" width="15.140625" style="94" hidden="1" customWidth="1" outlineLevel="1"/>
    <col min="14" max="14" width="21.42578125" style="94" hidden="1" customWidth="1" outlineLevel="1"/>
    <col min="15" max="15" width="9.7109375" style="94" hidden="1" customWidth="1" outlineLevel="1"/>
    <col min="16" max="16" width="7.85546875" style="94" hidden="1" customWidth="1" outlineLevel="1"/>
    <col min="17" max="17" width="9" style="94" hidden="1" customWidth="1" outlineLevel="1"/>
    <col min="18" max="18" width="5.85546875" style="94" hidden="1" customWidth="1" outlineLevel="1"/>
    <col min="19" max="20" width="10.7109375" style="94" hidden="1" customWidth="1" outlineLevel="1"/>
    <col min="21" max="21" width="2.85546875" style="47" hidden="1" customWidth="1" outlineLevel="1"/>
    <col min="22" max="22" width="8" style="46" bestFit="1" customWidth="1" collapsed="1"/>
    <col min="23" max="23" width="10.140625" style="46" hidden="1" customWidth="1" outlineLevel="1"/>
    <col min="24" max="24" width="24.7109375" style="46" customWidth="1" collapsed="1"/>
    <col min="25" max="26" width="9.7109375" style="46" customWidth="1"/>
    <col min="27" max="28" width="17.28515625" style="46" bestFit="1" customWidth="1"/>
    <col min="29" max="29" width="12" style="46" bestFit="1" customWidth="1"/>
    <col min="30" max="30" width="2.85546875" style="46" customWidth="1"/>
    <col min="31" max="31" width="24.42578125" style="46" bestFit="1" customWidth="1"/>
    <col min="32" max="32" width="33.85546875" style="46" bestFit="1" customWidth="1"/>
    <col min="33" max="33" width="9.140625" style="46"/>
    <col min="34" max="34" width="12" style="46" bestFit="1" customWidth="1"/>
    <col min="35" max="16384" width="9.140625" style="46"/>
  </cols>
  <sheetData>
    <row r="1" spans="1:34" ht="18" customHeight="1" x14ac:dyDescent="0.2">
      <c r="G1" s="49" t="s">
        <v>106</v>
      </c>
      <c r="H1" s="49"/>
      <c r="L1" s="64" t="s">
        <v>25</v>
      </c>
      <c r="M1" s="97"/>
      <c r="N1" s="97"/>
      <c r="O1" s="97"/>
      <c r="P1" s="97"/>
      <c r="Q1" s="97"/>
      <c r="R1" s="97"/>
      <c r="S1" s="97"/>
      <c r="T1" s="90"/>
      <c r="U1" s="88"/>
      <c r="V1" s="72" t="str">
        <f>Currency&amp;$G$1</f>
        <v>SEKSTD</v>
      </c>
      <c r="W1" s="63"/>
      <c r="X1" s="63"/>
      <c r="Y1" s="66"/>
      <c r="Z1" s="66"/>
      <c r="AA1" s="63"/>
      <c r="AB1" s="63"/>
      <c r="AC1" s="70" t="s">
        <v>128</v>
      </c>
    </row>
    <row r="2" spans="1:34" ht="21.75" customHeight="1" x14ac:dyDescent="0.2">
      <c r="A2" s="62" t="s">
        <v>9</v>
      </c>
      <c r="B2" s="62" t="s">
        <v>29</v>
      </c>
      <c r="C2" s="62" t="s">
        <v>78</v>
      </c>
      <c r="D2" s="62" t="s">
        <v>121</v>
      </c>
      <c r="E2" s="62" t="s">
        <v>120</v>
      </c>
      <c r="F2" s="62" t="s">
        <v>122</v>
      </c>
      <c r="G2" s="62" t="s">
        <v>4</v>
      </c>
      <c r="H2" s="62" t="s">
        <v>1</v>
      </c>
      <c r="I2" s="62"/>
      <c r="J2" s="62" t="s">
        <v>25</v>
      </c>
      <c r="L2" s="71" t="s">
        <v>9</v>
      </c>
      <c r="M2" s="71" t="s">
        <v>25</v>
      </c>
      <c r="N2" s="71" t="s">
        <v>66</v>
      </c>
      <c r="O2" s="71" t="s">
        <v>69</v>
      </c>
      <c r="P2" s="71" t="s">
        <v>67</v>
      </c>
      <c r="Q2" s="71" t="s">
        <v>68</v>
      </c>
      <c r="R2" s="71" t="s">
        <v>70</v>
      </c>
      <c r="S2" s="71" t="s">
        <v>23</v>
      </c>
      <c r="T2" s="71" t="s">
        <v>64</v>
      </c>
      <c r="U2" s="88"/>
      <c r="V2" s="71" t="s">
        <v>9</v>
      </c>
      <c r="W2" s="71" t="s">
        <v>25</v>
      </c>
      <c r="X2" s="71" t="s">
        <v>66</v>
      </c>
      <c r="Y2" s="73" t="s">
        <v>24</v>
      </c>
      <c r="Z2" s="73" t="s">
        <v>71</v>
      </c>
      <c r="AA2" s="71" t="s">
        <v>23</v>
      </c>
      <c r="AB2" s="71" t="s">
        <v>64</v>
      </c>
      <c r="AC2" s="147">
        <f t="array" ref="AC2:AC73">_xll.qlPiecewiseYieldCurveData(YieldCurve_STD,Trigger)</f>
        <v>-4.0353000841030304E-3</v>
      </c>
      <c r="AE2" s="169" t="s">
        <v>72</v>
      </c>
      <c r="AF2" s="170"/>
      <c r="AH2" s="148"/>
    </row>
    <row r="3" spans="1:34" ht="11.25" customHeight="1" x14ac:dyDescent="0.2">
      <c r="A3" s="101" t="s">
        <v>27</v>
      </c>
      <c r="B3" s="102" t="s">
        <v>36</v>
      </c>
      <c r="C3" s="103" t="s">
        <v>129</v>
      </c>
      <c r="D3" s="156" t="b">
        <v>1</v>
      </c>
      <c r="E3" s="156" t="s">
        <v>119</v>
      </c>
      <c r="F3" s="156" t="s">
        <v>123</v>
      </c>
      <c r="G3" s="156" t="str">
        <f>_xll.qlIborIndex(,FamilyName,C3,0,Currency,Calendar,E3,D3,F3,,Permanent,Trigger,ObjectOverwrite)</f>
        <v>obj_00274#0014</v>
      </c>
      <c r="H3" s="111" t="str">
        <f t="shared" ref="H3:H20" si="0">Currency&amp;$B3&amp;"D"&amp;$H$1&amp;QuoteSuffix</f>
        <v>SEKOND_Quote</v>
      </c>
      <c r="I3" s="114"/>
      <c r="J3" s="104"/>
      <c r="K3" s="48"/>
      <c r="L3" s="65" t="str">
        <f>A3</f>
        <v>Dp</v>
      </c>
      <c r="M3" s="122" t="str">
        <f>IF(ISBLANK(J3),"--",J3)</f>
        <v>--</v>
      </c>
      <c r="N3" s="136" t="str">
        <f>IFERROR(_xll.qlRateHelperQuoteName(M3,Trigger),"--")</f>
        <v>--</v>
      </c>
      <c r="O3" s="124" t="str">
        <f>IFERROR(_xll.qlRateHelperQuoteValue($M3,Trigger),"--")</f>
        <v>--</v>
      </c>
      <c r="P3" s="123" t="b">
        <v>0</v>
      </c>
      <c r="Q3" s="122">
        <v>10</v>
      </c>
      <c r="R3" s="122">
        <v>1</v>
      </c>
      <c r="S3" s="125" t="str">
        <f>IFERROR(_xll.qlRateHelperEarliestDate(M3,Trigger),"--")</f>
        <v>--</v>
      </c>
      <c r="T3" s="125" t="str">
        <f>IFERROR(_xll.qlRateHelperPillarDate(M3,Trigger),"--")</f>
        <v>--</v>
      </c>
      <c r="U3" s="151"/>
      <c r="V3" s="3" t="str">
        <f>IFERROR(INDEX($L$3:$L$73,MATCH(X3,$N$3:$N$73,0),1),"")</f>
        <v>Dp</v>
      </c>
      <c r="W3" s="3" t="str">
        <f t="array" ref="W3:W73">_xll.qlRateHelperSelection(_xll.ohFilter(RateHelpers,IncludeFlag),_xll.ohFilter(Priority,IncludeFlag),$AF$3,$AF$4,$AF$5,$AF$6,_xll.ohFilter(MinDistance,IncludeFlag),Trigger)</f>
        <v>obj_0021e</v>
      </c>
      <c r="X3" s="3" t="str">
        <f>IFERROR(_xll.qlRateHelperQuoteName(W3,Trigger),"")</f>
        <v>SEKTND_Quote</v>
      </c>
      <c r="Y3" s="67">
        <f>IFERROR(_xll.qlRateHelperRate(W3,Trigger),"")</f>
        <v>-3.98E-3</v>
      </c>
      <c r="Z3" s="9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42276</v>
      </c>
      <c r="AB3" s="4">
        <f>IFERROR(_xll.qlRateHelperPillarDate(W3,Trigger),"")</f>
        <v>42277</v>
      </c>
      <c r="AC3" s="67">
        <v>-4.0353000841030304E-3</v>
      </c>
      <c r="AD3" s="150"/>
      <c r="AE3" s="98" t="s">
        <v>73</v>
      </c>
      <c r="AF3" s="99">
        <v>6</v>
      </c>
      <c r="AH3" s="148"/>
    </row>
    <row r="4" spans="1:34" ht="11.25" customHeight="1" x14ac:dyDescent="0.2">
      <c r="A4" s="52" t="s">
        <v>27</v>
      </c>
      <c r="B4" s="53" t="s">
        <v>62</v>
      </c>
      <c r="C4" s="55" t="s">
        <v>129</v>
      </c>
      <c r="D4" s="156" t="b">
        <v>1</v>
      </c>
      <c r="E4" s="156" t="s">
        <v>119</v>
      </c>
      <c r="F4" s="156" t="s">
        <v>123</v>
      </c>
      <c r="G4" s="54" t="str">
        <f>G3</f>
        <v>obj_00274#0014</v>
      </c>
      <c r="H4" s="145" t="str">
        <f t="shared" si="0"/>
        <v>SEKTND_Quote</v>
      </c>
      <c r="I4" s="121"/>
      <c r="J4" s="56" t="str">
        <f>_xll.qlFraRateHelper(,H4,"1D",G4,PillarDate,,Permanent,Trigger,ObjectOverwrite)</f>
        <v>obj_0021e#0017</v>
      </c>
      <c r="K4" s="47"/>
      <c r="L4" s="9" t="str">
        <f t="shared" ref="L4:L20" si="1">A4</f>
        <v>Dp</v>
      </c>
      <c r="M4" s="89" t="str">
        <f>IF(ISBLANK(J4),"--",J4)</f>
        <v>obj_0021e#0017</v>
      </c>
      <c r="N4" s="137" t="str">
        <f>IFERROR(_xll.qlRateHelperQuoteName(M4,Trigger),"--")</f>
        <v>SEKTND_Quote</v>
      </c>
      <c r="O4" s="92">
        <f>IFERROR(_xll.qlRateHelperQuoteValue($M4,Trigger),"--")</f>
        <v>-3.98E-3</v>
      </c>
      <c r="P4" s="91" t="b">
        <v>1</v>
      </c>
      <c r="Q4" s="89">
        <v>10</v>
      </c>
      <c r="R4" s="89">
        <v>1</v>
      </c>
      <c r="S4" s="93">
        <f>IFERROR(_xll.qlRateHelperEarliestDate(M4,Trigger),"--")</f>
        <v>42276</v>
      </c>
      <c r="T4" s="93">
        <f>IFERROR(_xll.qlRateHelperPillarDate(M4,Trigger),"--")</f>
        <v>42277</v>
      </c>
      <c r="U4" s="151"/>
      <c r="V4" s="3" t="str">
        <f>IFERROR(INDEX($L$3:$L$73,MATCH(X4,$N$3:$N$73,0),1),"")</f>
        <v>Dp</v>
      </c>
      <c r="W4" s="3" t="str">
        <v>obj_0021d</v>
      </c>
      <c r="X4" s="3" t="str">
        <f>IFERROR(_xll.qlRateHelperQuoteName(W4,Trigger),"")</f>
        <v>SEKSWD_Quote</v>
      </c>
      <c r="Y4" s="67">
        <f>IFERROR(_xll.qlRateHelperRate(W4,Trigger),"")</f>
        <v>-3.8800000000000002E-3</v>
      </c>
      <c r="Z4" s="9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42277</v>
      </c>
      <c r="AB4" s="4">
        <f>IFERROR(_xll.qlRateHelperPillarDate(W4,Trigger),"")</f>
        <v>42284</v>
      </c>
      <c r="AC4" s="67">
        <v>-3.956540134196971E-3</v>
      </c>
      <c r="AD4" s="150"/>
      <c r="AE4" s="98" t="s">
        <v>74</v>
      </c>
      <c r="AF4" s="99">
        <v>0</v>
      </c>
      <c r="AH4" s="148"/>
    </row>
    <row r="5" spans="1:34" ht="11.25" customHeight="1" x14ac:dyDescent="0.2">
      <c r="A5" s="1" t="s">
        <v>27</v>
      </c>
      <c r="B5" s="7" t="s">
        <v>63</v>
      </c>
      <c r="C5" s="8" t="s">
        <v>129</v>
      </c>
      <c r="D5" s="162" t="b">
        <v>1</v>
      </c>
      <c r="E5" s="162" t="s">
        <v>119</v>
      </c>
      <c r="F5" s="162" t="s">
        <v>123</v>
      </c>
      <c r="G5" s="6" t="str">
        <f>G3</f>
        <v>obj_00274#0014</v>
      </c>
      <c r="H5" s="113" t="str">
        <f t="shared" si="0"/>
        <v>SEKSND_Quote</v>
      </c>
      <c r="I5" s="116"/>
      <c r="J5" s="2"/>
      <c r="K5" s="47"/>
      <c r="L5" s="9" t="str">
        <f t="shared" si="1"/>
        <v>Dp</v>
      </c>
      <c r="M5" s="89" t="str">
        <f t="shared" ref="M4:M20" si="2">IF(ISBLANK(J5),"--",J5)</f>
        <v>--</v>
      </c>
      <c r="N5" s="137" t="str">
        <f>IFERROR(_xll.qlRateHelperQuoteName(M5,Trigger),"--")</f>
        <v>--</v>
      </c>
      <c r="O5" s="92" t="str">
        <f>IFERROR(_xll.qlRateHelperQuoteValue($M5,Trigger),"--")</f>
        <v>--</v>
      </c>
      <c r="P5" s="91" t="b">
        <v>0</v>
      </c>
      <c r="Q5" s="89">
        <v>10</v>
      </c>
      <c r="R5" s="89">
        <v>1</v>
      </c>
      <c r="S5" s="93" t="str">
        <f>IFERROR(_xll.qlRateHelperEarliestDate(M5,Trigger),"--")</f>
        <v>--</v>
      </c>
      <c r="T5" s="93" t="str">
        <f>IFERROR(_xll.qlRateHelperPillarDate(M5,Trigger),"--")</f>
        <v>--</v>
      </c>
      <c r="U5" s="151"/>
      <c r="V5" s="3" t="str">
        <f>IFERROR(INDEX($L$3:$L$73,MATCH(X5,$N$3:$N$73,0),1),"")</f>
        <v>Dp</v>
      </c>
      <c r="W5" s="3" t="str">
        <v>obj_0022f</v>
      </c>
      <c r="X5" s="3" t="str">
        <f>IFERROR(_xll.qlRateHelperQuoteName(W5,Trigger),"")</f>
        <v>SEK1MD_Quote</v>
      </c>
      <c r="Y5" s="67">
        <f>IFERROR(_xll.qlRateHelperRate(W5,Trigger),"")</f>
        <v>-3.7599999999999999E-3</v>
      </c>
      <c r="Z5" s="9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42277</v>
      </c>
      <c r="AB5" s="4">
        <f>IFERROR(_xll.qlRateHelperPillarDate(W5,Trigger),"")</f>
        <v>42307</v>
      </c>
      <c r="AC5" s="67">
        <v>-3.8267246257169206E-3</v>
      </c>
      <c r="AD5" s="150"/>
      <c r="AE5" s="98" t="s">
        <v>75</v>
      </c>
      <c r="AF5" s="99">
        <v>2</v>
      </c>
      <c r="AH5" s="148"/>
    </row>
    <row r="6" spans="1:34" ht="11.25" customHeight="1" x14ac:dyDescent="0.2">
      <c r="A6" s="57" t="s">
        <v>27</v>
      </c>
      <c r="B6" s="58" t="s">
        <v>77</v>
      </c>
      <c r="C6" s="60" t="s">
        <v>118</v>
      </c>
      <c r="D6" s="115"/>
      <c r="E6" s="115"/>
      <c r="F6" s="115"/>
      <c r="G6" s="59" t="str">
        <f t="shared" ref="G6:G14" si="3">PROPER(Currency)&amp;FamilyName&amp;C6</f>
        <v>Sekibor1W</v>
      </c>
      <c r="H6" s="112" t="str">
        <f t="shared" si="0"/>
        <v>SEKSWD_Quote</v>
      </c>
      <c r="I6" s="115"/>
      <c r="J6" s="61" t="str">
        <f>_xll.qlDepositRateHelper(,H6,G6,Permanent,Trigger,ObjectOverwrite)</f>
        <v>obj_0021d#0013</v>
      </c>
      <c r="K6" s="47"/>
      <c r="L6" s="9" t="str">
        <f t="shared" si="1"/>
        <v>Dp</v>
      </c>
      <c r="M6" s="89" t="str">
        <f t="shared" si="2"/>
        <v>obj_0021d#0013</v>
      </c>
      <c r="N6" s="137" t="str">
        <f>IFERROR(_xll.qlRateHelperQuoteName(M6,Trigger),"--")</f>
        <v>SEKSWD_Quote</v>
      </c>
      <c r="O6" s="92">
        <f>IFERROR(_xll.qlRateHelperQuoteValue($M6,Trigger),"--")</f>
        <v>-3.8800000000000002E-3</v>
      </c>
      <c r="P6" s="91" t="b">
        <v>1</v>
      </c>
      <c r="Q6" s="89">
        <v>10</v>
      </c>
      <c r="R6" s="89">
        <v>1</v>
      </c>
      <c r="S6" s="93">
        <f>IFERROR(_xll.qlRateHelperEarliestDate(M6,Trigger),"--")</f>
        <v>42277</v>
      </c>
      <c r="T6" s="93">
        <f>IFERROR(_xll.qlRateHelperPillarDate(M6,Trigger),"--")</f>
        <v>42284</v>
      </c>
      <c r="U6" s="151"/>
      <c r="V6" s="3" t="str">
        <f>IFERROR(INDEX($L$3:$L$73,MATCH(X6,$N$3:$N$73,0),1),"")</f>
        <v>Dp</v>
      </c>
      <c r="W6" s="3" t="str">
        <v>obj_0022d</v>
      </c>
      <c r="X6" s="3" t="str">
        <f>IFERROR(_xll.qlRateHelperQuoteName(W6,Trigger),"")</f>
        <v>SEK2MD_Quote</v>
      </c>
      <c r="Y6" s="67">
        <f>IFERROR(_xll.qlRateHelperRate(W6,Trigger),"")</f>
        <v>-3.5300000000000002E-3</v>
      </c>
      <c r="Z6" s="9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42277</v>
      </c>
      <c r="AB6" s="4">
        <f>IFERROR(_xll.qlRateHelperPillarDate(W6,Trigger),"")</f>
        <v>42338</v>
      </c>
      <c r="AC6" s="67">
        <v>-3.5945494239590608E-3</v>
      </c>
      <c r="AD6" s="150"/>
      <c r="AE6" s="98" t="s">
        <v>76</v>
      </c>
      <c r="AF6" s="100" t="s">
        <v>127</v>
      </c>
      <c r="AH6" s="148"/>
    </row>
    <row r="7" spans="1:34" ht="11.25" customHeight="1" x14ac:dyDescent="0.2">
      <c r="A7" s="164" t="s">
        <v>27</v>
      </c>
      <c r="B7" s="153" t="s">
        <v>109</v>
      </c>
      <c r="C7" s="154" t="s">
        <v>109</v>
      </c>
      <c r="D7" s="156" t="b">
        <v>1</v>
      </c>
      <c r="E7" s="156" t="s">
        <v>119</v>
      </c>
      <c r="F7" s="156" t="s">
        <v>123</v>
      </c>
      <c r="G7" s="156" t="str">
        <f>_xll.qlIborIndex(,FamilyName,C7,2,Currency,Calendar,E7,D7,F7,,Permanent,Trigger,ObjectOverwrite)</f>
        <v>obj_00221#0025</v>
      </c>
      <c r="H7" s="157" t="str">
        <f t="shared" si="0"/>
        <v>SEK2WD_Quote</v>
      </c>
      <c r="I7" s="155"/>
      <c r="J7" s="165"/>
      <c r="K7" s="47"/>
      <c r="L7" s="9" t="str">
        <f t="shared" si="1"/>
        <v>Dp</v>
      </c>
      <c r="M7" s="89" t="str">
        <f t="shared" si="2"/>
        <v>--</v>
      </c>
      <c r="N7" s="137" t="str">
        <f>IFERROR(_xll.qlRateHelperQuoteName(M7,Trigger),"--")</f>
        <v>--</v>
      </c>
      <c r="O7" s="92" t="str">
        <f>IFERROR(_xll.qlRateHelperQuoteValue($M7,Trigger),"--")</f>
        <v>--</v>
      </c>
      <c r="P7" s="91" t="b">
        <v>0</v>
      </c>
      <c r="Q7" s="89">
        <v>10</v>
      </c>
      <c r="R7" s="89">
        <v>1</v>
      </c>
      <c r="S7" s="93" t="str">
        <f>IFERROR(_xll.qlRateHelperEarliestDate(M7,Trigger),"--")</f>
        <v>--</v>
      </c>
      <c r="T7" s="93" t="str">
        <f>IFERROR(_xll.qlRateHelperPillarDate(M7,Trigger),"--")</f>
        <v>--</v>
      </c>
      <c r="U7" s="151"/>
      <c r="V7" s="3" t="str">
        <f>IFERROR(INDEX($L$3:$L$73,MATCH(X7,$N$3:$N$73,0),1),"")</f>
        <v>IMM FRA</v>
      </c>
      <c r="W7" s="3" t="str">
        <v>obj_00236</v>
      </c>
      <c r="X7" s="3" t="str">
        <f>IFERROR(_xll.qlRateHelperQuoteName(W7,Trigger),"")</f>
        <v>FUTSEK3F1_Quote</v>
      </c>
      <c r="Y7" s="67">
        <f>IFERROR(_xll.qlRateHelperRate(W7,Trigger),"")</f>
        <v>-3.1499999999999861E-3</v>
      </c>
      <c r="Z7" s="95">
        <f>IF(ISERROR(_xll.qlSwapRateHelperSpread($W7)),IF(ISERROR(_xll.qlFuturesRateHelperConvexityAdjustment($W7)),"",_xll.qlFuturesRateHelperConvexityAdjustment($W7)),_xll.qlSwapRateHelperSpread($W7))</f>
        <v>0</v>
      </c>
      <c r="AA7" s="4">
        <f>IFERROR(_xll.qlRateHelperEarliestDate(W7,Trigger),"")</f>
        <v>42354</v>
      </c>
      <c r="AB7" s="4">
        <f>IFERROR(_xll.qlRateHelperPillarDate(W7,Trigger),"")</f>
        <v>42445</v>
      </c>
      <c r="AC7" s="67">
        <v>-3.3647138629605291E-3</v>
      </c>
      <c r="AD7" s="150"/>
      <c r="AH7" s="148"/>
    </row>
    <row r="8" spans="1:34" ht="11.25" customHeight="1" x14ac:dyDescent="0.2">
      <c r="A8" s="166" t="s">
        <v>27</v>
      </c>
      <c r="B8" s="159" t="s">
        <v>110</v>
      </c>
      <c r="C8" s="160" t="s">
        <v>110</v>
      </c>
      <c r="D8" s="162" t="b">
        <v>1</v>
      </c>
      <c r="E8" s="162" t="s">
        <v>119</v>
      </c>
      <c r="F8" s="162" t="s">
        <v>123</v>
      </c>
      <c r="G8" s="162"/>
      <c r="H8" s="163" t="str">
        <f t="shared" si="0"/>
        <v>SEK3WD_Quote</v>
      </c>
      <c r="I8" s="161"/>
      <c r="J8" s="167"/>
      <c r="K8" s="47"/>
      <c r="L8" s="9" t="str">
        <f t="shared" si="1"/>
        <v>Dp</v>
      </c>
      <c r="M8" s="89" t="str">
        <f t="shared" si="2"/>
        <v>--</v>
      </c>
      <c r="N8" s="137" t="str">
        <f>IFERROR(_xll.qlRateHelperQuoteName(M8,Trigger),"--")</f>
        <v>--</v>
      </c>
      <c r="O8" s="92" t="str">
        <f>IFERROR(_xll.qlRateHelperQuoteValue($M8,Trigger),"--")</f>
        <v>--</v>
      </c>
      <c r="P8" s="91" t="b">
        <v>0</v>
      </c>
      <c r="Q8" s="89">
        <v>10</v>
      </c>
      <c r="R8" s="89">
        <v>1</v>
      </c>
      <c r="S8" s="93" t="str">
        <f>IFERROR(_xll.qlRateHelperEarliestDate(M8,Trigger),"--")</f>
        <v>--</v>
      </c>
      <c r="T8" s="93" t="str">
        <f>IFERROR(_xll.qlRateHelperPillarDate(M8,Trigger),"--")</f>
        <v>--</v>
      </c>
      <c r="U8" s="151"/>
      <c r="V8" s="3" t="str">
        <f>IFERROR(INDEX($L$3:$L$73,MATCH(X8,$N$3:$N$73,0),1),"")</f>
        <v>IMM FRA</v>
      </c>
      <c r="W8" s="3" t="str">
        <v>obj_00242</v>
      </c>
      <c r="X8" s="3" t="str">
        <f>IFERROR(_xll.qlRateHelperQuoteName(W8,Trigger),"")</f>
        <v>FUTSEK3F2_Quote</v>
      </c>
      <c r="Y8" s="67">
        <f>IFERROR(_xll.qlRateHelperRate(W8,Trigger),"")</f>
        <v>-3.1499999999999861E-3</v>
      </c>
      <c r="Z8" s="95">
        <f>IF(ISERROR(_xll.qlSwapRateHelperSpread($W8)),IF(ISERROR(_xll.qlFuturesRateHelperConvexityAdjustment($W8)),"",_xll.qlFuturesRateHelperConvexityAdjustment($W8)),_xll.qlSwapRateHelperSpread($W8))</f>
        <v>0</v>
      </c>
      <c r="AA8" s="4">
        <f>IFERROR(_xll.qlRateHelperEarliestDate(W8,Trigger),"")</f>
        <v>42445</v>
      </c>
      <c r="AB8" s="4">
        <f>IFERROR(_xll.qlRateHelperPillarDate(W8,Trigger),"")</f>
        <v>42537</v>
      </c>
      <c r="AC8" s="67">
        <v>-3.3051323846288502E-3</v>
      </c>
      <c r="AD8" s="150"/>
      <c r="AH8" s="148"/>
    </row>
    <row r="9" spans="1:34" ht="11.25" customHeight="1" x14ac:dyDescent="0.2">
      <c r="A9" s="57" t="s">
        <v>27</v>
      </c>
      <c r="B9" s="58" t="s">
        <v>2</v>
      </c>
      <c r="C9" s="60" t="s">
        <v>2</v>
      </c>
      <c r="D9" s="115"/>
      <c r="E9" s="115"/>
      <c r="F9" s="115"/>
      <c r="G9" s="59" t="str">
        <f t="shared" si="3"/>
        <v>Sekibor1M</v>
      </c>
      <c r="H9" s="112" t="str">
        <f t="shared" si="0"/>
        <v>SEK1MD_Quote</v>
      </c>
      <c r="I9" s="115"/>
      <c r="J9" s="61" t="str">
        <f>_xll.qlDepositRateHelper(,H9,G9,Permanent,Trigger,ObjectOverwrite)</f>
        <v>obj_0022f#0011</v>
      </c>
      <c r="K9" s="47"/>
      <c r="L9" s="9" t="str">
        <f t="shared" si="1"/>
        <v>Dp</v>
      </c>
      <c r="M9" s="89" t="str">
        <f t="shared" si="2"/>
        <v>obj_0022f#0011</v>
      </c>
      <c r="N9" s="137" t="str">
        <f>IFERROR(_xll.qlRateHelperQuoteName(M9,Trigger),"--")</f>
        <v>SEK1MD_Quote</v>
      </c>
      <c r="O9" s="92">
        <f>IFERROR(_xll.qlRateHelperQuoteValue($M9,Trigger),"--")</f>
        <v>-3.7599999999999999E-3</v>
      </c>
      <c r="P9" s="91" t="b">
        <v>1</v>
      </c>
      <c r="Q9" s="89">
        <v>10</v>
      </c>
      <c r="R9" s="89">
        <v>1</v>
      </c>
      <c r="S9" s="93">
        <f>IFERROR(_xll.qlRateHelperEarliestDate(M9,Trigger),"--")</f>
        <v>42277</v>
      </c>
      <c r="T9" s="93">
        <f>IFERROR(_xll.qlRateHelperPillarDate(M9,Trigger),"--")</f>
        <v>42307</v>
      </c>
      <c r="U9" s="151"/>
      <c r="V9" s="3" t="str">
        <f>IFERROR(INDEX($L$3:$L$73,MATCH(X9,$N$3:$N$73,0),1),"")</f>
        <v>IMM FRA</v>
      </c>
      <c r="W9" s="3" t="str">
        <v>obj_00240</v>
      </c>
      <c r="X9" s="3" t="str">
        <f>IFERROR(_xll.qlRateHelperQuoteName(W9,Trigger),"")</f>
        <v>FUTSEK3F3_Quote</v>
      </c>
      <c r="Y9" s="67">
        <f>IFERROR(_xll.qlRateHelperRate(W9,Trigger),"")</f>
        <v>-2.7749999999999719E-3</v>
      </c>
      <c r="Z9" s="95">
        <f>IF(ISERROR(_xll.qlSwapRateHelperSpread($W9)),IF(ISERROR(_xll.qlFuturesRateHelperConvexityAdjustment($W9)),"",_xll.qlFuturesRateHelperConvexityAdjustment($W9)),_xll.qlSwapRateHelperSpread($W9))</f>
        <v>0</v>
      </c>
      <c r="AA9" s="4">
        <f>IFERROR(_xll.qlRateHelperEarliestDate(W9,Trigger),"")</f>
        <v>42536</v>
      </c>
      <c r="AB9" s="4">
        <f>IFERROR(_xll.qlRateHelperPillarDate(W9,Trigger),"")</f>
        <v>42628</v>
      </c>
      <c r="AC9" s="67">
        <v>-3.1777513926950344E-3</v>
      </c>
      <c r="AD9" s="150"/>
      <c r="AH9" s="148"/>
    </row>
    <row r="10" spans="1:34" ht="11.25" customHeight="1" x14ac:dyDescent="0.2">
      <c r="A10" s="57" t="s">
        <v>27</v>
      </c>
      <c r="B10" s="58" t="s">
        <v>37</v>
      </c>
      <c r="C10" s="60" t="s">
        <v>37</v>
      </c>
      <c r="D10" s="115"/>
      <c r="E10" s="115"/>
      <c r="F10" s="115"/>
      <c r="G10" s="59" t="str">
        <f t="shared" si="3"/>
        <v>Sekibor2M</v>
      </c>
      <c r="H10" s="112" t="str">
        <f t="shared" si="0"/>
        <v>SEK2MD_Quote</v>
      </c>
      <c r="I10" s="115"/>
      <c r="J10" s="61" t="str">
        <f>_xll.qlDepositRateHelper(,H10,G10,Permanent,Trigger,ObjectOverwrite)</f>
        <v>obj_0022d#0011</v>
      </c>
      <c r="K10" s="47" t="s">
        <v>35</v>
      </c>
      <c r="L10" s="9" t="str">
        <f t="shared" si="1"/>
        <v>Dp</v>
      </c>
      <c r="M10" s="89" t="str">
        <f t="shared" si="2"/>
        <v>obj_0022d#0011</v>
      </c>
      <c r="N10" s="137" t="str">
        <f>IFERROR(_xll.qlRateHelperQuoteName(M10,Trigger),"--")</f>
        <v>SEK2MD_Quote</v>
      </c>
      <c r="O10" s="92">
        <f>IFERROR(_xll.qlRateHelperQuoteValue($M10,Trigger),"--")</f>
        <v>-3.5300000000000002E-3</v>
      </c>
      <c r="P10" s="91" t="b">
        <v>1</v>
      </c>
      <c r="Q10" s="89">
        <v>10</v>
      </c>
      <c r="R10" s="89">
        <v>1</v>
      </c>
      <c r="S10" s="93">
        <f>IFERROR(_xll.qlRateHelperEarliestDate(M10,Trigger),"--")</f>
        <v>42277</v>
      </c>
      <c r="T10" s="93">
        <f>IFERROR(_xll.qlRateHelperPillarDate(M10,Trigger),"--")</f>
        <v>42338</v>
      </c>
      <c r="U10" s="151"/>
      <c r="V10" s="3" t="str">
        <f>IFERROR(INDEX($L$3:$L$73,MATCH(X10,$N$3:$N$73,0),1),"")</f>
        <v>IMM FRA</v>
      </c>
      <c r="W10" s="3" t="str">
        <v>obj_0023e</v>
      </c>
      <c r="X10" s="3" t="str">
        <f>IFERROR(_xll.qlRateHelperQuoteName(W10,Trigger),"")</f>
        <v>FUTSEK3F4_Quote</v>
      </c>
      <c r="Y10" s="67">
        <f>IFERROR(_xll.qlRateHelperRate(W10,Trigger),"")</f>
        <v>-2.1500000000000963E-3</v>
      </c>
      <c r="Z10" s="95">
        <f>IF(ISERROR(_xll.qlSwapRateHelperSpread($W10)),IF(ISERROR(_xll.qlFuturesRateHelperConvexityAdjustment($W10)),"",_xll.qlFuturesRateHelperConvexityAdjustment($W10)),_xll.qlSwapRateHelperSpread($W10))</f>
        <v>0</v>
      </c>
      <c r="AA10" s="4">
        <f>IFERROR(_xll.qlRateHelperEarliestDate(W10,Trigger),"")</f>
        <v>42634</v>
      </c>
      <c r="AB10" s="4">
        <f>IFERROR(_xll.qlRateHelperPillarDate(W10,Trigger),"")</f>
        <v>42725</v>
      </c>
      <c r="AC10" s="67">
        <v>-2.9656069215959801E-3</v>
      </c>
      <c r="AD10" s="150"/>
      <c r="AH10" s="148"/>
    </row>
    <row r="11" spans="1:34" ht="11.25" customHeight="1" x14ac:dyDescent="0.2">
      <c r="A11" s="57" t="s">
        <v>27</v>
      </c>
      <c r="B11" s="58" t="s">
        <v>0</v>
      </c>
      <c r="C11" s="60" t="s">
        <v>0</v>
      </c>
      <c r="D11" s="115"/>
      <c r="E11" s="115"/>
      <c r="F11" s="115"/>
      <c r="G11" s="59" t="str">
        <f t="shared" si="3"/>
        <v>Sekibor3M</v>
      </c>
      <c r="H11" s="112" t="str">
        <f t="shared" si="0"/>
        <v>SEK3MD_Quote</v>
      </c>
      <c r="I11" s="115"/>
      <c r="J11" s="61" t="str">
        <f>_xll.qlDepositRateHelper(,H11,G11,Permanent,Trigger,ObjectOverwrite)</f>
        <v>obj_0022b#0011</v>
      </c>
      <c r="K11" s="47"/>
      <c r="L11" s="9" t="str">
        <f t="shared" si="1"/>
        <v>Dp</v>
      </c>
      <c r="M11" s="89" t="str">
        <f t="shared" si="2"/>
        <v>obj_0022b#0011</v>
      </c>
      <c r="N11" s="137" t="str">
        <f>IFERROR(_xll.qlRateHelperQuoteName(M11,Trigger),"--")</f>
        <v>SEK3MD_Quote</v>
      </c>
      <c r="O11" s="92">
        <f>IFERROR(_xll.qlRateHelperQuoteValue($M11,Trigger),"--")</f>
        <v>-2.8599999999999997E-3</v>
      </c>
      <c r="P11" s="91" t="b">
        <v>1</v>
      </c>
      <c r="Q11" s="89">
        <v>10</v>
      </c>
      <c r="R11" s="89">
        <v>1</v>
      </c>
      <c r="S11" s="93">
        <f>IFERROR(_xll.qlRateHelperEarliestDate(M11,Trigger),"--")</f>
        <v>42277</v>
      </c>
      <c r="T11" s="93">
        <f>IFERROR(_xll.qlRateHelperPillarDate(M11,Trigger),"--")</f>
        <v>42368</v>
      </c>
      <c r="U11" s="151"/>
      <c r="V11" s="3" t="str">
        <f>IFERROR(INDEX($L$3:$L$73,MATCH(X11,$N$3:$N$73,0),1),"")</f>
        <v>IMM FRA</v>
      </c>
      <c r="W11" s="3" t="str">
        <v>obj_0023c</v>
      </c>
      <c r="X11" s="3" t="str">
        <f>IFERROR(_xll.qlRateHelperQuoteName(W11,Trigger),"")</f>
        <v>FUTSEK3F5_Quote</v>
      </c>
      <c r="Y11" s="67">
        <f>IFERROR(_xll.qlRateHelperRate(W11,Trigger),"")</f>
        <v>-1.2749999999999151E-3</v>
      </c>
      <c r="Z11" s="95">
        <f>IF(ISERROR(_xll.qlSwapRateHelperSpread($W11)),IF(ISERROR(_xll.qlFuturesRateHelperConvexityAdjustment($W11)),"",_xll.qlFuturesRateHelperConvexityAdjustment($W11)),_xll.qlSwapRateHelperSpread($W11))</f>
        <v>0</v>
      </c>
      <c r="AA11" s="4">
        <f>IFERROR(_xll.qlRateHelperEarliestDate(W11,Trigger),"")</f>
        <v>42725</v>
      </c>
      <c r="AB11" s="4">
        <f>IFERROR(_xll.qlRateHelperPillarDate(W11,Trigger),"")</f>
        <v>42815</v>
      </c>
      <c r="AC11" s="67">
        <v>-2.6868248351465929E-3</v>
      </c>
      <c r="AD11" s="150"/>
      <c r="AH11" s="148"/>
    </row>
    <row r="12" spans="1:34" ht="11.25" customHeight="1" x14ac:dyDescent="0.2">
      <c r="A12" s="164" t="s">
        <v>27</v>
      </c>
      <c r="B12" s="153" t="s">
        <v>111</v>
      </c>
      <c r="C12" s="154" t="s">
        <v>111</v>
      </c>
      <c r="D12" s="156" t="b">
        <v>1</v>
      </c>
      <c r="E12" s="156" t="s">
        <v>7</v>
      </c>
      <c r="F12" s="156" t="s">
        <v>123</v>
      </c>
      <c r="G12" s="156"/>
      <c r="H12" s="157" t="str">
        <f t="shared" si="0"/>
        <v>SEK4MD_Quote</v>
      </c>
      <c r="I12" s="155"/>
      <c r="J12" s="165"/>
      <c r="K12" s="47"/>
      <c r="L12" s="9" t="str">
        <f t="shared" si="1"/>
        <v>Dp</v>
      </c>
      <c r="M12" s="89" t="str">
        <f t="shared" si="2"/>
        <v>--</v>
      </c>
      <c r="N12" s="137" t="str">
        <f>IFERROR(_xll.qlRateHelperQuoteName(M12,Trigger),"--")</f>
        <v>--</v>
      </c>
      <c r="O12" s="92" t="str">
        <f>IFERROR(_xll.qlRateHelperQuoteValue($M12,Trigger),"--")</f>
        <v>--</v>
      </c>
      <c r="P12" s="91" t="b">
        <v>0</v>
      </c>
      <c r="Q12" s="89">
        <v>10</v>
      </c>
      <c r="R12" s="89">
        <v>1</v>
      </c>
      <c r="S12" s="93" t="str">
        <f>IFERROR(_xll.qlRateHelperEarliestDate(M12,Trigger),"--")</f>
        <v>--</v>
      </c>
      <c r="T12" s="93" t="str">
        <f>IFERROR(_xll.qlRateHelperPillarDate(M12,Trigger),"--")</f>
        <v>--</v>
      </c>
      <c r="V12" s="3" t="str">
        <f>IFERROR(INDEX($L$3:$L$73,MATCH(X12,$N$3:$N$73,0),1),"")</f>
        <v>IMM FRA</v>
      </c>
      <c r="W12" s="3" t="str">
        <v>obj_0023a</v>
      </c>
      <c r="X12" s="3" t="str">
        <f>IFERROR(_xll.qlRateHelperQuoteName(W12,Trigger),"")</f>
        <v>FUTSEK3F6_Quote</v>
      </c>
      <c r="Y12" s="67">
        <f>IFERROR(_xll.qlRateHelperRate(W12,Trigger),"")</f>
        <v>-2.2499999999991971E-4</v>
      </c>
      <c r="Z12" s="95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42809</v>
      </c>
      <c r="AB12" s="4">
        <f>IFERROR(_xll.qlRateHelperPillarDate(W12,Trigger),"")</f>
        <v>42901</v>
      </c>
      <c r="AC12" s="67">
        <v>-2.3413373925307676E-3</v>
      </c>
      <c r="AD12" s="150"/>
      <c r="AH12" s="148"/>
    </row>
    <row r="13" spans="1:34" ht="11.25" customHeight="1" x14ac:dyDescent="0.2">
      <c r="A13" s="166" t="s">
        <v>27</v>
      </c>
      <c r="B13" s="159" t="s">
        <v>112</v>
      </c>
      <c r="C13" s="160" t="s">
        <v>112</v>
      </c>
      <c r="D13" s="162" t="b">
        <v>1</v>
      </c>
      <c r="E13" s="162" t="s">
        <v>7</v>
      </c>
      <c r="F13" s="162" t="s">
        <v>123</v>
      </c>
      <c r="G13" s="162"/>
      <c r="H13" s="163" t="str">
        <f t="shared" si="0"/>
        <v>SEK5MD_Quote</v>
      </c>
      <c r="I13" s="161"/>
      <c r="J13" s="167"/>
      <c r="K13" s="47"/>
      <c r="L13" s="9" t="str">
        <f t="shared" si="1"/>
        <v>Dp</v>
      </c>
      <c r="M13" s="89" t="str">
        <f t="shared" si="2"/>
        <v>--</v>
      </c>
      <c r="N13" s="137" t="str">
        <f>IFERROR(_xll.qlRateHelperQuoteName(M13,Trigger),"--")</f>
        <v>--</v>
      </c>
      <c r="O13" s="92" t="str">
        <f>IFERROR(_xll.qlRateHelperQuoteValue($M13,Trigger),"--")</f>
        <v>--</v>
      </c>
      <c r="P13" s="91" t="b">
        <v>0</v>
      </c>
      <c r="Q13" s="89">
        <v>10</v>
      </c>
      <c r="R13" s="89">
        <v>1</v>
      </c>
      <c r="S13" s="93" t="str">
        <f>IFERROR(_xll.qlRateHelperEarliestDate(M13,Trigger),"--")</f>
        <v>--</v>
      </c>
      <c r="T13" s="93" t="str">
        <f>IFERROR(_xll.qlRateHelperPillarDate(M13,Trigger),"--")</f>
        <v>--</v>
      </c>
      <c r="V13" s="3" t="str">
        <f>IFERROR(INDEX($L$3:$L$73,MATCH(X13,$N$3:$N$73,0),1),"")</f>
        <v>Sw</v>
      </c>
      <c r="W13" s="3" t="str">
        <v>obj_0024c</v>
      </c>
      <c r="X13" s="3" t="str">
        <f>IFERROR(_xll.qlRateHelperQuoteName(W13,Trigger),"")</f>
        <v>SEKAB3S2Y_Quote</v>
      </c>
      <c r="Y13" s="67">
        <f>IFERROR(_xll.qlRateHelperRate(W13,Trigger),"")</f>
        <v>-1.9E-3</v>
      </c>
      <c r="Z13" s="95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42277</v>
      </c>
      <c r="AB13" s="4">
        <f>IFERROR(_xll.qlRateHelperPillarDate(W13,Trigger),"")</f>
        <v>43007</v>
      </c>
      <c r="AC13" s="67">
        <v>-1.9828928083338642E-3</v>
      </c>
      <c r="AD13" s="150"/>
      <c r="AH13" s="148"/>
    </row>
    <row r="14" spans="1:34" ht="11.25" customHeight="1" x14ac:dyDescent="0.2">
      <c r="A14" s="57" t="s">
        <v>27</v>
      </c>
      <c r="B14" s="58" t="s">
        <v>3</v>
      </c>
      <c r="C14" s="60" t="s">
        <v>3</v>
      </c>
      <c r="D14" s="115"/>
      <c r="E14" s="115"/>
      <c r="F14" s="115"/>
      <c r="G14" s="59" t="str">
        <f t="shared" si="3"/>
        <v>Sekibor6M</v>
      </c>
      <c r="H14" s="112" t="str">
        <f t="shared" si="0"/>
        <v>SEK6MD_Quote</v>
      </c>
      <c r="I14" s="115"/>
      <c r="J14" s="61" t="str">
        <f>_xll.qlDepositRateHelper(,H14,G14,Permanent,Trigger,ObjectOverwrite)</f>
        <v>obj_00233#0012</v>
      </c>
      <c r="K14" s="47"/>
      <c r="L14" s="9" t="str">
        <f t="shared" si="1"/>
        <v>Dp</v>
      </c>
      <c r="M14" s="89" t="str">
        <f t="shared" si="2"/>
        <v>obj_00233#0012</v>
      </c>
      <c r="N14" s="137" t="str">
        <f>IFERROR(_xll.qlRateHelperQuoteName(M14,Trigger),"--")</f>
        <v>SEK6MD_Quote</v>
      </c>
      <c r="O14" s="92">
        <f>IFERROR(_xll.qlRateHelperQuoteValue($M14,Trigger),"--")</f>
        <v>-1.9599999999999999E-3</v>
      </c>
      <c r="P14" s="91" t="b">
        <v>1</v>
      </c>
      <c r="Q14" s="89">
        <v>10</v>
      </c>
      <c r="R14" s="89">
        <v>1</v>
      </c>
      <c r="S14" s="93">
        <f>IFERROR(_xll.qlRateHelperEarliestDate(M14,Trigger),"--")</f>
        <v>42277</v>
      </c>
      <c r="T14" s="93">
        <f>IFERROR(_xll.qlRateHelperPillarDate(M14,Trigger),"--")</f>
        <v>42460</v>
      </c>
      <c r="V14" s="3" t="str">
        <f>IFERROR(INDEX($L$3:$L$73,MATCH(X14,$N$3:$N$73,0),1),"")</f>
        <v>Sw</v>
      </c>
      <c r="W14" s="3" t="str">
        <v>obj_00251</v>
      </c>
      <c r="X14" s="3" t="str">
        <f>IFERROR(_xll.qlRateHelperQuoteName(W14,Trigger),"")</f>
        <v>SEKAB3S3Y_Quote</v>
      </c>
      <c r="Y14" s="67">
        <f>IFERROR(_xll.qlRateHelperRate(W14,Trigger),"")</f>
        <v>9.9999999999999991E-5</v>
      </c>
      <c r="Z14" s="95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42277</v>
      </c>
      <c r="AB14" s="4">
        <f>IFERROR(_xll.qlRateHelperPillarDate(W14,Trigger),"")</f>
        <v>43371</v>
      </c>
      <c r="AC14" s="67">
        <v>4.1259816572790321E-5</v>
      </c>
      <c r="AD14" s="150"/>
      <c r="AH14" s="148"/>
    </row>
    <row r="15" spans="1:34" ht="11.25" customHeight="1" x14ac:dyDescent="0.2">
      <c r="A15" s="152" t="s">
        <v>27</v>
      </c>
      <c r="B15" s="153" t="s">
        <v>113</v>
      </c>
      <c r="C15" s="154" t="s">
        <v>113</v>
      </c>
      <c r="D15" s="156" t="b">
        <v>1</v>
      </c>
      <c r="E15" s="156" t="s">
        <v>7</v>
      </c>
      <c r="F15" s="156" t="s">
        <v>123</v>
      </c>
      <c r="G15" s="156"/>
      <c r="H15" s="157" t="str">
        <f t="shared" si="0"/>
        <v>SEK7MD_Quote</v>
      </c>
      <c r="I15" s="155"/>
      <c r="J15" s="158"/>
      <c r="K15" s="47"/>
      <c r="L15" s="9" t="str">
        <f t="shared" si="1"/>
        <v>Dp</v>
      </c>
      <c r="M15" s="89" t="str">
        <f t="shared" si="2"/>
        <v>--</v>
      </c>
      <c r="N15" s="137" t="str">
        <f>IFERROR(_xll.qlRateHelperQuoteName(M15,Trigger),"--")</f>
        <v>--</v>
      </c>
      <c r="O15" s="92" t="str">
        <f>IFERROR(_xll.qlRateHelperQuoteValue($M15,Trigger),"--")</f>
        <v>--</v>
      </c>
      <c r="P15" s="91" t="b">
        <v>0</v>
      </c>
      <c r="Q15" s="89">
        <v>10</v>
      </c>
      <c r="R15" s="89">
        <v>1</v>
      </c>
      <c r="S15" s="93" t="str">
        <f>IFERROR(_xll.qlRateHelperEarliestDate(M15,Trigger),"--")</f>
        <v>--</v>
      </c>
      <c r="T15" s="93" t="str">
        <f>IFERROR(_xll.qlRateHelperPillarDate(M15,Trigger),"--")</f>
        <v>--</v>
      </c>
      <c r="V15" s="3" t="str">
        <f>IFERROR(INDEX($L$3:$L$73,MATCH(X15,$N$3:$N$73,0),1),"")</f>
        <v>Sw</v>
      </c>
      <c r="W15" s="3" t="str">
        <v>obj_00253</v>
      </c>
      <c r="X15" s="3" t="str">
        <f>IFERROR(_xll.qlRateHelperQuoteName(W15,Trigger),"")</f>
        <v>SEKAB3S4Y_Quote</v>
      </c>
      <c r="Y15" s="67">
        <f>IFERROR(_xll.qlRateHelperRate(W15,Trigger),"")</f>
        <v>2.3500000000000001E-3</v>
      </c>
      <c r="Z15" s="95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42277</v>
      </c>
      <c r="AB15" s="4">
        <f>IFERROR(_xll.qlRateHelperPillarDate(W15,Trigger),"")</f>
        <v>43738</v>
      </c>
      <c r="AC15" s="67">
        <v>2.3105566903749994E-3</v>
      </c>
      <c r="AD15" s="150"/>
      <c r="AH15" s="148"/>
    </row>
    <row r="16" spans="1:34" ht="11.25" customHeight="1" x14ac:dyDescent="0.2">
      <c r="A16" s="57" t="s">
        <v>27</v>
      </c>
      <c r="B16" s="58" t="s">
        <v>114</v>
      </c>
      <c r="C16" s="60" t="s">
        <v>114</v>
      </c>
      <c r="D16" s="59" t="b">
        <v>1</v>
      </c>
      <c r="E16" s="59" t="s">
        <v>7</v>
      </c>
      <c r="F16" s="59" t="s">
        <v>123</v>
      </c>
      <c r="G16" s="59"/>
      <c r="H16" s="112" t="str">
        <f t="shared" si="0"/>
        <v>SEK8MD_Quote</v>
      </c>
      <c r="I16" s="115"/>
      <c r="J16" s="61"/>
      <c r="K16" s="47"/>
      <c r="L16" s="9" t="str">
        <f t="shared" si="1"/>
        <v>Dp</v>
      </c>
      <c r="M16" s="89" t="str">
        <f t="shared" si="2"/>
        <v>--</v>
      </c>
      <c r="N16" s="137" t="str">
        <f>IFERROR(_xll.qlRateHelperQuoteName(M16,Trigger),"--")</f>
        <v>--</v>
      </c>
      <c r="O16" s="92" t="str">
        <f>IFERROR(_xll.qlRateHelperQuoteValue($M16,Trigger),"--")</f>
        <v>--</v>
      </c>
      <c r="P16" s="91" t="b">
        <v>0</v>
      </c>
      <c r="Q16" s="89">
        <v>10</v>
      </c>
      <c r="R16" s="89">
        <v>1</v>
      </c>
      <c r="S16" s="93" t="str">
        <f>IFERROR(_xll.qlRateHelperEarliestDate(M16,Trigger),"--")</f>
        <v>--</v>
      </c>
      <c r="T16" s="93" t="str">
        <f>IFERROR(_xll.qlRateHelperPillarDate(M16,Trigger),"--")</f>
        <v>--</v>
      </c>
      <c r="V16" s="3" t="str">
        <f>IFERROR(INDEX($L$3:$L$73,MATCH(X16,$N$3:$N$73,0),1),"")</f>
        <v>Sw</v>
      </c>
      <c r="W16" s="3" t="str">
        <v>obj_0024f</v>
      </c>
      <c r="X16" s="3" t="str">
        <f>IFERROR(_xll.qlRateHelperQuoteName(W16,Trigger),"")</f>
        <v>SEKAB3S5Y_Quote</v>
      </c>
      <c r="Y16" s="67">
        <f>IFERROR(_xll.qlRateHelperRate(W16,Trigger),"")</f>
        <v>4.7499999999999999E-3</v>
      </c>
      <c r="Z16" s="9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42277</v>
      </c>
      <c r="AB16" s="4">
        <f>IFERROR(_xll.qlRateHelperPillarDate(W16,Trigger),"")</f>
        <v>44104</v>
      </c>
      <c r="AC16" s="67">
        <v>4.7358302859947903E-3</v>
      </c>
      <c r="AD16" s="150"/>
      <c r="AH16" s="148"/>
    </row>
    <row r="17" spans="1:34" ht="11.25" customHeight="1" x14ac:dyDescent="0.2">
      <c r="A17" s="57" t="s">
        <v>27</v>
      </c>
      <c r="B17" s="58" t="s">
        <v>115</v>
      </c>
      <c r="C17" s="60" t="s">
        <v>115</v>
      </c>
      <c r="D17" s="59" t="b">
        <v>1</v>
      </c>
      <c r="E17" s="59" t="s">
        <v>7</v>
      </c>
      <c r="F17" s="59" t="s">
        <v>123</v>
      </c>
      <c r="G17" s="59"/>
      <c r="H17" s="112" t="str">
        <f t="shared" si="0"/>
        <v>SEK9MD_Quote</v>
      </c>
      <c r="I17" s="115"/>
      <c r="J17" s="61"/>
      <c r="K17" s="47"/>
      <c r="L17" s="9" t="str">
        <f t="shared" si="1"/>
        <v>Dp</v>
      </c>
      <c r="M17" s="89" t="str">
        <f t="shared" si="2"/>
        <v>--</v>
      </c>
      <c r="N17" s="137" t="str">
        <f>IFERROR(_xll.qlRateHelperQuoteName(M17,Trigger),"--")</f>
        <v>--</v>
      </c>
      <c r="O17" s="92" t="str">
        <f>IFERROR(_xll.qlRateHelperQuoteValue($M17,Trigger),"--")</f>
        <v>--</v>
      </c>
      <c r="P17" s="91" t="b">
        <v>0</v>
      </c>
      <c r="Q17" s="89">
        <v>10</v>
      </c>
      <c r="R17" s="89">
        <v>1</v>
      </c>
      <c r="S17" s="93" t="str">
        <f>IFERROR(_xll.qlRateHelperEarliestDate(M17,Trigger),"--")</f>
        <v>--</v>
      </c>
      <c r="T17" s="93" t="str">
        <f>IFERROR(_xll.qlRateHelperPillarDate(M17,Trigger),"--")</f>
        <v>--</v>
      </c>
      <c r="V17" s="3" t="str">
        <f>IFERROR(INDEX($L$3:$L$73,MATCH(X17,$N$3:$N$73,0),1),"")</f>
        <v>Sw</v>
      </c>
      <c r="W17" s="3" t="str">
        <v>obj_0024e</v>
      </c>
      <c r="X17" s="3" t="str">
        <f>IFERROR(_xll.qlRateHelperQuoteName(W17,Trigger),"")</f>
        <v>SEKAB3S6Y_Quote</v>
      </c>
      <c r="Y17" s="67">
        <f>IFERROR(_xll.qlRateHelperRate(W17,Trigger),"")</f>
        <v>7.0750000000000006E-3</v>
      </c>
      <c r="Z17" s="9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42277</v>
      </c>
      <c r="AB17" s="4">
        <f>IFERROR(_xll.qlRateHelperPillarDate(W17,Trigger),"")</f>
        <v>44469</v>
      </c>
      <c r="AC17" s="67">
        <v>7.1028307036826426E-3</v>
      </c>
      <c r="AD17" s="150"/>
      <c r="AH17" s="148"/>
    </row>
    <row r="18" spans="1:34" ht="11.25" customHeight="1" x14ac:dyDescent="0.2">
      <c r="A18" s="57" t="s">
        <v>27</v>
      </c>
      <c r="B18" s="58" t="s">
        <v>116</v>
      </c>
      <c r="C18" s="60" t="s">
        <v>116</v>
      </c>
      <c r="D18" s="59" t="b">
        <v>1</v>
      </c>
      <c r="E18" s="59" t="s">
        <v>7</v>
      </c>
      <c r="F18" s="59" t="s">
        <v>123</v>
      </c>
      <c r="G18" s="59"/>
      <c r="H18" s="112" t="str">
        <f t="shared" si="0"/>
        <v>SEK10MD_Quote</v>
      </c>
      <c r="I18" s="115"/>
      <c r="J18" s="61"/>
      <c r="K18" s="47"/>
      <c r="L18" s="9" t="str">
        <f t="shared" si="1"/>
        <v>Dp</v>
      </c>
      <c r="M18" s="89" t="str">
        <f t="shared" si="2"/>
        <v>--</v>
      </c>
      <c r="N18" s="137" t="str">
        <f>IFERROR(_xll.qlRateHelperQuoteName(M18,Trigger),"--")</f>
        <v>--</v>
      </c>
      <c r="O18" s="92" t="str">
        <f>IFERROR(_xll.qlRateHelperQuoteValue($M18,Trigger),"--")</f>
        <v>--</v>
      </c>
      <c r="P18" s="91" t="b">
        <v>0</v>
      </c>
      <c r="Q18" s="89">
        <v>10</v>
      </c>
      <c r="R18" s="89">
        <v>1</v>
      </c>
      <c r="S18" s="93" t="str">
        <f>IFERROR(_xll.qlRateHelperEarliestDate(M18,Trigger),"--")</f>
        <v>--</v>
      </c>
      <c r="T18" s="93" t="str">
        <f>IFERROR(_xll.qlRateHelperPillarDate(M18,Trigger),"--")</f>
        <v>--</v>
      </c>
      <c r="V18" s="3" t="str">
        <f>IFERROR(INDEX($L$3:$L$73,MATCH(X18,$N$3:$N$73,0),1),"")</f>
        <v>Sw</v>
      </c>
      <c r="W18" s="3" t="str">
        <v>obj_00250</v>
      </c>
      <c r="X18" s="3" t="str">
        <f>IFERROR(_xll.qlRateHelperQuoteName(W18,Trigger),"")</f>
        <v>SEKAB3S7Y_Quote</v>
      </c>
      <c r="Y18" s="67">
        <f>IFERROR(_xll.qlRateHelperRate(W18,Trigger),"")</f>
        <v>9.1249999999999994E-3</v>
      </c>
      <c r="Z18" s="9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42277</v>
      </c>
      <c r="AB18" s="4">
        <f>IFERROR(_xll.qlRateHelperPillarDate(W18,Trigger),"")</f>
        <v>44834</v>
      </c>
      <c r="AC18" s="67">
        <v>9.2072712125795646E-3</v>
      </c>
      <c r="AD18" s="150"/>
      <c r="AH18" s="148"/>
    </row>
    <row r="19" spans="1:34" ht="11.25" customHeight="1" x14ac:dyDescent="0.2">
      <c r="A19" s="57" t="s">
        <v>27</v>
      </c>
      <c r="B19" s="58" t="s">
        <v>117</v>
      </c>
      <c r="C19" s="60" t="s">
        <v>117</v>
      </c>
      <c r="D19" s="59" t="b">
        <v>1</v>
      </c>
      <c r="E19" s="59" t="s">
        <v>7</v>
      </c>
      <c r="F19" s="59" t="s">
        <v>123</v>
      </c>
      <c r="G19" s="59"/>
      <c r="H19" s="112" t="str">
        <f t="shared" si="0"/>
        <v>SEK11MD_Quote</v>
      </c>
      <c r="I19" s="115"/>
      <c r="J19" s="61"/>
      <c r="K19" s="47"/>
      <c r="L19" s="9" t="str">
        <f t="shared" si="1"/>
        <v>Dp</v>
      </c>
      <c r="M19" s="89" t="str">
        <f t="shared" si="2"/>
        <v>--</v>
      </c>
      <c r="N19" s="137" t="str">
        <f>IFERROR(_xll.qlRateHelperQuoteName(M19,Trigger),"--")</f>
        <v>--</v>
      </c>
      <c r="O19" s="92" t="str">
        <f>IFERROR(_xll.qlRateHelperQuoteValue($M19,Trigger),"--")</f>
        <v>--</v>
      </c>
      <c r="P19" s="91" t="b">
        <v>0</v>
      </c>
      <c r="Q19" s="89">
        <v>10</v>
      </c>
      <c r="R19" s="89">
        <v>1</v>
      </c>
      <c r="S19" s="93" t="str">
        <f>IFERROR(_xll.qlRateHelperEarliestDate(M19,Trigger),"--")</f>
        <v>--</v>
      </c>
      <c r="T19" s="93" t="str">
        <f>IFERROR(_xll.qlRateHelperPillarDate(M19,Trigger),"--")</f>
        <v>--</v>
      </c>
      <c r="V19" s="3" t="str">
        <f>IFERROR(INDEX($L$3:$L$73,MATCH(X19,$N$3:$N$73,0),1),"")</f>
        <v>Sw</v>
      </c>
      <c r="W19" s="3" t="str">
        <v>obj_0024d</v>
      </c>
      <c r="X19" s="3" t="str">
        <f>IFERROR(_xll.qlRateHelperQuoteName(W19,Trigger),"")</f>
        <v>SEKAB3S8Y_Quote</v>
      </c>
      <c r="Y19" s="67">
        <f>IFERROR(_xll.qlRateHelperRate(W19,Trigger),"")</f>
        <v>1.0874999999999999E-2</v>
      </c>
      <c r="Z19" s="9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42277</v>
      </c>
      <c r="AB19" s="4">
        <f>IFERROR(_xll.qlRateHelperPillarDate(W19,Trigger),"")</f>
        <v>45198</v>
      </c>
      <c r="AC19" s="67">
        <v>1.1019342568263264E-2</v>
      </c>
      <c r="AD19" s="150"/>
      <c r="AH19" s="148"/>
    </row>
    <row r="20" spans="1:34" ht="11.25" customHeight="1" x14ac:dyDescent="0.2">
      <c r="A20" s="1" t="s">
        <v>27</v>
      </c>
      <c r="B20" s="7" t="s">
        <v>28</v>
      </c>
      <c r="C20" s="8" t="s">
        <v>28</v>
      </c>
      <c r="D20" s="6" t="b">
        <v>1</v>
      </c>
      <c r="E20" s="6" t="s">
        <v>7</v>
      </c>
      <c r="F20" s="6" t="s">
        <v>123</v>
      </c>
      <c r="G20" s="6"/>
      <c r="H20" s="113" t="str">
        <f t="shared" si="0"/>
        <v>SEK1YD_Quote</v>
      </c>
      <c r="I20" s="116"/>
      <c r="J20" s="2"/>
      <c r="K20" s="47"/>
      <c r="L20" s="9" t="str">
        <f t="shared" si="1"/>
        <v>Dp</v>
      </c>
      <c r="M20" s="89" t="str">
        <f t="shared" si="2"/>
        <v>--</v>
      </c>
      <c r="N20" s="137" t="str">
        <f>IFERROR(_xll.qlRateHelperQuoteName(M20,Trigger),"--")</f>
        <v>--</v>
      </c>
      <c r="O20" s="92" t="str">
        <f>IFERROR(_xll.qlRateHelperQuoteValue($M20,Trigger),"--")</f>
        <v>--</v>
      </c>
      <c r="P20" s="91" t="b">
        <v>0</v>
      </c>
      <c r="Q20" s="89">
        <v>10</v>
      </c>
      <c r="R20" s="89">
        <v>1</v>
      </c>
      <c r="S20" s="93" t="str">
        <f>IFERROR(_xll.qlRateHelperEarliestDate(M20,Trigger),"--")</f>
        <v>--</v>
      </c>
      <c r="T20" s="93" t="str">
        <f>IFERROR(_xll.qlRateHelperPillarDate(M20,Trigger),"--")</f>
        <v>--</v>
      </c>
      <c r="V20" s="3" t="str">
        <f>IFERROR(INDEX($L$3:$L$73,MATCH(X20,$N$3:$N$73,0),1),"")</f>
        <v>Sw</v>
      </c>
      <c r="W20" s="3" t="str">
        <v>obj_00252</v>
      </c>
      <c r="X20" s="3" t="str">
        <f>IFERROR(_xll.qlRateHelperQuoteName(W20,Trigger),"")</f>
        <v>SEKAB3S9Y_Quote</v>
      </c>
      <c r="Y20" s="67">
        <f>IFERROR(_xll.qlRateHelperRate(W20,Trigger),"")</f>
        <v>1.23E-2</v>
      </c>
      <c r="Z20" s="9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42277</v>
      </c>
      <c r="AB20" s="4">
        <f>IFERROR(_xll.qlRateHelperPillarDate(W20,Trigger),"")</f>
        <v>45565</v>
      </c>
      <c r="AC20" s="67">
        <v>1.2502298565670415E-2</v>
      </c>
      <c r="AD20" s="150"/>
      <c r="AH20" s="148"/>
    </row>
    <row r="21" spans="1:34" ht="11.25" customHeight="1" x14ac:dyDescent="0.2">
      <c r="B21" s="46"/>
      <c r="C21" s="46"/>
      <c r="D21" s="46"/>
      <c r="E21" s="46"/>
      <c r="F21" s="46"/>
      <c r="G21" s="46" t="s">
        <v>0</v>
      </c>
      <c r="H21" s="46" t="s">
        <v>79</v>
      </c>
      <c r="K21" s="47"/>
      <c r="L21" s="65" t="str">
        <f>A23</f>
        <v>IMM FRA</v>
      </c>
      <c r="M21" s="122" t="str">
        <f>IF(ISBLANK(J23),"--",J23)</f>
        <v>obj_00236#0014</v>
      </c>
      <c r="N21" s="136" t="str">
        <f>IFERROR(_xll.qlRateHelperQuoteName(M21,Trigger),"--")</f>
        <v>FUTSEK3F1_Quote</v>
      </c>
      <c r="O21" s="140">
        <f>IFERROR(_xll.qlRateHelperQuoteValue($M21,Trigger),"--")</f>
        <v>100.315</v>
      </c>
      <c r="P21" s="123" t="b">
        <v>1</v>
      </c>
      <c r="Q21" s="122">
        <v>10</v>
      </c>
      <c r="R21" s="122">
        <v>1</v>
      </c>
      <c r="S21" s="125">
        <f>IFERROR(_xll.qlRateHelperEarliestDate(M21,Trigger),"--")</f>
        <v>42354</v>
      </c>
      <c r="T21" s="125">
        <f>IFERROR(_xll.qlRateHelperPillarDate(M21,Trigger),"--")</f>
        <v>42445</v>
      </c>
      <c r="V21" s="3" t="str">
        <f>IFERROR(INDEX($L$3:$L$73,MATCH(X21,$N$3:$N$73,0),1),"")</f>
        <v>Sw</v>
      </c>
      <c r="W21" s="3" t="str">
        <v>obj_0024b</v>
      </c>
      <c r="X21" s="3" t="str">
        <f>IFERROR(_xll.qlRateHelperQuoteName(W21,Trigger),"")</f>
        <v>SEKAB3S10Y_Quote</v>
      </c>
      <c r="Y21" s="67">
        <f>IFERROR(_xll.qlRateHelperRate(W21,Trigger),"")</f>
        <v>1.3500000000000002E-2</v>
      </c>
      <c r="Z21" s="9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42277</v>
      </c>
      <c r="AB21" s="4">
        <f>IFERROR(_xll.qlRateHelperPillarDate(W21,Trigger),"")</f>
        <v>45930</v>
      </c>
      <c r="AC21" s="67">
        <v>1.3763858000583933E-2</v>
      </c>
      <c r="AD21" s="150"/>
      <c r="AH21" s="148"/>
    </row>
    <row r="22" spans="1:34" ht="11.25" customHeight="1" x14ac:dyDescent="0.2">
      <c r="A22" s="62" t="s">
        <v>9</v>
      </c>
      <c r="B22" s="62" t="s">
        <v>81</v>
      </c>
      <c r="C22" s="62" t="s">
        <v>32</v>
      </c>
      <c r="D22" s="62" t="s">
        <v>125</v>
      </c>
      <c r="E22" s="62"/>
      <c r="F22" s="62"/>
      <c r="G22" s="62" t="s">
        <v>4</v>
      </c>
      <c r="H22" s="62" t="s">
        <v>1</v>
      </c>
      <c r="I22" s="62" t="s">
        <v>80</v>
      </c>
      <c r="J22" s="62" t="s">
        <v>25</v>
      </c>
      <c r="K22" s="47"/>
      <c r="L22" s="9" t="str">
        <f>A24</f>
        <v>IMM FRA</v>
      </c>
      <c r="M22" s="89" t="str">
        <f>IF(ISBLANK(J24),"--",J24)</f>
        <v>obj_00242#0009</v>
      </c>
      <c r="N22" s="137" t="str">
        <f>IFERROR(_xll.qlRateHelperQuoteName(M22,Trigger),"--")</f>
        <v>FUTSEK3F2_Quote</v>
      </c>
      <c r="O22" s="141">
        <f>IFERROR(_xll.qlRateHelperQuoteValue($M22,Trigger),"--")</f>
        <v>100.315</v>
      </c>
      <c r="P22" s="91" t="b">
        <v>1</v>
      </c>
      <c r="Q22" s="89">
        <v>10</v>
      </c>
      <c r="R22" s="89">
        <v>1</v>
      </c>
      <c r="S22" s="93">
        <f>IFERROR(_xll.qlRateHelperEarliestDate(M22,Trigger),"--")</f>
        <v>42445</v>
      </c>
      <c r="T22" s="93">
        <f>IFERROR(_xll.qlRateHelperPillarDate(M22,Trigger),"--")</f>
        <v>42537</v>
      </c>
      <c r="V22" s="3" t="str">
        <f>IFERROR(INDEX($L$3:$L$73,MATCH(X22,$N$3:$N$73,0),1),"")</f>
        <v>Sw</v>
      </c>
      <c r="W22" s="3" t="str">
        <v>obj_00246</v>
      </c>
      <c r="X22" s="3" t="str">
        <f>IFERROR(_xll.qlRateHelperQuoteName(W22,Trigger),"")</f>
        <v>SEKAB3S12Y_Quote</v>
      </c>
      <c r="Y22" s="67">
        <f>IFERROR(_xll.qlRateHelperRate(W22,Trigger),"")</f>
        <v>1.55E-2</v>
      </c>
      <c r="Z22" s="9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42277</v>
      </c>
      <c r="AB22" s="4">
        <f>IFERROR(_xll.qlRateHelperPillarDate(W22,Trigger),"")</f>
        <v>46660</v>
      </c>
      <c r="AC22" s="67">
        <v>1.5893862646942175E-2</v>
      </c>
      <c r="AD22" s="150"/>
      <c r="AH22" s="148"/>
    </row>
    <row r="23" spans="1:34" ht="11.25" customHeight="1" x14ac:dyDescent="0.2">
      <c r="A23" s="52" t="s">
        <v>124</v>
      </c>
      <c r="B23" s="105" t="b">
        <v>1</v>
      </c>
      <c r="C23" s="55" t="str">
        <f>_xll.qlIMMNextCode(Evaluationdate-1,B23,Trigger)</f>
        <v>Z5</v>
      </c>
      <c r="D23" s="54">
        <v>1</v>
      </c>
      <c r="E23" s="121"/>
      <c r="F23" s="121"/>
      <c r="G23" s="54" t="str">
        <f>PROPER(Currency)&amp;FamilyName&amp;$G$21</f>
        <v>Sekibor3M</v>
      </c>
      <c r="H23" s="108" t="str">
        <f>"FUT"&amp;Currency&amp;SUBSTITUTE($G$21,"M","F")&amp;D23&amp;QuoteSuffix</f>
        <v>FUTSEK3F1_Quote</v>
      </c>
      <c r="I23" s="118">
        <v>0</v>
      </c>
      <c r="J23" s="56" t="str">
        <f>_xll.qlFuturesRateHelper(,H23,$H$21,C23,G23,I23,Permanent,Trigger,ObjectOverwrite)</f>
        <v>obj_00236#0014</v>
      </c>
      <c r="K23" s="47"/>
      <c r="L23" s="9" t="str">
        <f>A25</f>
        <v>IMM FRA</v>
      </c>
      <c r="M23" s="89" t="str">
        <f>IF(ISBLANK(J25),"--",J25)</f>
        <v>obj_00240#0009</v>
      </c>
      <c r="N23" s="137" t="str">
        <f>IFERROR(_xll.qlRateHelperQuoteName(M23,Trigger),"--")</f>
        <v>FUTSEK3F3_Quote</v>
      </c>
      <c r="O23" s="141">
        <f>IFERROR(_xll.qlRateHelperQuoteValue($M23,Trigger),"--")</f>
        <v>100.2775</v>
      </c>
      <c r="P23" s="91" t="b">
        <v>1</v>
      </c>
      <c r="Q23" s="89">
        <v>10</v>
      </c>
      <c r="R23" s="89">
        <v>1</v>
      </c>
      <c r="S23" s="93">
        <f>IFERROR(_xll.qlRateHelperEarliestDate(M23,Trigger),"--")</f>
        <v>42536</v>
      </c>
      <c r="T23" s="93">
        <f>IFERROR(_xll.qlRateHelperPillarDate(M23,Trigger),"--")</f>
        <v>42628</v>
      </c>
      <c r="V23" s="3" t="str">
        <f>IFERROR(INDEX($L$3:$L$73,MATCH(X23,$N$3:$N$73,0),1),"")</f>
        <v>Sw</v>
      </c>
      <c r="W23" s="3" t="str">
        <v>obj_00255</v>
      </c>
      <c r="X23" s="3" t="str">
        <f>IFERROR(_xll.qlRateHelperQuoteName(W23,Trigger),"")</f>
        <v>SEKAB3S15Y_Quote</v>
      </c>
      <c r="Y23" s="67">
        <f>IFERROR(_xll.qlRateHelperRate(W23,Trigger),"")</f>
        <v>1.7750000000000002E-2</v>
      </c>
      <c r="Z23" s="9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42277</v>
      </c>
      <c r="AB23" s="4">
        <f>IFERROR(_xll.qlRateHelperPillarDate(W23,Trigger),"")</f>
        <v>47756</v>
      </c>
      <c r="AC23" s="67">
        <v>1.8338920557076692E-2</v>
      </c>
      <c r="AD23" s="150"/>
      <c r="AH23" s="148"/>
    </row>
    <row r="24" spans="1:34" ht="11.25" customHeight="1" x14ac:dyDescent="0.2">
      <c r="A24" s="57" t="s">
        <v>124</v>
      </c>
      <c r="B24" s="106" t="b">
        <v>1</v>
      </c>
      <c r="C24" s="60" t="str">
        <f>_xll.qlIMMNextCode(C23,B24,Trigger)</f>
        <v>H6</v>
      </c>
      <c r="D24" s="59">
        <v>2</v>
      </c>
      <c r="E24" s="115"/>
      <c r="F24" s="115"/>
      <c r="G24" s="59" t="str">
        <f>PROPER(Currency)&amp;FamilyName&amp;$G$21</f>
        <v>Sekibor3M</v>
      </c>
      <c r="H24" s="109" t="str">
        <f>"FUT"&amp;Currency&amp;SUBSTITUTE($G$21,"M","F")&amp;D24&amp;QuoteSuffix</f>
        <v>FUTSEK3F2_Quote</v>
      </c>
      <c r="I24" s="119">
        <v>0</v>
      </c>
      <c r="J24" s="61" t="str">
        <f>_xll.qlFuturesRateHelper(,H24,$H$21,C24,G24,I24,Permanent,Trigger,ObjectOverwrite)</f>
        <v>obj_00242#0009</v>
      </c>
      <c r="K24" s="47"/>
      <c r="L24" s="9" t="str">
        <f>A26</f>
        <v>IMM FRA</v>
      </c>
      <c r="M24" s="89" t="str">
        <f>IF(ISBLANK(J26),"--",J26)</f>
        <v>obj_0023e#0009</v>
      </c>
      <c r="N24" s="137" t="str">
        <f>IFERROR(_xll.qlRateHelperQuoteName(M24,Trigger),"--")</f>
        <v>FUTSEK3F4_Quote</v>
      </c>
      <c r="O24" s="141">
        <f>IFERROR(_xll.qlRateHelperQuoteValue($M24,Trigger),"--")</f>
        <v>100.215</v>
      </c>
      <c r="P24" s="91" t="b">
        <v>1</v>
      </c>
      <c r="Q24" s="89">
        <v>10</v>
      </c>
      <c r="R24" s="89">
        <v>1</v>
      </c>
      <c r="S24" s="93">
        <f>IFERROR(_xll.qlRateHelperEarliestDate(M24,Trigger),"--")</f>
        <v>42634</v>
      </c>
      <c r="T24" s="93">
        <f>IFERROR(_xll.qlRateHelperPillarDate(M24,Trigger),"--")</f>
        <v>42725</v>
      </c>
      <c r="V24" s="3" t="str">
        <f>IFERROR(INDEX($L$3:$L$73,MATCH(X24,$N$3:$N$73,0),1),"")</f>
        <v>Sw</v>
      </c>
      <c r="W24" s="3" t="str">
        <v>obj_00247</v>
      </c>
      <c r="X24" s="3" t="str">
        <f>IFERROR(_xll.qlRateHelperQuoteName(W24,Trigger),"")</f>
        <v>SEKAB3S20Y_Quote</v>
      </c>
      <c r="Y24" s="67">
        <f>IFERROR(_xll.qlRateHelperRate(W24,Trigger),"")</f>
        <v>1.985E-2</v>
      </c>
      <c r="Z24" s="9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42277</v>
      </c>
      <c r="AB24" s="4">
        <f>IFERROR(_xll.qlRateHelperPillarDate(W24,Trigger),"")</f>
        <v>49580</v>
      </c>
      <c r="AC24" s="67">
        <v>2.0662509746217871E-2</v>
      </c>
      <c r="AD24" s="150"/>
      <c r="AH24" s="148"/>
    </row>
    <row r="25" spans="1:34" ht="11.25" customHeight="1" x14ac:dyDescent="0.2">
      <c r="A25" s="57" t="s">
        <v>124</v>
      </c>
      <c r="B25" s="106" t="b">
        <v>1</v>
      </c>
      <c r="C25" s="60" t="str">
        <f>_xll.qlIMMNextCode(C24,B25,Trigger)</f>
        <v>M6</v>
      </c>
      <c r="D25" s="59">
        <v>3</v>
      </c>
      <c r="E25" s="115"/>
      <c r="F25" s="115"/>
      <c r="G25" s="59" t="str">
        <f>PROPER(Currency)&amp;FamilyName&amp;$G$21</f>
        <v>Sekibor3M</v>
      </c>
      <c r="H25" s="109" t="str">
        <f>"FUT"&amp;Currency&amp;SUBSTITUTE($G$21,"M","F")&amp;D25&amp;QuoteSuffix</f>
        <v>FUTSEK3F3_Quote</v>
      </c>
      <c r="I25" s="119">
        <v>0</v>
      </c>
      <c r="J25" s="61" t="str">
        <f>_xll.qlFuturesRateHelper(,H25,$H$21,C25,G25,I25,Permanent,Trigger,ObjectOverwrite)</f>
        <v>obj_00240#0009</v>
      </c>
      <c r="K25" s="47"/>
      <c r="L25" s="9" t="str">
        <f>A27</f>
        <v>IMM FRA</v>
      </c>
      <c r="M25" s="89" t="str">
        <f>IF(ISBLANK(J27),"--",J27)</f>
        <v>obj_0023c#0009</v>
      </c>
      <c r="N25" s="137" t="str">
        <f>IFERROR(_xll.qlRateHelperQuoteName(M25,Trigger),"--")</f>
        <v>FUTSEK3F5_Quote</v>
      </c>
      <c r="O25" s="141">
        <f>IFERROR(_xll.qlRateHelperQuoteValue($M25,Trigger),"--")</f>
        <v>100.1275</v>
      </c>
      <c r="P25" s="91" t="b">
        <v>1</v>
      </c>
      <c r="Q25" s="89">
        <v>10</v>
      </c>
      <c r="R25" s="89">
        <v>1</v>
      </c>
      <c r="S25" s="93">
        <f>IFERROR(_xll.qlRateHelperEarliestDate(M25,Trigger),"--")</f>
        <v>42725</v>
      </c>
      <c r="T25" s="93">
        <f>IFERROR(_xll.qlRateHelperPillarDate(M25,Trigger),"--")</f>
        <v>42815</v>
      </c>
      <c r="V25" s="3" t="str">
        <f>IFERROR(INDEX($L$3:$L$73,MATCH(X25,$N$3:$N$73,0),1),"")</f>
        <v>Sw</v>
      </c>
      <c r="W25" s="3" t="str">
        <v>obj_0024a</v>
      </c>
      <c r="X25" s="3" t="str">
        <f>IFERROR(_xll.qlRateHelperQuoteName(W25,Trigger),"")</f>
        <v>SEKAB3S25Y_Quote</v>
      </c>
      <c r="Y25" s="67">
        <f>IFERROR(_xll.qlRateHelperRate(W25,Trigger),"")</f>
        <v>2.0750000000000001E-2</v>
      </c>
      <c r="Z25" s="9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42277</v>
      </c>
      <c r="AB25" s="4">
        <f>IFERROR(_xll.qlRateHelperPillarDate(W25,Trigger),"")</f>
        <v>51407</v>
      </c>
      <c r="AC25" s="67">
        <v>2.1615036381192401E-2</v>
      </c>
      <c r="AD25" s="150"/>
      <c r="AH25" s="148"/>
    </row>
    <row r="26" spans="1:34" ht="11.25" customHeight="1" x14ac:dyDescent="0.2">
      <c r="A26" s="57" t="s">
        <v>124</v>
      </c>
      <c r="B26" s="106" t="b">
        <v>1</v>
      </c>
      <c r="C26" s="60" t="str">
        <f>_xll.qlIMMNextCode(C25,B26,Trigger)</f>
        <v>U6</v>
      </c>
      <c r="D26" s="59">
        <v>4</v>
      </c>
      <c r="E26" s="115"/>
      <c r="F26" s="115"/>
      <c r="G26" s="59" t="str">
        <f>PROPER(Currency)&amp;FamilyName&amp;$G$21</f>
        <v>Sekibor3M</v>
      </c>
      <c r="H26" s="109" t="str">
        <f>"FUT"&amp;Currency&amp;SUBSTITUTE($G$21,"M","F")&amp;D26&amp;QuoteSuffix</f>
        <v>FUTSEK3F4_Quote</v>
      </c>
      <c r="I26" s="119">
        <v>0</v>
      </c>
      <c r="J26" s="61" t="str">
        <f>_xll.qlFuturesRateHelper(,H26,$H$21,C26,G26,I26,Permanent,Trigger,ObjectOverwrite)</f>
        <v>obj_0023e#0009</v>
      </c>
      <c r="K26" s="47"/>
      <c r="L26" s="9" t="str">
        <f>A28</f>
        <v>IMM FRA</v>
      </c>
      <c r="M26" s="89" t="str">
        <f>IF(ISBLANK(J28),"--",J28)</f>
        <v>obj_0023a#0009</v>
      </c>
      <c r="N26" s="137" t="str">
        <f>IFERROR(_xll.qlRateHelperQuoteName(M26,Trigger),"--")</f>
        <v>FUTSEK3F6_Quote</v>
      </c>
      <c r="O26" s="141">
        <f>IFERROR(_xll.qlRateHelperQuoteValue($M26,Trigger),"--")</f>
        <v>100.02249999999999</v>
      </c>
      <c r="P26" s="91" t="b">
        <v>1</v>
      </c>
      <c r="Q26" s="89">
        <v>10</v>
      </c>
      <c r="R26" s="89">
        <v>1</v>
      </c>
      <c r="S26" s="93">
        <f>IFERROR(_xll.qlRateHelperEarliestDate(M26,Trigger),"--")</f>
        <v>42809</v>
      </c>
      <c r="T26" s="93">
        <f>IFERROR(_xll.qlRateHelperPillarDate(M26,Trigger),"--")</f>
        <v>42901</v>
      </c>
      <c r="V26" s="3" t="str">
        <f>IFERROR(INDEX($L$3:$L$73,MATCH(X26,$N$3:$N$73,0),1),"")</f>
        <v>Sw</v>
      </c>
      <c r="W26" s="3" t="str">
        <v>obj_00248</v>
      </c>
      <c r="X26" s="3" t="str">
        <f>IFERROR(_xll.qlRateHelperQuoteName(W26,Trigger),"")</f>
        <v>SEKAB3S30Y_Quote</v>
      </c>
      <c r="Y26" s="67">
        <f>IFERROR(_xll.qlRateHelperRate(W26,Trigger),"")</f>
        <v>2.1049999999999999E-2</v>
      </c>
      <c r="Z26" s="9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42277</v>
      </c>
      <c r="AB26" s="4">
        <f>IFERROR(_xll.qlRateHelperPillarDate(W26,Trigger),"")</f>
        <v>53234</v>
      </c>
      <c r="AC26" s="67">
        <v>2.1845268523874223E-2</v>
      </c>
      <c r="AD26" s="150"/>
      <c r="AH26" s="148"/>
    </row>
    <row r="27" spans="1:34" ht="11.25" customHeight="1" x14ac:dyDescent="0.2">
      <c r="A27" s="57" t="s">
        <v>124</v>
      </c>
      <c r="B27" s="106" t="b">
        <v>1</v>
      </c>
      <c r="C27" s="60" t="str">
        <f>_xll.qlIMMNextCode(C26,B27,Trigger)</f>
        <v>Z6</v>
      </c>
      <c r="D27" s="59">
        <v>5</v>
      </c>
      <c r="E27" s="115"/>
      <c r="F27" s="115"/>
      <c r="G27" s="59" t="str">
        <f>PROPER(Currency)&amp;FamilyName&amp;$G$21</f>
        <v>Sekibor3M</v>
      </c>
      <c r="H27" s="109" t="str">
        <f>"FUT"&amp;Currency&amp;SUBSTITUTE($G$21,"M","F")&amp;D27&amp;QuoteSuffix</f>
        <v>FUTSEK3F5_Quote</v>
      </c>
      <c r="I27" s="119">
        <v>0</v>
      </c>
      <c r="J27" s="61" t="str">
        <f>_xll.qlFuturesRateHelper(,H27,$H$21,C27,G27,I27,Permanent,Trigger,ObjectOverwrite)</f>
        <v>obj_0023c#0009</v>
      </c>
      <c r="K27" s="47"/>
      <c r="L27" s="9" t="str">
        <f>A29</f>
        <v>IMM FRA</v>
      </c>
      <c r="M27" s="89" t="str">
        <f>IF(ISBLANK(J29),"--",J29)</f>
        <v>obj_00238#0009</v>
      </c>
      <c r="N27" s="137" t="str">
        <f>IFERROR(_xll.qlRateHelperQuoteName(M27,Trigger),"--")</f>
        <v>FUTSEK3F7_Quote</v>
      </c>
      <c r="O27" s="141">
        <f>IFERROR(_xll.qlRateHelperQuoteValue($M27,Trigger),"--")</f>
        <v>99.907499999999999</v>
      </c>
      <c r="P27" s="91" t="b">
        <v>1</v>
      </c>
      <c r="Q27" s="89">
        <v>10</v>
      </c>
      <c r="R27" s="89">
        <v>1</v>
      </c>
      <c r="S27" s="93">
        <f>IFERROR(_xll.qlRateHelperEarliestDate(M27,Trigger),"--")</f>
        <v>42907</v>
      </c>
      <c r="T27" s="93">
        <f>IFERROR(_xll.qlRateHelperPillarDate(M27,Trigger),"--")</f>
        <v>42999</v>
      </c>
      <c r="V27" s="3" t="str">
        <f>IFERROR(INDEX($L$3:$L$73,MATCH(X27,$N$3:$N$73,0),1),"")</f>
        <v/>
      </c>
      <c r="W27" s="3" t="e">
        <v>#N/A</v>
      </c>
      <c r="X27" s="3" t="str">
        <f>IFERROR(_xll.qlRateHelperQuoteName(W27,Trigger),"")</f>
        <v/>
      </c>
      <c r="Y27" s="67" t="str">
        <f>IFERROR(_xll.qlRateHelperRate(W27,Trigger),"")</f>
        <v/>
      </c>
      <c r="Z27" s="95" t="str">
        <f>IF(ISERROR(_xll.qlSwapRateHelperSpread($W27)),IF(ISERROR(_xll.qlFuturesRateHelperConvexityAdjustment($W27)),"",_xll.qlFuturesRateHelperConvexityAdjustment($W27)),_xll.qlSwapRateHelperSpread($W27))</f>
        <v/>
      </c>
      <c r="AA27" s="4" t="str">
        <f>IFERROR(_xll.qlRateHelperEarliestDate(W27,Trigger),"")</f>
        <v/>
      </c>
      <c r="AB27" s="4" t="str">
        <f>IFERROR(_xll.qlRateHelperPillarDate(W27,Trigger),"")</f>
        <v/>
      </c>
      <c r="AC27" s="67" t="e">
        <v>#N/A</v>
      </c>
      <c r="AD27" s="150"/>
      <c r="AH27" s="148"/>
    </row>
    <row r="28" spans="1:34" ht="11.25" customHeight="1" x14ac:dyDescent="0.2">
      <c r="A28" s="57" t="s">
        <v>124</v>
      </c>
      <c r="B28" s="106" t="b">
        <v>1</v>
      </c>
      <c r="C28" s="60" t="str">
        <f>_xll.qlIMMNextCode(C27,B28,Trigger)</f>
        <v>H7</v>
      </c>
      <c r="D28" s="59">
        <v>6</v>
      </c>
      <c r="E28" s="115"/>
      <c r="F28" s="115"/>
      <c r="G28" s="59" t="str">
        <f>PROPER(Currency)&amp;FamilyName&amp;$G$21</f>
        <v>Sekibor3M</v>
      </c>
      <c r="H28" s="109" t="str">
        <f>"FUT"&amp;Currency&amp;SUBSTITUTE($G$21,"M","F")&amp;D28&amp;QuoteSuffix</f>
        <v>FUTSEK3F6_Quote</v>
      </c>
      <c r="I28" s="119">
        <v>0</v>
      </c>
      <c r="J28" s="61" t="str">
        <f>_xll.qlFuturesRateHelper(,H28,$H$21,C28,G28,I28,Permanent,Trigger,ObjectOverwrite)</f>
        <v>obj_0023a#0009</v>
      </c>
      <c r="K28" s="47"/>
      <c r="L28" s="9" t="str">
        <f>A30</f>
        <v>IMM FRA</v>
      </c>
      <c r="M28" s="89" t="str">
        <f>IF(ISBLANK(J30),"--",J30)</f>
        <v>obj_00244#0009</v>
      </c>
      <c r="N28" s="137" t="str">
        <f>IFERROR(_xll.qlRateHelperQuoteName(M28,Trigger),"--")</f>
        <v>FUTSEK3F8_Quote</v>
      </c>
      <c r="O28" s="141">
        <f>IFERROR(_xll.qlRateHelperQuoteValue($M28,Trigger),"--")</f>
        <v>99.784999999999997</v>
      </c>
      <c r="P28" s="91" t="b">
        <v>1</v>
      </c>
      <c r="Q28" s="89">
        <v>10</v>
      </c>
      <c r="R28" s="89">
        <v>1</v>
      </c>
      <c r="S28" s="93">
        <f>IFERROR(_xll.qlRateHelperEarliestDate(M28,Trigger),"--")</f>
        <v>42998</v>
      </c>
      <c r="T28" s="93">
        <f>IFERROR(_xll.qlRateHelperPillarDate(M28,Trigger),"--")</f>
        <v>43089</v>
      </c>
      <c r="V28" s="3" t="str">
        <f>IFERROR(INDEX($L$3:$L$73,MATCH(X28,$N$3:$N$73,0),1),"")</f>
        <v/>
      </c>
      <c r="W28" s="3" t="e">
        <v>#N/A</v>
      </c>
      <c r="X28" s="3" t="str">
        <f>IFERROR(_xll.qlRateHelperQuoteName(W28,Trigger),"")</f>
        <v/>
      </c>
      <c r="Y28" s="67" t="str">
        <f>IFERROR(_xll.qlRateHelperRate(W28,Trigger),"")</f>
        <v/>
      </c>
      <c r="Z28" s="95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67" t="e">
        <v>#N/A</v>
      </c>
      <c r="AD28" s="150"/>
      <c r="AH28" s="148"/>
    </row>
    <row r="29" spans="1:34" ht="11.25" customHeight="1" x14ac:dyDescent="0.2">
      <c r="A29" s="57" t="s">
        <v>124</v>
      </c>
      <c r="B29" s="106" t="b">
        <v>1</v>
      </c>
      <c r="C29" s="60" t="str">
        <f>_xll.qlIMMNextCode(C28,B29,Trigger)</f>
        <v>M7</v>
      </c>
      <c r="D29" s="59">
        <v>7</v>
      </c>
      <c r="E29" s="115"/>
      <c r="F29" s="115"/>
      <c r="G29" s="59" t="str">
        <f>PROPER(Currency)&amp;FamilyName&amp;$G$21</f>
        <v>Sekibor3M</v>
      </c>
      <c r="H29" s="109" t="str">
        <f>"FUT"&amp;Currency&amp;SUBSTITUTE($G$21,"M","F")&amp;D29&amp;QuoteSuffix</f>
        <v>FUTSEK3F7_Quote</v>
      </c>
      <c r="I29" s="119">
        <v>0</v>
      </c>
      <c r="J29" s="61" t="str">
        <f>_xll.qlFuturesRateHelper(,H29,$H$21,C29,G29,I29,Permanent,Trigger,ObjectOverwrite)</f>
        <v>obj_00238#0009</v>
      </c>
      <c r="K29" s="47"/>
      <c r="L29" s="9" t="str">
        <f>A31</f>
        <v>IMM FRA</v>
      </c>
      <c r="M29" s="89" t="str">
        <f>IF(ISBLANK(J31),"--",J31)</f>
        <v>obj_00243#0009</v>
      </c>
      <c r="N29" s="137" t="str">
        <f>IFERROR(_xll.qlRateHelperQuoteName(M29,Trigger),"--")</f>
        <v>FUTSEK3F9_Quote</v>
      </c>
      <c r="O29" s="141">
        <f>IFERROR(_xll.qlRateHelperQuoteValue($M29,Trigger),"--")</f>
        <v>99.662499999999994</v>
      </c>
      <c r="P29" s="91" t="b">
        <v>1</v>
      </c>
      <c r="Q29" s="89">
        <v>10</v>
      </c>
      <c r="R29" s="89">
        <v>1</v>
      </c>
      <c r="S29" s="93">
        <f>IFERROR(_xll.qlRateHelperEarliestDate(M29,Trigger),"--")</f>
        <v>43089</v>
      </c>
      <c r="T29" s="93">
        <f>IFERROR(_xll.qlRateHelperPillarDate(M29,Trigger),"--")</f>
        <v>43179</v>
      </c>
      <c r="V29" s="3" t="str">
        <f>IFERROR(INDEX($L$3:$L$73,MATCH(X29,$N$3:$N$73,0),1),"")</f>
        <v/>
      </c>
      <c r="W29" s="3" t="e">
        <v>#N/A</v>
      </c>
      <c r="X29" s="3" t="str">
        <f>IFERROR(_xll.qlRateHelperQuoteName(W29,Trigger),"")</f>
        <v/>
      </c>
      <c r="Y29" s="67" t="str">
        <f>IFERROR(_xll.qlRateHelperRate(W29,Trigger),"")</f>
        <v/>
      </c>
      <c r="Z29" s="95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7" t="e">
        <v>#N/A</v>
      </c>
      <c r="AD29" s="150"/>
      <c r="AH29" s="148"/>
    </row>
    <row r="30" spans="1:34" ht="11.25" customHeight="1" x14ac:dyDescent="0.2">
      <c r="A30" s="57" t="s">
        <v>124</v>
      </c>
      <c r="B30" s="106" t="b">
        <v>1</v>
      </c>
      <c r="C30" s="60" t="str">
        <f>_xll.qlIMMNextCode(C29,B30,Trigger)</f>
        <v>U7</v>
      </c>
      <c r="D30" s="59">
        <v>8</v>
      </c>
      <c r="E30" s="115"/>
      <c r="F30" s="115"/>
      <c r="G30" s="59" t="str">
        <f>PROPER(Currency)&amp;FamilyName&amp;$G$21</f>
        <v>Sekibor3M</v>
      </c>
      <c r="H30" s="109" t="str">
        <f>"FUT"&amp;Currency&amp;SUBSTITUTE($G$21,"M","F")&amp;D30&amp;QuoteSuffix</f>
        <v>FUTSEK3F8_Quote</v>
      </c>
      <c r="I30" s="119">
        <v>0</v>
      </c>
      <c r="J30" s="61" t="str">
        <f>_xll.qlFuturesRateHelper(,H30,$H$21,C30,G30,I30,Permanent,Trigger,ObjectOverwrite)</f>
        <v>obj_00244#0009</v>
      </c>
      <c r="K30" s="47"/>
      <c r="L30" s="9" t="str">
        <f>A32</f>
        <v>IMM FRA</v>
      </c>
      <c r="M30" s="89" t="str">
        <f>IF(ISBLANK(J32),"--",J32)</f>
        <v>obj_00241#0009</v>
      </c>
      <c r="N30" s="137" t="str">
        <f>IFERROR(_xll.qlRateHelperQuoteName(M30,Trigger),"--")</f>
        <v>FUTSEK3F10_Quote</v>
      </c>
      <c r="O30" s="141">
        <f>IFERROR(_xll.qlRateHelperQuoteValue($M30,Trigger),"--")</f>
        <v>99.54</v>
      </c>
      <c r="P30" s="91" t="b">
        <v>1</v>
      </c>
      <c r="Q30" s="89">
        <v>10</v>
      </c>
      <c r="R30" s="89">
        <v>1</v>
      </c>
      <c r="S30" s="93">
        <f>IFERROR(_xll.qlRateHelperEarliestDate(M30,Trigger),"--")</f>
        <v>43180</v>
      </c>
      <c r="T30" s="93">
        <f>IFERROR(_xll.qlRateHelperPillarDate(M30,Trigger),"--")</f>
        <v>43272</v>
      </c>
      <c r="V30" s="3" t="str">
        <f>IFERROR(INDEX($L$3:$L$73,MATCH(X30,$N$3:$N$73,0),1),"")</f>
        <v/>
      </c>
      <c r="W30" s="3" t="e">
        <v>#N/A</v>
      </c>
      <c r="X30" s="3" t="str">
        <f>IFERROR(_xll.qlRateHelperQuoteName(W30,Trigger),"")</f>
        <v/>
      </c>
      <c r="Y30" s="67" t="str">
        <f>IFERROR(_xll.qlRateHelperRate(W30,Trigger),"")</f>
        <v/>
      </c>
      <c r="Z30" s="95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7" t="e">
        <v>#N/A</v>
      </c>
      <c r="AD30" s="150"/>
      <c r="AH30" s="148"/>
    </row>
    <row r="31" spans="1:34" ht="11.25" customHeight="1" x14ac:dyDescent="0.2">
      <c r="A31" s="57" t="s">
        <v>124</v>
      </c>
      <c r="B31" s="106" t="b">
        <v>1</v>
      </c>
      <c r="C31" s="60" t="str">
        <f>_xll.qlIMMNextCode(C30,B31,Trigger)</f>
        <v>Z7</v>
      </c>
      <c r="D31" s="59">
        <v>9</v>
      </c>
      <c r="E31" s="115"/>
      <c r="F31" s="115"/>
      <c r="G31" s="59" t="str">
        <f>PROPER(Currency)&amp;FamilyName&amp;$G$21</f>
        <v>Sekibor3M</v>
      </c>
      <c r="H31" s="109" t="str">
        <f>"FUT"&amp;Currency&amp;SUBSTITUTE($G$21,"M","F")&amp;D31&amp;QuoteSuffix</f>
        <v>FUTSEK3F9_Quote</v>
      </c>
      <c r="I31" s="119">
        <v>0</v>
      </c>
      <c r="J31" s="61" t="str">
        <f>_xll.qlFuturesRateHelper(,H31,$H$21,C31,G31,I31,Permanent,Trigger,ObjectOverwrite)</f>
        <v>obj_00243#0009</v>
      </c>
      <c r="K31" s="47"/>
      <c r="L31" s="9" t="str">
        <f>A33</f>
        <v>IMM FRA</v>
      </c>
      <c r="M31" s="89" t="str">
        <f>IF(ISBLANK(J33),"--",J33)</f>
        <v>obj_0023f#0009</v>
      </c>
      <c r="N31" s="137" t="str">
        <f>IFERROR(_xll.qlRateHelperQuoteName(M31,Trigger),"--")</f>
        <v>FUTSEK3F11_Quote</v>
      </c>
      <c r="O31" s="141">
        <f>IFERROR(_xll.qlRateHelperQuoteValue($M31,Trigger),"--")</f>
        <v>99.417500000000004</v>
      </c>
      <c r="P31" s="91" t="b">
        <v>1</v>
      </c>
      <c r="Q31" s="89">
        <v>10</v>
      </c>
      <c r="R31" s="89">
        <v>1</v>
      </c>
      <c r="S31" s="93">
        <f>IFERROR(_xll.qlRateHelperEarliestDate(M31,Trigger),"--")</f>
        <v>43271</v>
      </c>
      <c r="T31" s="93">
        <f>IFERROR(_xll.qlRateHelperPillarDate(M31,Trigger),"--")</f>
        <v>43363</v>
      </c>
      <c r="V31" s="3" t="str">
        <f>IFERROR(INDEX($L$3:$L$73,MATCH(X31,$N$3:$N$73,0),1),"")</f>
        <v/>
      </c>
      <c r="W31" s="3" t="e">
        <v>#N/A</v>
      </c>
      <c r="X31" s="3" t="str">
        <f>IFERROR(_xll.qlRateHelperQuoteName(W31,Trigger),"")</f>
        <v/>
      </c>
      <c r="Y31" s="67" t="str">
        <f>IFERROR(_xll.qlRateHelperRate(W31,Trigger),"")</f>
        <v/>
      </c>
      <c r="Z31" s="95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7" t="e">
        <v>#N/A</v>
      </c>
      <c r="AD31" s="150"/>
      <c r="AH31" s="148"/>
    </row>
    <row r="32" spans="1:34" ht="11.25" customHeight="1" x14ac:dyDescent="0.2">
      <c r="A32" s="57" t="s">
        <v>124</v>
      </c>
      <c r="B32" s="106" t="b">
        <v>1</v>
      </c>
      <c r="C32" s="60" t="str">
        <f>_xll.qlIMMNextCode(C31,B32,Trigger)</f>
        <v>H8</v>
      </c>
      <c r="D32" s="59">
        <v>10</v>
      </c>
      <c r="E32" s="115"/>
      <c r="F32" s="115"/>
      <c r="G32" s="59" t="str">
        <f>PROPER(Currency)&amp;FamilyName&amp;$G$21</f>
        <v>Sekibor3M</v>
      </c>
      <c r="H32" s="109" t="str">
        <f>"FUT"&amp;Currency&amp;SUBSTITUTE($G$21,"M","F")&amp;D32&amp;QuoteSuffix</f>
        <v>FUTSEK3F10_Quote</v>
      </c>
      <c r="I32" s="119">
        <v>0</v>
      </c>
      <c r="J32" s="61" t="str">
        <f>_xll.qlFuturesRateHelper(,H32,$H$21,C32,G32,I32,Permanent,Trigger,ObjectOverwrite)</f>
        <v>obj_00241#0009</v>
      </c>
      <c r="K32" s="47"/>
      <c r="L32" s="9" t="str">
        <f>A34</f>
        <v>IMM FRA</v>
      </c>
      <c r="M32" s="89" t="str">
        <f>IF(ISBLANK(J34),"--",J34)</f>
        <v>obj_0023d#0009</v>
      </c>
      <c r="N32" s="137" t="str">
        <f>IFERROR(_xll.qlRateHelperQuoteName(M32,Trigger),"--")</f>
        <v>FUTSEK3F12_Quote</v>
      </c>
      <c r="O32" s="141">
        <f>IFERROR(_xll.qlRateHelperQuoteValue($M32,Trigger),"--")</f>
        <v>99.295000000000002</v>
      </c>
      <c r="P32" s="91" t="b">
        <v>1</v>
      </c>
      <c r="Q32" s="89">
        <v>10</v>
      </c>
      <c r="R32" s="89">
        <v>1</v>
      </c>
      <c r="S32" s="93">
        <f>IFERROR(_xll.qlRateHelperEarliestDate(M32,Trigger),"--")</f>
        <v>43362</v>
      </c>
      <c r="T32" s="93">
        <f>IFERROR(_xll.qlRateHelperPillarDate(M32,Trigger),"--")</f>
        <v>43453</v>
      </c>
      <c r="V32" s="3" t="str">
        <f>IFERROR(INDEX($L$3:$L$73,MATCH(X32,$N$3:$N$73,0),1),"")</f>
        <v/>
      </c>
      <c r="W32" s="3" t="e">
        <v>#N/A</v>
      </c>
      <c r="X32" s="3" t="str">
        <f>IFERROR(_xll.qlRateHelperQuoteName(W32,Trigger),"")</f>
        <v/>
      </c>
      <c r="Y32" s="67" t="str">
        <f>IFERROR(_xll.qlRateHelperRate(W32,Trigger),"")</f>
        <v/>
      </c>
      <c r="Z32" s="9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7" t="e">
        <v>#N/A</v>
      </c>
      <c r="AD32" s="150"/>
    </row>
    <row r="33" spans="1:30" ht="11.25" customHeight="1" x14ac:dyDescent="0.2">
      <c r="A33" s="57" t="s">
        <v>124</v>
      </c>
      <c r="B33" s="106" t="b">
        <v>1</v>
      </c>
      <c r="C33" s="60" t="str">
        <f>_xll.qlIMMNextCode(C32,B33,Trigger)</f>
        <v>M8</v>
      </c>
      <c r="D33" s="59">
        <v>11</v>
      </c>
      <c r="E33" s="115"/>
      <c r="F33" s="115"/>
      <c r="G33" s="59" t="str">
        <f>PROPER(Currency)&amp;FamilyName&amp;$G$21</f>
        <v>Sekibor3M</v>
      </c>
      <c r="H33" s="109" t="str">
        <f>"FUT"&amp;Currency&amp;SUBSTITUTE($G$21,"M","F")&amp;D33&amp;QuoteSuffix</f>
        <v>FUTSEK3F11_Quote</v>
      </c>
      <c r="I33" s="119">
        <v>0</v>
      </c>
      <c r="J33" s="61" t="str">
        <f>_xll.qlFuturesRateHelper(,H33,$H$21,C33,G33,I33,Permanent,Trigger,ObjectOverwrite)</f>
        <v>obj_0023f#0009</v>
      </c>
      <c r="K33" s="47"/>
      <c r="L33" s="9" t="str">
        <f>A35</f>
        <v>IMM FRA</v>
      </c>
      <c r="M33" s="89" t="str">
        <f>IF(ISBLANK(J35),"--",J35)</f>
        <v>obj_0023b#0009</v>
      </c>
      <c r="N33" s="137" t="str">
        <f>IFERROR(_xll.qlRateHelperQuoteName(M33,Trigger),"--")</f>
        <v>FUTSEK3F13_Quote</v>
      </c>
      <c r="O33" s="141" t="str">
        <f>IFERROR(_xll.qlRateHelperQuoteValue($M33,Trigger),"--")</f>
        <v>--</v>
      </c>
      <c r="P33" s="91" t="b">
        <v>0</v>
      </c>
      <c r="Q33" s="89">
        <v>10</v>
      </c>
      <c r="R33" s="89">
        <v>1</v>
      </c>
      <c r="S33" s="93">
        <f>IFERROR(_xll.qlRateHelperEarliestDate(M33,Trigger),"--")</f>
        <v>43453</v>
      </c>
      <c r="T33" s="93">
        <f>IFERROR(_xll.qlRateHelperPillarDate(M33,Trigger),"--")</f>
        <v>43543</v>
      </c>
      <c r="V33" s="3" t="str">
        <f>IFERROR(INDEX($L$3:$L$73,MATCH(X33,$N$3:$N$73,0),1),"")</f>
        <v/>
      </c>
      <c r="W33" s="3" t="e">
        <v>#N/A</v>
      </c>
      <c r="X33" s="3" t="str">
        <f>IFERROR(_xll.qlRateHelperQuoteName(W33,Trigger),"")</f>
        <v/>
      </c>
      <c r="Y33" s="67" t="str">
        <f>IFERROR(_xll.qlRateHelperRate(W33,Trigger),"")</f>
        <v/>
      </c>
      <c r="Z33" s="9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7" t="e">
        <v>#N/A</v>
      </c>
      <c r="AD33" s="150"/>
    </row>
    <row r="34" spans="1:30" ht="11.25" customHeight="1" x14ac:dyDescent="0.2">
      <c r="A34" s="57" t="s">
        <v>124</v>
      </c>
      <c r="B34" s="106" t="b">
        <v>1</v>
      </c>
      <c r="C34" s="60" t="str">
        <f>_xll.qlIMMNextCode(C33,B34,Trigger)</f>
        <v>U8</v>
      </c>
      <c r="D34" s="59">
        <v>12</v>
      </c>
      <c r="E34" s="115"/>
      <c r="F34" s="115"/>
      <c r="G34" s="59" t="str">
        <f>PROPER(Currency)&amp;FamilyName&amp;$G$21</f>
        <v>Sekibor3M</v>
      </c>
      <c r="H34" s="109" t="str">
        <f>"FUT"&amp;Currency&amp;SUBSTITUTE($G$21,"M","F")&amp;D34&amp;QuoteSuffix</f>
        <v>FUTSEK3F12_Quote</v>
      </c>
      <c r="I34" s="119">
        <v>0</v>
      </c>
      <c r="J34" s="61" t="str">
        <f>_xll.qlFuturesRateHelper(,H34,$H$21,C34,G34,I34,Permanent,Trigger,ObjectOverwrite)</f>
        <v>obj_0023d#0009</v>
      </c>
      <c r="K34" s="47"/>
      <c r="L34" s="9" t="str">
        <f>A36</f>
        <v>IMM FRA</v>
      </c>
      <c r="M34" s="89" t="str">
        <f>IF(ISBLANK(J36),"--",J36)</f>
        <v>obj_00239#0009</v>
      </c>
      <c r="N34" s="137" t="str">
        <f>IFERROR(_xll.qlRateHelperQuoteName(M34,Trigger),"--")</f>
        <v>FUTSEK3F14_Quote</v>
      </c>
      <c r="O34" s="141" t="str">
        <f>IFERROR(_xll.qlRateHelperQuoteValue($M34,Trigger),"--")</f>
        <v>--</v>
      </c>
      <c r="P34" s="91" t="b">
        <v>0</v>
      </c>
      <c r="Q34" s="89">
        <v>10</v>
      </c>
      <c r="R34" s="89">
        <v>1</v>
      </c>
      <c r="S34" s="93">
        <f>IFERROR(_xll.qlRateHelperEarliestDate(M34,Trigger),"--")</f>
        <v>43544</v>
      </c>
      <c r="T34" s="93">
        <f>IFERROR(_xll.qlRateHelperPillarDate(M34,Trigger),"--")</f>
        <v>43636</v>
      </c>
      <c r="V34" s="3" t="str">
        <f>IFERROR(INDEX($L$3:$L$73,MATCH(X34,$N$3:$N$73,0),1),"")</f>
        <v/>
      </c>
      <c r="W34" s="3" t="e">
        <v>#N/A</v>
      </c>
      <c r="X34" s="3" t="str">
        <f>IFERROR(_xll.qlRateHelperQuoteName(W34,Trigger),"")</f>
        <v/>
      </c>
      <c r="Y34" s="67" t="str">
        <f>IFERROR(_xll.qlRateHelperRate(W34,Trigger),"")</f>
        <v/>
      </c>
      <c r="Z34" s="9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7" t="e">
        <v>#N/A</v>
      </c>
      <c r="AD34" s="150"/>
    </row>
    <row r="35" spans="1:30" ht="11.25" customHeight="1" x14ac:dyDescent="0.2">
      <c r="A35" s="57" t="s">
        <v>124</v>
      </c>
      <c r="B35" s="106" t="b">
        <v>1</v>
      </c>
      <c r="C35" s="60" t="str">
        <f>_xll.qlIMMNextCode(C34,B35,Trigger)</f>
        <v>Z8</v>
      </c>
      <c r="D35" s="59">
        <v>13</v>
      </c>
      <c r="E35" s="115"/>
      <c r="F35" s="115"/>
      <c r="G35" s="59" t="str">
        <f>PROPER(Currency)&amp;FamilyName&amp;$G$21</f>
        <v>Sekibor3M</v>
      </c>
      <c r="H35" s="109" t="str">
        <f>"FUT"&amp;Currency&amp;SUBSTITUTE($G$21,"M","F")&amp;D35&amp;QuoteSuffix</f>
        <v>FUTSEK3F13_Quote</v>
      </c>
      <c r="I35" s="119">
        <v>0</v>
      </c>
      <c r="J35" s="61" t="str">
        <f>_xll.qlFuturesRateHelper(,H35,$H$21,C35,G35,I35,Permanent,Trigger,ObjectOverwrite)</f>
        <v>obj_0023b#0009</v>
      </c>
      <c r="K35" s="47"/>
      <c r="L35" s="9" t="str">
        <f>A37</f>
        <v>IMM FRA</v>
      </c>
      <c r="M35" s="89" t="str">
        <f>IF(ISBLANK(J37),"--",J37)</f>
        <v>obj_00237#0009</v>
      </c>
      <c r="N35" s="137" t="str">
        <f>IFERROR(_xll.qlRateHelperQuoteName(M35,Trigger),"--")</f>
        <v>FUTSEK3F15_Quote</v>
      </c>
      <c r="O35" s="141" t="str">
        <f>IFERROR(_xll.qlRateHelperQuoteValue($M35,Trigger),"--")</f>
        <v>--</v>
      </c>
      <c r="P35" s="91" t="b">
        <v>0</v>
      </c>
      <c r="Q35" s="89">
        <v>10</v>
      </c>
      <c r="R35" s="89">
        <v>1</v>
      </c>
      <c r="S35" s="93">
        <f>IFERROR(_xll.qlRateHelperEarliestDate(M35,Trigger),"--")</f>
        <v>43635</v>
      </c>
      <c r="T35" s="93">
        <f>IFERROR(_xll.qlRateHelperPillarDate(M35,Trigger),"--")</f>
        <v>43727</v>
      </c>
      <c r="V35" s="3" t="str">
        <f>IFERROR(INDEX($L$3:$L$73,MATCH(X35,$N$3:$N$73,0),1),"")</f>
        <v/>
      </c>
      <c r="W35" s="3" t="e">
        <v>#N/A</v>
      </c>
      <c r="X35" s="3" t="str">
        <f>IFERROR(_xll.qlRateHelperQuoteName(W35,Trigger),"")</f>
        <v/>
      </c>
      <c r="Y35" s="67" t="str">
        <f>IFERROR(_xll.qlRateHelperRate(W35,Trigger),"")</f>
        <v/>
      </c>
      <c r="Z35" s="9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7" t="e">
        <v>#N/A</v>
      </c>
      <c r="AD35" s="150"/>
    </row>
    <row r="36" spans="1:30" ht="11.25" customHeight="1" x14ac:dyDescent="0.2">
      <c r="A36" s="57" t="s">
        <v>124</v>
      </c>
      <c r="B36" s="106" t="b">
        <v>1</v>
      </c>
      <c r="C36" s="60" t="str">
        <f>_xll.qlIMMNextCode(C35,B36,Trigger)</f>
        <v>H9</v>
      </c>
      <c r="D36" s="59">
        <v>14</v>
      </c>
      <c r="E36" s="115"/>
      <c r="F36" s="115"/>
      <c r="G36" s="59" t="str">
        <f>PROPER(Currency)&amp;FamilyName&amp;$G$21</f>
        <v>Sekibor3M</v>
      </c>
      <c r="H36" s="109" t="str">
        <f>"FUT"&amp;Currency&amp;SUBSTITUTE($G$21,"M","F")&amp;D36&amp;QuoteSuffix</f>
        <v>FUTSEK3F14_Quote</v>
      </c>
      <c r="I36" s="119">
        <v>0</v>
      </c>
      <c r="J36" s="61" t="str">
        <f>_xll.qlFuturesRateHelper(,H36,$H$21,C36,G36,I36,Permanent,Trigger,ObjectOverwrite)</f>
        <v>obj_00239#0009</v>
      </c>
      <c r="K36" s="47"/>
      <c r="L36" s="126" t="str">
        <f>A40</f>
        <v>Sw</v>
      </c>
      <c r="M36" s="127" t="str">
        <f>IF(ISBLANK(J40),"--",J40)</f>
        <v>--</v>
      </c>
      <c r="N36" s="138" t="str">
        <f>IFERROR(_xll.qlRateHelperQuoteName(M36,Trigger),"--")</f>
        <v>--</v>
      </c>
      <c r="O36" s="129" t="str">
        <f>IFERROR(_xll.qlRateHelperQuoteValue($M36,Trigger),"--")</f>
        <v>--</v>
      </c>
      <c r="P36" s="128" t="b">
        <v>0</v>
      </c>
      <c r="Q36" s="127">
        <v>50</v>
      </c>
      <c r="R36" s="127">
        <v>1</v>
      </c>
      <c r="S36" s="130" t="str">
        <f>IFERROR(_xll.qlRateHelperEarliestDate(M36,Trigger),"--")</f>
        <v>--</v>
      </c>
      <c r="T36" s="130" t="str">
        <f>IFERROR(_xll.qlRateHelperPillarDate(M36,Trigger),"--")</f>
        <v>--</v>
      </c>
      <c r="V36" s="3" t="str">
        <f>IFERROR(INDEX($L$3:$L$73,MATCH(X36,$N$3:$N$73,0),1),"")</f>
        <v/>
      </c>
      <c r="W36" s="3" t="e">
        <v>#N/A</v>
      </c>
      <c r="X36" s="3" t="str">
        <f>IFERROR(_xll.qlRateHelperQuoteName(W36,Trigger),"")</f>
        <v/>
      </c>
      <c r="Y36" s="67" t="str">
        <f>IFERROR(_xll.qlRateHelperRate(W36,Trigger),"")</f>
        <v/>
      </c>
      <c r="Z36" s="9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7" t="e">
        <v>#N/A</v>
      </c>
      <c r="AD36" s="150"/>
    </row>
    <row r="37" spans="1:30" ht="11.25" customHeight="1" x14ac:dyDescent="0.2">
      <c r="A37" s="1" t="s">
        <v>124</v>
      </c>
      <c r="B37" s="107" t="b">
        <v>1</v>
      </c>
      <c r="C37" s="8" t="str">
        <f>_xll.qlIMMNextCode(C36,B37,Trigger)</f>
        <v>M9</v>
      </c>
      <c r="D37" s="6">
        <v>15</v>
      </c>
      <c r="E37" s="116"/>
      <c r="F37" s="116"/>
      <c r="G37" s="6" t="str">
        <f>PROPER(Currency)&amp;FamilyName&amp;$G$21</f>
        <v>Sekibor3M</v>
      </c>
      <c r="H37" s="110" t="str">
        <f>"FUT"&amp;Currency&amp;SUBSTITUTE($G$21,"M","F")&amp;D37&amp;QuoteSuffix</f>
        <v>FUTSEK3F15_Quote</v>
      </c>
      <c r="I37" s="168">
        <v>0</v>
      </c>
      <c r="J37" s="2" t="str">
        <f>_xll.qlFuturesRateHelper(,H37,$H$21,C37,G37,I37,Permanent,Trigger,ObjectOverwrite)</f>
        <v>obj_00237#0009</v>
      </c>
      <c r="K37" s="47"/>
      <c r="L37" s="68" t="str">
        <f>A41</f>
        <v>Sw</v>
      </c>
      <c r="M37" s="131" t="str">
        <f>IF(ISBLANK(J41),"--",J41)</f>
        <v>--</v>
      </c>
      <c r="N37" s="139" t="str">
        <f>IFERROR(_xll.qlRateHelperQuoteName(M37,Trigger),"--")</f>
        <v>--</v>
      </c>
      <c r="O37" s="133" t="str">
        <f>IFERROR(_xll.qlRateHelperQuoteValue($M37,Trigger),"--")</f>
        <v>--</v>
      </c>
      <c r="P37" s="132" t="b">
        <v>0</v>
      </c>
      <c r="Q37" s="131">
        <v>50</v>
      </c>
      <c r="R37" s="131">
        <v>1</v>
      </c>
      <c r="S37" s="134" t="str">
        <f>IFERROR(_xll.qlRateHelperEarliestDate(M37,Trigger),"--")</f>
        <v>--</v>
      </c>
      <c r="T37" s="134" t="str">
        <f>IFERROR(_xll.qlRateHelperPillarDate(M37,Trigger),"--")</f>
        <v>--</v>
      </c>
      <c r="V37" s="3" t="str">
        <f>IFERROR(INDEX($L$3:$L$73,MATCH(X37,$N$3:$N$73,0),1),"")</f>
        <v/>
      </c>
      <c r="W37" s="3" t="e">
        <v>#N/A</v>
      </c>
      <c r="X37" s="3" t="str">
        <f>IFERROR(_xll.qlRateHelperQuoteName(W37,Trigger),"")</f>
        <v/>
      </c>
      <c r="Y37" s="67" t="str">
        <f>IFERROR(_xll.qlRateHelperRate(W37,Trigger),"")</f>
        <v/>
      </c>
      <c r="Z37" s="9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7" t="e">
        <v>#N/A</v>
      </c>
      <c r="AD37" s="150"/>
    </row>
    <row r="38" spans="1:30" ht="11.25" customHeight="1" x14ac:dyDescent="0.2">
      <c r="G38" s="49" t="s">
        <v>104</v>
      </c>
      <c r="H38" s="49" t="s">
        <v>126</v>
      </c>
      <c r="K38" s="47"/>
      <c r="L38" s="68" t="str">
        <f>A42</f>
        <v>Sw</v>
      </c>
      <c r="M38" s="131" t="str">
        <f>IF(ISBLANK(J42),"--",J42)</f>
        <v>--</v>
      </c>
      <c r="N38" s="139" t="str">
        <f>IFERROR(_xll.qlRateHelperQuoteName(M38,Trigger),"--")</f>
        <v>--</v>
      </c>
      <c r="O38" s="133" t="str">
        <f>IFERROR(_xll.qlRateHelperQuoteValue($M38,Trigger),"--")</f>
        <v>--</v>
      </c>
      <c r="P38" s="132" t="b">
        <v>0</v>
      </c>
      <c r="Q38" s="131">
        <v>50</v>
      </c>
      <c r="R38" s="131">
        <v>1</v>
      </c>
      <c r="S38" s="134" t="str">
        <f>IFERROR(_xll.qlRateHelperEarliestDate(M38,Trigger),"--")</f>
        <v>--</v>
      </c>
      <c r="T38" s="134" t="str">
        <f>IFERROR(_xll.qlRateHelperPillarDate(M38,Trigger),"--")</f>
        <v>--</v>
      </c>
      <c r="V38" s="3" t="str">
        <f>IFERROR(INDEX($L$3:$L$73,MATCH(X38,$N$3:$N$73,0),1),"")</f>
        <v/>
      </c>
      <c r="W38" s="3" t="e">
        <v>#N/A</v>
      </c>
      <c r="X38" s="3" t="str">
        <f>IFERROR(_xll.qlRateHelperQuoteName(W38,Trigger),"")</f>
        <v/>
      </c>
      <c r="Y38" s="67" t="str">
        <f>IFERROR(_xll.qlRateHelperRate(W38,Trigger),"")</f>
        <v/>
      </c>
      <c r="Z38" s="9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7" t="e">
        <v>#N/A</v>
      </c>
      <c r="AD38" s="150"/>
    </row>
    <row r="39" spans="1:30" ht="11.25" customHeight="1" x14ac:dyDescent="0.2">
      <c r="A39" s="62" t="s">
        <v>9</v>
      </c>
      <c r="B39" s="62" t="s">
        <v>29</v>
      </c>
      <c r="C39" s="62" t="s">
        <v>98</v>
      </c>
      <c r="D39" s="62" t="s">
        <v>5</v>
      </c>
      <c r="E39" s="62" t="s">
        <v>33</v>
      </c>
      <c r="F39" s="62" t="s">
        <v>99</v>
      </c>
      <c r="G39" s="62" t="s">
        <v>4</v>
      </c>
      <c r="H39" s="62" t="s">
        <v>1</v>
      </c>
      <c r="I39" s="62" t="s">
        <v>97</v>
      </c>
      <c r="J39" s="62" t="s">
        <v>25</v>
      </c>
      <c r="L39" s="68" t="str">
        <f>A43</f>
        <v>Sw</v>
      </c>
      <c r="M39" s="131" t="str">
        <f>IF(ISBLANK(J43),"--",J43)</f>
        <v>--</v>
      </c>
      <c r="N39" s="139" t="str">
        <f>IFERROR(_xll.qlRateHelperQuoteName(M39,Trigger),"--")</f>
        <v>--</v>
      </c>
      <c r="O39" s="133" t="str">
        <f>IFERROR(_xll.qlRateHelperQuoteValue($M39,Trigger),"--")</f>
        <v>--</v>
      </c>
      <c r="P39" s="132" t="b">
        <v>0</v>
      </c>
      <c r="Q39" s="131">
        <v>50</v>
      </c>
      <c r="R39" s="131">
        <v>1</v>
      </c>
      <c r="S39" s="134" t="str">
        <f>IFERROR(_xll.qlRateHelperEarliestDate(M39,Trigger),"--")</f>
        <v>--</v>
      </c>
      <c r="T39" s="134" t="str">
        <f>IFERROR(_xll.qlRateHelperPillarDate(M39,Trigger),"--")</f>
        <v>--</v>
      </c>
      <c r="V39" s="3" t="str">
        <f>IFERROR(INDEX($L$3:$L$73,MATCH(X39,$N$3:$N$73,0),1),"")</f>
        <v/>
      </c>
      <c r="W39" s="3" t="e">
        <v>#N/A</v>
      </c>
      <c r="X39" s="3" t="str">
        <f>IFERROR(_xll.qlRateHelperQuoteName(W39,Trigger),"")</f>
        <v/>
      </c>
      <c r="Y39" s="67" t="str">
        <f>IFERROR(_xll.qlRateHelperRate(W39,Trigger),"")</f>
        <v/>
      </c>
      <c r="Z39" s="9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7" t="e">
        <v>#N/A</v>
      </c>
      <c r="AD39" s="150"/>
    </row>
    <row r="40" spans="1:30" ht="11.25" customHeight="1" x14ac:dyDescent="0.2">
      <c r="A40" s="52" t="s">
        <v>26</v>
      </c>
      <c r="B40" s="53" t="s">
        <v>28</v>
      </c>
      <c r="C40" s="54" t="s">
        <v>6</v>
      </c>
      <c r="D40" s="59" t="s">
        <v>8</v>
      </c>
      <c r="E40" s="59" t="s">
        <v>7</v>
      </c>
      <c r="F40" s="59" t="s">
        <v>105</v>
      </c>
      <c r="G40" s="59" t="str">
        <f>PROPER(Currency)&amp;FamilyName&amp;SUBSTITUTE($H$38,"S","M")</f>
        <v>Sekibor3M</v>
      </c>
      <c r="H40" s="57" t="str">
        <f>Currency&amp;$G$38&amp;$H$38&amp;$B40&amp;"_Quote"</f>
        <v>SEKAB3S1Y_Quote</v>
      </c>
      <c r="I40" s="118">
        <v>0</v>
      </c>
      <c r="J40" s="56"/>
      <c r="L40" s="68" t="str">
        <f>A44</f>
        <v>Sw</v>
      </c>
      <c r="M40" s="131" t="str">
        <f>IF(ISBLANK(J44),"--",J44)</f>
        <v>obj_0024c#0010</v>
      </c>
      <c r="N40" s="139" t="str">
        <f>IFERROR(_xll.qlRateHelperQuoteName(M40,Trigger),"--")</f>
        <v>SEKAB3S2Y_Quote</v>
      </c>
      <c r="O40" s="133">
        <f>IFERROR(_xll.qlRateHelperQuoteValue($M40,Trigger),"--")</f>
        <v>-1.9E-3</v>
      </c>
      <c r="P40" s="132" t="b">
        <v>1</v>
      </c>
      <c r="Q40" s="131">
        <v>50</v>
      </c>
      <c r="R40" s="131">
        <v>1</v>
      </c>
      <c r="S40" s="134">
        <f>IFERROR(_xll.qlRateHelperEarliestDate(M40,Trigger),"--")</f>
        <v>42277</v>
      </c>
      <c r="T40" s="134">
        <f>IFERROR(_xll.qlRateHelperPillarDate(M40,Trigger),"--")</f>
        <v>43007</v>
      </c>
      <c r="V40" s="3" t="str">
        <f>IFERROR(INDEX($L$3:$L$73,MATCH(X40,$N$3:$N$73,0),1),"")</f>
        <v/>
      </c>
      <c r="W40" s="3" t="e">
        <v>#N/A</v>
      </c>
      <c r="X40" s="3" t="str">
        <f>IFERROR(_xll.qlRateHelperQuoteName(W40,Trigger),"")</f>
        <v/>
      </c>
      <c r="Y40" s="67" t="str">
        <f>IFERROR(_xll.qlRateHelperRate(W40,Trigger),"")</f>
        <v/>
      </c>
      <c r="Z40" s="9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7" t="e">
        <v>#N/A</v>
      </c>
      <c r="AD40" s="150"/>
    </row>
    <row r="41" spans="1:30" ht="11.25" customHeight="1" x14ac:dyDescent="0.2">
      <c r="A41" s="57" t="s">
        <v>26</v>
      </c>
      <c r="B41" s="58" t="s">
        <v>38</v>
      </c>
      <c r="C41" s="59" t="s">
        <v>6</v>
      </c>
      <c r="D41" s="59" t="s">
        <v>8</v>
      </c>
      <c r="E41" s="59" t="s">
        <v>7</v>
      </c>
      <c r="F41" s="59" t="s">
        <v>105</v>
      </c>
      <c r="G41" s="59" t="str">
        <f>PROPER(Currency)&amp;FamilyName&amp;SUBSTITUTE($H$38,"S","M")</f>
        <v>Sekibor3M</v>
      </c>
      <c r="H41" s="57" t="str">
        <f>Currency&amp;$G$38&amp;$H$38&amp;$B41&amp;"_Quote"</f>
        <v>SEKAB3S15M_Quote</v>
      </c>
      <c r="I41" s="119">
        <v>0</v>
      </c>
      <c r="J41" s="61"/>
      <c r="L41" s="68" t="str">
        <f>A45</f>
        <v>Sw</v>
      </c>
      <c r="M41" s="131" t="str">
        <f>IF(ISBLANK(J45),"--",J45)</f>
        <v>obj_00251#0010</v>
      </c>
      <c r="N41" s="139" t="str">
        <f>IFERROR(_xll.qlRateHelperQuoteName(M41,Trigger),"--")</f>
        <v>SEKAB3S3Y_Quote</v>
      </c>
      <c r="O41" s="133">
        <f>IFERROR(_xll.qlRateHelperQuoteValue($M41,Trigger),"--")</f>
        <v>9.9999999999999991E-5</v>
      </c>
      <c r="P41" s="132" t="b">
        <v>1</v>
      </c>
      <c r="Q41" s="131">
        <v>50</v>
      </c>
      <c r="R41" s="131">
        <v>1</v>
      </c>
      <c r="S41" s="134">
        <f>IFERROR(_xll.qlRateHelperEarliestDate(M41,Trigger),"--")</f>
        <v>42277</v>
      </c>
      <c r="T41" s="134">
        <f>IFERROR(_xll.qlRateHelperPillarDate(M41,Trigger),"--")</f>
        <v>43371</v>
      </c>
      <c r="V41" s="3" t="str">
        <f>IFERROR(INDEX($L$3:$L$73,MATCH(X41,$N$3:$N$73,0),1),"")</f>
        <v/>
      </c>
      <c r="W41" s="3" t="e">
        <v>#N/A</v>
      </c>
      <c r="X41" s="3" t="str">
        <f>IFERROR(_xll.qlRateHelperQuoteName(W41,Trigger),"")</f>
        <v/>
      </c>
      <c r="Y41" s="67" t="str">
        <f>IFERROR(_xll.qlRateHelperRate(W41,Trigger),"")</f>
        <v/>
      </c>
      <c r="Z41" s="9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7" t="e">
        <v>#N/A</v>
      </c>
      <c r="AD41" s="150"/>
    </row>
    <row r="42" spans="1:30" ht="11.25" customHeight="1" x14ac:dyDescent="0.2">
      <c r="A42" s="57" t="s">
        <v>26</v>
      </c>
      <c r="B42" s="58" t="s">
        <v>39</v>
      </c>
      <c r="C42" s="59" t="s">
        <v>6</v>
      </c>
      <c r="D42" s="59" t="s">
        <v>8</v>
      </c>
      <c r="E42" s="59" t="s">
        <v>7</v>
      </c>
      <c r="F42" s="59" t="s">
        <v>105</v>
      </c>
      <c r="G42" s="59" t="str">
        <f>PROPER(Currency)&amp;FamilyName&amp;SUBSTITUTE($H$38,"S","M")</f>
        <v>Sekibor3M</v>
      </c>
      <c r="H42" s="57" t="str">
        <f>Currency&amp;$G$38&amp;$H$38&amp;$B42&amp;"_Quote"</f>
        <v>SEKAB3S18M_Quote</v>
      </c>
      <c r="I42" s="119">
        <v>0</v>
      </c>
      <c r="J42" s="61"/>
      <c r="L42" s="68" t="str">
        <f>A46</f>
        <v>Sw</v>
      </c>
      <c r="M42" s="131" t="str">
        <f>IF(ISBLANK(J46),"--",J46)</f>
        <v>obj_00253#0010</v>
      </c>
      <c r="N42" s="139" t="str">
        <f>IFERROR(_xll.qlRateHelperQuoteName(M42,Trigger),"--")</f>
        <v>SEKAB3S4Y_Quote</v>
      </c>
      <c r="O42" s="133">
        <f>IFERROR(_xll.qlRateHelperQuoteValue($M42,Trigger),"--")</f>
        <v>2.3500000000000001E-3</v>
      </c>
      <c r="P42" s="132" t="b">
        <v>1</v>
      </c>
      <c r="Q42" s="131">
        <v>50</v>
      </c>
      <c r="R42" s="131">
        <v>1</v>
      </c>
      <c r="S42" s="134">
        <f>IFERROR(_xll.qlRateHelperEarliestDate(M42,Trigger),"--")</f>
        <v>42277</v>
      </c>
      <c r="T42" s="134">
        <f>IFERROR(_xll.qlRateHelperPillarDate(M42,Trigger),"--")</f>
        <v>43738</v>
      </c>
      <c r="V42" s="3" t="str">
        <f>IFERROR(INDEX($L$3:$L$73,MATCH(X42,$N$3:$N$73,0),1),"")</f>
        <v/>
      </c>
      <c r="W42" s="3" t="e">
        <v>#N/A</v>
      </c>
      <c r="X42" s="3" t="str">
        <f>IFERROR(_xll.qlRateHelperQuoteName(W42,Trigger),"")</f>
        <v/>
      </c>
      <c r="Y42" s="67" t="str">
        <f>IFERROR(_xll.qlRateHelperRate(W42,Trigger),"")</f>
        <v/>
      </c>
      <c r="Z42" s="9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7" t="e">
        <v>#N/A</v>
      </c>
      <c r="AD42" s="150"/>
    </row>
    <row r="43" spans="1:30" ht="11.25" customHeight="1" x14ac:dyDescent="0.2">
      <c r="A43" s="57" t="s">
        <v>26</v>
      </c>
      <c r="B43" s="58" t="s">
        <v>40</v>
      </c>
      <c r="C43" s="59" t="s">
        <v>6</v>
      </c>
      <c r="D43" s="59" t="s">
        <v>8</v>
      </c>
      <c r="E43" s="59" t="s">
        <v>7</v>
      </c>
      <c r="F43" s="59" t="s">
        <v>105</v>
      </c>
      <c r="G43" s="59" t="str">
        <f>PROPER(Currency)&amp;FamilyName&amp;SUBSTITUTE($H$38,"S","M")</f>
        <v>Sekibor3M</v>
      </c>
      <c r="H43" s="57" t="str">
        <f>Currency&amp;$G$38&amp;$H$38&amp;$B43&amp;"_Quote"</f>
        <v>SEKAB3S21M_Quote</v>
      </c>
      <c r="I43" s="119">
        <v>0</v>
      </c>
      <c r="J43" s="61"/>
      <c r="L43" s="68" t="str">
        <f>A47</f>
        <v>Sw</v>
      </c>
      <c r="M43" s="131" t="str">
        <f>IF(ISBLANK(J47),"--",J47)</f>
        <v>obj_0024f#0010</v>
      </c>
      <c r="N43" s="139" t="str">
        <f>IFERROR(_xll.qlRateHelperQuoteName(M43,Trigger),"--")</f>
        <v>SEKAB3S5Y_Quote</v>
      </c>
      <c r="O43" s="133">
        <f>IFERROR(_xll.qlRateHelperQuoteValue($M43,Trigger),"--")</f>
        <v>4.7499999999999999E-3</v>
      </c>
      <c r="P43" s="132" t="b">
        <v>1</v>
      </c>
      <c r="Q43" s="131">
        <v>50</v>
      </c>
      <c r="R43" s="131">
        <v>1</v>
      </c>
      <c r="S43" s="134">
        <f>IFERROR(_xll.qlRateHelperEarliestDate(M43,Trigger),"--")</f>
        <v>42277</v>
      </c>
      <c r="T43" s="134">
        <f>IFERROR(_xll.qlRateHelperPillarDate(M43,Trigger),"--")</f>
        <v>44104</v>
      </c>
      <c r="V43" s="3" t="str">
        <f>IFERROR(INDEX($L$3:$L$73,MATCH(X43,$N$3:$N$73,0),1),"")</f>
        <v/>
      </c>
      <c r="W43" s="3" t="e">
        <v>#N/A</v>
      </c>
      <c r="X43" s="3" t="str">
        <f>IFERROR(_xll.qlRateHelperQuoteName(W43,Trigger),"")</f>
        <v/>
      </c>
      <c r="Y43" s="67" t="str">
        <f>IFERROR(_xll.qlRateHelperRate(W43,Trigger),"")</f>
        <v/>
      </c>
      <c r="Z43" s="9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7" t="e">
        <v>#N/A</v>
      </c>
      <c r="AD43" s="150"/>
    </row>
    <row r="44" spans="1:30" ht="11.25" customHeight="1" x14ac:dyDescent="0.2">
      <c r="A44" s="57" t="s">
        <v>26</v>
      </c>
      <c r="B44" s="58" t="s">
        <v>41</v>
      </c>
      <c r="C44" s="59" t="s">
        <v>6</v>
      </c>
      <c r="D44" s="59" t="s">
        <v>8</v>
      </c>
      <c r="E44" s="59" t="s">
        <v>7</v>
      </c>
      <c r="F44" s="59" t="s">
        <v>105</v>
      </c>
      <c r="G44" s="59" t="str">
        <f>PROPER(Currency)&amp;FamilyName&amp;SUBSTITUTE($H$38,"S","M")</f>
        <v>Sekibor3M</v>
      </c>
      <c r="H44" s="57" t="str">
        <f>Currency&amp;$G$38&amp;$H$38&amp;$B44&amp;"_Quote"</f>
        <v>SEKAB3S2Y_Quote</v>
      </c>
      <c r="I44" s="119">
        <v>0</v>
      </c>
      <c r="J44" s="61" t="str">
        <f>_xll.qlSwapRateHelper2(,H44,,B44,Calendar,D44,E44,F44,G44,I44,C44,Discounting,PillarDate,,Permanent,Trigger,ObjectOverwrite)</f>
        <v>obj_0024c#0010</v>
      </c>
      <c r="L44" s="68" t="str">
        <f>A48</f>
        <v>Sw</v>
      </c>
      <c r="M44" s="131" t="str">
        <f>IF(ISBLANK(J48),"--",J48)</f>
        <v>obj_0024e#0009</v>
      </c>
      <c r="N44" s="139" t="str">
        <f>IFERROR(_xll.qlRateHelperQuoteName(M44,Trigger),"--")</f>
        <v>SEKAB3S6Y_Quote</v>
      </c>
      <c r="O44" s="133">
        <f>IFERROR(_xll.qlRateHelperQuoteValue($M44,Trigger),"--")</f>
        <v>7.0750000000000006E-3</v>
      </c>
      <c r="P44" s="132" t="b">
        <v>1</v>
      </c>
      <c r="Q44" s="131">
        <v>50</v>
      </c>
      <c r="R44" s="131">
        <v>1</v>
      </c>
      <c r="S44" s="134">
        <f>IFERROR(_xll.qlRateHelperEarliestDate(M44,Trigger),"--")</f>
        <v>42277</v>
      </c>
      <c r="T44" s="134">
        <f>IFERROR(_xll.qlRateHelperPillarDate(M44,Trigger),"--")</f>
        <v>44469</v>
      </c>
      <c r="V44" s="3" t="str">
        <f>IFERROR(INDEX($L$3:$L$73,MATCH(X44,$N$3:$N$73,0),1),"")</f>
        <v/>
      </c>
      <c r="W44" s="3" t="e">
        <v>#N/A</v>
      </c>
      <c r="X44" s="3" t="str">
        <f>IFERROR(_xll.qlRateHelperQuoteName(W44,Trigger),"")</f>
        <v/>
      </c>
      <c r="Y44" s="67" t="str">
        <f>IFERROR(_xll.qlRateHelperRate(W44,Trigger),"")</f>
        <v/>
      </c>
      <c r="Z44" s="9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7" t="e">
        <v>#N/A</v>
      </c>
      <c r="AD44" s="150"/>
    </row>
    <row r="45" spans="1:30" ht="11.25" customHeight="1" x14ac:dyDescent="0.2">
      <c r="A45" s="57" t="s">
        <v>26</v>
      </c>
      <c r="B45" s="58" t="s">
        <v>42</v>
      </c>
      <c r="C45" s="59" t="s">
        <v>6</v>
      </c>
      <c r="D45" s="59" t="s">
        <v>8</v>
      </c>
      <c r="E45" s="59" t="s">
        <v>7</v>
      </c>
      <c r="F45" s="59" t="s">
        <v>105</v>
      </c>
      <c r="G45" s="59" t="str">
        <f>PROPER(Currency)&amp;FamilyName&amp;SUBSTITUTE($H$38,"S","M")</f>
        <v>Sekibor3M</v>
      </c>
      <c r="H45" s="57" t="str">
        <f>Currency&amp;$G$38&amp;$H$38&amp;$B45&amp;"_Quote"</f>
        <v>SEKAB3S3Y_Quote</v>
      </c>
      <c r="I45" s="119">
        <v>0</v>
      </c>
      <c r="J45" s="61" t="str">
        <f>_xll.qlSwapRateHelper2(,H45,,B45,Calendar,D45,E45,F45,G45,I45,C45,Discounting,PillarDate,,Permanent,Trigger,ObjectOverwrite)</f>
        <v>obj_00251#0010</v>
      </c>
      <c r="L45" s="68" t="str">
        <f>A49</f>
        <v>Sw</v>
      </c>
      <c r="M45" s="131" t="str">
        <f>IF(ISBLANK(J49),"--",J49)</f>
        <v>obj_00250#0010</v>
      </c>
      <c r="N45" s="139" t="str">
        <f>IFERROR(_xll.qlRateHelperQuoteName(M45,Trigger),"--")</f>
        <v>SEKAB3S7Y_Quote</v>
      </c>
      <c r="O45" s="133">
        <f>IFERROR(_xll.qlRateHelperQuoteValue($M45,Trigger),"--")</f>
        <v>9.1249999999999994E-3</v>
      </c>
      <c r="P45" s="132" t="b">
        <v>1</v>
      </c>
      <c r="Q45" s="131">
        <v>50</v>
      </c>
      <c r="R45" s="131">
        <v>1</v>
      </c>
      <c r="S45" s="134">
        <f>IFERROR(_xll.qlRateHelperEarliestDate(M45,Trigger),"--")</f>
        <v>42277</v>
      </c>
      <c r="T45" s="134">
        <f>IFERROR(_xll.qlRateHelperPillarDate(M45,Trigger),"--")</f>
        <v>44834</v>
      </c>
      <c r="V45" s="3" t="str">
        <f>IFERROR(INDEX($L$3:$L$73,MATCH(X45,$N$3:$N$73,0),1),"")</f>
        <v/>
      </c>
      <c r="W45" s="3" t="e">
        <v>#N/A</v>
      </c>
      <c r="X45" s="3" t="str">
        <f>IFERROR(_xll.qlRateHelperQuoteName(W45,Trigger),"")</f>
        <v/>
      </c>
      <c r="Y45" s="67" t="str">
        <f>IFERROR(_xll.qlRateHelperRate(W45,Trigger),"")</f>
        <v/>
      </c>
      <c r="Z45" s="9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7" t="e">
        <v>#N/A</v>
      </c>
      <c r="AD45" s="150"/>
    </row>
    <row r="46" spans="1:30" ht="11.25" customHeight="1" x14ac:dyDescent="0.2">
      <c r="A46" s="57" t="s">
        <v>26</v>
      </c>
      <c r="B46" s="58" t="s">
        <v>43</v>
      </c>
      <c r="C46" s="59" t="s">
        <v>6</v>
      </c>
      <c r="D46" s="59" t="s">
        <v>8</v>
      </c>
      <c r="E46" s="59" t="s">
        <v>7</v>
      </c>
      <c r="F46" s="59" t="s">
        <v>105</v>
      </c>
      <c r="G46" s="59" t="str">
        <f>PROPER(Currency)&amp;FamilyName&amp;SUBSTITUTE($H$38,"S","M")</f>
        <v>Sekibor3M</v>
      </c>
      <c r="H46" s="57" t="str">
        <f>Currency&amp;$G$38&amp;$H$38&amp;$B46&amp;"_Quote"</f>
        <v>SEKAB3S4Y_Quote</v>
      </c>
      <c r="I46" s="119">
        <v>0</v>
      </c>
      <c r="J46" s="61" t="str">
        <f>_xll.qlSwapRateHelper2(,H46,,B46,Calendar,D46,E46,F46,G46,I46,C46,Discounting,PillarDate,,Permanent,Trigger,ObjectOverwrite)</f>
        <v>obj_00253#0010</v>
      </c>
      <c r="L46" s="68" t="str">
        <f>A50</f>
        <v>Sw</v>
      </c>
      <c r="M46" s="131" t="str">
        <f>IF(ISBLANK(J50),"--",J50)</f>
        <v>obj_0024d#0010</v>
      </c>
      <c r="N46" s="139" t="str">
        <f>IFERROR(_xll.qlRateHelperQuoteName(M46,Trigger),"--")</f>
        <v>SEKAB3S8Y_Quote</v>
      </c>
      <c r="O46" s="133">
        <f>IFERROR(_xll.qlRateHelperQuoteValue($M46,Trigger),"--")</f>
        <v>1.0874999999999999E-2</v>
      </c>
      <c r="P46" s="132" t="b">
        <v>1</v>
      </c>
      <c r="Q46" s="131">
        <v>50</v>
      </c>
      <c r="R46" s="131">
        <v>1</v>
      </c>
      <c r="S46" s="134">
        <f>IFERROR(_xll.qlRateHelperEarliestDate(M46,Trigger),"--")</f>
        <v>42277</v>
      </c>
      <c r="T46" s="134">
        <f>IFERROR(_xll.qlRateHelperPillarDate(M46,Trigger),"--")</f>
        <v>45198</v>
      </c>
      <c r="V46" s="3" t="str">
        <f>IFERROR(INDEX($L$3:$L$73,MATCH(X46,$N$3:$N$73,0),1),"")</f>
        <v/>
      </c>
      <c r="W46" s="3" t="e">
        <v>#N/A</v>
      </c>
      <c r="X46" s="3" t="str">
        <f>IFERROR(_xll.qlRateHelperQuoteName(W46,Trigger),"")</f>
        <v/>
      </c>
      <c r="Y46" s="67" t="str">
        <f>IFERROR(_xll.qlRateHelperRate(W46,Trigger),"")</f>
        <v/>
      </c>
      <c r="Z46" s="9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7" t="e">
        <v>#N/A</v>
      </c>
      <c r="AD46" s="150"/>
    </row>
    <row r="47" spans="1:30" ht="11.25" customHeight="1" x14ac:dyDescent="0.2">
      <c r="A47" s="57" t="s">
        <v>26</v>
      </c>
      <c r="B47" s="58" t="s">
        <v>44</v>
      </c>
      <c r="C47" s="59" t="s">
        <v>6</v>
      </c>
      <c r="D47" s="59" t="s">
        <v>8</v>
      </c>
      <c r="E47" s="59" t="s">
        <v>7</v>
      </c>
      <c r="F47" s="59" t="s">
        <v>105</v>
      </c>
      <c r="G47" s="59" t="str">
        <f>PROPER(Currency)&amp;FamilyName&amp;SUBSTITUTE($H$38,"S","M")</f>
        <v>Sekibor3M</v>
      </c>
      <c r="H47" s="57" t="str">
        <f>Currency&amp;$G$38&amp;$H$38&amp;$B47&amp;"_Quote"</f>
        <v>SEKAB3S5Y_Quote</v>
      </c>
      <c r="I47" s="119">
        <v>0</v>
      </c>
      <c r="J47" s="61" t="str">
        <f>_xll.qlSwapRateHelper2(,H47,,B47,Calendar,D47,E47,F47,G47,I47,C47,Discounting,PillarDate,,Permanent,Trigger,ObjectOverwrite)</f>
        <v>obj_0024f#0010</v>
      </c>
      <c r="L47" s="68" t="str">
        <f>A51</f>
        <v>Sw</v>
      </c>
      <c r="M47" s="131" t="str">
        <f>IF(ISBLANK(J51),"--",J51)</f>
        <v>obj_00252#0010</v>
      </c>
      <c r="N47" s="139" t="str">
        <f>IFERROR(_xll.qlRateHelperQuoteName(M47,Trigger),"--")</f>
        <v>SEKAB3S9Y_Quote</v>
      </c>
      <c r="O47" s="133">
        <f>IFERROR(_xll.qlRateHelperQuoteValue($M47,Trigger),"--")</f>
        <v>1.23E-2</v>
      </c>
      <c r="P47" s="132" t="b">
        <v>1</v>
      </c>
      <c r="Q47" s="131">
        <v>50</v>
      </c>
      <c r="R47" s="131">
        <v>1</v>
      </c>
      <c r="S47" s="134">
        <f>IFERROR(_xll.qlRateHelperEarliestDate(M47,Trigger),"--")</f>
        <v>42277</v>
      </c>
      <c r="T47" s="134">
        <f>IFERROR(_xll.qlRateHelperPillarDate(M47,Trigger),"--")</f>
        <v>45565</v>
      </c>
      <c r="V47" s="3" t="str">
        <f>IFERROR(INDEX($L$3:$L$73,MATCH(X47,$N$3:$N$73,0),1),"")</f>
        <v/>
      </c>
      <c r="W47" s="3" t="e">
        <v>#N/A</v>
      </c>
      <c r="X47" s="3" t="str">
        <f>IFERROR(_xll.qlRateHelperQuoteName(W47,Trigger),"")</f>
        <v/>
      </c>
      <c r="Y47" s="67" t="str">
        <f>IFERROR(_xll.qlRateHelperRate(W47,Trigger),"")</f>
        <v/>
      </c>
      <c r="Z47" s="9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7" t="e">
        <v>#N/A</v>
      </c>
      <c r="AD47" s="150"/>
    </row>
    <row r="48" spans="1:30" ht="11.25" customHeight="1" x14ac:dyDescent="0.2">
      <c r="A48" s="57" t="s">
        <v>26</v>
      </c>
      <c r="B48" s="58" t="s">
        <v>45</v>
      </c>
      <c r="C48" s="59" t="s">
        <v>6</v>
      </c>
      <c r="D48" s="59" t="s">
        <v>8</v>
      </c>
      <c r="E48" s="59" t="s">
        <v>7</v>
      </c>
      <c r="F48" s="59" t="s">
        <v>105</v>
      </c>
      <c r="G48" s="59" t="str">
        <f>PROPER(Currency)&amp;FamilyName&amp;SUBSTITUTE($H$38,"S","M")</f>
        <v>Sekibor3M</v>
      </c>
      <c r="H48" s="57" t="str">
        <f>Currency&amp;$G$38&amp;$H$38&amp;$B48&amp;"_Quote"</f>
        <v>SEKAB3S6Y_Quote</v>
      </c>
      <c r="I48" s="119">
        <v>0</v>
      </c>
      <c r="J48" s="61" t="str">
        <f>_xll.qlSwapRateHelper2(,H48,,B48,Calendar,D48,E48,F48,G48,I48,C48,Discounting,PillarDate,,Permanent,Trigger,ObjectOverwrite)</f>
        <v>obj_0024e#0009</v>
      </c>
      <c r="L48" s="68" t="str">
        <f>A52</f>
        <v>Sw</v>
      </c>
      <c r="M48" s="131" t="str">
        <f>IF(ISBLANK(J52),"--",J52)</f>
        <v>obj_0024b#0010</v>
      </c>
      <c r="N48" s="139" t="str">
        <f>IFERROR(_xll.qlRateHelperQuoteName(M48,Trigger),"--")</f>
        <v>SEKAB3S10Y_Quote</v>
      </c>
      <c r="O48" s="133">
        <f>IFERROR(_xll.qlRateHelperQuoteValue($M48,Trigger),"--")</f>
        <v>1.3500000000000002E-2</v>
      </c>
      <c r="P48" s="132" t="b">
        <v>1</v>
      </c>
      <c r="Q48" s="131">
        <v>50</v>
      </c>
      <c r="R48" s="131">
        <v>1</v>
      </c>
      <c r="S48" s="134">
        <f>IFERROR(_xll.qlRateHelperEarliestDate(M48,Trigger),"--")</f>
        <v>42277</v>
      </c>
      <c r="T48" s="134">
        <f>IFERROR(_xll.qlRateHelperPillarDate(M48,Trigger),"--")</f>
        <v>45930</v>
      </c>
      <c r="V48" s="3" t="str">
        <f>IFERROR(INDEX($L$3:$L$73,MATCH(X48,$N$3:$N$73,0),1),"")</f>
        <v/>
      </c>
      <c r="W48" s="3" t="e">
        <v>#N/A</v>
      </c>
      <c r="X48" s="3" t="str">
        <f>IFERROR(_xll.qlRateHelperQuoteName(W48,Trigger),"")</f>
        <v/>
      </c>
      <c r="Y48" s="67" t="str">
        <f>IFERROR(_xll.qlRateHelperRate(W48,Trigger),"")</f>
        <v/>
      </c>
      <c r="Z48" s="9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7" t="e">
        <v>#N/A</v>
      </c>
      <c r="AD48" s="150"/>
    </row>
    <row r="49" spans="1:30" ht="11.25" customHeight="1" x14ac:dyDescent="0.2">
      <c r="A49" s="57" t="s">
        <v>26</v>
      </c>
      <c r="B49" s="58" t="s">
        <v>46</v>
      </c>
      <c r="C49" s="59" t="s">
        <v>6</v>
      </c>
      <c r="D49" s="59" t="s">
        <v>8</v>
      </c>
      <c r="E49" s="59" t="s">
        <v>7</v>
      </c>
      <c r="F49" s="59" t="s">
        <v>105</v>
      </c>
      <c r="G49" s="59" t="str">
        <f>PROPER(Currency)&amp;FamilyName&amp;SUBSTITUTE($H$38,"S","M")</f>
        <v>Sekibor3M</v>
      </c>
      <c r="H49" s="57" t="str">
        <f>Currency&amp;$G$38&amp;$H$38&amp;$B49&amp;"_Quote"</f>
        <v>SEKAB3S7Y_Quote</v>
      </c>
      <c r="I49" s="119">
        <v>0</v>
      </c>
      <c r="J49" s="61" t="str">
        <f>_xll.qlSwapRateHelper2(,H49,,B49,Calendar,D49,E49,F49,G49,I49,C49,Discounting,PillarDate,,Permanent,Trigger,ObjectOverwrite)</f>
        <v>obj_00250#0010</v>
      </c>
      <c r="L49" s="68" t="str">
        <f>A53</f>
        <v>Sw</v>
      </c>
      <c r="M49" s="132" t="str">
        <f>IF(ISBLANK(J53),"--",J53)</f>
        <v>--</v>
      </c>
      <c r="N49" s="139" t="str">
        <f>IFERROR(_xll.qlRateHelperQuoteName(M49,Trigger),"--")</f>
        <v>--</v>
      </c>
      <c r="O49" s="133" t="str">
        <f>IFERROR(_xll.qlRateHelperQuoteValue($M49,Trigger),"--")</f>
        <v>--</v>
      </c>
      <c r="P49" s="132" t="b">
        <v>0</v>
      </c>
      <c r="Q49" s="132">
        <v>50</v>
      </c>
      <c r="R49" s="132">
        <v>1</v>
      </c>
      <c r="S49" s="134" t="str">
        <f>IFERROR(_xll.qlRateHelperEarliestDate(M49,Trigger),"--")</f>
        <v>--</v>
      </c>
      <c r="T49" s="134" t="str">
        <f>IFERROR(_xll.qlRateHelperPillarDate(M49,Trigger),"--")</f>
        <v>--</v>
      </c>
      <c r="V49" s="3" t="str">
        <f>IFERROR(INDEX($L$3:$L$73,MATCH(X49,$N$3:$N$73,0),1),"")</f>
        <v/>
      </c>
      <c r="W49" s="3" t="e">
        <v>#N/A</v>
      </c>
      <c r="X49" s="3" t="str">
        <f>IFERROR(_xll.qlRateHelperQuoteName(W49,Trigger),"")</f>
        <v/>
      </c>
      <c r="Y49" s="67" t="str">
        <f>IFERROR(_xll.qlRateHelperRate(W49,Trigger),"")</f>
        <v/>
      </c>
      <c r="Z49" s="9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7" t="e">
        <v>#N/A</v>
      </c>
      <c r="AD49" s="150"/>
    </row>
    <row r="50" spans="1:30" ht="11.25" customHeight="1" x14ac:dyDescent="0.2">
      <c r="A50" s="57" t="s">
        <v>26</v>
      </c>
      <c r="B50" s="58" t="s">
        <v>47</v>
      </c>
      <c r="C50" s="59" t="s">
        <v>6</v>
      </c>
      <c r="D50" s="59" t="s">
        <v>8</v>
      </c>
      <c r="E50" s="59" t="s">
        <v>7</v>
      </c>
      <c r="F50" s="59" t="s">
        <v>105</v>
      </c>
      <c r="G50" s="59" t="str">
        <f>PROPER(Currency)&amp;FamilyName&amp;SUBSTITUTE($H$38,"S","M")</f>
        <v>Sekibor3M</v>
      </c>
      <c r="H50" s="57" t="str">
        <f>Currency&amp;$G$38&amp;$H$38&amp;$B50&amp;"_Quote"</f>
        <v>SEKAB3S8Y_Quote</v>
      </c>
      <c r="I50" s="119">
        <v>0</v>
      </c>
      <c r="J50" s="61" t="str">
        <f>_xll.qlSwapRateHelper2(,H50,,B50,Calendar,D50,E50,F50,G50,I50,C50,Discounting,PillarDate,,Permanent,Trigger,ObjectOverwrite)</f>
        <v>obj_0024d#0010</v>
      </c>
      <c r="L50" s="68" t="str">
        <f>A54</f>
        <v>Sw</v>
      </c>
      <c r="M50" s="132" t="str">
        <f>IF(ISBLANK(J54),"--",J54)</f>
        <v>obj_00246#0010</v>
      </c>
      <c r="N50" s="139" t="str">
        <f>IFERROR(_xll.qlRateHelperQuoteName(M50,Trigger),"--")</f>
        <v>SEKAB3S12Y_Quote</v>
      </c>
      <c r="O50" s="133">
        <f>IFERROR(_xll.qlRateHelperQuoteValue($M50,Trigger),"--")</f>
        <v>1.55E-2</v>
      </c>
      <c r="P50" s="132" t="b">
        <v>1</v>
      </c>
      <c r="Q50" s="132">
        <v>50</v>
      </c>
      <c r="R50" s="132">
        <v>1</v>
      </c>
      <c r="S50" s="134">
        <f>IFERROR(_xll.qlRateHelperEarliestDate(M50,Trigger),"--")</f>
        <v>42277</v>
      </c>
      <c r="T50" s="134">
        <f>IFERROR(_xll.qlRateHelperPillarDate(M50,Trigger),"--")</f>
        <v>46660</v>
      </c>
      <c r="V50" s="3" t="str">
        <f>IFERROR(INDEX($L$3:$L$73,MATCH(X50,$N$3:$N$73,0),1),"")</f>
        <v/>
      </c>
      <c r="W50" s="3" t="e">
        <v>#N/A</v>
      </c>
      <c r="X50" s="3" t="str">
        <f>IFERROR(_xll.qlRateHelperQuoteName(W50,Trigger),"")</f>
        <v/>
      </c>
      <c r="Y50" s="67" t="str">
        <f>IFERROR(_xll.qlRateHelperRate(W50,Trigger),"")</f>
        <v/>
      </c>
      <c r="Z50" s="9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7" t="e">
        <v>#N/A</v>
      </c>
      <c r="AD50" s="150"/>
    </row>
    <row r="51" spans="1:30" ht="11.25" customHeight="1" x14ac:dyDescent="0.2">
      <c r="A51" s="57" t="s">
        <v>26</v>
      </c>
      <c r="B51" s="58" t="s">
        <v>48</v>
      </c>
      <c r="C51" s="59" t="s">
        <v>6</v>
      </c>
      <c r="D51" s="59" t="s">
        <v>8</v>
      </c>
      <c r="E51" s="59" t="s">
        <v>7</v>
      </c>
      <c r="F51" s="59" t="s">
        <v>105</v>
      </c>
      <c r="G51" s="59" t="str">
        <f>PROPER(Currency)&amp;FamilyName&amp;SUBSTITUTE($H$38,"S","M")</f>
        <v>Sekibor3M</v>
      </c>
      <c r="H51" s="57" t="str">
        <f>Currency&amp;$G$38&amp;$H$38&amp;$B51&amp;"_Quote"</f>
        <v>SEKAB3S9Y_Quote</v>
      </c>
      <c r="I51" s="119">
        <v>0</v>
      </c>
      <c r="J51" s="61" t="str">
        <f>_xll.qlSwapRateHelper2(,H51,,B51,Calendar,D51,E51,F51,G51,I51,C51,Discounting,PillarDate,,Permanent,Trigger,ObjectOverwrite)</f>
        <v>obj_00252#0010</v>
      </c>
      <c r="L51" s="68" t="str">
        <f>A55</f>
        <v>Sw</v>
      </c>
      <c r="M51" s="132" t="str">
        <f>IF(ISBLANK(J55),"--",J55)</f>
        <v>--</v>
      </c>
      <c r="N51" s="139" t="str">
        <f>IFERROR(_xll.qlRateHelperQuoteName(M51,Trigger),"--")</f>
        <v>--</v>
      </c>
      <c r="O51" s="133" t="str">
        <f>IFERROR(_xll.qlRateHelperQuoteValue($M51,Trigger),"--")</f>
        <v>--</v>
      </c>
      <c r="P51" s="132" t="b">
        <v>0</v>
      </c>
      <c r="Q51" s="132">
        <v>50</v>
      </c>
      <c r="R51" s="132">
        <v>1</v>
      </c>
      <c r="S51" s="134" t="str">
        <f>IFERROR(_xll.qlRateHelperEarliestDate(M51,Trigger),"--")</f>
        <v>--</v>
      </c>
      <c r="T51" s="134" t="str">
        <f>IFERROR(_xll.qlRateHelperPillarDate(M51,Trigger),"--")</f>
        <v>--</v>
      </c>
      <c r="V51" s="3" t="str">
        <f>IFERROR(INDEX($L$3:$L$73,MATCH(X51,$N$3:$N$73,0),1),"")</f>
        <v/>
      </c>
      <c r="W51" s="3" t="e">
        <v>#N/A</v>
      </c>
      <c r="X51" s="3" t="str">
        <f>IFERROR(_xll.qlRateHelperQuoteName(W51,Trigger),"")</f>
        <v/>
      </c>
      <c r="Y51" s="67" t="str">
        <f>IFERROR(_xll.qlRateHelperRate(W51,Trigger),"")</f>
        <v/>
      </c>
      <c r="Z51" s="9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7" t="e">
        <v>#N/A</v>
      </c>
      <c r="AD51" s="150"/>
    </row>
    <row r="52" spans="1:30" ht="11.25" customHeight="1" x14ac:dyDescent="0.2">
      <c r="A52" s="57" t="s">
        <v>26</v>
      </c>
      <c r="B52" s="58" t="s">
        <v>49</v>
      </c>
      <c r="C52" s="59" t="s">
        <v>6</v>
      </c>
      <c r="D52" s="59" t="s">
        <v>8</v>
      </c>
      <c r="E52" s="59" t="s">
        <v>7</v>
      </c>
      <c r="F52" s="59" t="s">
        <v>105</v>
      </c>
      <c r="G52" s="59" t="str">
        <f>PROPER(Currency)&amp;FamilyName&amp;SUBSTITUTE($H$38,"S","M")</f>
        <v>Sekibor3M</v>
      </c>
      <c r="H52" s="57" t="str">
        <f>Currency&amp;$G$38&amp;$H$38&amp;$B52&amp;"_Quote"</f>
        <v>SEKAB3S10Y_Quote</v>
      </c>
      <c r="I52" s="119">
        <v>0</v>
      </c>
      <c r="J52" s="61" t="str">
        <f>_xll.qlSwapRateHelper2(,H52,,B52,Calendar,D52,E52,F52,G52,I52,C52,Discounting,PillarDate,,Permanent,Trigger,ObjectOverwrite)</f>
        <v>obj_0024b#0010</v>
      </c>
      <c r="L52" s="68" t="str">
        <f>A56</f>
        <v>Sw</v>
      </c>
      <c r="M52" s="132" t="str">
        <f>IF(ISBLANK(J56),"--",J56)</f>
        <v>--</v>
      </c>
      <c r="N52" s="139" t="str">
        <f>IFERROR(_xll.qlRateHelperQuoteName(M52,Trigger),"--")</f>
        <v>--</v>
      </c>
      <c r="O52" s="133" t="str">
        <f>IFERROR(_xll.qlRateHelperQuoteValue($M52,Trigger),"--")</f>
        <v>--</v>
      </c>
      <c r="P52" s="132" t="b">
        <v>0</v>
      </c>
      <c r="Q52" s="132">
        <v>50</v>
      </c>
      <c r="R52" s="132">
        <v>1</v>
      </c>
      <c r="S52" s="134" t="str">
        <f>IFERROR(_xll.qlRateHelperEarliestDate(M52,Trigger),"--")</f>
        <v>--</v>
      </c>
      <c r="T52" s="134" t="str">
        <f>IFERROR(_xll.qlRateHelperPillarDate(M52,Trigger),"--")</f>
        <v>--</v>
      </c>
      <c r="V52" s="3" t="str">
        <f>IFERROR(INDEX($L$3:$L$73,MATCH(X52,$N$3:$N$73,0),1),"")</f>
        <v/>
      </c>
      <c r="W52" s="3" t="e">
        <v>#N/A</v>
      </c>
      <c r="X52" s="3" t="str">
        <f>IFERROR(_xll.qlRateHelperQuoteName(W52,Trigger),"")</f>
        <v/>
      </c>
      <c r="Y52" s="67" t="str">
        <f>IFERROR(_xll.qlRateHelperRate(W52,Trigger),"")</f>
        <v/>
      </c>
      <c r="Z52" s="95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7" t="e">
        <v>#N/A</v>
      </c>
      <c r="AD52" s="150"/>
    </row>
    <row r="53" spans="1:30" ht="11.25" customHeight="1" x14ac:dyDescent="0.2">
      <c r="A53" s="57" t="s">
        <v>26</v>
      </c>
      <c r="B53" s="58" t="s">
        <v>82</v>
      </c>
      <c r="C53" s="59" t="s">
        <v>6</v>
      </c>
      <c r="D53" s="59" t="s">
        <v>8</v>
      </c>
      <c r="E53" s="59" t="s">
        <v>7</v>
      </c>
      <c r="F53" s="59" t="s">
        <v>105</v>
      </c>
      <c r="G53" s="59" t="str">
        <f>PROPER(Currency)&amp;FamilyName&amp;SUBSTITUTE($H$38,"S","M")</f>
        <v>Sekibor3M</v>
      </c>
      <c r="H53" s="57" t="str">
        <f>Currency&amp;$G$38&amp;$H$38&amp;$B53&amp;"_Quote"</f>
        <v>SEKAB3S11Y_Quote</v>
      </c>
      <c r="I53" s="119">
        <v>0</v>
      </c>
      <c r="J53" s="61"/>
      <c r="L53" s="68" t="str">
        <f>A57</f>
        <v>Sw</v>
      </c>
      <c r="M53" s="132" t="str">
        <f>IF(ISBLANK(J57),"--",J57)</f>
        <v>obj_00255#0010</v>
      </c>
      <c r="N53" s="139" t="str">
        <f>IFERROR(_xll.qlRateHelperQuoteName(M53,Trigger),"--")</f>
        <v>SEKAB3S15Y_Quote</v>
      </c>
      <c r="O53" s="133">
        <f>IFERROR(_xll.qlRateHelperQuoteValue($M53,Trigger),"--")</f>
        <v>1.7750000000000002E-2</v>
      </c>
      <c r="P53" s="132" t="b">
        <v>1</v>
      </c>
      <c r="Q53" s="132">
        <v>50</v>
      </c>
      <c r="R53" s="132">
        <v>1</v>
      </c>
      <c r="S53" s="134">
        <f>IFERROR(_xll.qlRateHelperEarliestDate(M53,Trigger),"--")</f>
        <v>42277</v>
      </c>
      <c r="T53" s="134">
        <f>IFERROR(_xll.qlRateHelperPillarDate(M53,Trigger),"--")</f>
        <v>47756</v>
      </c>
      <c r="V53" s="3" t="str">
        <f>IFERROR(INDEX($L$3:$L$73,MATCH(X53,$N$3:$N$73,0),1),"")</f>
        <v/>
      </c>
      <c r="W53" s="3" t="e">
        <v>#N/A</v>
      </c>
      <c r="X53" s="3" t="str">
        <f>IFERROR(_xll.qlRateHelperQuoteName(W53,Trigger),"")</f>
        <v/>
      </c>
      <c r="Y53" s="67" t="str">
        <f>IFERROR(_xll.qlRateHelperRate(W53,Trigger),"")</f>
        <v/>
      </c>
      <c r="Z53" s="95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7" t="e">
        <v>#N/A</v>
      </c>
      <c r="AD53" s="150"/>
    </row>
    <row r="54" spans="1:30" ht="11.25" customHeight="1" x14ac:dyDescent="0.2">
      <c r="A54" s="57" t="s">
        <v>26</v>
      </c>
      <c r="B54" s="58" t="s">
        <v>50</v>
      </c>
      <c r="C54" s="59" t="s">
        <v>6</v>
      </c>
      <c r="D54" s="59" t="s">
        <v>8</v>
      </c>
      <c r="E54" s="59" t="s">
        <v>7</v>
      </c>
      <c r="F54" s="59" t="s">
        <v>105</v>
      </c>
      <c r="G54" s="59" t="str">
        <f>PROPER(Currency)&amp;FamilyName&amp;SUBSTITUTE($H$38,"S","M")</f>
        <v>Sekibor3M</v>
      </c>
      <c r="H54" s="57" t="str">
        <f>Currency&amp;$G$38&amp;$H$38&amp;$B54&amp;"_Quote"</f>
        <v>SEKAB3S12Y_Quote</v>
      </c>
      <c r="I54" s="119">
        <v>0</v>
      </c>
      <c r="J54" s="61" t="str">
        <f>_xll.qlSwapRateHelper2(,H54,,B54,Calendar,D54,E54,F54,G54,I54,C54,Discounting,PillarDate,,Permanent,Trigger,ObjectOverwrite)</f>
        <v>obj_00246#0010</v>
      </c>
      <c r="L54" s="68" t="str">
        <f>A58</f>
        <v>Sw</v>
      </c>
      <c r="M54" s="132" t="str">
        <f>IF(ISBLANK(J58),"--",J58)</f>
        <v>--</v>
      </c>
      <c r="N54" s="139" t="str">
        <f>IFERROR(_xll.qlRateHelperQuoteName(M54,Trigger),"--")</f>
        <v>--</v>
      </c>
      <c r="O54" s="133" t="str">
        <f>IFERROR(_xll.qlRateHelperQuoteValue($M54,Trigger),"--")</f>
        <v>--</v>
      </c>
      <c r="P54" s="132" t="b">
        <v>0</v>
      </c>
      <c r="Q54" s="132">
        <v>50</v>
      </c>
      <c r="R54" s="132">
        <v>1</v>
      </c>
      <c r="S54" s="134" t="str">
        <f>IFERROR(_xll.qlRateHelperEarliestDate(M54,Trigger),"--")</f>
        <v>--</v>
      </c>
      <c r="T54" s="134" t="str">
        <f>IFERROR(_xll.qlRateHelperPillarDate(M54,Trigger),"--")</f>
        <v>--</v>
      </c>
      <c r="V54" s="3" t="str">
        <f>IFERROR(INDEX($L$3:$L$73,MATCH(X54,$N$3:$N$73,0),1),"")</f>
        <v/>
      </c>
      <c r="W54" s="3" t="e">
        <v>#N/A</v>
      </c>
      <c r="X54" s="3" t="str">
        <f>IFERROR(_xll.qlRateHelperQuoteName(W54,Trigger),"")</f>
        <v/>
      </c>
      <c r="Y54" s="67" t="str">
        <f>IFERROR(_xll.qlRateHelperRate(W54,Trigger),"")</f>
        <v/>
      </c>
      <c r="Z54" s="95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7" t="e">
        <v>#N/A</v>
      </c>
      <c r="AD54" s="150"/>
    </row>
    <row r="55" spans="1:30" ht="11.25" customHeight="1" x14ac:dyDescent="0.2">
      <c r="A55" s="57" t="s">
        <v>26</v>
      </c>
      <c r="B55" s="58" t="s">
        <v>83</v>
      </c>
      <c r="C55" s="59" t="s">
        <v>6</v>
      </c>
      <c r="D55" s="59" t="s">
        <v>8</v>
      </c>
      <c r="E55" s="59" t="s">
        <v>7</v>
      </c>
      <c r="F55" s="59" t="s">
        <v>105</v>
      </c>
      <c r="G55" s="59" t="str">
        <f>PROPER(Currency)&amp;FamilyName&amp;SUBSTITUTE($H$38,"S","M")</f>
        <v>Sekibor3M</v>
      </c>
      <c r="H55" s="57" t="str">
        <f>Currency&amp;$G$38&amp;$H$38&amp;$B55&amp;"_Quote"</f>
        <v>SEKAB3S13Y_Quote</v>
      </c>
      <c r="I55" s="119">
        <v>0</v>
      </c>
      <c r="J55" s="61"/>
      <c r="L55" s="68" t="str">
        <f>A59</f>
        <v>Sw</v>
      </c>
      <c r="M55" s="132" t="str">
        <f>IF(ISBLANK(J59),"--",J59)</f>
        <v>--</v>
      </c>
      <c r="N55" s="139" t="str">
        <f>IFERROR(_xll.qlRateHelperQuoteName(M55,Trigger),"--")</f>
        <v>--</v>
      </c>
      <c r="O55" s="133" t="str">
        <f>IFERROR(_xll.qlRateHelperQuoteValue($M55,Trigger),"--")</f>
        <v>--</v>
      </c>
      <c r="P55" s="132" t="b">
        <v>0</v>
      </c>
      <c r="Q55" s="132">
        <v>50</v>
      </c>
      <c r="R55" s="132">
        <v>1</v>
      </c>
      <c r="S55" s="134" t="str">
        <f>IFERROR(_xll.qlRateHelperEarliestDate(M55,Trigger),"--")</f>
        <v>--</v>
      </c>
      <c r="T55" s="134" t="str">
        <f>IFERROR(_xll.qlRateHelperPillarDate(M55,Trigger),"--")</f>
        <v>--</v>
      </c>
      <c r="V55" s="3" t="str">
        <f>IFERROR(INDEX($L$3:$L$73,MATCH(X55,$N$3:$N$73,0),1),"")</f>
        <v/>
      </c>
      <c r="W55" s="3" t="e">
        <v>#N/A</v>
      </c>
      <c r="X55" s="3" t="str">
        <f>IFERROR(_xll.qlRateHelperQuoteName(W55,Trigger),"")</f>
        <v/>
      </c>
      <c r="Y55" s="67" t="str">
        <f>IFERROR(_xll.qlRateHelperRate(W55,Trigger),"")</f>
        <v/>
      </c>
      <c r="Z55" s="95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7" t="e">
        <v>#N/A</v>
      </c>
      <c r="AD55" s="150"/>
    </row>
    <row r="56" spans="1:30" ht="11.25" customHeight="1" x14ac:dyDescent="0.2">
      <c r="A56" s="57" t="s">
        <v>26</v>
      </c>
      <c r="B56" s="58" t="s">
        <v>84</v>
      </c>
      <c r="C56" s="59" t="s">
        <v>6</v>
      </c>
      <c r="D56" s="59" t="s">
        <v>8</v>
      </c>
      <c r="E56" s="59" t="s">
        <v>7</v>
      </c>
      <c r="F56" s="59" t="s">
        <v>105</v>
      </c>
      <c r="G56" s="59" t="str">
        <f>PROPER(Currency)&amp;FamilyName&amp;SUBSTITUTE($H$38,"S","M")</f>
        <v>Sekibor3M</v>
      </c>
      <c r="H56" s="57" t="str">
        <f>Currency&amp;$G$38&amp;$H$38&amp;$B56&amp;"_Quote"</f>
        <v>SEKAB3S14Y_Quote</v>
      </c>
      <c r="I56" s="119">
        <v>0</v>
      </c>
      <c r="J56" s="61"/>
      <c r="L56" s="68" t="str">
        <f>A60</f>
        <v>Sw</v>
      </c>
      <c r="M56" s="132" t="str">
        <f>IF(ISBLANK(J60),"--",J60)</f>
        <v>--</v>
      </c>
      <c r="N56" s="139" t="str">
        <f>IFERROR(_xll.qlRateHelperQuoteName(M56,Trigger),"--")</f>
        <v>--</v>
      </c>
      <c r="O56" s="133" t="str">
        <f>IFERROR(_xll.qlRateHelperQuoteValue($M56,Trigger),"--")</f>
        <v>--</v>
      </c>
      <c r="P56" s="132" t="b">
        <v>0</v>
      </c>
      <c r="Q56" s="132">
        <v>50</v>
      </c>
      <c r="R56" s="132">
        <v>1</v>
      </c>
      <c r="S56" s="134" t="str">
        <f>IFERROR(_xll.qlRateHelperEarliestDate(M56,Trigger),"--")</f>
        <v>--</v>
      </c>
      <c r="T56" s="134" t="str">
        <f>IFERROR(_xll.qlRateHelperPillarDate(M56,Trigger),"--")</f>
        <v>--</v>
      </c>
      <c r="V56" s="3" t="str">
        <f>IFERROR(INDEX($L$3:$L$73,MATCH(X56,$N$3:$N$73,0),1),"")</f>
        <v/>
      </c>
      <c r="W56" s="3" t="e">
        <v>#N/A</v>
      </c>
      <c r="X56" s="3" t="str">
        <f>IFERROR(_xll.qlRateHelperQuoteName(W56,Trigger),"")</f>
        <v/>
      </c>
      <c r="Y56" s="67" t="str">
        <f>IFERROR(_xll.qlRateHelperRate(W56,Trigger),"")</f>
        <v/>
      </c>
      <c r="Z56" s="95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7" t="e">
        <v>#N/A</v>
      </c>
      <c r="AD56" s="150"/>
    </row>
    <row r="57" spans="1:30" ht="11.25" customHeight="1" x14ac:dyDescent="0.2">
      <c r="A57" s="57" t="s">
        <v>26</v>
      </c>
      <c r="B57" s="58" t="s">
        <v>51</v>
      </c>
      <c r="C57" s="59" t="s">
        <v>6</v>
      </c>
      <c r="D57" s="59" t="s">
        <v>8</v>
      </c>
      <c r="E57" s="59" t="s">
        <v>7</v>
      </c>
      <c r="F57" s="59" t="s">
        <v>105</v>
      </c>
      <c r="G57" s="59" t="str">
        <f>PROPER(Currency)&amp;FamilyName&amp;SUBSTITUTE($H$38,"S","M")</f>
        <v>Sekibor3M</v>
      </c>
      <c r="H57" s="57" t="str">
        <f>Currency&amp;$G$38&amp;$H$38&amp;$B57&amp;"_Quote"</f>
        <v>SEKAB3S15Y_Quote</v>
      </c>
      <c r="I57" s="119">
        <v>0</v>
      </c>
      <c r="J57" s="61" t="str">
        <f>_xll.qlSwapRateHelper2(,H57,,B57,Calendar,D57,E57,F57,G57,I57,C57,Discounting,PillarDate,,Permanent,Trigger,ObjectOverwrite)</f>
        <v>obj_00255#0010</v>
      </c>
      <c r="L57" s="68" t="str">
        <f>A61</f>
        <v>Sw</v>
      </c>
      <c r="M57" s="132" t="str">
        <f>IF(ISBLANK(J61),"--",J61)</f>
        <v>--</v>
      </c>
      <c r="N57" s="139" t="str">
        <f>IFERROR(_xll.qlRateHelperQuoteName(M57,Trigger),"--")</f>
        <v>--</v>
      </c>
      <c r="O57" s="133" t="str">
        <f>IFERROR(_xll.qlRateHelperQuoteValue($M57,Trigger),"--")</f>
        <v>--</v>
      </c>
      <c r="P57" s="132" t="b">
        <v>0</v>
      </c>
      <c r="Q57" s="132">
        <v>50</v>
      </c>
      <c r="R57" s="132">
        <v>1</v>
      </c>
      <c r="S57" s="134" t="str">
        <f>IFERROR(_xll.qlRateHelperEarliestDate(M57,Trigger),"--")</f>
        <v>--</v>
      </c>
      <c r="T57" s="134" t="str">
        <f>IFERROR(_xll.qlRateHelperPillarDate(M57,Trigger),"--")</f>
        <v>--</v>
      </c>
      <c r="V57" s="3" t="str">
        <f>IFERROR(INDEX($L$3:$L$73,MATCH(X57,$N$3:$N$73,0),1),"")</f>
        <v/>
      </c>
      <c r="W57" s="3" t="e">
        <v>#N/A</v>
      </c>
      <c r="X57" s="3" t="str">
        <f>IFERROR(_xll.qlRateHelperQuoteName(W57,Trigger),"")</f>
        <v/>
      </c>
      <c r="Y57" s="67" t="str">
        <f>IFERROR(_xll.qlRateHelperRate(W57,Trigger),"")</f>
        <v/>
      </c>
      <c r="Z57" s="95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7" t="e">
        <v>#N/A</v>
      </c>
      <c r="AD57" s="150"/>
    </row>
    <row r="58" spans="1:30" ht="11.25" customHeight="1" x14ac:dyDescent="0.2">
      <c r="A58" s="57" t="s">
        <v>26</v>
      </c>
      <c r="B58" s="58" t="s">
        <v>85</v>
      </c>
      <c r="C58" s="59" t="s">
        <v>6</v>
      </c>
      <c r="D58" s="59" t="s">
        <v>8</v>
      </c>
      <c r="E58" s="59" t="s">
        <v>7</v>
      </c>
      <c r="F58" s="59" t="s">
        <v>105</v>
      </c>
      <c r="G58" s="59" t="str">
        <f>PROPER(Currency)&amp;FamilyName&amp;SUBSTITUTE($H$38,"S","M")</f>
        <v>Sekibor3M</v>
      </c>
      <c r="H58" s="57" t="str">
        <f>Currency&amp;$G$38&amp;$H$38&amp;$B58&amp;"_Quote"</f>
        <v>SEKAB3S16Y_Quote</v>
      </c>
      <c r="I58" s="119">
        <v>0</v>
      </c>
      <c r="J58" s="61"/>
      <c r="L58" s="68" t="str">
        <f>A62</f>
        <v>Sw</v>
      </c>
      <c r="M58" s="132" t="str">
        <f>IF(ISBLANK(J62),"--",J62)</f>
        <v>obj_00247#0010</v>
      </c>
      <c r="N58" s="139" t="str">
        <f>IFERROR(_xll.qlRateHelperQuoteName(M58,Trigger),"--")</f>
        <v>SEKAB3S20Y_Quote</v>
      </c>
      <c r="O58" s="133">
        <f>IFERROR(_xll.qlRateHelperQuoteValue($M58,Trigger),"--")</f>
        <v>1.985E-2</v>
      </c>
      <c r="P58" s="132" t="b">
        <v>1</v>
      </c>
      <c r="Q58" s="132">
        <v>50</v>
      </c>
      <c r="R58" s="132">
        <v>1</v>
      </c>
      <c r="S58" s="134">
        <f>IFERROR(_xll.qlRateHelperEarliestDate(M58,Trigger),"--")</f>
        <v>42277</v>
      </c>
      <c r="T58" s="134">
        <f>IFERROR(_xll.qlRateHelperPillarDate(M58,Trigger),"--")</f>
        <v>49580</v>
      </c>
      <c r="V58" s="3" t="str">
        <f>IFERROR(INDEX($L$3:$L$73,MATCH(X58,$N$3:$N$73,0),1),"")</f>
        <v/>
      </c>
      <c r="W58" s="3" t="e">
        <v>#N/A</v>
      </c>
      <c r="X58" s="3" t="str">
        <f>IFERROR(_xll.qlRateHelperQuoteName(W58,Trigger),"")</f>
        <v/>
      </c>
      <c r="Y58" s="67" t="str">
        <f>IFERROR(_xll.qlRateHelperRate(W58,Trigger),"")</f>
        <v/>
      </c>
      <c r="Z58" s="95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7" t="e">
        <v>#N/A</v>
      </c>
      <c r="AD58" s="150"/>
    </row>
    <row r="59" spans="1:30" ht="11.25" customHeight="1" x14ac:dyDescent="0.2">
      <c r="A59" s="57" t="s">
        <v>26</v>
      </c>
      <c r="B59" s="58" t="s">
        <v>86</v>
      </c>
      <c r="C59" s="59" t="s">
        <v>6</v>
      </c>
      <c r="D59" s="59" t="s">
        <v>8</v>
      </c>
      <c r="E59" s="59" t="s">
        <v>7</v>
      </c>
      <c r="F59" s="59" t="s">
        <v>105</v>
      </c>
      <c r="G59" s="59" t="str">
        <f>PROPER(Currency)&amp;FamilyName&amp;SUBSTITUTE($H$38,"S","M")</f>
        <v>Sekibor3M</v>
      </c>
      <c r="H59" s="57" t="str">
        <f>Currency&amp;$G$38&amp;$H$38&amp;$B59&amp;"_Quote"</f>
        <v>SEKAB3S17Y_Quote</v>
      </c>
      <c r="I59" s="119">
        <v>0</v>
      </c>
      <c r="J59" s="61"/>
      <c r="L59" s="68" t="str">
        <f>A63</f>
        <v>Sw</v>
      </c>
      <c r="M59" s="132" t="str">
        <f>IF(ISBLANK(J63),"--",J63)</f>
        <v>--</v>
      </c>
      <c r="N59" s="139" t="str">
        <f>IFERROR(_xll.qlRateHelperQuoteName(M59,Trigger),"--")</f>
        <v>--</v>
      </c>
      <c r="O59" s="133" t="str">
        <f>IFERROR(_xll.qlRateHelperQuoteValue($M59,Trigger),"--")</f>
        <v>--</v>
      </c>
      <c r="P59" s="132" t="b">
        <v>0</v>
      </c>
      <c r="Q59" s="132">
        <v>50</v>
      </c>
      <c r="R59" s="132">
        <v>1</v>
      </c>
      <c r="S59" s="134" t="str">
        <f>IFERROR(_xll.qlRateHelperEarliestDate(M59,Trigger),"--")</f>
        <v>--</v>
      </c>
      <c r="T59" s="134" t="str">
        <f>IFERROR(_xll.qlRateHelperPillarDate(M59,Trigger),"--")</f>
        <v>--</v>
      </c>
      <c r="V59" s="3" t="str">
        <f>IFERROR(INDEX($L$3:$L$73,MATCH(X59,$N$3:$N$73,0),1),"")</f>
        <v/>
      </c>
      <c r="W59" s="3" t="e">
        <v>#N/A</v>
      </c>
      <c r="X59" s="3" t="str">
        <f>IFERROR(_xll.qlRateHelperQuoteName(W59,Trigger),"")</f>
        <v/>
      </c>
      <c r="Y59" s="67" t="str">
        <f>IFERROR(_xll.qlRateHelperRate(W59,Trigger),"")</f>
        <v/>
      </c>
      <c r="Z59" s="95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7" t="e">
        <v>#N/A</v>
      </c>
      <c r="AD59" s="150"/>
    </row>
    <row r="60" spans="1:30" ht="11.25" customHeight="1" x14ac:dyDescent="0.2">
      <c r="A60" s="57" t="s">
        <v>26</v>
      </c>
      <c r="B60" s="58" t="s">
        <v>87</v>
      </c>
      <c r="C60" s="59" t="s">
        <v>6</v>
      </c>
      <c r="D60" s="59" t="s">
        <v>8</v>
      </c>
      <c r="E60" s="59" t="s">
        <v>7</v>
      </c>
      <c r="F60" s="59" t="s">
        <v>105</v>
      </c>
      <c r="G60" s="59" t="str">
        <f>PROPER(Currency)&amp;FamilyName&amp;SUBSTITUTE($H$38,"S","M")</f>
        <v>Sekibor3M</v>
      </c>
      <c r="H60" s="57" t="str">
        <f>Currency&amp;$G$38&amp;$H$38&amp;$B60&amp;"_Quote"</f>
        <v>SEKAB3S18Y_Quote</v>
      </c>
      <c r="I60" s="119">
        <v>0</v>
      </c>
      <c r="J60" s="61"/>
      <c r="L60" s="68" t="str">
        <f>A64</f>
        <v>Sw</v>
      </c>
      <c r="M60" s="132" t="str">
        <f>IF(ISBLANK(J64),"--",J64)</f>
        <v>--</v>
      </c>
      <c r="N60" s="139" t="str">
        <f>IFERROR(_xll.qlRateHelperQuoteName(M60,Trigger),"--")</f>
        <v>--</v>
      </c>
      <c r="O60" s="133" t="str">
        <f>IFERROR(_xll.qlRateHelperQuoteValue($M60,Trigger),"--")</f>
        <v>--</v>
      </c>
      <c r="P60" s="132" t="b">
        <v>0</v>
      </c>
      <c r="Q60" s="132">
        <v>50</v>
      </c>
      <c r="R60" s="132">
        <v>1</v>
      </c>
      <c r="S60" s="134" t="str">
        <f>IFERROR(_xll.qlRateHelperEarliestDate(M60,Trigger),"--")</f>
        <v>--</v>
      </c>
      <c r="T60" s="134" t="str">
        <f>IFERROR(_xll.qlRateHelperPillarDate(M60,Trigger),"--")</f>
        <v>--</v>
      </c>
      <c r="V60" s="3" t="str">
        <f>IFERROR(INDEX($L$3:$L$73,MATCH(X60,$N$3:$N$73,0),1),"")</f>
        <v/>
      </c>
      <c r="W60" s="3" t="e">
        <v>#N/A</v>
      </c>
      <c r="X60" s="3" t="str">
        <f>IFERROR(_xll.qlRateHelperQuoteName(W60,Trigger),"")</f>
        <v/>
      </c>
      <c r="Y60" s="67" t="str">
        <f>IFERROR(_xll.qlRateHelperRate(W60,Trigger),"")</f>
        <v/>
      </c>
      <c r="Z60" s="95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7" t="e">
        <v>#N/A</v>
      </c>
      <c r="AD60" s="150"/>
    </row>
    <row r="61" spans="1:30" ht="11.25" customHeight="1" x14ac:dyDescent="0.2">
      <c r="A61" s="57" t="s">
        <v>26</v>
      </c>
      <c r="B61" s="58" t="s">
        <v>88</v>
      </c>
      <c r="C61" s="59" t="s">
        <v>6</v>
      </c>
      <c r="D61" s="59" t="s">
        <v>8</v>
      </c>
      <c r="E61" s="59" t="s">
        <v>7</v>
      </c>
      <c r="F61" s="59" t="s">
        <v>105</v>
      </c>
      <c r="G61" s="59" t="str">
        <f>PROPER(Currency)&amp;FamilyName&amp;SUBSTITUTE($H$38,"S","M")</f>
        <v>Sekibor3M</v>
      </c>
      <c r="H61" s="57" t="str">
        <f>Currency&amp;$G$38&amp;$H$38&amp;$B61&amp;"_Quote"</f>
        <v>SEKAB3S19Y_Quote</v>
      </c>
      <c r="I61" s="119">
        <v>0</v>
      </c>
      <c r="J61" s="61"/>
      <c r="L61" s="68" t="str">
        <f>A65</f>
        <v>Sw</v>
      </c>
      <c r="M61" s="132" t="str">
        <f>IF(ISBLANK(J65),"--",J65)</f>
        <v>--</v>
      </c>
      <c r="N61" s="139" t="str">
        <f>IFERROR(_xll.qlRateHelperQuoteName(M61,Trigger),"--")</f>
        <v>--</v>
      </c>
      <c r="O61" s="133" t="str">
        <f>IFERROR(_xll.qlRateHelperQuoteValue($M61,Trigger),"--")</f>
        <v>--</v>
      </c>
      <c r="P61" s="132" t="b">
        <v>0</v>
      </c>
      <c r="Q61" s="132">
        <v>50</v>
      </c>
      <c r="R61" s="132">
        <v>1</v>
      </c>
      <c r="S61" s="134" t="str">
        <f>IFERROR(_xll.qlRateHelperEarliestDate(M61,Trigger),"--")</f>
        <v>--</v>
      </c>
      <c r="T61" s="134" t="str">
        <f>IFERROR(_xll.qlRateHelperPillarDate(M61,Trigger),"--")</f>
        <v>--</v>
      </c>
      <c r="V61" s="3" t="str">
        <f>IFERROR(INDEX($L$3:$L$73,MATCH(X61,$N$3:$N$73,0),1),"")</f>
        <v/>
      </c>
      <c r="W61" s="3" t="e">
        <v>#N/A</v>
      </c>
      <c r="X61" s="3" t="str">
        <f>IFERROR(_xll.qlRateHelperQuoteName(W61,Trigger),"")</f>
        <v/>
      </c>
      <c r="Y61" s="67" t="str">
        <f>IFERROR(_xll.qlRateHelperRate(W61,Trigger),"")</f>
        <v/>
      </c>
      <c r="Z61" s="95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7" t="e">
        <v>#N/A</v>
      </c>
      <c r="AD61" s="150"/>
    </row>
    <row r="62" spans="1:30" ht="11.25" customHeight="1" x14ac:dyDescent="0.2">
      <c r="A62" s="57" t="s">
        <v>26</v>
      </c>
      <c r="B62" s="58" t="s">
        <v>52</v>
      </c>
      <c r="C62" s="59" t="s">
        <v>6</v>
      </c>
      <c r="D62" s="59" t="s">
        <v>8</v>
      </c>
      <c r="E62" s="59" t="s">
        <v>7</v>
      </c>
      <c r="F62" s="59" t="s">
        <v>105</v>
      </c>
      <c r="G62" s="59" t="str">
        <f>PROPER(Currency)&amp;FamilyName&amp;SUBSTITUTE($H$38,"S","M")</f>
        <v>Sekibor3M</v>
      </c>
      <c r="H62" s="57" t="str">
        <f>Currency&amp;$G$38&amp;$H$38&amp;$B62&amp;"_Quote"</f>
        <v>SEKAB3S20Y_Quote</v>
      </c>
      <c r="I62" s="119">
        <v>0</v>
      </c>
      <c r="J62" s="61" t="str">
        <f>_xll.qlSwapRateHelper2(,H62,,B62,Calendar,D62,E62,F62,G62,I62,C62,Discounting,PillarDate,,Permanent,Trigger,ObjectOverwrite)</f>
        <v>obj_00247#0010</v>
      </c>
      <c r="L62" s="68" t="str">
        <f>A66</f>
        <v>Sw</v>
      </c>
      <c r="M62" s="132" t="str">
        <f>IF(ISBLANK(J66),"--",J66)</f>
        <v>--</v>
      </c>
      <c r="N62" s="139" t="str">
        <f>IFERROR(_xll.qlRateHelperQuoteName(M62,Trigger),"--")</f>
        <v>--</v>
      </c>
      <c r="O62" s="133" t="str">
        <f>IFERROR(_xll.qlRateHelperQuoteValue($M62,Trigger),"--")</f>
        <v>--</v>
      </c>
      <c r="P62" s="132" t="b">
        <v>0</v>
      </c>
      <c r="Q62" s="132">
        <v>50</v>
      </c>
      <c r="R62" s="132">
        <v>1</v>
      </c>
      <c r="S62" s="134" t="str">
        <f>IFERROR(_xll.qlRateHelperEarliestDate(M62,Trigger),"--")</f>
        <v>--</v>
      </c>
      <c r="T62" s="134" t="str">
        <f>IFERROR(_xll.qlRateHelperPillarDate(M62,Trigger),"--")</f>
        <v>--</v>
      </c>
      <c r="V62" s="3" t="str">
        <f>IFERROR(INDEX($L$3:$L$73,MATCH(X62,$N$3:$N$73,0),1),"")</f>
        <v/>
      </c>
      <c r="W62" s="3" t="e">
        <v>#N/A</v>
      </c>
      <c r="X62" s="3" t="str">
        <f>IFERROR(_xll.qlRateHelperQuoteName(W62,Trigger),"")</f>
        <v/>
      </c>
      <c r="Y62" s="67" t="str">
        <f>IFERROR(_xll.qlRateHelperRate(W62,Trigger),"")</f>
        <v/>
      </c>
      <c r="Z62" s="95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7" t="e">
        <v>#N/A</v>
      </c>
      <c r="AD62" s="150"/>
    </row>
    <row r="63" spans="1:30" ht="11.25" customHeight="1" x14ac:dyDescent="0.2">
      <c r="A63" s="57" t="s">
        <v>26</v>
      </c>
      <c r="B63" s="58" t="s">
        <v>89</v>
      </c>
      <c r="C63" s="59" t="s">
        <v>6</v>
      </c>
      <c r="D63" s="59" t="s">
        <v>8</v>
      </c>
      <c r="E63" s="59" t="s">
        <v>7</v>
      </c>
      <c r="F63" s="59" t="s">
        <v>105</v>
      </c>
      <c r="G63" s="59" t="str">
        <f>PROPER(Currency)&amp;FamilyName&amp;SUBSTITUTE($H$38,"S","M")</f>
        <v>Sekibor3M</v>
      </c>
      <c r="H63" s="57" t="str">
        <f>Currency&amp;$G$38&amp;$H$38&amp;$B63&amp;"_Quote"</f>
        <v>SEKAB3S21Y_Quote</v>
      </c>
      <c r="I63" s="119">
        <v>0</v>
      </c>
      <c r="J63" s="61"/>
      <c r="L63" s="68" t="str">
        <f>A67</f>
        <v>Sw</v>
      </c>
      <c r="M63" s="132" t="str">
        <f>IF(ISBLANK(J67),"--",J67)</f>
        <v>obj_0024a#0010</v>
      </c>
      <c r="N63" s="139" t="str">
        <f>IFERROR(_xll.qlRateHelperQuoteName(M63,Trigger),"--")</f>
        <v>SEKAB3S25Y_Quote</v>
      </c>
      <c r="O63" s="133">
        <f>IFERROR(_xll.qlRateHelperQuoteValue($M63,Trigger),"--")</f>
        <v>2.0750000000000001E-2</v>
      </c>
      <c r="P63" s="132" t="b">
        <v>1</v>
      </c>
      <c r="Q63" s="132">
        <v>50</v>
      </c>
      <c r="R63" s="132">
        <v>1</v>
      </c>
      <c r="S63" s="134">
        <f>IFERROR(_xll.qlRateHelperEarliestDate(M63,Trigger),"--")</f>
        <v>42277</v>
      </c>
      <c r="T63" s="134">
        <f>IFERROR(_xll.qlRateHelperPillarDate(M63,Trigger),"--")</f>
        <v>51407</v>
      </c>
      <c r="V63" s="3" t="str">
        <f>IFERROR(INDEX($L$3:$L$73,MATCH(X63,$N$3:$N$73,0),1),"")</f>
        <v/>
      </c>
      <c r="W63" s="3" t="e">
        <v>#N/A</v>
      </c>
      <c r="X63" s="3" t="str">
        <f>IFERROR(_xll.qlRateHelperQuoteName(W63,Trigger),"")</f>
        <v/>
      </c>
      <c r="Y63" s="67" t="str">
        <f>IFERROR(_xll.qlRateHelperRate(W63,Trigger),"")</f>
        <v/>
      </c>
      <c r="Z63" s="95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7" t="e">
        <v>#N/A</v>
      </c>
      <c r="AD63" s="150"/>
    </row>
    <row r="64" spans="1:30" ht="11.25" customHeight="1" x14ac:dyDescent="0.2">
      <c r="A64" s="57" t="s">
        <v>26</v>
      </c>
      <c r="B64" s="58" t="s">
        <v>90</v>
      </c>
      <c r="C64" s="59" t="s">
        <v>6</v>
      </c>
      <c r="D64" s="59" t="s">
        <v>8</v>
      </c>
      <c r="E64" s="59" t="s">
        <v>7</v>
      </c>
      <c r="F64" s="59" t="s">
        <v>105</v>
      </c>
      <c r="G64" s="59" t="str">
        <f>PROPER(Currency)&amp;FamilyName&amp;SUBSTITUTE($H$38,"S","M")</f>
        <v>Sekibor3M</v>
      </c>
      <c r="H64" s="57" t="str">
        <f>Currency&amp;$G$38&amp;$H$38&amp;$B64&amp;"_Quote"</f>
        <v>SEKAB3S22Y_Quote</v>
      </c>
      <c r="I64" s="119">
        <v>0</v>
      </c>
      <c r="J64" s="61"/>
      <c r="L64" s="68" t="str">
        <f>A68</f>
        <v>Sw</v>
      </c>
      <c r="M64" s="132" t="str">
        <f>IF(ISBLANK(J68),"--",J68)</f>
        <v>--</v>
      </c>
      <c r="N64" s="139" t="str">
        <f>IFERROR(_xll.qlRateHelperQuoteName(M64,Trigger),"--")</f>
        <v>--</v>
      </c>
      <c r="O64" s="133" t="str">
        <f>IFERROR(_xll.qlRateHelperQuoteValue($M64,Trigger),"--")</f>
        <v>--</v>
      </c>
      <c r="P64" s="132" t="b">
        <v>0</v>
      </c>
      <c r="Q64" s="132">
        <v>50</v>
      </c>
      <c r="R64" s="132">
        <v>1</v>
      </c>
      <c r="S64" s="134" t="str">
        <f>IFERROR(_xll.qlRateHelperEarliestDate(M64,Trigger),"--")</f>
        <v>--</v>
      </c>
      <c r="T64" s="134" t="str">
        <f>IFERROR(_xll.qlRateHelperPillarDate(M64,Trigger),"--")</f>
        <v>--</v>
      </c>
      <c r="V64" s="3" t="str">
        <f>IFERROR(INDEX($L$3:$L$73,MATCH(X64,$N$3:$N$73,0),1),"")</f>
        <v/>
      </c>
      <c r="W64" s="3" t="e">
        <v>#N/A</v>
      </c>
      <c r="X64" s="3" t="str">
        <f>IFERROR(_xll.qlRateHelperQuoteName(W64,Trigger),"")</f>
        <v/>
      </c>
      <c r="Y64" s="67" t="str">
        <f>IFERROR(_xll.qlRateHelperRate(W64,Trigger),"")</f>
        <v/>
      </c>
      <c r="Z64" s="95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7" t="e">
        <v>#N/A</v>
      </c>
      <c r="AD64" s="150"/>
    </row>
    <row r="65" spans="1:30" ht="11.25" customHeight="1" x14ac:dyDescent="0.2">
      <c r="A65" s="57" t="s">
        <v>26</v>
      </c>
      <c r="B65" s="58" t="s">
        <v>91</v>
      </c>
      <c r="C65" s="59" t="s">
        <v>6</v>
      </c>
      <c r="D65" s="59" t="s">
        <v>8</v>
      </c>
      <c r="E65" s="59" t="s">
        <v>7</v>
      </c>
      <c r="F65" s="59" t="s">
        <v>105</v>
      </c>
      <c r="G65" s="59" t="str">
        <f>PROPER(Currency)&amp;FamilyName&amp;SUBSTITUTE($H$38,"S","M")</f>
        <v>Sekibor3M</v>
      </c>
      <c r="H65" s="57" t="str">
        <f>Currency&amp;$G$38&amp;$H$38&amp;$B65&amp;"_Quote"</f>
        <v>SEKAB3S23Y_Quote</v>
      </c>
      <c r="I65" s="119">
        <v>0</v>
      </c>
      <c r="J65" s="61"/>
      <c r="L65" s="68" t="str">
        <f>A69</f>
        <v>Sw</v>
      </c>
      <c r="M65" s="132" t="str">
        <f>IF(ISBLANK(J69),"--",J69)</f>
        <v>--</v>
      </c>
      <c r="N65" s="139" t="str">
        <f>IFERROR(_xll.qlRateHelperQuoteName(M65,Trigger),"--")</f>
        <v>--</v>
      </c>
      <c r="O65" s="133" t="str">
        <f>IFERROR(_xll.qlRateHelperQuoteValue($M65,Trigger),"--")</f>
        <v>--</v>
      </c>
      <c r="P65" s="132" t="b">
        <v>0</v>
      </c>
      <c r="Q65" s="132">
        <v>50</v>
      </c>
      <c r="R65" s="132">
        <v>1</v>
      </c>
      <c r="S65" s="134" t="str">
        <f>IFERROR(_xll.qlRateHelperEarliestDate(M65,Trigger),"--")</f>
        <v>--</v>
      </c>
      <c r="T65" s="134" t="str">
        <f>IFERROR(_xll.qlRateHelperPillarDate(M65,Trigger),"--")</f>
        <v>--</v>
      </c>
      <c r="V65" s="3" t="str">
        <f>IFERROR(INDEX($L$3:$L$73,MATCH(X65,$N$3:$N$73,0),1),"")</f>
        <v/>
      </c>
      <c r="W65" s="3" t="e">
        <v>#N/A</v>
      </c>
      <c r="X65" s="3" t="str">
        <f>IFERROR(_xll.qlRateHelperQuoteName(W65,Trigger),"")</f>
        <v/>
      </c>
      <c r="Y65" s="67" t="str">
        <f>IFERROR(_xll.qlRateHelperRate(W65,Trigger),"")</f>
        <v/>
      </c>
      <c r="Z65" s="95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7" t="e">
        <v>#N/A</v>
      </c>
      <c r="AD65" s="150"/>
    </row>
    <row r="66" spans="1:30" ht="11.25" customHeight="1" x14ac:dyDescent="0.2">
      <c r="A66" s="57" t="s">
        <v>26</v>
      </c>
      <c r="B66" s="58" t="s">
        <v>92</v>
      </c>
      <c r="C66" s="59" t="s">
        <v>6</v>
      </c>
      <c r="D66" s="59" t="s">
        <v>8</v>
      </c>
      <c r="E66" s="59" t="s">
        <v>7</v>
      </c>
      <c r="F66" s="59" t="s">
        <v>105</v>
      </c>
      <c r="G66" s="59" t="str">
        <f>PROPER(Currency)&amp;FamilyName&amp;SUBSTITUTE($H$38,"S","M")</f>
        <v>Sekibor3M</v>
      </c>
      <c r="H66" s="57" t="str">
        <f>Currency&amp;$G$38&amp;$H$38&amp;$B66&amp;"_Quote"</f>
        <v>SEKAB3S24Y_Quote</v>
      </c>
      <c r="I66" s="119">
        <v>0</v>
      </c>
      <c r="J66" s="61"/>
      <c r="L66" s="68" t="str">
        <f>A70</f>
        <v>Sw</v>
      </c>
      <c r="M66" s="132" t="str">
        <f>IF(ISBLANK(J70),"--",J70)</f>
        <v>--</v>
      </c>
      <c r="N66" s="139" t="str">
        <f>IFERROR(_xll.qlRateHelperQuoteName(M66,Trigger),"--")</f>
        <v>--</v>
      </c>
      <c r="O66" s="133" t="str">
        <f>IFERROR(_xll.qlRateHelperQuoteValue($M66,Trigger),"--")</f>
        <v>--</v>
      </c>
      <c r="P66" s="132" t="b">
        <v>0</v>
      </c>
      <c r="Q66" s="132">
        <v>50</v>
      </c>
      <c r="R66" s="132">
        <v>1</v>
      </c>
      <c r="S66" s="134" t="str">
        <f>IFERROR(_xll.qlRateHelperEarliestDate(M66,Trigger),"--")</f>
        <v>--</v>
      </c>
      <c r="T66" s="134" t="str">
        <f>IFERROR(_xll.qlRateHelperPillarDate(M66,Trigger),"--")</f>
        <v>--</v>
      </c>
      <c r="V66" s="3" t="str">
        <f>IFERROR(INDEX($L$3:$L$73,MATCH(X66,$N$3:$N$73,0),1),"")</f>
        <v/>
      </c>
      <c r="W66" s="3" t="e">
        <v>#N/A</v>
      </c>
      <c r="X66" s="3" t="str">
        <f>IFERROR(_xll.qlRateHelperQuoteName(W66,Trigger),"")</f>
        <v/>
      </c>
      <c r="Y66" s="67" t="str">
        <f>IFERROR(_xll.qlRateHelperRate(W66,Trigger),"")</f>
        <v/>
      </c>
      <c r="Z66" s="95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7" t="e">
        <v>#N/A</v>
      </c>
      <c r="AD66" s="150"/>
    </row>
    <row r="67" spans="1:30" ht="11.25" customHeight="1" x14ac:dyDescent="0.2">
      <c r="A67" s="57" t="s">
        <v>26</v>
      </c>
      <c r="B67" s="58" t="s">
        <v>53</v>
      </c>
      <c r="C67" s="59" t="s">
        <v>6</v>
      </c>
      <c r="D67" s="59" t="s">
        <v>8</v>
      </c>
      <c r="E67" s="59" t="s">
        <v>7</v>
      </c>
      <c r="F67" s="59" t="s">
        <v>105</v>
      </c>
      <c r="G67" s="59" t="str">
        <f>PROPER(Currency)&amp;FamilyName&amp;SUBSTITUTE($H$38,"S","M")</f>
        <v>Sekibor3M</v>
      </c>
      <c r="H67" s="57" t="str">
        <f>Currency&amp;$G$38&amp;$H$38&amp;$B67&amp;"_Quote"</f>
        <v>SEKAB3S25Y_Quote</v>
      </c>
      <c r="I67" s="119">
        <v>0</v>
      </c>
      <c r="J67" s="61" t="str">
        <f>_xll.qlSwapRateHelper2(,H67,,B67,Calendar,D67,E67,F67,G67,I67,C67,Discounting,PillarDate,,Permanent,Trigger,ObjectOverwrite)</f>
        <v>obj_0024a#0010</v>
      </c>
      <c r="L67" s="68" t="str">
        <f>A71</f>
        <v>Sw</v>
      </c>
      <c r="M67" s="132" t="str">
        <f>IF(ISBLANK(J71),"--",J71)</f>
        <v>--</v>
      </c>
      <c r="N67" s="139" t="str">
        <f>IFERROR(_xll.qlRateHelperQuoteName(M67,Trigger),"--")</f>
        <v>--</v>
      </c>
      <c r="O67" s="133" t="str">
        <f>IFERROR(_xll.qlRateHelperQuoteValue($M67,Trigger),"--")</f>
        <v>--</v>
      </c>
      <c r="P67" s="132" t="b">
        <v>0</v>
      </c>
      <c r="Q67" s="132">
        <v>50</v>
      </c>
      <c r="R67" s="132">
        <v>1</v>
      </c>
      <c r="S67" s="134" t="str">
        <f>IFERROR(_xll.qlRateHelperEarliestDate(M67,Trigger),"--")</f>
        <v>--</v>
      </c>
      <c r="T67" s="134" t="str">
        <f>IFERROR(_xll.qlRateHelperPillarDate(M67,Trigger),"--")</f>
        <v>--</v>
      </c>
      <c r="V67" s="3" t="str">
        <f>IFERROR(INDEX($L$3:$L$73,MATCH(X67,$N$3:$N$73,0),1),"")</f>
        <v/>
      </c>
      <c r="W67" s="3" t="e">
        <v>#N/A</v>
      </c>
      <c r="X67" s="3" t="str">
        <f>IFERROR(_xll.qlRateHelperQuoteName(W67,Trigger),"")</f>
        <v/>
      </c>
      <c r="Y67" s="67" t="str">
        <f>IFERROR(_xll.qlRateHelperRate(W67,Trigger),"")</f>
        <v/>
      </c>
      <c r="Z67" s="95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7" t="e">
        <v>#N/A</v>
      </c>
      <c r="AD67" s="150"/>
    </row>
    <row r="68" spans="1:30" ht="11.25" customHeight="1" x14ac:dyDescent="0.2">
      <c r="A68" s="57" t="s">
        <v>26</v>
      </c>
      <c r="B68" s="58" t="s">
        <v>93</v>
      </c>
      <c r="C68" s="59" t="s">
        <v>6</v>
      </c>
      <c r="D68" s="59" t="s">
        <v>8</v>
      </c>
      <c r="E68" s="59" t="s">
        <v>7</v>
      </c>
      <c r="F68" s="59" t="s">
        <v>105</v>
      </c>
      <c r="G68" s="59" t="str">
        <f>PROPER(Currency)&amp;FamilyName&amp;SUBSTITUTE($H$38,"S","M")</f>
        <v>Sekibor3M</v>
      </c>
      <c r="H68" s="57" t="str">
        <f>Currency&amp;$G$38&amp;$H$38&amp;$B68&amp;"_Quote"</f>
        <v>SEKAB3S26Y_Quote</v>
      </c>
      <c r="I68" s="119">
        <v>0</v>
      </c>
      <c r="J68" s="61"/>
      <c r="L68" s="68" t="str">
        <f>A72</f>
        <v>Sw</v>
      </c>
      <c r="M68" s="132" t="str">
        <f>IF(ISBLANK(J72),"--",J72)</f>
        <v>obj_00248#0010</v>
      </c>
      <c r="N68" s="139" t="str">
        <f>IFERROR(_xll.qlRateHelperQuoteName(M68,Trigger),"--")</f>
        <v>SEKAB3S30Y_Quote</v>
      </c>
      <c r="O68" s="133">
        <f>IFERROR(_xll.qlRateHelperQuoteValue($M68,Trigger),"--")</f>
        <v>2.1049999999999999E-2</v>
      </c>
      <c r="P68" s="132" t="b">
        <v>1</v>
      </c>
      <c r="Q68" s="132">
        <v>50</v>
      </c>
      <c r="R68" s="132">
        <v>1</v>
      </c>
      <c r="S68" s="134">
        <f>IFERROR(_xll.qlRateHelperEarliestDate(M68,Trigger),"--")</f>
        <v>42277</v>
      </c>
      <c r="T68" s="134">
        <f>IFERROR(_xll.qlRateHelperPillarDate(M68,Trigger),"--")</f>
        <v>53234</v>
      </c>
      <c r="V68" s="3" t="str">
        <f>IFERROR(INDEX($L$3:$L$73,MATCH(X68,$N$3:$N$73,0),1),"")</f>
        <v/>
      </c>
      <c r="W68" s="3" t="e">
        <v>#N/A</v>
      </c>
      <c r="X68" s="3" t="str">
        <f>IFERROR(_xll.qlRateHelperQuoteName(W68,Trigger),"")</f>
        <v/>
      </c>
      <c r="Y68" s="67" t="str">
        <f>IFERROR(_xll.qlRateHelperRate(W68,Trigger),"")</f>
        <v/>
      </c>
      <c r="Z68" s="95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7" t="e">
        <v>#N/A</v>
      </c>
      <c r="AD68" s="150"/>
    </row>
    <row r="69" spans="1:30" ht="11.25" customHeight="1" x14ac:dyDescent="0.2">
      <c r="A69" s="57" t="s">
        <v>26</v>
      </c>
      <c r="B69" s="58" t="s">
        <v>54</v>
      </c>
      <c r="C69" s="59" t="s">
        <v>6</v>
      </c>
      <c r="D69" s="59" t="s">
        <v>8</v>
      </c>
      <c r="E69" s="59" t="s">
        <v>7</v>
      </c>
      <c r="F69" s="59" t="s">
        <v>105</v>
      </c>
      <c r="G69" s="59" t="str">
        <f>PROPER(Currency)&amp;FamilyName&amp;SUBSTITUTE($H$38,"S","M")</f>
        <v>Sekibor3M</v>
      </c>
      <c r="H69" s="57" t="str">
        <f>Currency&amp;$G$38&amp;$H$38&amp;$B69&amp;"_Quote"</f>
        <v>SEKAB3S27Y_Quote</v>
      </c>
      <c r="I69" s="119">
        <v>0</v>
      </c>
      <c r="J69" s="61"/>
      <c r="L69" s="68" t="str">
        <f>A73</f>
        <v>Sw</v>
      </c>
      <c r="M69" s="132" t="str">
        <f>IF(ISBLANK(J73),"--",J73)</f>
        <v>--</v>
      </c>
      <c r="N69" s="139" t="str">
        <f>IFERROR(_xll.qlRateHelperQuoteName(M69,Trigger),"--")</f>
        <v>--</v>
      </c>
      <c r="O69" s="133" t="str">
        <f>IFERROR(_xll.qlRateHelperQuoteValue($M69,Trigger),"--")</f>
        <v>--</v>
      </c>
      <c r="P69" s="132" t="b">
        <v>0</v>
      </c>
      <c r="Q69" s="132">
        <v>50</v>
      </c>
      <c r="R69" s="132">
        <v>1</v>
      </c>
      <c r="S69" s="134" t="str">
        <f>IFERROR(_xll.qlRateHelperEarliestDate(M69,Trigger),"--")</f>
        <v>--</v>
      </c>
      <c r="T69" s="134" t="str">
        <f>IFERROR(_xll.qlRateHelperPillarDate(M69,Trigger),"--")</f>
        <v>--</v>
      </c>
      <c r="V69" s="3" t="str">
        <f>IFERROR(INDEX($L$3:$L$73,MATCH(X69,$N$3:$N$73,0),1),"")</f>
        <v/>
      </c>
      <c r="W69" s="3" t="e">
        <v>#N/A</v>
      </c>
      <c r="X69" s="3" t="str">
        <f>IFERROR(_xll.qlRateHelperQuoteName(W69,Trigger),"")</f>
        <v/>
      </c>
      <c r="Y69" s="67" t="str">
        <f>IFERROR(_xll.qlRateHelperRate(W69,Trigger),"")</f>
        <v/>
      </c>
      <c r="Z69" s="95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7" t="e">
        <v>#N/A</v>
      </c>
      <c r="AD69" s="150"/>
    </row>
    <row r="70" spans="1:30" ht="11.25" customHeight="1" x14ac:dyDescent="0.2">
      <c r="A70" s="57" t="s">
        <v>26</v>
      </c>
      <c r="B70" s="58" t="s">
        <v>94</v>
      </c>
      <c r="C70" s="59" t="s">
        <v>6</v>
      </c>
      <c r="D70" s="59" t="s">
        <v>8</v>
      </c>
      <c r="E70" s="59" t="s">
        <v>7</v>
      </c>
      <c r="F70" s="59" t="s">
        <v>105</v>
      </c>
      <c r="G70" s="59" t="str">
        <f>PROPER(Currency)&amp;FamilyName&amp;SUBSTITUTE($H$38,"S","M")</f>
        <v>Sekibor3M</v>
      </c>
      <c r="H70" s="57" t="str">
        <f>Currency&amp;$G$38&amp;$H$38&amp;$B70&amp;"_Quote"</f>
        <v>SEKAB3S28Y_Quote</v>
      </c>
      <c r="I70" s="119">
        <v>0</v>
      </c>
      <c r="J70" s="61"/>
      <c r="L70" s="68" t="str">
        <f>A74</f>
        <v>Sw</v>
      </c>
      <c r="M70" s="132" t="str">
        <f>IF(ISBLANK(J74),"--",J74)</f>
        <v>--</v>
      </c>
      <c r="N70" s="139" t="str">
        <f>IFERROR(_xll.qlRateHelperQuoteName(M70,Trigger),"--")</f>
        <v>--</v>
      </c>
      <c r="O70" s="133" t="str">
        <f>IFERROR(_xll.qlRateHelperQuoteValue($M70,Trigger),"--")</f>
        <v>--</v>
      </c>
      <c r="P70" s="132" t="b">
        <v>0</v>
      </c>
      <c r="Q70" s="132">
        <v>50</v>
      </c>
      <c r="R70" s="132">
        <v>1</v>
      </c>
      <c r="S70" s="134" t="str">
        <f>IFERROR(_xll.qlRateHelperEarliestDate(M70,Trigger),"--")</f>
        <v>--</v>
      </c>
      <c r="T70" s="134" t="str">
        <f>IFERROR(_xll.qlRateHelperPillarDate(M70,Trigger),"--")</f>
        <v>--</v>
      </c>
      <c r="V70" s="3" t="str">
        <f>IFERROR(INDEX($L$3:$L$73,MATCH(X70,$N$3:$N$73,0),1),"")</f>
        <v/>
      </c>
      <c r="W70" s="3" t="e">
        <v>#N/A</v>
      </c>
      <c r="X70" s="3" t="str">
        <f>IFERROR(_xll.qlRateHelperQuoteName(W70,Trigger),"")</f>
        <v/>
      </c>
      <c r="Y70" s="67" t="str">
        <f>IFERROR(_xll.qlRateHelperRate(W70,Trigger),"")</f>
        <v/>
      </c>
      <c r="Z70" s="95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7" t="e">
        <v>#N/A</v>
      </c>
      <c r="AD70" s="150"/>
    </row>
    <row r="71" spans="1:30" ht="11.25" customHeight="1" x14ac:dyDescent="0.2">
      <c r="A71" s="57" t="s">
        <v>26</v>
      </c>
      <c r="B71" s="58" t="s">
        <v>95</v>
      </c>
      <c r="C71" s="59" t="s">
        <v>6</v>
      </c>
      <c r="D71" s="59" t="s">
        <v>8</v>
      </c>
      <c r="E71" s="59" t="s">
        <v>7</v>
      </c>
      <c r="F71" s="59" t="s">
        <v>105</v>
      </c>
      <c r="G71" s="59" t="str">
        <f>PROPER(Currency)&amp;FamilyName&amp;SUBSTITUTE($H$38,"S","M")</f>
        <v>Sekibor3M</v>
      </c>
      <c r="H71" s="57" t="str">
        <f>Currency&amp;$G$38&amp;$H$38&amp;$B71&amp;"_Quote"</f>
        <v>SEKAB3S29Y_Quote</v>
      </c>
      <c r="I71" s="119">
        <v>0</v>
      </c>
      <c r="J71" s="61"/>
      <c r="L71" s="68" t="str">
        <f>A75</f>
        <v>Sw</v>
      </c>
      <c r="M71" s="132" t="str">
        <f>IF(ISBLANK(J75),"--",J75)</f>
        <v>--</v>
      </c>
      <c r="N71" s="139" t="str">
        <f>IFERROR(_xll.qlRateHelperQuoteName(M71,Trigger),"--")</f>
        <v>--</v>
      </c>
      <c r="O71" s="133" t="str">
        <f>IFERROR(_xll.qlRateHelperQuoteValue($M71,Trigger),"--")</f>
        <v>--</v>
      </c>
      <c r="P71" s="132" t="b">
        <v>0</v>
      </c>
      <c r="Q71" s="132">
        <v>50</v>
      </c>
      <c r="R71" s="132">
        <v>1</v>
      </c>
      <c r="S71" s="134" t="str">
        <f>IFERROR(_xll.qlRateHelperEarliestDate(M71,Trigger),"--")</f>
        <v>--</v>
      </c>
      <c r="T71" s="134" t="str">
        <f>IFERROR(_xll.qlRateHelperPillarDate(M71,Trigger),"--")</f>
        <v>--</v>
      </c>
      <c r="V71" s="3" t="str">
        <f>IFERROR(INDEX($L$3:$L$73,MATCH(X71,$N$3:$N$73,0),1),"")</f>
        <v/>
      </c>
      <c r="W71" s="3" t="e">
        <v>#N/A</v>
      </c>
      <c r="X71" s="3" t="str">
        <f>IFERROR(_xll.qlRateHelperQuoteName(W71,Trigger),"")</f>
        <v/>
      </c>
      <c r="Y71" s="67" t="str">
        <f>IFERROR(_xll.qlRateHelperRate(W71,Trigger),"")</f>
        <v/>
      </c>
      <c r="Z71" s="95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7" t="e">
        <v>#N/A</v>
      </c>
      <c r="AD71" s="150"/>
    </row>
    <row r="72" spans="1:30" ht="11.25" customHeight="1" x14ac:dyDescent="0.2">
      <c r="A72" s="57" t="s">
        <v>26</v>
      </c>
      <c r="B72" s="58" t="s">
        <v>55</v>
      </c>
      <c r="C72" s="59" t="s">
        <v>6</v>
      </c>
      <c r="D72" s="59" t="s">
        <v>8</v>
      </c>
      <c r="E72" s="59" t="s">
        <v>7</v>
      </c>
      <c r="F72" s="59" t="s">
        <v>105</v>
      </c>
      <c r="G72" s="59" t="str">
        <f>PROPER(Currency)&amp;FamilyName&amp;SUBSTITUTE($H$38,"S","M")</f>
        <v>Sekibor3M</v>
      </c>
      <c r="H72" s="57" t="str">
        <f>Currency&amp;$G$38&amp;$H$38&amp;$B72&amp;"_Quote"</f>
        <v>SEKAB3S30Y_Quote</v>
      </c>
      <c r="I72" s="119">
        <v>0</v>
      </c>
      <c r="J72" s="61" t="str">
        <f>_xll.qlSwapRateHelper2(,H72,,B72,Calendar,D72,E72,F72,G72,I72,C72,Discounting,PillarDate,,Permanent,Trigger,ObjectOverwrite)</f>
        <v>obj_00248#0010</v>
      </c>
      <c r="L72" s="68" t="str">
        <f>A76</f>
        <v>Sw</v>
      </c>
      <c r="M72" s="132" t="str">
        <f>IF(ISBLANK(J76),"--",J76)</f>
        <v>--</v>
      </c>
      <c r="N72" s="139" t="str">
        <f>IFERROR(_xll.qlRateHelperQuoteName(M72,Trigger),"--")</f>
        <v>--</v>
      </c>
      <c r="O72" s="133" t="str">
        <f>IFERROR(_xll.qlRateHelperQuoteValue($M72,Trigger),"--")</f>
        <v>--</v>
      </c>
      <c r="P72" s="132" t="b">
        <v>0</v>
      </c>
      <c r="Q72" s="132">
        <v>50</v>
      </c>
      <c r="R72" s="132">
        <v>1</v>
      </c>
      <c r="S72" s="134" t="str">
        <f>IFERROR(_xll.qlRateHelperEarliestDate(M72,Trigger),"--")</f>
        <v>--</v>
      </c>
      <c r="T72" s="134" t="str">
        <f>IFERROR(_xll.qlRateHelperPillarDate(M72,Trigger),"--")</f>
        <v>--</v>
      </c>
      <c r="V72" s="3" t="str">
        <f>IFERROR(INDEX($L$3:$L$73,MATCH(X72,$N$3:$N$73,0),1),"")</f>
        <v/>
      </c>
      <c r="W72" s="3" t="e">
        <v>#N/A</v>
      </c>
      <c r="X72" s="3" t="str">
        <f>IFERROR(_xll.qlRateHelperQuoteName(W72,Trigger),"")</f>
        <v/>
      </c>
      <c r="Y72" s="67" t="str">
        <f>IFERROR(_xll.qlRateHelperRate(W72,Trigger),"")</f>
        <v/>
      </c>
      <c r="Z72" s="95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7" t="e">
        <v>#N/A</v>
      </c>
      <c r="AD72" s="150"/>
    </row>
    <row r="73" spans="1:30" ht="11.25" customHeight="1" x14ac:dyDescent="0.2">
      <c r="A73" s="57" t="s">
        <v>26</v>
      </c>
      <c r="B73" s="58" t="s">
        <v>56</v>
      </c>
      <c r="C73" s="59" t="s">
        <v>6</v>
      </c>
      <c r="D73" s="59" t="s">
        <v>8</v>
      </c>
      <c r="E73" s="59" t="s">
        <v>7</v>
      </c>
      <c r="F73" s="59" t="s">
        <v>105</v>
      </c>
      <c r="G73" s="59" t="str">
        <f>PROPER(Currency)&amp;FamilyName&amp;SUBSTITUTE($H$38,"S","M")</f>
        <v>Sekibor3M</v>
      </c>
      <c r="H73" s="57" t="str">
        <f>Currency&amp;$G$38&amp;$H$38&amp;$B73&amp;"_Quote"</f>
        <v>SEKAB3S35Y_Quote</v>
      </c>
      <c r="I73" s="119">
        <v>0</v>
      </c>
      <c r="J73" s="61"/>
      <c r="L73" s="69" t="str">
        <f>A77</f>
        <v>Sw</v>
      </c>
      <c r="M73" s="135" t="str">
        <f>IF(ISBLANK(J77),"--",J77)</f>
        <v>--</v>
      </c>
      <c r="N73" s="143" t="str">
        <f>IFERROR(_xll.qlRateHelperQuoteName(M73,Trigger),"--")</f>
        <v>--</v>
      </c>
      <c r="O73" s="144" t="str">
        <f>IFERROR(_xll.qlRateHelperQuoteValue($M73,Trigger),"--")</f>
        <v>--</v>
      </c>
      <c r="P73" s="135" t="b">
        <v>0</v>
      </c>
      <c r="Q73" s="135">
        <v>50</v>
      </c>
      <c r="R73" s="135">
        <v>1</v>
      </c>
      <c r="S73" s="142" t="str">
        <f>IFERROR(_xll.qlRateHelperEarliestDate(M73,Trigger),"--")</f>
        <v>--</v>
      </c>
      <c r="T73" s="142" t="str">
        <f>IFERROR(_xll.qlRateHelperPillarDate(M73,Trigger),"--")</f>
        <v>--</v>
      </c>
      <c r="V73" s="5" t="str">
        <f>IFERROR(INDEX($L$3:$L$73,MATCH(X73,$N$3:$N$73,0),1),"")</f>
        <v/>
      </c>
      <c r="W73" s="5" t="e">
        <v>#N/A</v>
      </c>
      <c r="X73" s="5" t="str">
        <f>IFERROR(_xll.qlRateHelperQuoteName(W73,Trigger),"")</f>
        <v/>
      </c>
      <c r="Y73" s="74" t="str">
        <f>IFERROR(_xll.qlRateHelperRate(W73,Trigger),"")</f>
        <v/>
      </c>
      <c r="Z73" s="96" t="str">
        <f>IF(ISERROR(_xll.qlSwapRateHelperSpread($W73)),IF(ISERROR(_xll.qlFuturesRateHelperConvexityAdjustment($W73)),"",_xll.qlFuturesRateHelperConvexityAdjustment($W73)),_xll.qlSwapRateHelperSpread($W73))</f>
        <v/>
      </c>
      <c r="AA73" s="10" t="str">
        <f>IFERROR(_xll.qlRateHelperEarliestDate(W73,Trigger),"")</f>
        <v/>
      </c>
      <c r="AB73" s="10" t="str">
        <f>IFERROR(_xll.qlRateHelperPillarDate(W73,Trigger),"")</f>
        <v/>
      </c>
      <c r="AC73" s="74" t="e">
        <v>#N/A</v>
      </c>
      <c r="AD73" s="150"/>
    </row>
    <row r="74" spans="1:30" ht="11.25" customHeight="1" x14ac:dyDescent="0.2">
      <c r="A74" s="57" t="s">
        <v>26</v>
      </c>
      <c r="B74" s="58" t="s">
        <v>57</v>
      </c>
      <c r="C74" s="59" t="s">
        <v>6</v>
      </c>
      <c r="D74" s="59" t="s">
        <v>8</v>
      </c>
      <c r="E74" s="59" t="s">
        <v>7</v>
      </c>
      <c r="F74" s="59" t="s">
        <v>105</v>
      </c>
      <c r="G74" s="59" t="str">
        <f>PROPER(Currency)&amp;FamilyName&amp;SUBSTITUTE($H$38,"S","M")</f>
        <v>Sekibor3M</v>
      </c>
      <c r="H74" s="57" t="str">
        <f>Currency&amp;$G$38&amp;$H$38&amp;$B74&amp;"_Quote"</f>
        <v>SEKAB3S40Y_Quote</v>
      </c>
      <c r="I74" s="117">
        <v>0</v>
      </c>
      <c r="J74" s="61"/>
      <c r="AD74" s="150"/>
    </row>
    <row r="75" spans="1:30" ht="11.25" customHeight="1" x14ac:dyDescent="0.2">
      <c r="A75" s="57" t="s">
        <v>26</v>
      </c>
      <c r="B75" s="58" t="s">
        <v>58</v>
      </c>
      <c r="C75" s="59" t="s">
        <v>6</v>
      </c>
      <c r="D75" s="59" t="s">
        <v>8</v>
      </c>
      <c r="E75" s="59" t="s">
        <v>7</v>
      </c>
      <c r="F75" s="59" t="s">
        <v>105</v>
      </c>
      <c r="G75" s="59" t="str">
        <f>PROPER(Currency)&amp;FamilyName&amp;SUBSTITUTE($H$38,"S","M")</f>
        <v>Sekibor3M</v>
      </c>
      <c r="H75" s="57" t="str">
        <f>Currency&amp;$G$38&amp;$H$38&amp;$B75&amp;"_Quote"</f>
        <v>SEKAB3S45Y_Quote</v>
      </c>
      <c r="I75" s="117">
        <v>0</v>
      </c>
      <c r="J75" s="61"/>
      <c r="AD75" s="150"/>
    </row>
    <row r="76" spans="1:30" ht="11.25" customHeight="1" x14ac:dyDescent="0.2">
      <c r="A76" s="57" t="s">
        <v>26</v>
      </c>
      <c r="B76" s="58" t="s">
        <v>59</v>
      </c>
      <c r="C76" s="59" t="s">
        <v>6</v>
      </c>
      <c r="D76" s="59" t="s">
        <v>8</v>
      </c>
      <c r="E76" s="59" t="s">
        <v>7</v>
      </c>
      <c r="F76" s="59" t="s">
        <v>105</v>
      </c>
      <c r="G76" s="59" t="str">
        <f>PROPER(Currency)&amp;FamilyName&amp;SUBSTITUTE($H$38,"S","M")</f>
        <v>Sekibor3M</v>
      </c>
      <c r="H76" s="57" t="str">
        <f>Currency&amp;$G$38&amp;$H$38&amp;$B76&amp;"_Quote"</f>
        <v>SEKAB3S50Y_Quote</v>
      </c>
      <c r="I76" s="117">
        <v>0</v>
      </c>
      <c r="J76" s="61"/>
      <c r="AD76" s="150"/>
    </row>
    <row r="77" spans="1:30" ht="11.25" customHeight="1" x14ac:dyDescent="0.2">
      <c r="A77" s="1" t="s">
        <v>26</v>
      </c>
      <c r="B77" s="7" t="s">
        <v>96</v>
      </c>
      <c r="C77" s="6" t="s">
        <v>6</v>
      </c>
      <c r="D77" s="6" t="s">
        <v>8</v>
      </c>
      <c r="E77" s="6" t="s">
        <v>7</v>
      </c>
      <c r="F77" s="6" t="s">
        <v>105</v>
      </c>
      <c r="G77" s="6" t="str">
        <f>PROPER(Currency)&amp;FamilyName&amp;SUBSTITUTE($H$38,"S","M")</f>
        <v>Sekibor3M</v>
      </c>
      <c r="H77" s="1" t="str">
        <f>Currency&amp;$G$38&amp;$H$38&amp;$B77&amp;"_Quote"</f>
        <v>SEKAB3S60Y_Quote</v>
      </c>
      <c r="I77" s="120">
        <v>0</v>
      </c>
      <c r="J77" s="2"/>
      <c r="AD77" s="150"/>
    </row>
    <row r="78" spans="1:30" ht="11.25" customHeight="1" x14ac:dyDescent="0.2">
      <c r="AD78" s="150"/>
    </row>
    <row r="79" spans="1:30" ht="11.25" customHeight="1" x14ac:dyDescent="0.2">
      <c r="AD79" s="150"/>
    </row>
    <row r="80" spans="1:30" ht="11.25" customHeight="1" x14ac:dyDescent="0.2">
      <c r="AD80" s="150"/>
    </row>
    <row r="81" spans="11:30" x14ac:dyDescent="0.2">
      <c r="AD81" s="150"/>
    </row>
    <row r="82" spans="11:30" x14ac:dyDescent="0.2">
      <c r="AD82" s="150"/>
    </row>
    <row r="83" spans="11:30" x14ac:dyDescent="0.2">
      <c r="AD83" s="150"/>
    </row>
    <row r="84" spans="11:30" x14ac:dyDescent="0.2">
      <c r="AD84" s="150"/>
    </row>
    <row r="85" spans="11:30" x14ac:dyDescent="0.2">
      <c r="AD85" s="150"/>
    </row>
    <row r="86" spans="11:30" x14ac:dyDescent="0.2">
      <c r="AD86" s="150"/>
    </row>
    <row r="87" spans="11:30" x14ac:dyDescent="0.2">
      <c r="AD87" s="150"/>
    </row>
    <row r="88" spans="11:30" x14ac:dyDescent="0.2">
      <c r="K88" s="46" t="s">
        <v>35</v>
      </c>
      <c r="AD88" s="150"/>
    </row>
    <row r="89" spans="11:30" x14ac:dyDescent="0.2">
      <c r="AD89" s="150"/>
    </row>
    <row r="90" spans="11:30" x14ac:dyDescent="0.2">
      <c r="AD90" s="150"/>
    </row>
    <row r="91" spans="11:30" x14ac:dyDescent="0.2">
      <c r="AD91" s="150"/>
    </row>
    <row r="92" spans="11:30" x14ac:dyDescent="0.2">
      <c r="AD92" s="150"/>
    </row>
    <row r="93" spans="11:30" x14ac:dyDescent="0.2">
      <c r="AD93" s="150"/>
    </row>
    <row r="94" spans="11:30" x14ac:dyDescent="0.2">
      <c r="AD94" s="150"/>
    </row>
    <row r="95" spans="11:30" x14ac:dyDescent="0.2">
      <c r="AD95" s="150"/>
    </row>
    <row r="96" spans="11:30" x14ac:dyDescent="0.2">
      <c r="AD96" s="150"/>
    </row>
    <row r="97" spans="30:30" x14ac:dyDescent="0.2">
      <c r="AD97" s="150"/>
    </row>
    <row r="98" spans="30:30" x14ac:dyDescent="0.2">
      <c r="AD98" s="150"/>
    </row>
    <row r="99" spans="30:30" x14ac:dyDescent="0.2">
      <c r="AD99" s="150"/>
    </row>
    <row r="100" spans="30:30" x14ac:dyDescent="0.2">
      <c r="AD100" s="150"/>
    </row>
    <row r="101" spans="30:30" x14ac:dyDescent="0.2">
      <c r="AD101" s="150"/>
    </row>
    <row r="102" spans="30:30" x14ac:dyDescent="0.2">
      <c r="AD102" s="150"/>
    </row>
    <row r="103" spans="30:30" x14ac:dyDescent="0.2">
      <c r="AD103" s="150"/>
    </row>
    <row r="104" spans="30:30" x14ac:dyDescent="0.2">
      <c r="AD104" s="150"/>
    </row>
    <row r="105" spans="30:30" x14ac:dyDescent="0.2">
      <c r="AD105" s="150"/>
    </row>
    <row r="106" spans="30:30" x14ac:dyDescent="0.2">
      <c r="AD106" s="150"/>
    </row>
    <row r="107" spans="30:30" x14ac:dyDescent="0.2">
      <c r="AD107" s="150"/>
    </row>
    <row r="108" spans="30:30" x14ac:dyDescent="0.2">
      <c r="AD108" s="150"/>
    </row>
    <row r="109" spans="30:30" x14ac:dyDescent="0.2">
      <c r="AD109" s="150"/>
    </row>
    <row r="110" spans="30:30" x14ac:dyDescent="0.2">
      <c r="AD110" s="150"/>
    </row>
    <row r="111" spans="30:30" x14ac:dyDescent="0.2">
      <c r="AD111" s="150"/>
    </row>
    <row r="112" spans="30:30" x14ac:dyDescent="0.2">
      <c r="AD112" s="150"/>
    </row>
    <row r="113" spans="30:30" x14ac:dyDescent="0.2">
      <c r="AD113" s="150"/>
    </row>
    <row r="114" spans="30:30" x14ac:dyDescent="0.2">
      <c r="AD114" s="150"/>
    </row>
    <row r="115" spans="30:30" x14ac:dyDescent="0.2">
      <c r="AD115" s="150"/>
    </row>
    <row r="116" spans="30:30" x14ac:dyDescent="0.2">
      <c r="AD116" s="150"/>
    </row>
    <row r="117" spans="30:30" x14ac:dyDescent="0.2">
      <c r="AD117" s="150"/>
    </row>
    <row r="118" spans="30:30" x14ac:dyDescent="0.2">
      <c r="AD118" s="150"/>
    </row>
    <row r="119" spans="30:30" x14ac:dyDescent="0.2">
      <c r="AD119" s="150"/>
    </row>
    <row r="120" spans="30:30" x14ac:dyDescent="0.2">
      <c r="AD120" s="150"/>
    </row>
    <row r="121" spans="30:30" x14ac:dyDescent="0.2">
      <c r="AD121" s="150"/>
    </row>
    <row r="122" spans="30:30" x14ac:dyDescent="0.2">
      <c r="AD122" s="150"/>
    </row>
    <row r="123" spans="30:30" x14ac:dyDescent="0.2">
      <c r="AD123" s="150"/>
    </row>
    <row r="124" spans="30:30" x14ac:dyDescent="0.2">
      <c r="AD124" s="150"/>
    </row>
    <row r="125" spans="30:30" x14ac:dyDescent="0.2">
      <c r="AD125" s="150"/>
    </row>
    <row r="126" spans="30:30" x14ac:dyDescent="0.2">
      <c r="AD126" s="150"/>
    </row>
    <row r="127" spans="30:30" x14ac:dyDescent="0.2">
      <c r="AD127" s="150"/>
    </row>
  </sheetData>
  <dataValidations count="4">
    <dataValidation type="list" allowBlank="1" showInputMessage="1" showErrorMessage="1" sqref="D40:D77">
      <formula1>"Annual,Semiannual,EveryFourthMonth,Quarterly,Bimonthly,Monthly,Biweekly,Weekly,Daily,Once,NoFrequency"</formula1>
    </dataValidation>
    <dataValidation type="list" allowBlank="1" showInputMessage="1" showErrorMessage="1" sqref="E40:E77 E15:E20 E7:E8 E12:E13 E3:E5">
      <formula1>"Following,Modified Following,Preceding,Modified Preceding,Unadjusted,Half-Month Modified Following"</formula1>
    </dataValidation>
    <dataValidation type="list" allowBlank="1" showInputMessage="1" showErrorMessage="1" sqref="F40:F77 F15:F20 F7:F8 F12:F13 F3:F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2015-09-28T10:13:50Z</dcterms:modified>
</cp:coreProperties>
</file>