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RateHelpers!$C$2:$C$125</definedName>
    <definedName name="RateHelpersIncluded">RateHelpers!$G$2:$G$125</definedName>
    <definedName name="RateHelpersPriority">RateHelpers!$H$2:$H$125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B10" i="4" l="1" a="1"/>
  <c r="B10" i="4" l="1"/>
  <c r="B18" i="4"/>
  <c r="B26" i="4"/>
  <c r="B34" i="4"/>
  <c r="B42" i="4"/>
  <c r="B50" i="4"/>
  <c r="B11" i="4"/>
  <c r="B19" i="4"/>
  <c r="B27" i="4"/>
  <c r="B35" i="4"/>
  <c r="B43" i="4"/>
  <c r="B12" i="4"/>
  <c r="B20" i="4"/>
  <c r="B28" i="4"/>
  <c r="B36" i="4"/>
  <c r="B44" i="4"/>
  <c r="B13" i="4"/>
  <c r="B21" i="4"/>
  <c r="B29" i="4"/>
  <c r="B37" i="4"/>
  <c r="B45" i="4"/>
  <c r="B14" i="4"/>
  <c r="B22" i="4"/>
  <c r="B30" i="4"/>
  <c r="B38" i="4"/>
  <c r="B46" i="4"/>
  <c r="B15" i="4"/>
  <c r="B23" i="4"/>
  <c r="B31" i="4"/>
  <c r="B39" i="4"/>
  <c r="B47" i="4"/>
  <c r="B16" i="4"/>
  <c r="B24" i="4"/>
  <c r="B32" i="4"/>
  <c r="B40" i="4"/>
  <c r="B48" i="4"/>
  <c r="B17" i="4"/>
  <c r="B25" i="4"/>
  <c r="B33" i="4"/>
  <c r="B41" i="4"/>
  <c r="B49" i="4"/>
  <c r="B51" i="4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H10" i="11"/>
  <c r="H9" i="11"/>
  <c r="H8" i="11"/>
  <c r="H7" i="11"/>
  <c r="H6" i="11"/>
  <c r="H5" i="11"/>
  <c r="H4" i="11"/>
  <c r="H3" i="11"/>
  <c r="I2" i="11"/>
  <c r="J2" i="11"/>
  <c r="K3" i="13"/>
  <c r="E5" i="13" a="1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H1" i="13"/>
  <c r="D5" i="13" l="1" a="1"/>
  <c r="D5" i="13" s="1"/>
  <c r="D12" i="13" l="1"/>
  <c r="D24" i="13"/>
  <c r="D11" i="13"/>
  <c r="D33" i="13"/>
  <c r="D9" i="13"/>
  <c r="D32" i="13"/>
  <c r="D8" i="13"/>
  <c r="D31" i="13"/>
  <c r="D23" i="13"/>
  <c r="D7" i="13"/>
  <c r="D38" i="13"/>
  <c r="D30" i="13"/>
  <c r="D22" i="13"/>
  <c r="D14" i="13"/>
  <c r="D6" i="13"/>
  <c r="D36" i="13"/>
  <c r="D28" i="13"/>
  <c r="D20" i="13"/>
  <c r="D35" i="13"/>
  <c r="D27" i="13"/>
  <c r="D19" i="13"/>
  <c r="D41" i="13"/>
  <c r="D34" i="13"/>
  <c r="D26" i="13"/>
  <c r="D18" i="13"/>
  <c r="D10" i="13"/>
  <c r="D25" i="13"/>
  <c r="D17" i="13"/>
  <c r="D40" i="13"/>
  <c r="D16" i="13"/>
  <c r="D39" i="13"/>
  <c r="D15" i="13"/>
  <c r="D37" i="13"/>
  <c r="D29" i="13"/>
  <c r="D21" i="13"/>
  <c r="D13" i="13"/>
  <c r="M23" i="6" l="1"/>
  <c r="M21" i="6"/>
  <c r="D18" i="6" l="1"/>
  <c r="G3" i="11"/>
  <c r="I3" i="11" s="1"/>
  <c r="G10" i="11"/>
  <c r="I10" i="11" s="1"/>
  <c r="G4" i="11"/>
  <c r="I4" i="11" s="1"/>
  <c r="G5" i="11"/>
  <c r="I5" i="11" s="1"/>
  <c r="G6" i="11"/>
  <c r="I6" i="11" s="1"/>
  <c r="G7" i="11"/>
  <c r="I7" i="11" s="1"/>
  <c r="G8" i="11"/>
  <c r="I8" i="11" s="1"/>
  <c r="G9" i="11"/>
  <c r="I9" i="11" s="1"/>
  <c r="K5" i="13"/>
  <c r="K10" i="13"/>
  <c r="K18" i="13"/>
  <c r="K26" i="13"/>
  <c r="K34" i="13"/>
  <c r="K11" i="13"/>
  <c r="K19" i="13"/>
  <c r="K27" i="13"/>
  <c r="K35" i="13"/>
  <c r="K12" i="13"/>
  <c r="K20" i="13"/>
  <c r="K28" i="13"/>
  <c r="K36" i="13"/>
  <c r="K13" i="13"/>
  <c r="K21" i="13"/>
  <c r="K29" i="13"/>
  <c r="K37" i="13"/>
  <c r="K6" i="13"/>
  <c r="K14" i="13"/>
  <c r="K22" i="13"/>
  <c r="K30" i="13"/>
  <c r="K38" i="13"/>
  <c r="K7" i="13"/>
  <c r="K15" i="13"/>
  <c r="K23" i="13"/>
  <c r="K31" i="13"/>
  <c r="K39" i="13"/>
  <c r="K8" i="13"/>
  <c r="K16" i="13"/>
  <c r="K24" i="13"/>
  <c r="K32" i="13"/>
  <c r="K40" i="13"/>
  <c r="K9" i="13"/>
  <c r="K17" i="13"/>
  <c r="K25" i="13"/>
  <c r="K33" i="13"/>
  <c r="K41" i="13"/>
  <c r="J3" i="11"/>
  <c r="J10" i="11"/>
  <c r="J4" i="11"/>
  <c r="J5" i="11"/>
  <c r="J6" i="11"/>
  <c r="J7" i="11"/>
  <c r="J8" i="11"/>
  <c r="J9" i="11"/>
  <c r="C8" i="4" l="1"/>
  <c r="C7" i="4"/>
  <c r="C6" i="4"/>
  <c r="C5" i="4"/>
  <c r="C4" i="4"/>
  <c r="C3" i="4"/>
  <c r="C9" i="4"/>
  <c r="C2" i="4"/>
  <c r="L3" i="9"/>
  <c r="C119" i="4" l="1"/>
  <c r="C123" i="4"/>
  <c r="C106" i="4"/>
  <c r="C125" i="4"/>
  <c r="C113" i="4"/>
  <c r="C92" i="4"/>
  <c r="C104" i="4"/>
  <c r="C105" i="4"/>
  <c r="C94" i="4"/>
  <c r="C101" i="4"/>
  <c r="C121" i="4"/>
  <c r="C115" i="4"/>
  <c r="C91" i="4"/>
  <c r="C122" i="4"/>
  <c r="C96" i="4"/>
  <c r="C103" i="4"/>
  <c r="C112" i="4"/>
  <c r="C98" i="4"/>
  <c r="C107" i="4"/>
  <c r="C118" i="4"/>
  <c r="C114" i="4"/>
  <c r="C99" i="4"/>
  <c r="C90" i="4"/>
  <c r="C109" i="4"/>
  <c r="C93" i="4"/>
  <c r="C110" i="4"/>
  <c r="C111" i="4"/>
  <c r="C120" i="4"/>
  <c r="C95" i="4"/>
  <c r="C108" i="4"/>
  <c r="C124" i="4"/>
  <c r="C117" i="4"/>
  <c r="C89" i="4"/>
  <c r="C116" i="4"/>
  <c r="C100" i="4"/>
  <c r="C102" i="4"/>
  <c r="C97" i="4"/>
  <c r="D104" i="4"/>
  <c r="K117" i="4"/>
  <c r="E111" i="4"/>
  <c r="D115" i="4"/>
  <c r="J119" i="4"/>
  <c r="K96" i="4"/>
  <c r="J97" i="4"/>
  <c r="E110" i="4"/>
  <c r="D114" i="4"/>
  <c r="F125" i="4"/>
  <c r="J122" i="4"/>
  <c r="E99" i="4"/>
  <c r="F91" i="4"/>
  <c r="J111" i="4"/>
  <c r="D120" i="4"/>
  <c r="J112" i="4"/>
  <c r="J93" i="4"/>
  <c r="K97" i="4"/>
  <c r="D95" i="4"/>
  <c r="D101" i="4"/>
  <c r="K109" i="4"/>
  <c r="J101" i="4"/>
  <c r="D123" i="4"/>
  <c r="E98" i="4"/>
  <c r="J102" i="4"/>
  <c r="K118" i="4"/>
  <c r="F111" i="4"/>
  <c r="E103" i="4"/>
  <c r="K108" i="4"/>
  <c r="E113" i="4"/>
  <c r="K106" i="4"/>
  <c r="J117" i="4"/>
  <c r="F90" i="4"/>
  <c r="E114" i="4"/>
  <c r="F116" i="4"/>
  <c r="F97" i="4"/>
  <c r="D113" i="4"/>
  <c r="E102" i="4"/>
  <c r="D108" i="4"/>
  <c r="J124" i="4"/>
  <c r="K100" i="4"/>
  <c r="K123" i="4"/>
  <c r="E124" i="4"/>
  <c r="E107" i="4"/>
  <c r="K111" i="4"/>
  <c r="K107" i="4"/>
  <c r="E100" i="4"/>
  <c r="J99" i="4"/>
  <c r="D94" i="4"/>
  <c r="D116" i="4"/>
  <c r="F121" i="4"/>
  <c r="F89" i="4"/>
  <c r="J91" i="4"/>
  <c r="D110" i="4"/>
  <c r="D121" i="4"/>
  <c r="K89" i="4"/>
  <c r="E118" i="4"/>
  <c r="F114" i="4"/>
  <c r="K90" i="4"/>
  <c r="F112" i="4"/>
  <c r="J92" i="4"/>
  <c r="F105" i="4"/>
  <c r="J123" i="4"/>
  <c r="E95" i="4"/>
  <c r="D89" i="4"/>
  <c r="D111" i="4"/>
  <c r="F104" i="4"/>
  <c r="J125" i="4"/>
  <c r="D92" i="4"/>
  <c r="E96" i="4"/>
  <c r="E92" i="4"/>
  <c r="J121" i="4"/>
  <c r="J96" i="4"/>
  <c r="F110" i="4"/>
  <c r="F124" i="4"/>
  <c r="E101" i="4"/>
  <c r="K112" i="4"/>
  <c r="D91" i="4"/>
  <c r="F94" i="4"/>
  <c r="J118" i="4"/>
  <c r="D118" i="4"/>
  <c r="F93" i="4"/>
  <c r="K101" i="4"/>
  <c r="K91" i="4"/>
  <c r="D125" i="4"/>
  <c r="K110" i="4"/>
  <c r="K122" i="4"/>
  <c r="E97" i="4"/>
  <c r="D102" i="4"/>
  <c r="K94" i="4"/>
  <c r="E116" i="4"/>
  <c r="E123" i="4"/>
  <c r="J115" i="4"/>
  <c r="J89" i="4"/>
  <c r="K95" i="4"/>
  <c r="D98" i="4"/>
  <c r="E94" i="4"/>
  <c r="E104" i="4"/>
  <c r="E91" i="4"/>
  <c r="J90" i="4"/>
  <c r="K125" i="4"/>
  <c r="K116" i="4"/>
  <c r="K99" i="4"/>
  <c r="F99" i="4"/>
  <c r="F100" i="4"/>
  <c r="F120" i="4"/>
  <c r="J104" i="4"/>
  <c r="K102" i="4"/>
  <c r="E122" i="4"/>
  <c r="D100" i="4"/>
  <c r="J108" i="4"/>
  <c r="F107" i="4"/>
  <c r="J107" i="4"/>
  <c r="E115" i="4"/>
  <c r="L4" i="9"/>
  <c r="E120" i="4"/>
  <c r="F117" i="4"/>
  <c r="D124" i="4"/>
  <c r="F98" i="4"/>
  <c r="D119" i="4"/>
  <c r="K103" i="4"/>
  <c r="E90" i="4"/>
  <c r="D107" i="4"/>
  <c r="F119" i="4"/>
  <c r="J120" i="4"/>
  <c r="F123" i="4"/>
  <c r="K105" i="4"/>
  <c r="J114" i="4"/>
  <c r="J103" i="4"/>
  <c r="K98" i="4"/>
  <c r="F103" i="4"/>
  <c r="D117" i="4"/>
  <c r="J100" i="4"/>
  <c r="K124" i="4"/>
  <c r="E112" i="4"/>
  <c r="F95" i="4"/>
  <c r="E125" i="4"/>
  <c r="E93" i="4"/>
  <c r="F108" i="4"/>
  <c r="K115" i="4"/>
  <c r="K114" i="4"/>
  <c r="D105" i="4"/>
  <c r="K113" i="4"/>
  <c r="F109" i="4"/>
  <c r="J109" i="4"/>
  <c r="D99" i="4"/>
  <c r="K92" i="4"/>
  <c r="D109" i="4"/>
  <c r="D96" i="4"/>
  <c r="E106" i="4"/>
  <c r="D93" i="4"/>
  <c r="F113" i="4"/>
  <c r="E105" i="4"/>
  <c r="E121" i="4"/>
  <c r="K93" i="4"/>
  <c r="E89" i="4"/>
  <c r="D103" i="4"/>
  <c r="D106" i="4"/>
  <c r="E117" i="4"/>
  <c r="E108" i="4"/>
  <c r="F115" i="4"/>
  <c r="J106" i="4"/>
  <c r="F102" i="4"/>
  <c r="K121" i="4"/>
  <c r="J98" i="4"/>
  <c r="D90" i="4"/>
  <c r="J116" i="4"/>
  <c r="J113" i="4"/>
  <c r="K120" i="4"/>
  <c r="F92" i="4"/>
  <c r="F118" i="4"/>
  <c r="D112" i="4"/>
  <c r="E109" i="4"/>
  <c r="F96" i="4"/>
  <c r="E119" i="4"/>
  <c r="J110" i="4"/>
  <c r="J95" i="4"/>
  <c r="J105" i="4"/>
  <c r="K119" i="4"/>
  <c r="J94" i="4"/>
  <c r="D122" i="4"/>
  <c r="F122" i="4"/>
  <c r="D97" i="4"/>
  <c r="K104" i="4"/>
  <c r="F106" i="4"/>
  <c r="F101" i="4"/>
  <c r="G109" i="4" l="1"/>
  <c r="G125" i="4"/>
  <c r="G124" i="4"/>
  <c r="G94" i="4"/>
  <c r="G100" i="4"/>
  <c r="G107" i="4"/>
  <c r="G102" i="4"/>
  <c r="G114" i="4"/>
  <c r="G105" i="4"/>
  <c r="G98" i="4"/>
  <c r="G91" i="4"/>
  <c r="G108" i="4"/>
  <c r="G103" i="4"/>
  <c r="G106" i="4"/>
  <c r="G96" i="4"/>
  <c r="G113" i="4"/>
  <c r="G95" i="4"/>
  <c r="G120" i="4"/>
  <c r="G116" i="4"/>
  <c r="G117" i="4"/>
  <c r="G110" i="4"/>
  <c r="G121" i="4"/>
  <c r="G104" i="4"/>
  <c r="G97" i="4"/>
  <c r="G101" i="4"/>
  <c r="G111" i="4"/>
  <c r="G115" i="4"/>
  <c r="G112" i="4"/>
  <c r="G123" i="4"/>
  <c r="G118" i="4"/>
  <c r="G90" i="4"/>
  <c r="G122" i="4"/>
  <c r="G119" i="4"/>
  <c r="G92" i="4"/>
  <c r="G99" i="4"/>
  <c r="D4" i="4"/>
  <c r="J8" i="4"/>
  <c r="K7" i="4"/>
  <c r="J7" i="4"/>
  <c r="D6" i="4"/>
  <c r="K8" i="4"/>
  <c r="E7" i="4"/>
  <c r="E3" i="4"/>
  <c r="J6" i="4"/>
  <c r="D8" i="4"/>
  <c r="D3" i="4"/>
  <c r="E6" i="4"/>
  <c r="K6" i="4"/>
  <c r="E8" i="4"/>
  <c r="E4" i="4"/>
  <c r="D7" i="4"/>
  <c r="D5" i="4"/>
  <c r="D3" i="9" a="1"/>
  <c r="K5" i="4"/>
  <c r="J5" i="4"/>
  <c r="E5" i="4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I1" i="13"/>
  <c r="J1" i="13" s="1"/>
  <c r="K1" i="13"/>
  <c r="H5" i="13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23" i="13" l="1"/>
  <c r="F22" i="13"/>
  <c r="F25" i="13"/>
  <c r="F34" i="13"/>
  <c r="F19" i="13"/>
  <c r="F13" i="13"/>
  <c r="F11" i="13"/>
  <c r="F39" i="13"/>
  <c r="F37" i="13"/>
  <c r="F28" i="13"/>
  <c r="H36" i="13"/>
  <c r="F27" i="13"/>
  <c r="F35" i="13"/>
  <c r="F18" i="13"/>
  <c r="F10" i="13"/>
  <c r="F26" i="13"/>
  <c r="F17" i="13"/>
  <c r="F9" i="13"/>
  <c r="F33" i="13"/>
  <c r="F16" i="13"/>
  <c r="F8" i="13"/>
  <c r="F41" i="13"/>
  <c r="F24" i="13"/>
  <c r="F15" i="13"/>
  <c r="F7" i="13"/>
  <c r="F32" i="13"/>
  <c r="F40" i="13"/>
  <c r="F31" i="13"/>
  <c r="F14" i="13"/>
  <c r="F6" i="13"/>
  <c r="F29" i="13"/>
  <c r="H30" i="13"/>
  <c r="F21" i="13"/>
  <c r="F38" i="13"/>
  <c r="F20" i="13"/>
  <c r="F12" i="13"/>
  <c r="F5" i="13"/>
  <c r="J23" i="13"/>
  <c r="D2" i="4"/>
  <c r="E2" i="4"/>
  <c r="H23" i="13" l="1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L3" i="13"/>
  <c r="J9" i="4"/>
  <c r="E9" i="4"/>
  <c r="K9" i="4"/>
  <c r="D9" i="4"/>
  <c r="C49" i="4" l="1"/>
  <c r="C38" i="4"/>
  <c r="C47" i="4"/>
  <c r="C36" i="4"/>
  <c r="C26" i="4"/>
  <c r="C35" i="4"/>
  <c r="C20" i="4"/>
  <c r="C16" i="4"/>
  <c r="C45" i="4"/>
  <c r="C40" i="4"/>
  <c r="C12" i="4"/>
  <c r="C46" i="4"/>
  <c r="C27" i="4"/>
  <c r="C43" i="4"/>
  <c r="C23" i="4"/>
  <c r="C51" i="4"/>
  <c r="C50" i="4"/>
  <c r="C24" i="4"/>
  <c r="C11" i="4"/>
  <c r="C21" i="4"/>
  <c r="C25" i="4"/>
  <c r="C31" i="4"/>
  <c r="C14" i="4"/>
  <c r="C15" i="4"/>
  <c r="C13" i="4"/>
  <c r="C34" i="4"/>
  <c r="C19" i="4"/>
  <c r="C39" i="4"/>
  <c r="C29" i="4"/>
  <c r="C42" i="4"/>
  <c r="C41" i="4"/>
  <c r="C18" i="4"/>
  <c r="C28" i="4"/>
  <c r="C33" i="4"/>
  <c r="C48" i="4"/>
  <c r="C32" i="4"/>
  <c r="C17" i="4"/>
  <c r="C30" i="4"/>
  <c r="C10" i="4"/>
  <c r="C22" i="4"/>
  <c r="C44" i="4"/>
  <c r="C37" i="4"/>
  <c r="C63" i="4"/>
  <c r="C86" i="4"/>
  <c r="C59" i="4"/>
  <c r="C57" i="4"/>
  <c r="C52" i="4"/>
  <c r="C67" i="4"/>
  <c r="C76" i="4"/>
  <c r="C82" i="4"/>
  <c r="C78" i="4"/>
  <c r="C68" i="4"/>
  <c r="C60" i="4"/>
  <c r="C75" i="4"/>
  <c r="C79" i="4"/>
  <c r="C64" i="4"/>
  <c r="C84" i="4"/>
  <c r="C85" i="4"/>
  <c r="C77" i="4"/>
  <c r="C87" i="4"/>
  <c r="C55" i="4"/>
  <c r="C66" i="4"/>
  <c r="C54" i="4"/>
  <c r="C72" i="4"/>
  <c r="C53" i="4"/>
  <c r="C73" i="4"/>
  <c r="C74" i="4"/>
  <c r="C65" i="4"/>
  <c r="C58" i="4"/>
  <c r="C69" i="4"/>
  <c r="C88" i="4"/>
  <c r="C62" i="4"/>
  <c r="C81" i="4"/>
  <c r="C83" i="4"/>
  <c r="C56" i="4"/>
  <c r="C61" i="4"/>
  <c r="C80" i="4"/>
  <c r="C71" i="4"/>
  <c r="C70" i="4"/>
  <c r="D7" i="6"/>
  <c r="D8" i="6"/>
  <c r="D9" i="6"/>
  <c r="D16" i="6"/>
  <c r="D19" i="6"/>
  <c r="E11" i="4"/>
  <c r="F11" i="4"/>
  <c r="I14" i="9"/>
  <c r="I16" i="9"/>
  <c r="D10" i="4"/>
  <c r="I12" i="9"/>
  <c r="D84" i="4"/>
  <c r="B1" i="6"/>
  <c r="I17" i="9"/>
  <c r="I7" i="9"/>
  <c r="D24" i="4"/>
  <c r="D73" i="4"/>
  <c r="D61" i="4"/>
  <c r="D70" i="4"/>
  <c r="I3" i="9"/>
  <c r="I19" i="9"/>
  <c r="D17" i="4"/>
  <c r="D83" i="4"/>
  <c r="D56" i="4"/>
  <c r="I44" i="9"/>
  <c r="D52" i="4"/>
  <c r="D59" i="4"/>
  <c r="D66" i="4"/>
  <c r="I5" i="9"/>
  <c r="D82" i="4"/>
  <c r="D25" i="4"/>
  <c r="I40" i="9"/>
  <c r="D67" i="4"/>
  <c r="I21" i="9"/>
  <c r="D74" i="4"/>
  <c r="D64" i="4"/>
  <c r="D50" i="4"/>
  <c r="D22" i="4"/>
  <c r="D36" i="4"/>
  <c r="D32" i="4"/>
  <c r="D54" i="4"/>
  <c r="I13" i="9"/>
  <c r="I32" i="9"/>
  <c r="D80" i="4"/>
  <c r="I28" i="9"/>
  <c r="D35" i="4"/>
  <c r="D49" i="4"/>
  <c r="D26" i="4"/>
  <c r="I30" i="9"/>
  <c r="D60" i="4"/>
  <c r="D86" i="4"/>
  <c r="D77" i="4"/>
  <c r="D63" i="4"/>
  <c r="I4" i="9"/>
  <c r="I42" i="9"/>
  <c r="D72" i="4"/>
  <c r="I20" i="9"/>
  <c r="I2" i="9"/>
  <c r="D14" i="4"/>
  <c r="I33" i="9"/>
  <c r="E10" i="4"/>
  <c r="I10" i="9"/>
  <c r="D69" i="4"/>
  <c r="D18" i="4"/>
  <c r="I41" i="9"/>
  <c r="D16" i="4"/>
  <c r="D79" i="4"/>
  <c r="D37" i="4"/>
  <c r="I37" i="9"/>
  <c r="D65" i="4"/>
  <c r="I9" i="9"/>
  <c r="D51" i="4"/>
  <c r="I18" i="9"/>
  <c r="D12" i="4"/>
  <c r="I34" i="9"/>
  <c r="I27" i="9"/>
  <c r="D58" i="4"/>
  <c r="D76" i="4"/>
  <c r="I25" i="9"/>
  <c r="D28" i="4"/>
  <c r="D33" i="4"/>
  <c r="D34" i="4"/>
  <c r="I31" i="9"/>
  <c r="I43" i="9"/>
  <c r="D55" i="4"/>
  <c r="D27" i="4"/>
  <c r="D48" i="4"/>
  <c r="I15" i="9"/>
  <c r="D81" i="4"/>
  <c r="D62" i="4"/>
  <c r="D41" i="4"/>
  <c r="I24" i="9"/>
  <c r="D42" i="4"/>
  <c r="D13" i="4"/>
  <c r="I11" i="9"/>
  <c r="I39" i="9"/>
  <c r="D23" i="4"/>
  <c r="D20" i="4"/>
  <c r="D40" i="4"/>
  <c r="I8" i="9"/>
  <c r="I26" i="9"/>
  <c r="I35" i="9"/>
  <c r="I38" i="9"/>
  <c r="I23" i="9"/>
  <c r="D71" i="4"/>
  <c r="D29" i="4"/>
  <c r="D30" i="4"/>
  <c r="I6" i="9"/>
  <c r="D44" i="4"/>
  <c r="D46" i="4"/>
  <c r="D15" i="4"/>
  <c r="D78" i="4"/>
  <c r="I36" i="9"/>
  <c r="D43" i="4"/>
  <c r="I29" i="9"/>
  <c r="D21" i="4"/>
  <c r="D19" i="4"/>
  <c r="D57" i="4"/>
  <c r="D85" i="4"/>
  <c r="D47" i="4"/>
  <c r="D88" i="4"/>
  <c r="L2" i="13"/>
  <c r="D38" i="4"/>
  <c r="I22" i="9"/>
  <c r="D53" i="4"/>
  <c r="D45" i="4"/>
  <c r="D31" i="4"/>
  <c r="D75" i="4"/>
  <c r="D39" i="4"/>
  <c r="D87" i="4"/>
  <c r="D68" i="4"/>
  <c r="D11" i="4"/>
  <c r="L6" i="13"/>
  <c r="L8" i="13"/>
  <c r="L22" i="13"/>
  <c r="L21" i="13"/>
  <c r="L15" i="13"/>
  <c r="L32" i="13"/>
  <c r="L40" i="13"/>
  <c r="L28" i="13"/>
  <c r="L41" i="13"/>
  <c r="L23" i="13"/>
  <c r="L14" i="13"/>
  <c r="L7" i="13"/>
  <c r="L30" i="13"/>
  <c r="L10" i="13"/>
  <c r="L34" i="13"/>
  <c r="L37" i="13"/>
  <c r="L19" i="13"/>
  <c r="L31" i="13"/>
  <c r="L9" i="13"/>
  <c r="L27" i="13"/>
  <c r="L25" i="13"/>
  <c r="L38" i="13"/>
  <c r="L39" i="13"/>
  <c r="L16" i="13"/>
  <c r="L13" i="13"/>
  <c r="L29" i="13"/>
  <c r="L33" i="13"/>
  <c r="L11" i="13"/>
  <c r="L5" i="13"/>
  <c r="L36" i="13"/>
  <c r="L12" i="13"/>
  <c r="L18" i="13"/>
  <c r="L35" i="13"/>
  <c r="L26" i="13"/>
  <c r="L20" i="13"/>
  <c r="L17" i="13"/>
  <c r="L24" i="13"/>
  <c r="K76" i="4"/>
  <c r="E17" i="4"/>
  <c r="E30" i="4"/>
  <c r="K25" i="4"/>
  <c r="E83" i="4"/>
  <c r="K48" i="4"/>
  <c r="F16" i="4"/>
  <c r="F82" i="4"/>
  <c r="F41" i="4"/>
  <c r="E49" i="4"/>
  <c r="J69" i="4"/>
  <c r="E61" i="4"/>
  <c r="K45" i="4"/>
  <c r="K60" i="4"/>
  <c r="K66" i="4"/>
  <c r="F55" i="4"/>
  <c r="E82" i="4"/>
  <c r="E13" i="4"/>
  <c r="J3" i="4"/>
  <c r="F71" i="4"/>
  <c r="F18" i="4"/>
  <c r="J39" i="4"/>
  <c r="F26" i="4"/>
  <c r="J49" i="4"/>
  <c r="F68" i="4"/>
  <c r="K63" i="4"/>
  <c r="J76" i="4"/>
  <c r="J52" i="4"/>
  <c r="J33" i="4"/>
  <c r="J18" i="4"/>
  <c r="E75" i="4"/>
  <c r="K27" i="4"/>
  <c r="F76" i="4"/>
  <c r="E29" i="4"/>
  <c r="F57" i="4"/>
  <c r="K46" i="4"/>
  <c r="K33" i="4"/>
  <c r="K78" i="4"/>
  <c r="K41" i="4"/>
  <c r="K83" i="4"/>
  <c r="J36" i="4"/>
  <c r="J71" i="4"/>
  <c r="J48" i="4"/>
  <c r="K64" i="4"/>
  <c r="K17" i="4"/>
  <c r="E56" i="4"/>
  <c r="K59" i="4"/>
  <c r="J11" i="4"/>
  <c r="E62" i="4"/>
  <c r="J87" i="4"/>
  <c r="J32" i="4"/>
  <c r="J23" i="4"/>
  <c r="F86" i="4"/>
  <c r="E38" i="4"/>
  <c r="F35" i="4"/>
  <c r="F56" i="4"/>
  <c r="K4" i="4"/>
  <c r="E55" i="4"/>
  <c r="J83" i="4"/>
  <c r="E59" i="4"/>
  <c r="E69" i="4"/>
  <c r="J60" i="4"/>
  <c r="K77" i="4"/>
  <c r="K61" i="4"/>
  <c r="J37" i="4"/>
  <c r="E21" i="4"/>
  <c r="J81" i="4"/>
  <c r="J42" i="4"/>
  <c r="F46" i="4"/>
  <c r="K10" i="4"/>
  <c r="J38" i="4"/>
  <c r="K16" i="4"/>
  <c r="J22" i="4"/>
  <c r="E48" i="4"/>
  <c r="J15" i="4"/>
  <c r="J17" i="4"/>
  <c r="F64" i="4"/>
  <c r="F88" i="4"/>
  <c r="F43" i="4"/>
  <c r="E37" i="4"/>
  <c r="K11" i="4"/>
  <c r="E50" i="4"/>
  <c r="E71" i="4"/>
  <c r="E51" i="4"/>
  <c r="K15" i="4"/>
  <c r="K81" i="4"/>
  <c r="F47" i="4"/>
  <c r="J62" i="4"/>
  <c r="J84" i="4"/>
  <c r="J85" i="4"/>
  <c r="F75" i="4"/>
  <c r="K47" i="4"/>
  <c r="K65" i="4"/>
  <c r="K85" i="4"/>
  <c r="F13" i="4"/>
  <c r="F39" i="4"/>
  <c r="F52" i="4"/>
  <c r="E26" i="4"/>
  <c r="J68" i="4"/>
  <c r="F31" i="4"/>
  <c r="J67" i="4"/>
  <c r="F23" i="4"/>
  <c r="J70" i="4"/>
  <c r="J20" i="4"/>
  <c r="E77" i="4"/>
  <c r="J53" i="4"/>
  <c r="K32" i="4"/>
  <c r="E43" i="4"/>
  <c r="F66" i="4"/>
  <c r="J44" i="4"/>
  <c r="J65" i="4"/>
  <c r="K38" i="4"/>
  <c r="J27" i="4"/>
  <c r="E31" i="4"/>
  <c r="E28" i="4"/>
  <c r="E40" i="4"/>
  <c r="E85" i="4"/>
  <c r="E45" i="4"/>
  <c r="E35" i="4"/>
  <c r="J30" i="4"/>
  <c r="E64" i="4"/>
  <c r="J61" i="4"/>
  <c r="F14" i="4"/>
  <c r="K69" i="4"/>
  <c r="F74" i="4"/>
  <c r="F81" i="4"/>
  <c r="J63" i="4"/>
  <c r="E52" i="4"/>
  <c r="J31" i="4"/>
  <c r="F67" i="4"/>
  <c r="E16" i="4"/>
  <c r="K75" i="4"/>
  <c r="K88" i="4"/>
  <c r="J78" i="4"/>
  <c r="F22" i="4"/>
  <c r="K44" i="4"/>
  <c r="F49" i="4"/>
  <c r="E63" i="4"/>
  <c r="K13" i="4"/>
  <c r="J73" i="4"/>
  <c r="F27" i="4"/>
  <c r="E88" i="4"/>
  <c r="J75" i="4"/>
  <c r="K35" i="4"/>
  <c r="F65" i="4"/>
  <c r="J51" i="4"/>
  <c r="K84" i="4"/>
  <c r="J21" i="4"/>
  <c r="E24" i="4"/>
  <c r="F15" i="4"/>
  <c r="K87" i="4"/>
  <c r="K29" i="4"/>
  <c r="E54" i="4"/>
  <c r="K52" i="4"/>
  <c r="E53" i="4"/>
  <c r="J25" i="4"/>
  <c r="F20" i="4"/>
  <c r="K74" i="4"/>
  <c r="E57" i="4"/>
  <c r="K26" i="4"/>
  <c r="J74" i="4"/>
  <c r="E78" i="4"/>
  <c r="F10" i="4"/>
  <c r="J41" i="4"/>
  <c r="J14" i="4"/>
  <c r="F48" i="4"/>
  <c r="F62" i="4"/>
  <c r="E20" i="4"/>
  <c r="E47" i="4"/>
  <c r="K73" i="4"/>
  <c r="F77" i="4"/>
  <c r="E18" i="4"/>
  <c r="F50" i="4"/>
  <c r="J34" i="4"/>
  <c r="J58" i="4"/>
  <c r="K72" i="4"/>
  <c r="J66" i="4"/>
  <c r="E42" i="4"/>
  <c r="E33" i="4"/>
  <c r="K68" i="4"/>
  <c r="F85" i="4"/>
  <c r="E23" i="4"/>
  <c r="E72" i="4"/>
  <c r="E76" i="4"/>
  <c r="F53" i="4"/>
  <c r="E73" i="4"/>
  <c r="E36" i="4"/>
  <c r="K70" i="4"/>
  <c r="F78" i="4"/>
  <c r="F79" i="4"/>
  <c r="E74" i="4"/>
  <c r="E81" i="4"/>
  <c r="E80" i="4"/>
  <c r="E86" i="4"/>
  <c r="J12" i="4"/>
  <c r="E12" i="4"/>
  <c r="E41" i="4"/>
  <c r="F32" i="4"/>
  <c r="J19" i="4"/>
  <c r="J55" i="4"/>
  <c r="J16" i="4"/>
  <c r="F69" i="4"/>
  <c r="K79" i="4"/>
  <c r="J77" i="4"/>
  <c r="J86" i="4"/>
  <c r="K21" i="4"/>
  <c r="J28" i="4"/>
  <c r="F42" i="4"/>
  <c r="K24" i="4"/>
  <c r="K20" i="4"/>
  <c r="K62" i="4"/>
  <c r="K3" i="4"/>
  <c r="E68" i="4"/>
  <c r="J57" i="4"/>
  <c r="F80" i="4"/>
  <c r="F17" i="4"/>
  <c r="F59" i="4"/>
  <c r="F25" i="4"/>
  <c r="K56" i="4"/>
  <c r="F36" i="4"/>
  <c r="E67" i="4"/>
  <c r="F38" i="4"/>
  <c r="J46" i="4"/>
  <c r="F58" i="4"/>
  <c r="E25" i="4"/>
  <c r="J2" i="4"/>
  <c r="F33" i="4"/>
  <c r="E58" i="4"/>
  <c r="E87" i="4"/>
  <c r="K54" i="4"/>
  <c r="K50" i="4"/>
  <c r="K19" i="4"/>
  <c r="K40" i="4"/>
  <c r="K67" i="4"/>
  <c r="K18" i="4"/>
  <c r="J24" i="4"/>
  <c r="J59" i="4"/>
  <c r="K36" i="4"/>
  <c r="J40" i="4"/>
  <c r="E15" i="4"/>
  <c r="E79" i="4"/>
  <c r="J82" i="4"/>
  <c r="E60" i="4"/>
  <c r="F72" i="4"/>
  <c r="K58" i="4"/>
  <c r="K23" i="4"/>
  <c r="J80" i="4"/>
  <c r="J10" i="4"/>
  <c r="K53" i="4"/>
  <c r="J45" i="4"/>
  <c r="J35" i="4"/>
  <c r="J4" i="4"/>
  <c r="F45" i="4"/>
  <c r="F51" i="4"/>
  <c r="E66" i="4"/>
  <c r="E19" i="4"/>
  <c r="F40" i="4"/>
  <c r="K34" i="4"/>
  <c r="F34" i="4"/>
  <c r="F87" i="4"/>
  <c r="J13" i="4"/>
  <c r="E27" i="4"/>
  <c r="J47" i="4"/>
  <c r="K82" i="4"/>
  <c r="F12" i="4"/>
  <c r="E22" i="4"/>
  <c r="K86" i="4"/>
  <c r="K2" i="4"/>
  <c r="E70" i="4"/>
  <c r="E34" i="4"/>
  <c r="F70" i="4"/>
  <c r="J88" i="4"/>
  <c r="K37" i="4"/>
  <c r="J56" i="4"/>
  <c r="F37" i="4"/>
  <c r="K39" i="4"/>
  <c r="E14" i="4"/>
  <c r="K14" i="4"/>
  <c r="J72" i="4"/>
  <c r="F83" i="4"/>
  <c r="F21" i="4"/>
  <c r="J29" i="4"/>
  <c r="F84" i="4"/>
  <c r="J43" i="4"/>
  <c r="K57" i="4"/>
  <c r="F54" i="4"/>
  <c r="K43" i="4"/>
  <c r="K42" i="4"/>
  <c r="F61" i="4"/>
  <c r="E46" i="4"/>
  <c r="E65" i="4"/>
  <c r="F73" i="4"/>
  <c r="K55" i="4"/>
  <c r="K12" i="4"/>
  <c r="F44" i="4"/>
  <c r="F60" i="4"/>
  <c r="K28" i="4"/>
  <c r="K30" i="4"/>
  <c r="K51" i="4"/>
  <c r="J26" i="4"/>
  <c r="F28" i="4"/>
  <c r="J79" i="4"/>
  <c r="K71" i="4"/>
  <c r="F29" i="4"/>
  <c r="F19" i="4"/>
  <c r="K80" i="4"/>
  <c r="F24" i="4"/>
  <c r="K31" i="4"/>
  <c r="E32" i="4"/>
  <c r="E39" i="4"/>
  <c r="F30" i="4"/>
  <c r="J54" i="4"/>
  <c r="E44" i="4"/>
  <c r="E84" i="4"/>
  <c r="J64" i="4"/>
  <c r="F63" i="4"/>
  <c r="K49" i="4"/>
  <c r="J50" i="4"/>
  <c r="K22" i="4"/>
  <c r="G84" i="4" l="1"/>
  <c r="G65" i="4"/>
  <c r="G70" i="4"/>
  <c r="G66" i="4"/>
  <c r="G60" i="4"/>
  <c r="G79" i="4"/>
  <c r="G87" i="4"/>
  <c r="G58" i="4"/>
  <c r="G67" i="4"/>
  <c r="G68" i="4"/>
  <c r="G86" i="4"/>
  <c r="G80" i="4"/>
  <c r="G81" i="4"/>
  <c r="G74" i="4"/>
  <c r="G73" i="4"/>
  <c r="G76" i="4"/>
  <c r="G72" i="4"/>
  <c r="G78" i="4"/>
  <c r="G57" i="4"/>
  <c r="G53" i="4"/>
  <c r="G54" i="4"/>
  <c r="G88" i="4"/>
  <c r="G63" i="4"/>
  <c r="G64" i="4"/>
  <c r="G85" i="4"/>
  <c r="G77" i="4"/>
  <c r="G71" i="4"/>
  <c r="G69" i="4"/>
  <c r="G59" i="4"/>
  <c r="G55" i="4"/>
  <c r="G62" i="4"/>
  <c r="G75" i="4"/>
  <c r="G82" i="4"/>
  <c r="G61" i="4"/>
  <c r="G83" i="4"/>
  <c r="D2" i="5" a="1"/>
  <c r="D122" i="5" l="1"/>
  <c r="D90" i="5"/>
  <c r="D91" i="5"/>
  <c r="D83" i="5"/>
  <c r="D112" i="5"/>
  <c r="D27" i="5"/>
  <c r="D53" i="5"/>
  <c r="D87" i="5"/>
  <c r="D21" i="5"/>
  <c r="D114" i="5"/>
  <c r="D37" i="5"/>
  <c r="D115" i="5"/>
  <c r="D22" i="5"/>
  <c r="D103" i="5"/>
  <c r="D39" i="5"/>
  <c r="D85" i="5"/>
  <c r="D81" i="5"/>
  <c r="D80" i="5"/>
  <c r="D121" i="5"/>
  <c r="D96" i="5"/>
  <c r="D15" i="5"/>
  <c r="D95" i="5"/>
  <c r="D113" i="5"/>
  <c r="D14" i="5"/>
  <c r="D119" i="5"/>
  <c r="D45" i="5"/>
  <c r="D44" i="5"/>
  <c r="D60" i="5"/>
  <c r="D19" i="5"/>
  <c r="D41" i="5"/>
  <c r="D64" i="5"/>
  <c r="D82" i="5"/>
  <c r="D40" i="5"/>
  <c r="D65" i="5"/>
  <c r="D20" i="5"/>
  <c r="D125" i="5"/>
  <c r="D68" i="5"/>
  <c r="D36" i="5"/>
  <c r="D42" i="5"/>
  <c r="D104" i="5"/>
  <c r="D46" i="5"/>
  <c r="D92" i="5"/>
  <c r="D111" i="5"/>
  <c r="D57" i="5"/>
  <c r="D55" i="5"/>
  <c r="D49" i="5"/>
  <c r="D3" i="5"/>
  <c r="D25" i="5"/>
  <c r="D54" i="5"/>
  <c r="D31" i="5"/>
  <c r="D99" i="5"/>
  <c r="D8" i="5"/>
  <c r="D52" i="5"/>
  <c r="D62" i="5"/>
  <c r="D59" i="5"/>
  <c r="D43" i="5"/>
  <c r="D35" i="5"/>
  <c r="D7" i="5"/>
  <c r="D67" i="5"/>
  <c r="D69" i="5"/>
  <c r="D51" i="5"/>
  <c r="D84" i="5"/>
  <c r="D79" i="5"/>
  <c r="D28" i="5"/>
  <c r="D23" i="5"/>
  <c r="D75" i="5"/>
  <c r="D126" i="5"/>
  <c r="D101" i="5"/>
  <c r="D76" i="5"/>
  <c r="D124" i="5"/>
  <c r="D5" i="5"/>
  <c r="D105" i="5"/>
  <c r="D102" i="5"/>
  <c r="D47" i="5"/>
  <c r="D9" i="5"/>
  <c r="D89" i="5"/>
  <c r="D2" i="5"/>
  <c r="D17" i="5"/>
  <c r="D70" i="5"/>
  <c r="D29" i="5"/>
  <c r="D56" i="5"/>
  <c r="D10" i="5"/>
  <c r="D93" i="5"/>
  <c r="D118" i="5"/>
  <c r="D117" i="5"/>
  <c r="D33" i="5"/>
  <c r="D11" i="5"/>
  <c r="D66" i="5"/>
  <c r="D50" i="5"/>
  <c r="D6" i="5"/>
  <c r="D71" i="5"/>
  <c r="D86" i="5"/>
  <c r="D26" i="5"/>
  <c r="D107" i="5"/>
  <c r="D98" i="5"/>
  <c r="D74" i="5"/>
  <c r="D13" i="5"/>
  <c r="D116" i="5"/>
  <c r="D110" i="5"/>
  <c r="D18" i="5"/>
  <c r="D94" i="5"/>
  <c r="D34" i="5"/>
  <c r="D72" i="5"/>
  <c r="D30" i="5"/>
  <c r="D16" i="5"/>
  <c r="D48" i="5"/>
  <c r="D4" i="5"/>
  <c r="D106" i="5"/>
  <c r="D32" i="5"/>
  <c r="D108" i="5"/>
  <c r="D123" i="5"/>
  <c r="D73" i="5"/>
  <c r="D58" i="5"/>
  <c r="D97" i="5"/>
  <c r="D24" i="5"/>
  <c r="D120" i="5"/>
  <c r="D12" i="5"/>
  <c r="D88" i="5"/>
  <c r="D78" i="5"/>
  <c r="D63" i="5"/>
  <c r="D77" i="5"/>
  <c r="D109" i="5"/>
  <c r="D38" i="5"/>
  <c r="D61" i="5"/>
  <c r="D100" i="5"/>
  <c r="G122" i="5"/>
  <c r="F122" i="5"/>
  <c r="E122" i="5"/>
  <c r="I122" i="5"/>
  <c r="H122" i="5"/>
  <c r="H21" i="5"/>
  <c r="E21" i="5"/>
  <c r="I21" i="5"/>
  <c r="G21" i="5"/>
  <c r="F21" i="5"/>
  <c r="H81" i="5"/>
  <c r="F81" i="5"/>
  <c r="G81" i="5"/>
  <c r="E81" i="5"/>
  <c r="I81" i="5"/>
  <c r="H119" i="5"/>
  <c r="I119" i="5"/>
  <c r="G119" i="5"/>
  <c r="F119" i="5"/>
  <c r="E119" i="5"/>
  <c r="E40" i="5"/>
  <c r="H40" i="5"/>
  <c r="F40" i="5"/>
  <c r="G40" i="5"/>
  <c r="I40" i="5"/>
  <c r="G46" i="5"/>
  <c r="H46" i="5"/>
  <c r="F46" i="5"/>
  <c r="I46" i="5"/>
  <c r="E46" i="5"/>
  <c r="G54" i="5"/>
  <c r="F54" i="5"/>
  <c r="E54" i="5"/>
  <c r="H54" i="5"/>
  <c r="I54" i="5"/>
  <c r="H35" i="5"/>
  <c r="I35" i="5"/>
  <c r="E35" i="5"/>
  <c r="F35" i="5"/>
  <c r="G35" i="5"/>
  <c r="E23" i="5"/>
  <c r="H23" i="5"/>
  <c r="I23" i="5"/>
  <c r="F23" i="5"/>
  <c r="G23" i="5"/>
  <c r="F102" i="5"/>
  <c r="E102" i="5"/>
  <c r="G102" i="5"/>
  <c r="H102" i="5"/>
  <c r="I102" i="5"/>
  <c r="F56" i="5"/>
  <c r="G56" i="5"/>
  <c r="H56" i="5"/>
  <c r="I56" i="5"/>
  <c r="E56" i="5"/>
  <c r="F50" i="5"/>
  <c r="H50" i="5"/>
  <c r="G50" i="5"/>
  <c r="E50" i="5"/>
  <c r="I50" i="5"/>
  <c r="G13" i="5"/>
  <c r="H13" i="5"/>
  <c r="E13" i="5"/>
  <c r="F13" i="5"/>
  <c r="I13" i="5"/>
  <c r="E16" i="5"/>
  <c r="G16" i="5"/>
  <c r="H16" i="5"/>
  <c r="F16" i="5"/>
  <c r="I16" i="5"/>
  <c r="G58" i="5"/>
  <c r="F58" i="5"/>
  <c r="E58" i="5"/>
  <c r="I58" i="5"/>
  <c r="H58" i="5"/>
  <c r="G77" i="5"/>
  <c r="F77" i="5"/>
  <c r="H77" i="5"/>
  <c r="E77" i="5"/>
  <c r="I77" i="5"/>
  <c r="I90" i="5"/>
  <c r="E90" i="5"/>
  <c r="G90" i="5"/>
  <c r="H90" i="5"/>
  <c r="F90" i="5"/>
  <c r="G114" i="5"/>
  <c r="E114" i="5"/>
  <c r="I114" i="5"/>
  <c r="F114" i="5"/>
  <c r="H114" i="5"/>
  <c r="H80" i="5"/>
  <c r="I80" i="5"/>
  <c r="G80" i="5"/>
  <c r="E80" i="5"/>
  <c r="F80" i="5"/>
  <c r="G45" i="5"/>
  <c r="F45" i="5"/>
  <c r="I45" i="5"/>
  <c r="H45" i="5"/>
  <c r="E45" i="5"/>
  <c r="H65" i="5"/>
  <c r="F65" i="5"/>
  <c r="E65" i="5"/>
  <c r="I65" i="5"/>
  <c r="G65" i="5"/>
  <c r="G92" i="5"/>
  <c r="E92" i="5"/>
  <c r="H92" i="5"/>
  <c r="I92" i="5"/>
  <c r="F92" i="5"/>
  <c r="F31" i="5"/>
  <c r="H31" i="5"/>
  <c r="I31" i="5"/>
  <c r="G31" i="5"/>
  <c r="E31" i="5"/>
  <c r="H7" i="5"/>
  <c r="I7" i="5"/>
  <c r="G7" i="5"/>
  <c r="F7" i="5"/>
  <c r="E7" i="5"/>
  <c r="F75" i="5"/>
  <c r="I75" i="5"/>
  <c r="E75" i="5"/>
  <c r="G75" i="5"/>
  <c r="H75" i="5"/>
  <c r="G47" i="5"/>
  <c r="H47" i="5"/>
  <c r="E47" i="5"/>
  <c r="F47" i="5"/>
  <c r="I47" i="5"/>
  <c r="E10" i="5"/>
  <c r="H10" i="5"/>
  <c r="F10" i="5"/>
  <c r="I10" i="5"/>
  <c r="G10" i="5"/>
  <c r="I6" i="5"/>
  <c r="G6" i="5"/>
  <c r="E6" i="5"/>
  <c r="H6" i="5"/>
  <c r="F6" i="5"/>
  <c r="F116" i="5"/>
  <c r="G116" i="5"/>
  <c r="E116" i="5"/>
  <c r="H116" i="5"/>
  <c r="I116" i="5"/>
  <c r="F48" i="5"/>
  <c r="H48" i="5"/>
  <c r="E48" i="5"/>
  <c r="I48" i="5"/>
  <c r="G48" i="5"/>
  <c r="G97" i="5"/>
  <c r="I97" i="5"/>
  <c r="E97" i="5"/>
  <c r="H97" i="5"/>
  <c r="F97" i="5"/>
  <c r="F109" i="5"/>
  <c r="E109" i="5"/>
  <c r="I109" i="5"/>
  <c r="H109" i="5"/>
  <c r="G109" i="5"/>
  <c r="G91" i="5"/>
  <c r="H91" i="5"/>
  <c r="E91" i="5"/>
  <c r="F91" i="5"/>
  <c r="I91" i="5"/>
  <c r="F37" i="5"/>
  <c r="I37" i="5"/>
  <c r="E37" i="5"/>
  <c r="H37" i="5"/>
  <c r="G37" i="5"/>
  <c r="F121" i="5"/>
  <c r="E121" i="5"/>
  <c r="H121" i="5"/>
  <c r="G121" i="5"/>
  <c r="I121" i="5"/>
  <c r="I44" i="5"/>
  <c r="G44" i="5"/>
  <c r="F44" i="5"/>
  <c r="E44" i="5"/>
  <c r="H44" i="5"/>
  <c r="F20" i="5"/>
  <c r="E20" i="5"/>
  <c r="G20" i="5"/>
  <c r="I20" i="5"/>
  <c r="H20" i="5"/>
  <c r="F111" i="5"/>
  <c r="H111" i="5"/>
  <c r="G111" i="5"/>
  <c r="E111" i="5"/>
  <c r="I111" i="5"/>
  <c r="E99" i="5"/>
  <c r="F99" i="5"/>
  <c r="G99" i="5"/>
  <c r="H99" i="5"/>
  <c r="I99" i="5"/>
  <c r="E67" i="5"/>
  <c r="H67" i="5"/>
  <c r="F67" i="5"/>
  <c r="G67" i="5"/>
  <c r="I67" i="5"/>
  <c r="H126" i="5"/>
  <c r="F126" i="5"/>
  <c r="G126" i="5"/>
  <c r="I126" i="5"/>
  <c r="E126" i="5"/>
  <c r="G9" i="5"/>
  <c r="I9" i="5"/>
  <c r="H9" i="5"/>
  <c r="F9" i="5"/>
  <c r="E9" i="5"/>
  <c r="E93" i="5"/>
  <c r="G93" i="5"/>
  <c r="F93" i="5"/>
  <c r="H93" i="5"/>
  <c r="I93" i="5"/>
  <c r="F71" i="5"/>
  <c r="G71" i="5"/>
  <c r="I71" i="5"/>
  <c r="H71" i="5"/>
  <c r="E71" i="5"/>
  <c r="F110" i="5"/>
  <c r="E110" i="5"/>
  <c r="G110" i="5"/>
  <c r="H110" i="5"/>
  <c r="I110" i="5"/>
  <c r="F4" i="5"/>
  <c r="H4" i="5"/>
  <c r="G4" i="5"/>
  <c r="E4" i="5"/>
  <c r="I4" i="5"/>
  <c r="F24" i="5"/>
  <c r="G24" i="5"/>
  <c r="H24" i="5"/>
  <c r="I24" i="5"/>
  <c r="E24" i="5"/>
  <c r="G38" i="5"/>
  <c r="H38" i="5"/>
  <c r="E38" i="5"/>
  <c r="I38" i="5"/>
  <c r="F38" i="5"/>
  <c r="H83" i="5"/>
  <c r="I83" i="5"/>
  <c r="F83" i="5"/>
  <c r="G83" i="5"/>
  <c r="E83" i="5"/>
  <c r="H115" i="5"/>
  <c r="E115" i="5"/>
  <c r="I115" i="5"/>
  <c r="G115" i="5"/>
  <c r="F115" i="5"/>
  <c r="I96" i="5"/>
  <c r="E96" i="5"/>
  <c r="G96" i="5"/>
  <c r="H96" i="5"/>
  <c r="F96" i="5"/>
  <c r="G60" i="5"/>
  <c r="I60" i="5"/>
  <c r="E60" i="5"/>
  <c r="F60" i="5"/>
  <c r="H60" i="5"/>
  <c r="E125" i="5"/>
  <c r="G125" i="5"/>
  <c r="H125" i="5"/>
  <c r="F125" i="5"/>
  <c r="I125" i="5"/>
  <c r="I57" i="5"/>
  <c r="F57" i="5"/>
  <c r="E57" i="5"/>
  <c r="H57" i="5"/>
  <c r="G57" i="5"/>
  <c r="E8" i="5"/>
  <c r="F8" i="5"/>
  <c r="G8" i="5"/>
  <c r="H8" i="5"/>
  <c r="I8" i="5"/>
  <c r="H69" i="5"/>
  <c r="G69" i="5"/>
  <c r="I69" i="5"/>
  <c r="F69" i="5"/>
  <c r="E69" i="5"/>
  <c r="G101" i="5"/>
  <c r="E101" i="5"/>
  <c r="H101" i="5"/>
  <c r="I101" i="5"/>
  <c r="F101" i="5"/>
  <c r="E89" i="5"/>
  <c r="I89" i="5"/>
  <c r="G89" i="5"/>
  <c r="F89" i="5"/>
  <c r="H89" i="5"/>
  <c r="E118" i="5"/>
  <c r="F118" i="5"/>
  <c r="G118" i="5"/>
  <c r="H118" i="5"/>
  <c r="I118" i="5"/>
  <c r="I86" i="5"/>
  <c r="H86" i="5"/>
  <c r="F86" i="5"/>
  <c r="G86" i="5"/>
  <c r="E86" i="5"/>
  <c r="E18" i="5"/>
  <c r="H18" i="5"/>
  <c r="G18" i="5"/>
  <c r="F18" i="5"/>
  <c r="I18" i="5"/>
  <c r="F106" i="5"/>
  <c r="I106" i="5"/>
  <c r="H106" i="5"/>
  <c r="G106" i="5"/>
  <c r="E106" i="5"/>
  <c r="H120" i="5"/>
  <c r="I120" i="5"/>
  <c r="G120" i="5"/>
  <c r="F120" i="5"/>
  <c r="E120" i="5"/>
  <c r="E61" i="5"/>
  <c r="I61" i="5"/>
  <c r="F61" i="5"/>
  <c r="H61" i="5"/>
  <c r="G61" i="5"/>
  <c r="F112" i="5"/>
  <c r="G112" i="5"/>
  <c r="E112" i="5"/>
  <c r="I112" i="5"/>
  <c r="H112" i="5"/>
  <c r="E22" i="5"/>
  <c r="G22" i="5"/>
  <c r="F22" i="5"/>
  <c r="H22" i="5"/>
  <c r="I22" i="5"/>
  <c r="F15" i="5"/>
  <c r="E15" i="5"/>
  <c r="G15" i="5"/>
  <c r="I15" i="5"/>
  <c r="H15" i="5"/>
  <c r="E19" i="5"/>
  <c r="G19" i="5"/>
  <c r="F19" i="5"/>
  <c r="H19" i="5"/>
  <c r="I19" i="5"/>
  <c r="F68" i="5"/>
  <c r="G68" i="5"/>
  <c r="E68" i="5"/>
  <c r="H68" i="5"/>
  <c r="I68" i="5"/>
  <c r="F55" i="5"/>
  <c r="G55" i="5"/>
  <c r="E55" i="5"/>
  <c r="I55" i="5"/>
  <c r="H55" i="5"/>
  <c r="F52" i="5"/>
  <c r="G52" i="5"/>
  <c r="H52" i="5"/>
  <c r="I52" i="5"/>
  <c r="E52" i="5"/>
  <c r="E51" i="5"/>
  <c r="G51" i="5"/>
  <c r="H51" i="5"/>
  <c r="I51" i="5"/>
  <c r="F51" i="5"/>
  <c r="I76" i="5"/>
  <c r="F76" i="5"/>
  <c r="H76" i="5"/>
  <c r="G76" i="5"/>
  <c r="E76" i="5"/>
  <c r="B6" i="5"/>
  <c r="G2" i="5"/>
  <c r="H2" i="5"/>
  <c r="E2" i="5"/>
  <c r="F2" i="5"/>
  <c r="I2" i="5"/>
  <c r="E117" i="5"/>
  <c r="I117" i="5"/>
  <c r="H117" i="5"/>
  <c r="G117" i="5"/>
  <c r="F117" i="5"/>
  <c r="I26" i="5"/>
  <c r="H26" i="5"/>
  <c r="F26" i="5"/>
  <c r="E26" i="5"/>
  <c r="G26" i="5"/>
  <c r="E94" i="5"/>
  <c r="G94" i="5"/>
  <c r="F94" i="5"/>
  <c r="I94" i="5"/>
  <c r="H94" i="5"/>
  <c r="F32" i="5"/>
  <c r="E32" i="5"/>
  <c r="G32" i="5"/>
  <c r="I32" i="5"/>
  <c r="H32" i="5"/>
  <c r="I12" i="5"/>
  <c r="F12" i="5"/>
  <c r="G12" i="5"/>
  <c r="H12" i="5"/>
  <c r="E12" i="5"/>
  <c r="I100" i="5"/>
  <c r="E100" i="5"/>
  <c r="F100" i="5"/>
  <c r="H100" i="5"/>
  <c r="G100" i="5"/>
  <c r="G27" i="5"/>
  <c r="H27" i="5"/>
  <c r="F27" i="5"/>
  <c r="E27" i="5"/>
  <c r="I27" i="5"/>
  <c r="G103" i="5"/>
  <c r="H103" i="5"/>
  <c r="F103" i="5"/>
  <c r="I103" i="5"/>
  <c r="E103" i="5"/>
  <c r="H95" i="5"/>
  <c r="E95" i="5"/>
  <c r="G95" i="5"/>
  <c r="I95" i="5"/>
  <c r="F95" i="5"/>
  <c r="F41" i="5"/>
  <c r="G41" i="5"/>
  <c r="E41" i="5"/>
  <c r="H41" i="5"/>
  <c r="I41" i="5"/>
  <c r="H36" i="5"/>
  <c r="E36" i="5"/>
  <c r="F36" i="5"/>
  <c r="G36" i="5"/>
  <c r="I36" i="5"/>
  <c r="H49" i="5"/>
  <c r="E49" i="5"/>
  <c r="F49" i="5"/>
  <c r="I49" i="5"/>
  <c r="G49" i="5"/>
  <c r="E62" i="5"/>
  <c r="I62" i="5"/>
  <c r="F62" i="5"/>
  <c r="H62" i="5"/>
  <c r="G62" i="5"/>
  <c r="I84" i="5"/>
  <c r="E84" i="5"/>
  <c r="G84" i="5"/>
  <c r="F84" i="5"/>
  <c r="H84" i="5"/>
  <c r="H124" i="5"/>
  <c r="E124" i="5"/>
  <c r="F124" i="5"/>
  <c r="G124" i="5"/>
  <c r="I124" i="5"/>
  <c r="H17" i="5"/>
  <c r="F17" i="5"/>
  <c r="I17" i="5"/>
  <c r="E17" i="5"/>
  <c r="G17" i="5"/>
  <c r="E33" i="5"/>
  <c r="G33" i="5"/>
  <c r="I33" i="5"/>
  <c r="F33" i="5"/>
  <c r="H33" i="5"/>
  <c r="E107" i="5"/>
  <c r="H107" i="5"/>
  <c r="F107" i="5"/>
  <c r="I107" i="5"/>
  <c r="G107" i="5"/>
  <c r="I34" i="5"/>
  <c r="E34" i="5"/>
  <c r="F34" i="5"/>
  <c r="G34" i="5"/>
  <c r="H34" i="5"/>
  <c r="E108" i="5"/>
  <c r="H108" i="5"/>
  <c r="F108" i="5"/>
  <c r="I108" i="5"/>
  <c r="G108" i="5"/>
  <c r="H88" i="5"/>
  <c r="F88" i="5"/>
  <c r="G88" i="5"/>
  <c r="E88" i="5"/>
  <c r="I88" i="5"/>
  <c r="G53" i="5"/>
  <c r="H53" i="5"/>
  <c r="F53" i="5"/>
  <c r="E53" i="5"/>
  <c r="I53" i="5"/>
  <c r="E39" i="5"/>
  <c r="I39" i="5"/>
  <c r="G39" i="5"/>
  <c r="F39" i="5"/>
  <c r="H39" i="5"/>
  <c r="G113" i="5"/>
  <c r="I113" i="5"/>
  <c r="E113" i="5"/>
  <c r="H113" i="5"/>
  <c r="F113" i="5"/>
  <c r="H64" i="5"/>
  <c r="F64" i="5"/>
  <c r="I64" i="5"/>
  <c r="E64" i="5"/>
  <c r="G64" i="5"/>
  <c r="E42" i="5"/>
  <c r="G42" i="5"/>
  <c r="F42" i="5"/>
  <c r="I42" i="5"/>
  <c r="H42" i="5"/>
  <c r="H3" i="5"/>
  <c r="G3" i="5"/>
  <c r="I3" i="5"/>
  <c r="E3" i="5"/>
  <c r="F3" i="5"/>
  <c r="E59" i="5"/>
  <c r="H59" i="5"/>
  <c r="G59" i="5"/>
  <c r="F59" i="5"/>
  <c r="I59" i="5"/>
  <c r="I79" i="5"/>
  <c r="F79" i="5"/>
  <c r="E79" i="5"/>
  <c r="G79" i="5"/>
  <c r="H79" i="5"/>
  <c r="G5" i="5"/>
  <c r="E5" i="5"/>
  <c r="H5" i="5"/>
  <c r="I5" i="5"/>
  <c r="F5" i="5"/>
  <c r="G70" i="5"/>
  <c r="H70" i="5"/>
  <c r="F70" i="5"/>
  <c r="E70" i="5"/>
  <c r="I70" i="5"/>
  <c r="I11" i="5"/>
  <c r="E11" i="5"/>
  <c r="G11" i="5"/>
  <c r="F11" i="5"/>
  <c r="H11" i="5"/>
  <c r="I98" i="5"/>
  <c r="G98" i="5"/>
  <c r="H98" i="5"/>
  <c r="E98" i="5"/>
  <c r="F98" i="5"/>
  <c r="E72" i="5"/>
  <c r="F72" i="5"/>
  <c r="G72" i="5"/>
  <c r="I72" i="5"/>
  <c r="H72" i="5"/>
  <c r="E123" i="5"/>
  <c r="I123" i="5"/>
  <c r="G123" i="5"/>
  <c r="H123" i="5"/>
  <c r="F123" i="5"/>
  <c r="E78" i="5"/>
  <c r="I78" i="5"/>
  <c r="F78" i="5"/>
  <c r="G78" i="5"/>
  <c r="H78" i="5"/>
  <c r="G87" i="5"/>
  <c r="H87" i="5"/>
  <c r="F87" i="5"/>
  <c r="E87" i="5"/>
  <c r="I87" i="5"/>
  <c r="H85" i="5"/>
  <c r="I85" i="5"/>
  <c r="F85" i="5"/>
  <c r="E85" i="5"/>
  <c r="G85" i="5"/>
  <c r="H14" i="5"/>
  <c r="E14" i="5"/>
  <c r="G14" i="5"/>
  <c r="F14" i="5"/>
  <c r="I14" i="5"/>
  <c r="E82" i="5"/>
  <c r="H82" i="5"/>
  <c r="I82" i="5"/>
  <c r="G82" i="5"/>
  <c r="F82" i="5"/>
  <c r="I104" i="5"/>
  <c r="E104" i="5"/>
  <c r="H104" i="5"/>
  <c r="G104" i="5"/>
  <c r="F104" i="5"/>
  <c r="G25" i="5"/>
  <c r="I25" i="5"/>
  <c r="E25" i="5"/>
  <c r="H25" i="5"/>
  <c r="F25" i="5"/>
  <c r="I43" i="5"/>
  <c r="G43" i="5"/>
  <c r="F43" i="5"/>
  <c r="H43" i="5"/>
  <c r="E43" i="5"/>
  <c r="H28" i="5"/>
  <c r="E28" i="5"/>
  <c r="I28" i="5"/>
  <c r="F28" i="5"/>
  <c r="G28" i="5"/>
  <c r="F105" i="5"/>
  <c r="E105" i="5"/>
  <c r="G105" i="5"/>
  <c r="I105" i="5"/>
  <c r="H105" i="5"/>
  <c r="G29" i="5"/>
  <c r="E29" i="5"/>
  <c r="H29" i="5"/>
  <c r="F29" i="5"/>
  <c r="I29" i="5"/>
  <c r="E66" i="5"/>
  <c r="H66" i="5"/>
  <c r="I66" i="5"/>
  <c r="G66" i="5"/>
  <c r="F66" i="5"/>
  <c r="F74" i="5"/>
  <c r="E74" i="5"/>
  <c r="I74" i="5"/>
  <c r="H74" i="5"/>
  <c r="G74" i="5"/>
  <c r="I30" i="5"/>
  <c r="F30" i="5"/>
  <c r="G30" i="5"/>
  <c r="H30" i="5"/>
  <c r="E30" i="5"/>
  <c r="G73" i="5"/>
  <c r="F73" i="5"/>
  <c r="I73" i="5"/>
  <c r="E73" i="5"/>
  <c r="H73" i="5"/>
  <c r="G63" i="5"/>
  <c r="I63" i="5"/>
  <c r="C24" i="6" s="1"/>
  <c r="H63" i="5"/>
  <c r="F63" i="5"/>
  <c r="E63" i="5"/>
  <c r="D14" i="6" l="1"/>
  <c r="D26" i="6"/>
  <c r="D27" i="6"/>
  <c r="J1" i="5" a="1"/>
  <c r="J62" i="5" l="1"/>
  <c r="J32" i="5"/>
  <c r="J54" i="5"/>
  <c r="J48" i="5"/>
  <c r="J121" i="5"/>
  <c r="J74" i="5"/>
  <c r="J56" i="5"/>
  <c r="J39" i="5"/>
  <c r="J31" i="5"/>
  <c r="J64" i="5"/>
  <c r="J20" i="5"/>
  <c r="J52" i="5"/>
  <c r="J112" i="5"/>
  <c r="J84" i="5"/>
  <c r="J108" i="5"/>
  <c r="J76" i="5"/>
  <c r="J23" i="5"/>
  <c r="J43" i="5"/>
  <c r="J21" i="5"/>
  <c r="J103" i="5"/>
  <c r="J50" i="5"/>
  <c r="J99" i="5"/>
  <c r="J106" i="5"/>
  <c r="J126" i="5"/>
  <c r="J93" i="5"/>
  <c r="J10" i="5"/>
  <c r="J37" i="5"/>
  <c r="J91" i="5"/>
  <c r="J40" i="5"/>
  <c r="J5" i="5"/>
  <c r="J90" i="5"/>
  <c r="J75" i="5"/>
  <c r="J36" i="5"/>
  <c r="J57" i="5"/>
  <c r="J83" i="5"/>
  <c r="J105" i="5"/>
  <c r="J72" i="5"/>
  <c r="J79" i="5"/>
  <c r="J51" i="5"/>
  <c r="J98" i="5"/>
  <c r="J11" i="5"/>
  <c r="J15" i="5"/>
  <c r="J124" i="5"/>
  <c r="J30" i="5"/>
  <c r="J95" i="5"/>
  <c r="J88" i="5"/>
  <c r="J78" i="5"/>
  <c r="J14" i="5"/>
  <c r="J96" i="5"/>
  <c r="J92" i="5"/>
  <c r="J60" i="5"/>
  <c r="J24" i="5"/>
  <c r="J118" i="5"/>
  <c r="J123" i="5"/>
  <c r="J111" i="5"/>
  <c r="J46" i="5"/>
  <c r="J87" i="5"/>
  <c r="J71" i="5"/>
  <c r="J117" i="5"/>
  <c r="J42" i="5"/>
  <c r="J22" i="5"/>
  <c r="J12" i="5"/>
  <c r="J89" i="5"/>
  <c r="J101" i="5"/>
  <c r="J104" i="5"/>
  <c r="J16" i="5"/>
  <c r="J113" i="5"/>
  <c r="J2" i="5"/>
  <c r="J33" i="5"/>
  <c r="J26" i="5"/>
  <c r="J107" i="5"/>
  <c r="J100" i="5"/>
  <c r="J4" i="5"/>
  <c r="J125" i="5"/>
  <c r="J116" i="5"/>
  <c r="J25" i="5"/>
  <c r="J35" i="5"/>
  <c r="J28" i="5"/>
  <c r="J18" i="5"/>
  <c r="J17" i="5"/>
  <c r="J45" i="5"/>
  <c r="J70" i="5"/>
  <c r="J7" i="5"/>
  <c r="J58" i="5"/>
  <c r="J61" i="5"/>
  <c r="J82" i="5"/>
  <c r="J44" i="5"/>
  <c r="J63" i="5"/>
  <c r="J80" i="5"/>
  <c r="J38" i="5"/>
  <c r="J9" i="5"/>
  <c r="J102" i="5"/>
  <c r="J67" i="5"/>
  <c r="J19" i="5"/>
  <c r="J94" i="5"/>
  <c r="J55" i="5"/>
  <c r="J77" i="5"/>
  <c r="J29" i="5"/>
  <c r="J6" i="5"/>
  <c r="J27" i="5"/>
  <c r="J3" i="5"/>
  <c r="J13" i="5"/>
  <c r="J66" i="5"/>
  <c r="J8" i="5"/>
  <c r="J53" i="5"/>
  <c r="J85" i="5"/>
  <c r="J41" i="5"/>
  <c r="J110" i="5"/>
  <c r="J119" i="5"/>
  <c r="J69" i="5"/>
  <c r="J59" i="5"/>
  <c r="J1" i="5"/>
  <c r="J73" i="5"/>
  <c r="J65" i="5"/>
  <c r="J115" i="5"/>
  <c r="J68" i="5"/>
  <c r="J47" i="5"/>
  <c r="J81" i="5"/>
  <c r="J122" i="5"/>
  <c r="J49" i="5"/>
  <c r="J97" i="5"/>
  <c r="J120" i="5"/>
  <c r="J34" i="5"/>
  <c r="J109" i="5"/>
  <c r="J114" i="5"/>
  <c r="J86" i="5"/>
  <c r="C23" i="6"/>
  <c r="D24" i="6"/>
  <c r="D23" i="6"/>
  <c r="D25" i="6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<sst xmlns="http://schemas.openxmlformats.org/spreadsheetml/2006/main" count="244" uniqueCount="134">
  <si>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</si>
  <si>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</si>
  <si>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</si>
  <si>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</si>
  <si>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</si>
  <si>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</si>
  <si>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</si>
  <si>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</si>
  <si>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</si>
  <si>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</si>
  <si>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</si>
  <si>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</si>
  <si>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</si>
  <si>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</si>
  <si>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</si>
  <si>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</si>
  <si>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</si>
  <si>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</si>
  <si>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</si>
  <si>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</si>
  <si>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</si>
  <si>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</si>
  <si>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</si>
  <si>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</si>
  <si>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</si>
  <si>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</si>
  <si>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</si>
  <si>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</si>
  <si>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</si>
  <si>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</si>
  <si>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</si>
  <si>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</si>
  <si>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</si>
  <si>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</si>
  <si>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</si>
  <si>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</si>
  <si>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</si>
  <si>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</si>
  <si>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</si>
  <si>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</si>
  <si>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</si>
  <si>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</si>
  <si>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</si>
  <si>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</si>
  <si>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</si>
  <si>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</si>
  <si>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</si>
  <si>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</si>
  <si>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</si>
  <si>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</si>
  <si>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</si>
  <si>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</si>
  <si>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</si>
  <si>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</si>
  <si>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</si>
  <si>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</si>
  <si>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</si>
  <si>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</si>
  <si>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</si>
  <si>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</si>
  <si>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</si>
  <si>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</si>
  <si>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</si>
  <si>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</si>
  <si>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</si>
  <si>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</si>
  <si>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</si>
  <si>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</si>
  <si>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</si>
  <si>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</si>
  <si>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</si>
  <si>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</si>
  <si>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</si>
  <si>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</si>
  <si>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</si>
  <si>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</si>
  <si>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</si>
  <si>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</si>
  <si>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</si>
  <si>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</si>
  <si>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</si>
  <si>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</si>
  <si>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</si>
  <si>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</si>
  <si>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</si>
  <si>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</si>
  <si>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</si>
  <si>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</si>
  <si>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</si>
  <si>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</si>
  <si>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</si>
  <si>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</si>
  <si>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</si>
  <si>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</si>
  <si>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</si>
  <si>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</si>
  <si>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</si>
  <si>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</si>
  <si>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</si>
  <si>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</si>
  <si>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</si>
  <si>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</si>
  <si>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</si>
  <si>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</si>
  <si>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</si>
  <si>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</si>
  <si>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</si>
  <si>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</si>
  <si>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</si>
  <si>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</si>
  <si>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</si>
  <si>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</si>
  <si>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</si>
  <si>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</si>
  <si>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</si>
  <si>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</si>
  <si>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</si>
  <si>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</si>
  <si>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</si>
  <si>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</si>
  <si>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</si>
  <si>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</si>
  <si>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</si>
  <si>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</si>
  <si>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</si>
  <si>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</si>
  <si>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</si>
  <si>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</si>
  <si>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USDSTD#0000</t>
  </si>
  <si>
    <t>EoM</t>
  </si>
  <si>
    <t>Fix Days</t>
  </si>
  <si>
    <t>1D</t>
  </si>
  <si>
    <t>1W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</si>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</sst>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8" formatCode="0.0E+00"/>
    <numFmt numFmtId="179" formatCode="0.E+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31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2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9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19" fillId="2" borderId="35" xfId="1" applyFont="1" applyFill="1" applyBorder="1" applyAlignment="1">
      <alignment horizontal="left" vertical="center"/>
    </xf>
    <xf numFmtId="0" fontId="21" fillId="2" borderId="27" xfId="1" applyFont="1" applyFill="1" applyBorder="1"/>
    <xf numFmtId="0" fontId="16" fillId="0" borderId="0" xfId="1" applyFont="1" applyBorder="1"/>
    <xf numFmtId="166" fontId="16" fillId="0" borderId="0" xfId="1" applyNumberFormat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24" fillId="12" borderId="7" xfId="1" applyNumberFormat="1" applyFont="1" applyFill="1" applyBorder="1" applyAlignment="1" applyProtection="1"/>
    <xf numFmtId="0" fontId="16" fillId="2" borderId="7" xfId="1" applyFont="1" applyFill="1" applyBorder="1" applyAlignment="1">
      <alignment horizontal="left"/>
    </xf>
    <xf numFmtId="167" fontId="16" fillId="2" borderId="6" xfId="1" applyNumberFormat="1" applyFont="1" applyFill="1" applyBorder="1" applyAlignment="1">
      <alignment horizontal="right"/>
    </xf>
    <xf numFmtId="0" fontId="16" fillId="2" borderId="28" xfId="1" applyFont="1" applyFill="1" applyBorder="1"/>
    <xf numFmtId="0" fontId="15" fillId="0" borderId="12" xfId="1" applyFont="1" applyBorder="1"/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22 2015 09:39:09</v>
      </c>
    </row>
    <row r="2" spans="1:33" s="3" customFormat="1" ht="19.5" customHeight="1" thickBot="1" x14ac:dyDescent="0.3">
      <c r="B2" s="100" t="s">
        <v>81</v>
      </c>
      <c r="C2" s="101"/>
      <c r="D2" s="101"/>
      <c r="E2" s="101"/>
      <c r="F2" s="101"/>
      <c r="G2" s="27"/>
      <c r="K2" s="94" t="s">
        <v>93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80</v>
      </c>
      <c r="D4" s="28" t="s">
        <v>79</v>
      </c>
      <c r="E4" s="4"/>
      <c r="F4" s="4"/>
      <c r="G4" s="27"/>
      <c r="H4" s="88" t="s">
        <v>79</v>
      </c>
      <c r="I4" s="89" t="s">
        <v>76</v>
      </c>
      <c r="J4" s="3"/>
      <c r="K4" s="41"/>
      <c r="L4" s="40" t="s">
        <v>92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78</v>
      </c>
      <c r="D5" s="6">
        <v>6</v>
      </c>
      <c r="E5" s="4"/>
      <c r="F5" s="4"/>
      <c r="G5" s="27"/>
      <c r="H5" s="90" t="s">
        <v>77</v>
      </c>
      <c r="I5" s="91" t="s">
        <v>76</v>
      </c>
      <c r="J5" s="3"/>
      <c r="K5" s="41"/>
      <c r="L5" s="40" t="s">
        <v>91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75</v>
      </c>
      <c r="D6" s="6" t="s">
        <v>98</v>
      </c>
      <c r="E6" s="4"/>
      <c r="F6" s="4"/>
      <c r="G6" s="27"/>
      <c r="H6" s="90" t="s">
        <v>73</v>
      </c>
      <c r="I6" s="91"/>
      <c r="J6" s="3"/>
      <c r="K6" s="41"/>
      <c r="L6" s="40" t="s">
        <v>90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72</v>
      </c>
      <c r="D7" s="6" t="str">
        <f>Months&amp;IF(UPPER(Currency)="EUR","E","L")</f>
        <v>6L</v>
      </c>
      <c r="E7" s="4"/>
      <c r="F7" s="4"/>
      <c r="G7" s="27"/>
      <c r="H7" s="90" t="s">
        <v>71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70</v>
      </c>
      <c r="D8" s="6" t="str">
        <f>VLOOKUP(Currency,H4:I8,2)</f>
        <v>AB</v>
      </c>
      <c r="E8" s="4"/>
      <c r="F8" s="4"/>
      <c r="G8" s="27"/>
      <c r="H8" s="92" t="s">
        <v>69</v>
      </c>
      <c r="I8" s="93" t="s">
        <v>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67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89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66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65</v>
      </c>
      <c r="D11" s="24"/>
      <c r="E11" s="4"/>
      <c r="F11" s="4"/>
      <c r="G11" s="27"/>
      <c r="H11" s="3"/>
      <c r="I11" s="3"/>
      <c r="J11" s="3"/>
      <c r="K11" s="34"/>
      <c r="L11" s="33" t="s">
        <v>88</v>
      </c>
      <c r="M11" s="35" t="s">
        <v>87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64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86</v>
      </c>
      <c r="M12" s="32" t="s">
        <v>85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113</v>
      </c>
      <c r="M13" s="35" t="s">
        <v>112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63</v>
      </c>
      <c r="D14" s="21" t="str">
        <f>_xll.qlPiecewiseYieldCurve(D16,NDays,Calendar,_xll.ohPack(Selected!D2:D126),,,,Accuracy,TraitsID,InterpolatorID,Permanent,,ObjectOverwrite)</f>
        <v>_CHFYCSTD#0017</v>
      </c>
      <c r="E14" s="4"/>
      <c r="F14" s="4"/>
      <c r="G14" s="27"/>
      <c r="H14" s="3"/>
      <c r="I14" s="3"/>
      <c r="J14" s="3"/>
      <c r="K14" s="62"/>
      <c r="L14" s="33" t="s">
        <v>111</v>
      </c>
      <c r="M14" s="35" t="s">
        <v>110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46</v>
      </c>
      <c r="D15" s="20" t="str">
        <f>_xll.ohRangeRetrieveError(YieldCurve)</f>
        <v/>
      </c>
      <c r="E15" s="4" t="s">
        <v>114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62</v>
      </c>
      <c r="D16" s="18" t="str">
        <f>"_"&amp;Currency&amp;$E$16</f>
        <v>_CHFYCSTD</v>
      </c>
      <c r="E16" s="17" t="s">
        <v>61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60</v>
      </c>
      <c r="D17" s="16"/>
      <c r="E17" s="4"/>
      <c r="F17" s="4"/>
      <c r="G17" s="27"/>
      <c r="H17" s="3"/>
      <c r="I17" s="3"/>
      <c r="J17" s="3"/>
      <c r="K17" s="94" t="s">
        <v>89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59</v>
      </c>
      <c r="D18" s="16" t="str">
        <f>IF(HolidayCheck,JoinCalendar,LiborCalendar)</f>
        <v>JoinHolidays(Switzerland,UnitedKingdom::Exchange)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58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120</v>
      </c>
      <c r="M19" s="35" t="s">
        <v>127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57</v>
      </c>
      <c r="D20" s="13" t="s">
        <v>56</v>
      </c>
      <c r="E20" s="4"/>
      <c r="F20" s="4"/>
      <c r="G20" s="27"/>
      <c r="H20" s="3"/>
      <c r="I20" s="3"/>
      <c r="J20" s="3"/>
      <c r="K20" s="34"/>
      <c r="L20" s="33" t="s">
        <v>121</v>
      </c>
      <c r="M20" s="35" t="s">
        <v>125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55</v>
      </c>
      <c r="D21" s="11" t="s">
        <v>54</v>
      </c>
      <c r="E21" s="4"/>
      <c r="F21" s="4"/>
      <c r="G21" s="27"/>
      <c r="H21" s="3"/>
      <c r="I21" s="3"/>
      <c r="J21" s="3"/>
      <c r="K21" s="170"/>
      <c r="L21" s="171" t="s">
        <v>126</v>
      </c>
      <c r="M21" s="172" t="b">
        <f>_xll.qlCalendarIsHoliday(LocalCalendar,_xll.qlCalendarAdvance(LiborCalendar,_xll.qlSettingsEvaluationDate(Trigger),2&amp;"D","f",FALSE,Trigger))</f>
        <v>1</v>
      </c>
      <c r="N21" s="17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122</v>
      </c>
      <c r="M22" s="35" t="s">
        <v>124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42123</v>
      </c>
      <c r="D23" s="8">
        <f>MAX(_xll.ohPack(Selected!J1:J126))</f>
        <v>6.301201606613102E-3</v>
      </c>
      <c r="E23" s="4"/>
      <c r="F23" s="4"/>
      <c r="G23" s="27"/>
      <c r="H23" s="3"/>
      <c r="I23" s="3"/>
      <c r="J23" s="3"/>
      <c r="K23" s="41"/>
      <c r="L23" s="40" t="s">
        <v>123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60392</v>
      </c>
      <c r="D24" s="6">
        <f>MIN(_xll.ohPack(Selected!J1:J126))</f>
        <v>-8.039807022126845E-3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46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">
        <v>128</v>
      </c>
      <c r="D26" s="6" t="e">
        <f>_xll.qlRelinkableHandleLinkTo(C26,YieldCurve)</f>
        <v>#NUM!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115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5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5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3" ht="33.75" x14ac:dyDescent="0.25">
      <c r="B1" s="149"/>
      <c r="C1" s="106" t="s">
        <v>45</v>
      </c>
      <c r="D1" s="106" t="s">
        <v>116</v>
      </c>
      <c r="E1" s="106" t="s">
        <v>44</v>
      </c>
      <c r="F1" s="106" t="s">
        <v>43</v>
      </c>
      <c r="G1" s="106" t="s">
        <v>42</v>
      </c>
      <c r="H1" s="106" t="s">
        <v>41</v>
      </c>
      <c r="I1" s="106" t="s">
        <v>40</v>
      </c>
      <c r="J1" s="106" t="s">
        <v>39</v>
      </c>
      <c r="K1" s="106" t="s">
        <v>38</v>
      </c>
    </row>
    <row r="2" spans="1:13" ht="11.25" customHeight="1" x14ac:dyDescent="0.2">
      <c r="B2" s="107"/>
      <c r="C2" s="107" t="str">
        <f>Deposits!I3</f>
        <v>obj_002de#0029</v>
      </c>
      <c r="D2" s="107" t="str">
        <f>_xll.qlRateHelperQuoteName(C2)</f>
        <v>ChfToisLastFixing_Quote</v>
      </c>
      <c r="E2" s="108">
        <f>_xll.qlRateHelperQuoteValue($C2,Trigger)</f>
        <v>-4.0750000000000005E-3</v>
      </c>
      <c r="F2" s="108"/>
      <c r="G2" s="58" t="b">
        <v>1</v>
      </c>
      <c r="H2" s="58">
        <v>10</v>
      </c>
      <c r="I2" s="58">
        <v>1</v>
      </c>
      <c r="J2" s="109">
        <f>_xll.qlRateHelperEarliestDate($C2,Trigger)</f>
        <v>42123</v>
      </c>
      <c r="K2" s="110">
        <f>_xll.qlRateHelperLatestDate($C2,Trigger)</f>
        <v>42124</v>
      </c>
      <c r="L2" s="57">
        <v>10</v>
      </c>
      <c r="M2" s="57" t="s">
        <v>37</v>
      </c>
    </row>
    <row r="3" spans="1:13" ht="11.25" customHeight="1" x14ac:dyDescent="0.25">
      <c r="B3" s="107"/>
      <c r="C3" s="107" t="str">
        <f>Deposits!I4</f>
        <v>obj_002e6#0007</v>
      </c>
      <c r="D3" s="107" t="str">
        <f>_xll.qlRateHelperQuoteName(C3)</f>
        <v>ChfLiborSNLastFixing_Quote</v>
      </c>
      <c r="E3" s="108">
        <f>_xll.qlRateHelperQuoteValue($C3,Trigger)</f>
        <v>-7.7200000000000003E-3</v>
      </c>
      <c r="F3" s="108"/>
      <c r="G3" s="58" t="b">
        <v>1</v>
      </c>
      <c r="H3" s="58">
        <v>10</v>
      </c>
      <c r="I3" s="58">
        <v>1</v>
      </c>
      <c r="J3" s="109">
        <f>_xll.qlRateHelperEarliestDate($C3,Trigger)</f>
        <v>42129</v>
      </c>
      <c r="K3" s="110">
        <f>_xll.qlRateHelperLatestDate($C3,Trigger)</f>
        <v>42130</v>
      </c>
    </row>
    <row r="4" spans="1:13" ht="11.25" customHeight="1" x14ac:dyDescent="0.25">
      <c r="B4" s="107"/>
      <c r="C4" s="107" t="str">
        <f>Deposits!I5</f>
        <v>obj_002e5#0007</v>
      </c>
      <c r="D4" s="107" t="str">
        <f>_xll.qlRateHelperQuoteName(C4)</f>
        <v>ChfLiborSWLastFixing_Quote</v>
      </c>
      <c r="E4" s="108">
        <f>_xll.qlRateHelperQuoteValue($C4,Trigger)</f>
        <v>-8.1100000000000009E-3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42129</v>
      </c>
      <c r="K4" s="110">
        <f>_xll.qlRateHelperLatestDate($C4,Trigger)</f>
        <v>42136</v>
      </c>
    </row>
    <row r="5" spans="1:13" ht="11.25" customHeight="1" x14ac:dyDescent="0.25">
      <c r="B5" s="107"/>
      <c r="C5" s="107" t="str">
        <f>Deposits!I6</f>
        <v>obj_002e4#0007</v>
      </c>
      <c r="D5" s="107" t="str">
        <f>_xll.qlRateHelperQuoteName(C5)</f>
        <v>ChfLibor1MLastFixing_Quote</v>
      </c>
      <c r="E5" s="108">
        <f>_xll.qlRateHelperQuoteValue($C5,Trigger)</f>
        <v>-8.2100000000000003E-3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42129</v>
      </c>
      <c r="K5" s="110">
        <f>_xll.qlRateHelperLatestDate($C5,Trigger)</f>
        <v>42160</v>
      </c>
    </row>
    <row r="6" spans="1:13" ht="11.25" customHeight="1" x14ac:dyDescent="0.25">
      <c r="B6" s="107"/>
      <c r="C6" s="107" t="str">
        <f>Deposits!I7</f>
        <v>obj_002e3#0007</v>
      </c>
      <c r="D6" s="107" t="str">
        <f>_xll.qlRateHelperQuoteName(C6)</f>
        <v>ChfLibor2MLastFixing_Quote</v>
      </c>
      <c r="E6" s="108">
        <f>_xll.qlRateHelperQuoteValue($C6,Trigger)</f>
        <v>-8.150000000000001E-3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42129</v>
      </c>
      <c r="K6" s="110">
        <f>_xll.qlRateHelperLatestDate($C6,Trigger)</f>
        <v>42191</v>
      </c>
    </row>
    <row r="7" spans="1:13" ht="11.25" customHeight="1" x14ac:dyDescent="0.25">
      <c r="B7" s="107"/>
      <c r="C7" s="107" t="str">
        <f>Deposits!I8</f>
        <v>obj_002e2#0007</v>
      </c>
      <c r="D7" s="107" t="str">
        <f>_xll.qlRateHelperQuoteName(C7)</f>
        <v>ChfLibor3MLastFixing_Quote</v>
      </c>
      <c r="E7" s="108">
        <f>_xll.qlRateHelperQuoteValue($C7,Trigger)</f>
        <v>-8.0000000000000002E-3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42129</v>
      </c>
      <c r="K7" s="110">
        <f>_xll.qlRateHelperLatestDate($C7,Trigger)</f>
        <v>42221</v>
      </c>
    </row>
    <row r="8" spans="1:13" ht="11.25" customHeight="1" x14ac:dyDescent="0.25">
      <c r="B8" s="107"/>
      <c r="C8" s="107" t="str">
        <f>Deposits!I9</f>
        <v>obj_002e1#0007</v>
      </c>
      <c r="D8" s="107" t="str">
        <f>_xll.qlRateHelperQuoteName(C8)</f>
        <v>ChfLibor6MLastFixing_Quote</v>
      </c>
      <c r="E8" s="108">
        <f>_xll.qlRateHelperQuoteValue($C8,Trigger)</f>
        <v>-7.1860000000000005E-3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42129</v>
      </c>
      <c r="K8" s="110">
        <f>_xll.qlRateHelperLatestDate($C8,Trigger)</f>
        <v>42313</v>
      </c>
    </row>
    <row r="9" spans="1:13" ht="11.25" customHeight="1" x14ac:dyDescent="0.25">
      <c r="B9" s="107"/>
      <c r="C9" s="107" t="str">
        <f>Deposits!I10</f>
        <v>obj_002df#0007</v>
      </c>
      <c r="D9" s="107" t="str">
        <f>_xll.qlRateHelperQuoteName(C9)</f>
        <v>ChfLibor1YLastFixing_Quote</v>
      </c>
      <c r="E9" s="108">
        <f>_xll.qlRateHelperQuoteValue($C9,Trigger)</f>
        <v>-6.0160000000000005E-3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42129</v>
      </c>
      <c r="K9" s="110">
        <f>_xll.qlRateHelperLatestDate($C9,Trigger)</f>
        <v>42496</v>
      </c>
    </row>
    <row r="10" spans="1:13" ht="11.25" customHeight="1" x14ac:dyDescent="0.25">
      <c r="A10" s="141" t="b">
        <v>0</v>
      </c>
      <c r="B10" s="203" t="str">
        <f t="array" ref="B10:B51">_xll.qlIMMNextCodes(_xll.qlSettingsEvaluationDate(Trigger)-1,$A10:$A51)</f>
        <v>K5</v>
      </c>
      <c r="C10" s="107" t="str">
        <f>Futures!H3</f>
        <v>obj_00229#0006</v>
      </c>
      <c r="D10" s="157" t="str">
        <f>_xll.qlRateHelperQuoteName(C10)</f>
        <v>CHFFUT3MK5_Quote</v>
      </c>
      <c r="E10" s="204" t="e">
        <f>_xll.qlRateHelperQuoteValue($C10,Trigger)</f>
        <v>#NUM!</v>
      </c>
      <c r="F10" s="158" t="e">
        <f>_xll.qlFuturesRateHelperConvexityAdjustment($C10,Trigger)</f>
        <v>#NUM!</v>
      </c>
      <c r="G10" s="159" t="b">
        <v>0</v>
      </c>
      <c r="H10" s="159">
        <v>60</v>
      </c>
      <c r="I10" s="159">
        <v>1</v>
      </c>
      <c r="J10" s="160">
        <f>_xll.qlRateHelperEarliestDate($C10,Trigger)</f>
        <v>42144</v>
      </c>
      <c r="K10" s="161">
        <f>_xll.qlRateHelperLatestDate($C10,Trigger)</f>
        <v>42236</v>
      </c>
    </row>
    <row r="11" spans="1:13" ht="11.25" customHeight="1" x14ac:dyDescent="0.25">
      <c r="A11" s="141" t="b">
        <v>0</v>
      </c>
      <c r="B11" s="203" t="str">
        <v>M5</v>
      </c>
      <c r="C11" s="107" t="str">
        <f>Futures!H4</f>
        <v>obj_00210#0008</v>
      </c>
      <c r="D11" s="107" t="str">
        <f>_xll.qlRateHelperQuoteName(C11)</f>
        <v>CHFFUT3MM5_Quote</v>
      </c>
      <c r="E11" s="116">
        <f>_xll.qlRateHelperQuoteValue($C11,Trigger)</f>
        <v>100.83500000000001</v>
      </c>
      <c r="F11" s="108">
        <f>_xll.qlFuturesRateHelperConvexityAdjustment($C11,Trigger)</f>
        <v>0</v>
      </c>
      <c r="G11" s="58" t="b">
        <v>0</v>
      </c>
      <c r="H11" s="58">
        <v>60</v>
      </c>
      <c r="I11" s="58">
        <v>1</v>
      </c>
      <c r="J11" s="109">
        <f>_xll.qlRateHelperEarliestDate($C11,Trigger)</f>
        <v>42172</v>
      </c>
      <c r="K11" s="110">
        <f>_xll.qlRateHelperLatestDate($C11,Trigger)</f>
        <v>42264</v>
      </c>
    </row>
    <row r="12" spans="1:13" ht="11.25" customHeight="1" x14ac:dyDescent="0.25">
      <c r="A12" s="141" t="b">
        <v>0</v>
      </c>
      <c r="B12" s="203" t="str">
        <v>N5</v>
      </c>
      <c r="C12" s="107" t="str">
        <f>Futures!H5</f>
        <v>obj_0021a#0006</v>
      </c>
      <c r="D12" s="107" t="str">
        <f>_xll.qlRateHelperQuoteName(C12)</f>
        <v>CHFFUT3MN5_Quote</v>
      </c>
      <c r="E12" s="116" t="e">
        <f>_xll.qlRateHelperQuoteValue($C12,Trigger)</f>
        <v>#NUM!</v>
      </c>
      <c r="F12" s="108" t="e">
        <f>_xll.qlFuturesRateHelperConvexityAdjustment($C12,Trigger)</f>
        <v>#NUM!</v>
      </c>
      <c r="G12" s="58" t="b">
        <v>0</v>
      </c>
      <c r="H12" s="58">
        <v>60</v>
      </c>
      <c r="I12" s="58">
        <v>1</v>
      </c>
      <c r="J12" s="109">
        <f>_xll.qlRateHelperEarliestDate($C12,Trigger)</f>
        <v>42200</v>
      </c>
      <c r="K12" s="110">
        <f>_xll.qlRateHelperLatestDate($C12,Trigger)</f>
        <v>42292</v>
      </c>
    </row>
    <row r="13" spans="1:13" ht="11.25" customHeight="1" x14ac:dyDescent="0.25">
      <c r="A13" s="141" t="b">
        <v>0</v>
      </c>
      <c r="B13" s="203" t="str">
        <v>Q5</v>
      </c>
      <c r="C13" s="107" t="str">
        <f>Futures!H6</f>
        <v>obj_00222#0006</v>
      </c>
      <c r="D13" s="107" t="str">
        <f>_xll.qlRateHelperQuoteName(C13)</f>
        <v>CHFFUT3MQ5_Quote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0</v>
      </c>
      <c r="H13" s="58">
        <v>60</v>
      </c>
      <c r="I13" s="58">
        <v>1</v>
      </c>
      <c r="J13" s="109">
        <f>_xll.qlRateHelperEarliestDate($C13,Trigger)</f>
        <v>42235</v>
      </c>
      <c r="K13" s="110">
        <f>_xll.qlRateHelperLatestDate($C13,Trigger)</f>
        <v>42327</v>
      </c>
    </row>
    <row r="14" spans="1:13" ht="11.25" customHeight="1" x14ac:dyDescent="0.25">
      <c r="A14" s="141" t="b">
        <v>0</v>
      </c>
      <c r="B14" s="203" t="str">
        <v>U5</v>
      </c>
      <c r="C14" s="107" t="str">
        <f>Futures!H7</f>
        <v>obj_0022a#0006</v>
      </c>
      <c r="D14" s="107" t="str">
        <f>_xll.qlRateHelperQuoteName(C14)</f>
        <v>CHFFUT3MU5_Quote</v>
      </c>
      <c r="E14" s="116">
        <f>_xll.qlRateHelperQuoteValue($C14,Trigger)</f>
        <v>100.86500000000001</v>
      </c>
      <c r="F14" s="108">
        <f>_xll.qlFuturesRateHelperConvexityAdjustment($C14,Trigger)</f>
        <v>0</v>
      </c>
      <c r="G14" s="58" t="b">
        <v>0</v>
      </c>
      <c r="H14" s="58">
        <v>60</v>
      </c>
      <c r="I14" s="58">
        <v>1</v>
      </c>
      <c r="J14" s="109">
        <f>_xll.qlRateHelperEarliestDate($C14,Trigger)</f>
        <v>42263</v>
      </c>
      <c r="K14" s="110">
        <f>_xll.qlRateHelperLatestDate($C14,Trigger)</f>
        <v>42354</v>
      </c>
    </row>
    <row r="15" spans="1:13" ht="11.25" customHeight="1" x14ac:dyDescent="0.25">
      <c r="A15" s="141" t="b">
        <v>0</v>
      </c>
      <c r="B15" s="203" t="str">
        <v>V5</v>
      </c>
      <c r="C15" s="107" t="str">
        <f>Futures!H8</f>
        <v>obj_0021e#0006</v>
      </c>
      <c r="D15" s="107" t="str">
        <f>_xll.qlRateHelperQuoteName(C15)</f>
        <v>CHFFUT3MV5_Quote</v>
      </c>
      <c r="E15" s="116" t="e">
        <f>_xll.qlRateHelperQuoteValue($C15,Trigger)</f>
        <v>#NUM!</v>
      </c>
      <c r="F15" s="108" t="e">
        <f>_xll.qlFuturesRateHelperConvexityAdjustment($C15,Trigger)</f>
        <v>#NUM!</v>
      </c>
      <c r="G15" s="58" t="b">
        <v>0</v>
      </c>
      <c r="H15" s="58">
        <v>60</v>
      </c>
      <c r="I15" s="58">
        <v>1</v>
      </c>
      <c r="J15" s="109">
        <f>_xll.qlRateHelperEarliestDate($C15,Trigger)</f>
        <v>42298</v>
      </c>
      <c r="K15" s="110">
        <f>_xll.qlRateHelperLatestDate($C15,Trigger)</f>
        <v>42390</v>
      </c>
    </row>
    <row r="16" spans="1:13" ht="11.25" customHeight="1" x14ac:dyDescent="0.25">
      <c r="A16" s="141" t="b">
        <v>0</v>
      </c>
      <c r="B16" s="203" t="str">
        <v>X5</v>
      </c>
      <c r="C16" s="107" t="str">
        <f>Futures!H9</f>
        <v>obj_00231#0006</v>
      </c>
      <c r="D16" s="107" t="str">
        <f>_xll.qlRateHelperQuoteName(C16)</f>
        <v>CHFFUT3MX5_Quote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42326</v>
      </c>
      <c r="K16" s="110">
        <f>_xll.qlRateHelperLatestDate($C16,Trigger)</f>
        <v>42418</v>
      </c>
    </row>
    <row r="17" spans="1:11" ht="11.25" customHeight="1" x14ac:dyDescent="0.25">
      <c r="A17" s="141" t="b">
        <v>0</v>
      </c>
      <c r="B17" s="203" t="str">
        <v>Z5</v>
      </c>
      <c r="C17" s="107" t="str">
        <f>Futures!H10</f>
        <v>obj_0021f#0006</v>
      </c>
      <c r="D17" s="107" t="str">
        <f>_xll.qlRateHelperQuoteName(C17)</f>
        <v>CHFFUT3MZ5_Quote</v>
      </c>
      <c r="E17" s="116">
        <f>_xll.qlRateHelperQuoteValue($C17,Trigger)</f>
        <v>100.825</v>
      </c>
      <c r="F17" s="108">
        <f>_xll.qlFuturesRateHelperConvexityAdjustment($C17,Trigger)</f>
        <v>0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42354</v>
      </c>
      <c r="K17" s="110">
        <f>_xll.qlRateHelperLatestDate($C17,Trigger)</f>
        <v>42445</v>
      </c>
    </row>
    <row r="18" spans="1:11" ht="11.25" customHeight="1" x14ac:dyDescent="0.25">
      <c r="A18" s="141" t="b">
        <v>0</v>
      </c>
      <c r="B18" s="203" t="str">
        <v>F6</v>
      </c>
      <c r="C18" s="107" t="str">
        <f>Futures!H11</f>
        <v>obj_00230#0006</v>
      </c>
      <c r="D18" s="107" t="str">
        <f>_xll.qlRateHelperQuoteName(C18)</f>
        <v>CHFFUT3MF6_Quote</v>
      </c>
      <c r="E18" s="116" t="e">
        <f>_xll.qlRateHelperQuoteValue($C18,Trigger)</f>
        <v>#NUM!</v>
      </c>
      <c r="F18" s="108" t="e">
        <f>_xll.qlFuturesRateHelperConvexityAdjustment($C18,Trigger)</f>
        <v>#NUM!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42389</v>
      </c>
      <c r="K18" s="110">
        <f>_xll.qlRateHelperLatestDate($C18,Trigger)</f>
        <v>42480</v>
      </c>
    </row>
    <row r="19" spans="1:11" ht="11.25" customHeight="1" x14ac:dyDescent="0.25">
      <c r="A19" s="141" t="b">
        <v>0</v>
      </c>
      <c r="B19" s="203" t="str">
        <v>G6</v>
      </c>
      <c r="C19" s="107" t="str">
        <f>Futures!H12</f>
        <v>obj_0021c#0006</v>
      </c>
      <c r="D19" s="107" t="str">
        <f>_xll.qlRateHelperQuoteName(C19)</f>
        <v>CHFFUT3MG6_Quote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42417</v>
      </c>
      <c r="K19" s="110">
        <f>_xll.qlRateHelperLatestDate($C19,Trigger)</f>
        <v>42507</v>
      </c>
    </row>
    <row r="20" spans="1:11" ht="11.25" customHeight="1" x14ac:dyDescent="0.25">
      <c r="A20" s="141" t="b">
        <v>0</v>
      </c>
      <c r="B20" s="203" t="str">
        <v>H6</v>
      </c>
      <c r="C20" s="107" t="str">
        <f>Futures!H13</f>
        <v>obj_00239#0006</v>
      </c>
      <c r="D20" s="107" t="str">
        <f>_xll.qlRateHelperQuoteName(C20)</f>
        <v>CHFFUT3MH6_Quote</v>
      </c>
      <c r="E20" s="116">
        <f>_xll.qlRateHelperQuoteValue($C20,Trigger)</f>
        <v>100.77500000000001</v>
      </c>
      <c r="F20" s="108">
        <f>_xll.qlFuturesRateHelperConvexityAdjustment($C20,Trigger)</f>
        <v>0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42445</v>
      </c>
      <c r="K20" s="110">
        <f>_xll.qlRateHelperLatestDate($C20,Trigger)</f>
        <v>42537</v>
      </c>
    </row>
    <row r="21" spans="1:11" ht="11.25" customHeight="1" x14ac:dyDescent="0.25">
      <c r="A21" s="141" t="b">
        <v>0</v>
      </c>
      <c r="B21" s="203" t="str">
        <v>J6</v>
      </c>
      <c r="C21" s="107" t="str">
        <f>Futures!H14</f>
        <v>obj_00219#0006</v>
      </c>
      <c r="D21" s="107" t="str">
        <f>_xll.qlRateHelperQuoteName(C21)</f>
        <v>CHFFUT3MJ6_Quote</v>
      </c>
      <c r="E21" s="116" t="e">
        <f>_xll.qlRateHelperQuoteValue($C21,Trigger)</f>
        <v>#NUM!</v>
      </c>
      <c r="F21" s="108" t="e">
        <f>_xll.qlFuturesRateHelperConvexityAdjustment($C21,Trigger)</f>
        <v>#NUM!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42480</v>
      </c>
      <c r="K21" s="110">
        <f>_xll.qlRateHelperLatestDate($C21,Trigger)</f>
        <v>42571</v>
      </c>
    </row>
    <row r="22" spans="1:11" ht="11.25" customHeight="1" x14ac:dyDescent="0.25">
      <c r="A22" s="141" t="b">
        <v>1</v>
      </c>
      <c r="B22" s="203" t="str">
        <v>M6</v>
      </c>
      <c r="C22" s="107" t="str">
        <f>Futures!H15</f>
        <v>obj_00234#0006</v>
      </c>
      <c r="D22" s="107" t="str">
        <f>_xll.qlRateHelperQuoteName(C22)</f>
        <v>CHFFUT3MM6_Quote</v>
      </c>
      <c r="E22" s="116">
        <f>_xll.qlRateHelperQuoteValue($C22,Trigger)</f>
        <v>100.72</v>
      </c>
      <c r="F22" s="108">
        <f>_xll.qlFuturesRateHelperConvexityAdjustment($C22,Trigger)</f>
        <v>0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42536</v>
      </c>
      <c r="K22" s="110">
        <f>_xll.qlRateHelperLatestDate($C22,Trigger)</f>
        <v>42628</v>
      </c>
    </row>
    <row r="23" spans="1:11" ht="11.25" customHeight="1" x14ac:dyDescent="0.25">
      <c r="A23" s="141" t="b">
        <v>1</v>
      </c>
      <c r="B23" s="203" t="str">
        <v>U6</v>
      </c>
      <c r="C23" s="107" t="str">
        <f>Futures!H16</f>
        <v>obj_00232#0006</v>
      </c>
      <c r="D23" s="107" t="str">
        <f>_xll.qlRateHelperQuoteName(C23)</f>
        <v>CHFFUT3MU6_Quote</v>
      </c>
      <c r="E23" s="116">
        <f>_xll.qlRateHelperQuoteValue($C23,Trigger)</f>
        <v>100.67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42634</v>
      </c>
      <c r="K23" s="110">
        <f>_xll.qlRateHelperLatestDate($C23,Trigger)</f>
        <v>42725</v>
      </c>
    </row>
    <row r="24" spans="1:11" ht="11.25" customHeight="1" x14ac:dyDescent="0.25">
      <c r="A24" s="141" t="b">
        <v>1</v>
      </c>
      <c r="B24" s="203" t="str">
        <v>Z6</v>
      </c>
      <c r="C24" s="107" t="str">
        <f>Futures!H17</f>
        <v>obj_00226#0006</v>
      </c>
      <c r="D24" s="107" t="str">
        <f>_xll.qlRateHelperQuoteName(C24)</f>
        <v>CHFFUT3MZ6_Quote</v>
      </c>
      <c r="E24" s="116">
        <f>_xll.qlRateHelperQuoteValue($C24,Trigger)</f>
        <v>100.61000000000001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42725</v>
      </c>
      <c r="K24" s="110">
        <f>_xll.qlRateHelperLatestDate($C24,Trigger)</f>
        <v>42815</v>
      </c>
    </row>
    <row r="25" spans="1:11" ht="11.25" customHeight="1" x14ac:dyDescent="0.25">
      <c r="A25" s="141" t="b">
        <v>1</v>
      </c>
      <c r="B25" s="203" t="str">
        <v>H7</v>
      </c>
      <c r="C25" s="107" t="str">
        <f>Futures!H18</f>
        <v>obj_00215#0006</v>
      </c>
      <c r="D25" s="107" t="str">
        <f>_xll.qlRateHelperQuoteName(C25)</f>
        <v>CHFFUT3MH7_Quote</v>
      </c>
      <c r="E25" s="116">
        <f>_xll.qlRateHelperQuoteValue($C25,Trigger)</f>
        <v>100.55000000000001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42809</v>
      </c>
      <c r="K25" s="110">
        <f>_xll.qlRateHelperLatestDate($C25,Trigger)</f>
        <v>42901</v>
      </c>
    </row>
    <row r="26" spans="1:11" ht="11.25" customHeight="1" x14ac:dyDescent="0.25">
      <c r="A26" s="141" t="b">
        <v>1</v>
      </c>
      <c r="B26" s="203" t="str">
        <v>M7</v>
      </c>
      <c r="C26" s="107" t="str">
        <f>Futures!H19</f>
        <v>obj_00224#0006</v>
      </c>
      <c r="D26" s="107" t="str">
        <f>_xll.qlRateHelperQuoteName(C26)</f>
        <v>CHFFUT3MM7_Quote</v>
      </c>
      <c r="E26" s="116">
        <f>_xll.qlRateHelperQuoteValue($C26,Trigger)</f>
        <v>100.485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42907</v>
      </c>
      <c r="K26" s="110">
        <f>_xll.qlRateHelperLatestDate($C26,Trigger)</f>
        <v>42999</v>
      </c>
    </row>
    <row r="27" spans="1:11" ht="11.25" customHeight="1" x14ac:dyDescent="0.25">
      <c r="A27" s="141" t="b">
        <v>1</v>
      </c>
      <c r="B27" s="203" t="str">
        <v>U7</v>
      </c>
      <c r="C27" s="107" t="str">
        <f>Futures!H20</f>
        <v>obj_00235#0006</v>
      </c>
      <c r="D27" s="107" t="str">
        <f>_xll.qlRateHelperQuoteName(C27)</f>
        <v>CHFFUT3MU7_Quote</v>
      </c>
      <c r="E27" s="116">
        <f>_xll.qlRateHelperQuoteValue($C27,Trigger)</f>
        <v>100.41500000000001</v>
      </c>
      <c r="F27" s="108">
        <f>_xll.qlFuturesRateHelperConvexityAdjustment($C27,Trigger)</f>
        <v>0</v>
      </c>
      <c r="G27" s="58" t="b">
        <v>1</v>
      </c>
      <c r="H27" s="58">
        <v>30</v>
      </c>
      <c r="I27" s="58">
        <v>1</v>
      </c>
      <c r="J27" s="109">
        <f>_xll.qlRateHelperEarliestDate($C27,Trigger)</f>
        <v>42998</v>
      </c>
      <c r="K27" s="110">
        <f>_xll.qlRateHelperLatestDate($C27,Trigger)</f>
        <v>43089</v>
      </c>
    </row>
    <row r="28" spans="1:11" ht="11.25" customHeight="1" x14ac:dyDescent="0.25">
      <c r="A28" s="141" t="b">
        <v>1</v>
      </c>
      <c r="B28" s="203" t="str">
        <v>Z7</v>
      </c>
      <c r="C28" s="107" t="str">
        <f>Futures!H21</f>
        <v>obj_00211#0006</v>
      </c>
      <c r="D28" s="107" t="str">
        <f>_xll.qlRateHelperQuoteName(C28)</f>
        <v>CHFFUT3MZ7_Quote</v>
      </c>
      <c r="E28" s="116">
        <f>_xll.qlRateHelperQuoteValue($C28,Trigger)</f>
        <v>100.325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43089</v>
      </c>
      <c r="K28" s="110">
        <f>_xll.qlRateHelperLatestDate($C28,Trigger)</f>
        <v>43179</v>
      </c>
    </row>
    <row r="29" spans="1:11" ht="11.25" customHeight="1" x14ac:dyDescent="0.25">
      <c r="A29" s="141" t="b">
        <v>1</v>
      </c>
      <c r="B29" s="203" t="str">
        <v>H8</v>
      </c>
      <c r="C29" s="107" t="str">
        <f>Futures!H22</f>
        <v>obj_00228#0006</v>
      </c>
      <c r="D29" s="107" t="str">
        <f>_xll.qlRateHelperQuoteName(C29)</f>
        <v>CHFFUT3MH8_Quote</v>
      </c>
      <c r="E29" s="116">
        <f>_xll.qlRateHelperQuoteValue($C29,Trigger)</f>
        <v>100.235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43180</v>
      </c>
      <c r="K29" s="110">
        <f>_xll.qlRateHelperLatestDate($C29,Trigger)</f>
        <v>43272</v>
      </c>
    </row>
    <row r="30" spans="1:11" ht="11.25" customHeight="1" x14ac:dyDescent="0.25">
      <c r="A30" s="141" t="b">
        <v>1</v>
      </c>
      <c r="B30" s="203" t="str">
        <v>M8</v>
      </c>
      <c r="C30" s="107" t="str">
        <f>Futures!H23</f>
        <v>obj_00217#0006</v>
      </c>
      <c r="D30" s="107" t="str">
        <f>_xll.qlRateHelperQuoteName(C30)</f>
        <v>CHFFUT3MM8_Quote</v>
      </c>
      <c r="E30" s="116">
        <f>_xll.qlRateHelperQuoteValue($C30,Trigger)</f>
        <v>100.13499999999999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43271</v>
      </c>
      <c r="K30" s="110">
        <f>_xll.qlRateHelperLatestDate($C30,Trigger)</f>
        <v>43363</v>
      </c>
    </row>
    <row r="31" spans="1:11" ht="11.25" customHeight="1" x14ac:dyDescent="0.25">
      <c r="A31" s="141" t="b">
        <v>1</v>
      </c>
      <c r="B31" s="203" t="str">
        <v>U8</v>
      </c>
      <c r="C31" s="107" t="str">
        <f>Futures!H24</f>
        <v>obj_00237#0006</v>
      </c>
      <c r="D31" s="107" t="str">
        <f>_xll.qlRateHelperQuoteName(C31)</f>
        <v>CHFFUT3MU8_Quote</v>
      </c>
      <c r="E31" s="116" t="e">
        <f>_xll.qlRateHelperQuoteValue($C31,Trigger)</f>
        <v>#NUM!</v>
      </c>
      <c r="F31" s="108" t="e">
        <f>_xll.qlFuturesRateHelperConvexityAdjustment($C31,Trigger)</f>
        <v>#NUM!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43362</v>
      </c>
      <c r="K31" s="110">
        <f>_xll.qlRateHelperLatestDate($C31,Trigger)</f>
        <v>43453</v>
      </c>
    </row>
    <row r="32" spans="1:11" ht="11.25" customHeight="1" x14ac:dyDescent="0.25">
      <c r="A32" s="141" t="b">
        <v>1</v>
      </c>
      <c r="B32" s="203" t="str">
        <v>Z8</v>
      </c>
      <c r="C32" s="107" t="str">
        <f>Futures!H25</f>
        <v>obj_00214#0006</v>
      </c>
      <c r="D32" s="107" t="str">
        <f>_xll.qlRateHelperQuoteName(C32)</f>
        <v>CHFFUT3MZ8_Quote</v>
      </c>
      <c r="E32" s="116" t="e">
        <f>_xll.qlRateHelperQuoteValue($C32,Trigger)</f>
        <v>#NUM!</v>
      </c>
      <c r="F32" s="108" t="e">
        <f>_xll.qlFuturesRateHelperConvexityAdjustment($C32,Trigger)</f>
        <v>#NUM!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43453</v>
      </c>
      <c r="K32" s="110">
        <f>_xll.qlRateHelperLatestDate($C32,Trigger)</f>
        <v>43543</v>
      </c>
    </row>
    <row r="33" spans="1:11" ht="11.25" customHeight="1" x14ac:dyDescent="0.25">
      <c r="A33" s="141" t="b">
        <v>1</v>
      </c>
      <c r="B33" s="203" t="str">
        <v>H9</v>
      </c>
      <c r="C33" s="107" t="str">
        <f>Futures!H26</f>
        <v>obj_00216#0006</v>
      </c>
      <c r="D33" s="107" t="str">
        <f>_xll.qlRateHelperQuoteName(C33)</f>
        <v>CHFFUT3MH9_Quote</v>
      </c>
      <c r="E33" s="116" t="e">
        <f>_xll.qlRateHelperQuoteValue($C33,Trigger)</f>
        <v>#NUM!</v>
      </c>
      <c r="F33" s="108" t="e">
        <f>_xll.qlFuturesRateHelperConvexityAdjustment($C33,Trigger)</f>
        <v>#NUM!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43544</v>
      </c>
      <c r="K33" s="110">
        <f>_xll.qlRateHelperLatestDate($C33,Trigger)</f>
        <v>43636</v>
      </c>
    </row>
    <row r="34" spans="1:11" ht="11.25" customHeight="1" x14ac:dyDescent="0.25">
      <c r="A34" s="141" t="b">
        <v>1</v>
      </c>
      <c r="B34" s="203" t="str">
        <v>M9</v>
      </c>
      <c r="C34" s="107" t="str">
        <f>Futures!H27</f>
        <v>obj_0021d#0006</v>
      </c>
      <c r="D34" s="107" t="str">
        <f>_xll.qlRateHelperQuoteName(C34)</f>
        <v>CHFFUT3MM9_Quote</v>
      </c>
      <c r="E34" s="116" t="e">
        <f>_xll.qlRateHelperQuoteValue($C34,Trigger)</f>
        <v>#NUM!</v>
      </c>
      <c r="F34" s="108" t="e">
        <f>_xll.qlFuturesRateHelperConvexityAdjustment($C34,Trigger)</f>
        <v>#NUM!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43635</v>
      </c>
      <c r="K34" s="110">
        <f>_xll.qlRateHelperLatestDate($C34,Trigger)</f>
        <v>43727</v>
      </c>
    </row>
    <row r="35" spans="1:11" ht="11.25" customHeight="1" x14ac:dyDescent="0.25">
      <c r="A35" s="141" t="b">
        <v>1</v>
      </c>
      <c r="B35" s="203" t="str">
        <v>U9</v>
      </c>
      <c r="C35" s="107" t="str">
        <f>Futures!H28</f>
        <v>obj_00238#0006</v>
      </c>
      <c r="D35" s="107" t="str">
        <f>_xll.qlRateHelperQuoteName(C35)</f>
        <v>CHFFUT3MU9_Quote</v>
      </c>
      <c r="E35" s="116" t="e">
        <f>_xll.qlRateHelperQuoteValue($C35,Trigger)</f>
        <v>#NUM!</v>
      </c>
      <c r="F35" s="108" t="e">
        <f>_xll.qlFuturesRateHelperConvexityAdjustment($C35,Trigger)</f>
        <v>#NUM!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43726</v>
      </c>
      <c r="K35" s="110">
        <f>_xll.qlRateHelperLatestDate($C35,Trigger)</f>
        <v>43817</v>
      </c>
    </row>
    <row r="36" spans="1:11" ht="11.25" customHeight="1" x14ac:dyDescent="0.25">
      <c r="A36" s="141" t="b">
        <v>1</v>
      </c>
      <c r="B36" s="203" t="str">
        <v>Z9</v>
      </c>
      <c r="C36" s="107" t="str">
        <f>Futures!H29</f>
        <v>obj_00213#0006</v>
      </c>
      <c r="D36" s="107" t="str">
        <f>_xll.qlRateHelperQuoteName(C36)</f>
        <v>CHFFUT3MZ9_Quote</v>
      </c>
      <c r="E36" s="116" t="e">
        <f>_xll.qlRateHelperQuoteValue($C36,Trigger)</f>
        <v>#NUM!</v>
      </c>
      <c r="F36" s="108" t="e">
        <f>_xll.qlFuturesRateHelperConvexityAdjustment($C36,Trigger)</f>
        <v>#NUM!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43817</v>
      </c>
      <c r="K36" s="110">
        <f>_xll.qlRateHelperLatestDate($C36,Trigger)</f>
        <v>43908</v>
      </c>
    </row>
    <row r="37" spans="1:11" ht="11.25" customHeight="1" x14ac:dyDescent="0.25">
      <c r="A37" s="141" t="b">
        <v>1</v>
      </c>
      <c r="B37" s="203" t="str">
        <v>H0</v>
      </c>
      <c r="C37" s="107" t="str">
        <f>Futures!H30</f>
        <v>obj_00227#0006</v>
      </c>
      <c r="D37" s="107" t="str">
        <f>_xll.qlRateHelperQuoteName(C37)</f>
        <v>CHFFUT3MH0_Quote</v>
      </c>
      <c r="E37" s="116" t="e">
        <f>_xll.qlRateHelperQuoteValue($C37,Trigger)</f>
        <v>#NUM!</v>
      </c>
      <c r="F37" s="108" t="e">
        <f>_xll.qlFuturesRateHelperConvexityAdjustment($C37,Trigger)</f>
        <v>#NUM!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43908</v>
      </c>
      <c r="K37" s="110">
        <f>_xll.qlRateHelperLatestDate($C37,Trigger)</f>
        <v>44000</v>
      </c>
    </row>
    <row r="38" spans="1:11" ht="11.25" customHeight="1" x14ac:dyDescent="0.25">
      <c r="A38" s="141" t="b">
        <v>1</v>
      </c>
      <c r="B38" s="203" t="str">
        <v>M0</v>
      </c>
      <c r="C38" s="107" t="str">
        <f>Futures!H31</f>
        <v>obj_0022c#0006</v>
      </c>
      <c r="D38" s="107" t="str">
        <f>_xll.qlRateHelperQuoteName(C38)</f>
        <v>CHFFUT3MM0_Quote</v>
      </c>
      <c r="E38" s="116" t="e">
        <f>_xll.qlRateHelperQuoteValue($C38,Trigger)</f>
        <v>#NUM!</v>
      </c>
      <c r="F38" s="108" t="e">
        <f>_xll.qlFuturesRateHelperConvexityAdjustment($C38,Trigger)</f>
        <v>#NUM!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43999</v>
      </c>
      <c r="K38" s="110">
        <f>_xll.qlRateHelperLatestDate($C38,Trigger)</f>
        <v>44091</v>
      </c>
    </row>
    <row r="39" spans="1:11" ht="11.25" customHeight="1" x14ac:dyDescent="0.25">
      <c r="A39" s="141" t="b">
        <v>1</v>
      </c>
      <c r="B39" s="203" t="str">
        <v>U0</v>
      </c>
      <c r="C39" s="107" t="str">
        <f>Futures!H32</f>
        <v>obj_00212#0006</v>
      </c>
      <c r="D39" s="107" t="str">
        <f>_xll.qlRateHelperQuoteName(C39)</f>
        <v>CHFFUT3MU0_Quote</v>
      </c>
      <c r="E39" s="116" t="e">
        <f>_xll.qlRateHelperQuoteValue($C39,Trigger)</f>
        <v>#NUM!</v>
      </c>
      <c r="F39" s="108" t="e">
        <f>_xll.qlFuturesRateHelperConvexityAdjustment($C39,Trigger)</f>
        <v>#NUM!</v>
      </c>
      <c r="G39" s="58" t="b">
        <v>1</v>
      </c>
      <c r="H39" s="58">
        <v>30</v>
      </c>
      <c r="I39" s="58">
        <v>1</v>
      </c>
      <c r="J39" s="109">
        <f>_xll.qlRateHelperEarliestDate($C39,Trigger)</f>
        <v>44090</v>
      </c>
      <c r="K39" s="110">
        <f>_xll.qlRateHelperLatestDate($C39,Trigger)</f>
        <v>44181</v>
      </c>
    </row>
    <row r="40" spans="1:11" ht="11.25" customHeight="1" x14ac:dyDescent="0.25">
      <c r="A40" s="141" t="b">
        <v>1</v>
      </c>
      <c r="B40" s="203" t="str">
        <v>Z0</v>
      </c>
      <c r="C40" s="107" t="str">
        <f>Futures!H33</f>
        <v>obj_0021b#0006</v>
      </c>
      <c r="D40" s="107" t="str">
        <f>_xll.qlRateHelperQuoteName(C40)</f>
        <v>CHFFUT3MZ0_Quote</v>
      </c>
      <c r="E40" s="116" t="e">
        <f>_xll.qlRateHelperQuoteValue($C40,Trigger)</f>
        <v>#NUM!</v>
      </c>
      <c r="F40" s="108" t="e">
        <f>_xll.qlFuturesRateHelperConvexityAdjustment($C40,Trigger)</f>
        <v>#NUM!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44181</v>
      </c>
      <c r="K40" s="110">
        <f>_xll.qlRateHelperLatestDate($C40,Trigger)</f>
        <v>44271</v>
      </c>
    </row>
    <row r="41" spans="1:11" ht="11.25" customHeight="1" x14ac:dyDescent="0.25">
      <c r="A41" s="141" t="b">
        <v>1</v>
      </c>
      <c r="B41" s="203" t="str">
        <v>H1</v>
      </c>
      <c r="C41" s="107" t="str">
        <f>Futures!H34</f>
        <v>obj_00221#0006</v>
      </c>
      <c r="D41" s="107" t="str">
        <f>_xll.qlRateHelperQuoteName(C41)</f>
        <v>CHFFUT3MH1_Quote</v>
      </c>
      <c r="E41" s="116" t="e">
        <f>_xll.qlRateHelperQuoteValue($C41,Trigger)</f>
        <v>#NUM!</v>
      </c>
      <c r="F41" s="108" t="e">
        <f>_xll.qlFuturesRateHelperConvexityAdjustment($C41,Trigger)</f>
        <v>#NUM!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44272</v>
      </c>
      <c r="K41" s="110">
        <f>_xll.qlRateHelperLatestDate($C41,Trigger)</f>
        <v>44364</v>
      </c>
    </row>
    <row r="42" spans="1:11" ht="11.25" customHeight="1" x14ac:dyDescent="0.25">
      <c r="A42" s="141" t="b">
        <v>1</v>
      </c>
      <c r="B42" s="203" t="str">
        <v>M1</v>
      </c>
      <c r="C42" s="107" t="str">
        <f>Futures!H35</f>
        <v>obj_00225#0006</v>
      </c>
      <c r="D42" s="107" t="str">
        <f>_xll.qlRateHelperQuoteName(C42)</f>
        <v>CHFFUT3MM1_Quote</v>
      </c>
      <c r="E42" s="116" t="e">
        <f>_xll.qlRateHelperQuoteValue($C42,Trigger)</f>
        <v>#NUM!</v>
      </c>
      <c r="F42" s="108" t="e">
        <f>_xll.qlFuturesRateHelperConvexityAdjustment($C42,Trigger)</f>
        <v>#NUM!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44363</v>
      </c>
      <c r="K42" s="110">
        <f>_xll.qlRateHelperLatestDate($C42,Trigger)</f>
        <v>44455</v>
      </c>
    </row>
    <row r="43" spans="1:11" ht="11.25" customHeight="1" x14ac:dyDescent="0.25">
      <c r="A43" s="141" t="b">
        <v>1</v>
      </c>
      <c r="B43" s="203" t="str">
        <v>U1</v>
      </c>
      <c r="C43" s="107" t="str">
        <f>Futures!H36</f>
        <v>obj_00218#0006</v>
      </c>
      <c r="D43" s="107" t="str">
        <f>_xll.qlRateHelperQuoteName(C43)</f>
        <v>CHFFUT3MU1_Quote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44454</v>
      </c>
      <c r="K43" s="110">
        <f>_xll.qlRateHelperLatestDate($C43,Trigger)</f>
        <v>44545</v>
      </c>
    </row>
    <row r="44" spans="1:11" ht="11.25" customHeight="1" x14ac:dyDescent="0.25">
      <c r="A44" s="141" t="b">
        <v>1</v>
      </c>
      <c r="B44" s="203" t="str">
        <v>Z1</v>
      </c>
      <c r="C44" s="107" t="str">
        <f>Futures!H37</f>
        <v>obj_00220#0006</v>
      </c>
      <c r="D44" s="107" t="str">
        <f>_xll.qlRateHelperQuoteName(C44)</f>
        <v>CHFFUT3MZ1_Quote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44545</v>
      </c>
      <c r="K44" s="110">
        <f>_xll.qlRateHelperLatestDate($C44,Trigger)</f>
        <v>44635</v>
      </c>
    </row>
    <row r="45" spans="1:11" ht="11.25" customHeight="1" x14ac:dyDescent="0.25">
      <c r="A45" s="141" t="b">
        <v>1</v>
      </c>
      <c r="B45" s="203" t="str">
        <v>H2</v>
      </c>
      <c r="C45" s="107" t="str">
        <f>Futures!H38</f>
        <v>obj_0022d#0006</v>
      </c>
      <c r="D45" s="107" t="str">
        <f>_xll.qlRateHelperQuoteName(C45)</f>
        <v>CHFFUT3MH2_Quote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44636</v>
      </c>
      <c r="K45" s="110">
        <f>_xll.qlRateHelperLatestDate($C45,Trigger)</f>
        <v>44728</v>
      </c>
    </row>
    <row r="46" spans="1:11" ht="11.25" customHeight="1" x14ac:dyDescent="0.25">
      <c r="A46" s="141" t="b">
        <v>1</v>
      </c>
      <c r="B46" s="203" t="str">
        <v>M2</v>
      </c>
      <c r="C46" s="107" t="str">
        <f>Futures!H39</f>
        <v>obj_00223#0006</v>
      </c>
      <c r="D46" s="107" t="str">
        <f>_xll.qlRateHelperQuoteName(C46)</f>
        <v>CHFFUT3MM2_Quote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44727</v>
      </c>
      <c r="K46" s="110">
        <f>_xll.qlRateHelperLatestDate($C46,Trigger)</f>
        <v>44819</v>
      </c>
    </row>
    <row r="47" spans="1:11" ht="11.25" customHeight="1" x14ac:dyDescent="0.25">
      <c r="A47" s="141" t="b">
        <v>1</v>
      </c>
      <c r="B47" s="203" t="str">
        <v>U2</v>
      </c>
      <c r="C47" s="107" t="str">
        <f>Futures!H40</f>
        <v>obj_0022e#0006</v>
      </c>
      <c r="D47" s="107" t="str">
        <f>_xll.qlRateHelperQuoteName(C47)</f>
        <v>CHFFUT3MU2_Quote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44825</v>
      </c>
      <c r="K47" s="110">
        <f>_xll.qlRateHelperLatestDate($C47,Trigger)</f>
        <v>44916</v>
      </c>
    </row>
    <row r="48" spans="1:11" ht="11.25" customHeight="1" x14ac:dyDescent="0.25">
      <c r="A48" s="141" t="b">
        <v>1</v>
      </c>
      <c r="B48" s="203" t="str">
        <v>Z2</v>
      </c>
      <c r="C48" s="107" t="str">
        <f>Futures!H41</f>
        <v>obj_0022b#0006</v>
      </c>
      <c r="D48" s="107" t="str">
        <f>_xll.qlRateHelperQuoteName(C48)</f>
        <v>CHFFUT3MZ2_Quote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44916</v>
      </c>
      <c r="K48" s="110">
        <f>_xll.qlRateHelperLatestDate($C48,Trigger)</f>
        <v>45006</v>
      </c>
    </row>
    <row r="49" spans="1:15" ht="11.25" customHeight="1" x14ac:dyDescent="0.25">
      <c r="A49" s="141" t="b">
        <v>1</v>
      </c>
      <c r="B49" s="203" t="str">
        <v>H3</v>
      </c>
      <c r="C49" s="107" t="str">
        <f>Futures!H42</f>
        <v>obj_00233#0006</v>
      </c>
      <c r="D49" s="107" t="str">
        <f>_xll.qlRateHelperQuoteName(C49)</f>
        <v>CHFFUT3MH3_Quote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45000</v>
      </c>
      <c r="K49" s="110">
        <f>_xll.qlRateHelperLatestDate($C49,Trigger)</f>
        <v>45092</v>
      </c>
    </row>
    <row r="50" spans="1:15" ht="11.25" customHeight="1" x14ac:dyDescent="0.25">
      <c r="A50" s="141" t="b">
        <v>1</v>
      </c>
      <c r="B50" s="203" t="str">
        <v>M3</v>
      </c>
      <c r="C50" s="107" t="str">
        <f>Futures!H43</f>
        <v>obj_00236#0006</v>
      </c>
      <c r="D50" s="107" t="str">
        <f>_xll.qlRateHelperQuoteName(C50)</f>
        <v>CHFFUT3MM3_Quote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45098</v>
      </c>
      <c r="K50" s="110">
        <f>_xll.qlRateHelperLatestDate($C50,Trigger)</f>
        <v>45190</v>
      </c>
    </row>
    <row r="51" spans="1:15" ht="11.25" customHeight="1" x14ac:dyDescent="0.25">
      <c r="A51" s="141" t="b">
        <v>1</v>
      </c>
      <c r="B51" s="203" t="str">
        <v>U3</v>
      </c>
      <c r="C51" s="111" t="str">
        <f>Futures!H44</f>
        <v>obj_0022f#0006</v>
      </c>
      <c r="D51" s="111" t="str">
        <f>_xll.qlRateHelperQuoteName(C51)</f>
        <v>CHFFUT3MU3_Quote</v>
      </c>
      <c r="E51" s="117" t="e">
        <f>_xll.qlRateHelperQuoteValue($C51,Trigger)</f>
        <v>#NUM!</v>
      </c>
      <c r="F51" s="112" t="e">
        <f>_xll.qlFuturesRateHelperConvexityAdjustment($C51,Trigger)</f>
        <v>#NUM!</v>
      </c>
      <c r="G51" s="113" t="b">
        <v>1</v>
      </c>
      <c r="H51" s="113">
        <v>30</v>
      </c>
      <c r="I51" s="113">
        <v>1</v>
      </c>
      <c r="J51" s="114">
        <f>_xll.qlRateHelperEarliestDate($C51,Trigger)</f>
        <v>45189</v>
      </c>
      <c r="K51" s="115">
        <f>_xll.qlRateHelperLatestDate($C51,Trigger)</f>
        <v>45280</v>
      </c>
      <c r="L51" s="118"/>
    </row>
    <row r="52" spans="1:15" ht="11.25" customHeight="1" x14ac:dyDescent="0.25">
      <c r="A52" s="162"/>
      <c r="B52" s="107"/>
      <c r="C52" s="157" t="str">
        <f>Swaps!K5</f>
        <v>obj_002b3#0045</v>
      </c>
      <c r="D52" s="157" t="str">
        <f>_xll.qlRateHelperQuoteName(C52)</f>
        <v>CHFAB6L1Y_Quote</v>
      </c>
      <c r="E52" s="158">
        <f>_xll.qlRateHelperQuoteValue($C52,Trigger)</f>
        <v>-7.2750000000000002E-3</v>
      </c>
      <c r="F52" s="158">
        <f>_xll.qlSwapRateHelperSpread($C52,Trigger)</f>
        <v>0</v>
      </c>
      <c r="G52" s="58" t="b">
        <v>0</v>
      </c>
      <c r="H52" s="159">
        <v>60</v>
      </c>
      <c r="I52" s="159">
        <v>1</v>
      </c>
      <c r="J52" s="160">
        <f>_xll.qlRateHelperEarliestDate($C52,Trigger)</f>
        <v>42129</v>
      </c>
      <c r="K52" s="161">
        <f>_xll.qlRateHelperLatestDate($C52,Trigger)</f>
        <v>42496</v>
      </c>
      <c r="M52" s="119"/>
    </row>
    <row r="53" spans="1:15" ht="11.25" customHeight="1" x14ac:dyDescent="0.25">
      <c r="A53" s="162"/>
      <c r="B53" s="107"/>
      <c r="C53" s="107" t="str">
        <f>Swaps!K6</f>
        <v>obj_002b2#0010</v>
      </c>
      <c r="D53" s="107" t="str">
        <f>_xll.qlRateHelperQuoteName(C53)</f>
        <v>CHFAB6L15M_Quote</v>
      </c>
      <c r="E53" s="108" t="e">
        <f>_xll.qlRateHelperQuoteValue($C53,Trigger)</f>
        <v>#NUM!</v>
      </c>
      <c r="F53" s="108">
        <f>_xll.qlSwapRateHelperSpread($C53,Trigger)</f>
        <v>0</v>
      </c>
      <c r="G53" s="58" t="b">
        <f t="shared" ref="G53:G116" si="0">IF(ISERROR(E53),FALSE,TRUE)</f>
        <v>0</v>
      </c>
      <c r="H53" s="58">
        <v>60</v>
      </c>
      <c r="I53" s="58">
        <v>1</v>
      </c>
      <c r="J53" s="109">
        <f>_xll.qlRateHelperEarliestDate($C53,Trigger)</f>
        <v>42129</v>
      </c>
      <c r="K53" s="110">
        <f>_xll.qlRateHelperLatestDate($C53,Trigger)</f>
        <v>42587</v>
      </c>
      <c r="M53" s="119"/>
    </row>
    <row r="54" spans="1:15" ht="11.25" customHeight="1" x14ac:dyDescent="0.25">
      <c r="A54" s="162"/>
      <c r="B54" s="107"/>
      <c r="C54" s="107" t="str">
        <f>Swaps!K7</f>
        <v>obj_002cb#0010</v>
      </c>
      <c r="D54" s="107" t="str">
        <f>_xll.qlRateHelperQuoteName(C54)</f>
        <v>CHFAB6L18M_Quote</v>
      </c>
      <c r="E54" s="108" t="e">
        <f>_xll.qlRateHelperQuoteValue($C54,Trigger)</f>
        <v>#NUM!</v>
      </c>
      <c r="F54" s="108">
        <f>_xll.qlSwapRateHelperSpread($C54,Trigger)</f>
        <v>0</v>
      </c>
      <c r="G54" s="58" t="b">
        <f t="shared" si="0"/>
        <v>0</v>
      </c>
      <c r="H54" s="58">
        <v>60</v>
      </c>
      <c r="I54" s="58">
        <v>1</v>
      </c>
      <c r="J54" s="109">
        <f>_xll.qlRateHelperEarliestDate($C54,Trigger)</f>
        <v>42129</v>
      </c>
      <c r="K54" s="110">
        <f>_xll.qlRateHelperLatestDate($C54,Trigger)</f>
        <v>42681</v>
      </c>
      <c r="M54" s="119"/>
    </row>
    <row r="55" spans="1:15" ht="11.25" customHeight="1" x14ac:dyDescent="0.25">
      <c r="A55" s="162"/>
      <c r="B55" s="107"/>
      <c r="C55" s="107" t="str">
        <f>Swaps!K8</f>
        <v>obj_002cd#0010</v>
      </c>
      <c r="D55" s="107" t="str">
        <f>_xll.qlRateHelperQuoteName(C55)</f>
        <v>CHFAB6L21M_Quote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f t="shared" si="0"/>
        <v>0</v>
      </c>
      <c r="H55" s="58">
        <v>60</v>
      </c>
      <c r="I55" s="58">
        <v>1</v>
      </c>
      <c r="J55" s="109">
        <f>_xll.qlRateHelperEarliestDate($C55,Trigger)</f>
        <v>42129</v>
      </c>
      <c r="K55" s="110">
        <f>_xll.qlRateHelperLatestDate($C55,Trigger)</f>
        <v>42772</v>
      </c>
      <c r="M55" s="119"/>
    </row>
    <row r="56" spans="1:15" ht="11.25" customHeight="1" x14ac:dyDescent="0.25">
      <c r="A56" s="162"/>
      <c r="B56" s="107"/>
      <c r="C56" s="107" t="str">
        <f>Swaps!K9</f>
        <v>obj_002ce#0010</v>
      </c>
      <c r="D56" s="107" t="str">
        <f>_xll.qlRateHelperQuoteName(C56)</f>
        <v>CHFAB6L2Y_Quote</v>
      </c>
      <c r="E56" s="108">
        <f>_xll.qlRateHelperQuoteValue($C56,Trigger)</f>
        <v>-6.4749999999999999E-3</v>
      </c>
      <c r="F56" s="108">
        <f>_xll.qlSwapRateHelperSpread($C56,Trigger)</f>
        <v>0</v>
      </c>
      <c r="G56" s="58" t="b">
        <v>0</v>
      </c>
      <c r="H56" s="58">
        <v>60</v>
      </c>
      <c r="I56" s="58">
        <v>1</v>
      </c>
      <c r="J56" s="109">
        <f>_xll.qlRateHelperEarliestDate($C56,Trigger)</f>
        <v>42129</v>
      </c>
      <c r="K56" s="110">
        <f>_xll.qlRateHelperLatestDate($C56,Trigger)</f>
        <v>42860</v>
      </c>
      <c r="M56" s="119"/>
    </row>
    <row r="57" spans="1:15" ht="11.25" customHeight="1" x14ac:dyDescent="0.25">
      <c r="A57" s="162"/>
      <c r="B57" s="107"/>
      <c r="C57" s="107" t="str">
        <f>Swaps!K10</f>
        <v>obj_002cc#0010</v>
      </c>
      <c r="D57" s="107" t="str">
        <f>_xll.qlRateHelperQuoteName(C57)</f>
        <v>CHFAB6L3Y_Quote</v>
      </c>
      <c r="E57" s="108">
        <f>_xll.qlRateHelperQuoteValue($C57,Trigger)</f>
        <v>-5.3749999999999996E-3</v>
      </c>
      <c r="F57" s="108">
        <f>_xll.qlSwapRateHelperSpread($C57,Trigger)</f>
        <v>0</v>
      </c>
      <c r="G57" s="58" t="b">
        <f t="shared" si="0"/>
        <v>1</v>
      </c>
      <c r="H57" s="58">
        <v>60</v>
      </c>
      <c r="I57" s="58">
        <v>1</v>
      </c>
      <c r="J57" s="109">
        <f>_xll.qlRateHelperEarliestDate($C57,Trigger)</f>
        <v>42129</v>
      </c>
      <c r="K57" s="110">
        <f>_xll.qlRateHelperLatestDate($C57,Trigger)</f>
        <v>43228</v>
      </c>
      <c r="M57" s="119"/>
      <c r="O57" s="165"/>
    </row>
    <row r="58" spans="1:15" ht="11.25" customHeight="1" x14ac:dyDescent="0.25">
      <c r="A58" s="162"/>
      <c r="B58" s="107"/>
      <c r="C58" s="107" t="str">
        <f>Swaps!K11</f>
        <v>obj_002c4#0010</v>
      </c>
      <c r="D58" s="107" t="str">
        <f>_xll.qlRateHelperQuoteName(C58)</f>
        <v>CHFAB6L4Y_Quote</v>
      </c>
      <c r="E58" s="108">
        <f>_xll.qlRateHelperQuoteValue($C58,Trigger)</f>
        <v>-4.15E-3</v>
      </c>
      <c r="F58" s="108">
        <f>_xll.qlSwapRateHelperSpread($C58,Trigger)</f>
        <v>0</v>
      </c>
      <c r="G58" s="58" t="b">
        <f t="shared" si="0"/>
        <v>1</v>
      </c>
      <c r="H58" s="58">
        <v>60</v>
      </c>
      <c r="I58" s="58">
        <v>1</v>
      </c>
      <c r="J58" s="109">
        <f>_xll.qlRateHelperEarliestDate($C58,Trigger)</f>
        <v>42129</v>
      </c>
      <c r="K58" s="110">
        <f>_xll.qlRateHelperLatestDate($C58,Trigger)</f>
        <v>43592</v>
      </c>
      <c r="M58" s="119"/>
      <c r="O58" s="165"/>
    </row>
    <row r="59" spans="1:15" ht="11.25" customHeight="1" x14ac:dyDescent="0.25">
      <c r="A59" s="162"/>
      <c r="B59" s="107"/>
      <c r="C59" s="107" t="str">
        <f>Swaps!K12</f>
        <v>obj_002d2#0010</v>
      </c>
      <c r="D59" s="107" t="str">
        <f>_xll.qlRateHelperQuoteName(C59)</f>
        <v>CHFAB6L5Y_Quote</v>
      </c>
      <c r="E59" s="108">
        <f>_xll.qlRateHelperQuoteValue($C59,Trigger)</f>
        <v>-2.9000000000000002E-3</v>
      </c>
      <c r="F59" s="108">
        <f>_xll.qlSwapRateHelperSpread($C59,Trigger)</f>
        <v>0</v>
      </c>
      <c r="G59" s="58" t="b">
        <f t="shared" si="0"/>
        <v>1</v>
      </c>
      <c r="H59" s="58">
        <v>60</v>
      </c>
      <c r="I59" s="58">
        <v>1</v>
      </c>
      <c r="J59" s="109">
        <f>_xll.qlRateHelperEarliestDate($C59,Trigger)</f>
        <v>42129</v>
      </c>
      <c r="K59" s="110">
        <f>_xll.qlRateHelperLatestDate($C59,Trigger)</f>
        <v>43956</v>
      </c>
      <c r="M59" s="119"/>
      <c r="O59" s="165"/>
    </row>
    <row r="60" spans="1:15" ht="11.25" customHeight="1" x14ac:dyDescent="0.25">
      <c r="A60" s="162"/>
      <c r="B60" s="107"/>
      <c r="C60" s="107" t="str">
        <f>Swaps!K13</f>
        <v>obj_002b8#0010</v>
      </c>
      <c r="D60" s="107" t="str">
        <f>_xll.qlRateHelperQuoteName(C60)</f>
        <v>CHFAB6L6Y_Quote</v>
      </c>
      <c r="E60" s="108">
        <f>_xll.qlRateHelperQuoteValue($C60,Trigger)</f>
        <v>-1.7000000000000001E-3</v>
      </c>
      <c r="F60" s="108">
        <f>_xll.qlSwapRateHelperSpread($C60,Trigger)</f>
        <v>0</v>
      </c>
      <c r="G60" s="58" t="b">
        <f t="shared" si="0"/>
        <v>1</v>
      </c>
      <c r="H60" s="58">
        <v>60</v>
      </c>
      <c r="I60" s="58">
        <v>1</v>
      </c>
      <c r="J60" s="109">
        <f>_xll.qlRateHelperEarliestDate($C60,Trigger)</f>
        <v>42129</v>
      </c>
      <c r="K60" s="110">
        <f>_xll.qlRateHelperLatestDate($C60,Trigger)</f>
        <v>44321</v>
      </c>
      <c r="M60" s="119"/>
      <c r="O60" s="165"/>
    </row>
    <row r="61" spans="1:15" ht="11.25" customHeight="1" x14ac:dyDescent="0.25">
      <c r="A61" s="162"/>
      <c r="B61" s="107"/>
      <c r="C61" s="107" t="str">
        <f>Swaps!K14</f>
        <v>obj_002c3#0010</v>
      </c>
      <c r="D61" s="107" t="str">
        <f>_xll.qlRateHelperQuoteName(C61)</f>
        <v>CHFAB6L7Y_Quote</v>
      </c>
      <c r="E61" s="108">
        <f>_xll.qlRateHelperQuoteValue($C61,Trigger)</f>
        <v>-6.2500000000000001E-4</v>
      </c>
      <c r="F61" s="108">
        <f>_xll.qlSwapRateHelperSpread($C61,Trigger)</f>
        <v>0</v>
      </c>
      <c r="G61" s="58" t="b">
        <f t="shared" si="0"/>
        <v>1</v>
      </c>
      <c r="H61" s="58">
        <v>60</v>
      </c>
      <c r="I61" s="58">
        <v>1</v>
      </c>
      <c r="J61" s="109">
        <f>_xll.qlRateHelperEarliestDate($C61,Trigger)</f>
        <v>42129</v>
      </c>
      <c r="K61" s="110">
        <f>_xll.qlRateHelperLatestDate($C61,Trigger)</f>
        <v>44686</v>
      </c>
      <c r="M61" s="119"/>
      <c r="O61" s="165"/>
    </row>
    <row r="62" spans="1:15" ht="11.25" customHeight="1" x14ac:dyDescent="0.25">
      <c r="A62" s="162"/>
      <c r="B62" s="107"/>
      <c r="C62" s="107" t="str">
        <f>Swaps!K15</f>
        <v>obj_002b5#0010</v>
      </c>
      <c r="D62" s="107" t="str">
        <f>_xll.qlRateHelperQuoteName(C62)</f>
        <v>CHFAB6L8Y_Quote</v>
      </c>
      <c r="E62" s="108">
        <f>_xll.qlRateHelperQuoteValue($C62,Trigger)</f>
        <v>3.0000000000000003E-4</v>
      </c>
      <c r="F62" s="108">
        <f>_xll.qlSwapRateHelperSpread($C62,Trigger)</f>
        <v>0</v>
      </c>
      <c r="G62" s="58" t="b">
        <f t="shared" si="0"/>
        <v>1</v>
      </c>
      <c r="H62" s="58">
        <v>60</v>
      </c>
      <c r="I62" s="58">
        <v>1</v>
      </c>
      <c r="J62" s="109">
        <f>_xll.qlRateHelperEarliestDate($C62,Trigger)</f>
        <v>42129</v>
      </c>
      <c r="K62" s="110">
        <f>_xll.qlRateHelperLatestDate($C62,Trigger)</f>
        <v>45051</v>
      </c>
      <c r="M62" s="119"/>
      <c r="O62" s="165"/>
    </row>
    <row r="63" spans="1:15" ht="11.25" customHeight="1" x14ac:dyDescent="0.25">
      <c r="A63" s="162"/>
      <c r="B63" s="107"/>
      <c r="C63" s="107" t="str">
        <f>Swaps!K16</f>
        <v>obj_002b9#0010</v>
      </c>
      <c r="D63" s="107" t="str">
        <f>_xll.qlRateHelperQuoteName(C63)</f>
        <v>CHFAB6L9Y_Quote</v>
      </c>
      <c r="E63" s="108">
        <f>_xll.qlRateHelperQuoteValue($C63,Trigger)</f>
        <v>1.0500000000000002E-3</v>
      </c>
      <c r="F63" s="108">
        <f>_xll.qlSwapRateHelperSpread($C63,Trigger)</f>
        <v>0</v>
      </c>
      <c r="G63" s="58" t="b">
        <f t="shared" si="0"/>
        <v>1</v>
      </c>
      <c r="H63" s="58">
        <v>60</v>
      </c>
      <c r="I63" s="58">
        <v>1</v>
      </c>
      <c r="J63" s="109">
        <f>_xll.qlRateHelperEarliestDate($C63,Trigger)</f>
        <v>42129</v>
      </c>
      <c r="K63" s="110">
        <f>_xll.qlRateHelperLatestDate($C63,Trigger)</f>
        <v>45419</v>
      </c>
      <c r="M63" s="119"/>
      <c r="O63" s="165"/>
    </row>
    <row r="64" spans="1:15" ht="11.25" customHeight="1" x14ac:dyDescent="0.25">
      <c r="A64" s="162"/>
      <c r="B64" s="107"/>
      <c r="C64" s="107" t="str">
        <f>Swaps!K17</f>
        <v>obj_002b6#0010</v>
      </c>
      <c r="D64" s="107" t="str">
        <f>_xll.qlRateHelperQuoteName(C64)</f>
        <v>CHFAB6L10Y_Quote</v>
      </c>
      <c r="E64" s="108">
        <f>_xll.qlRateHelperQuoteValue($C64,Trigger)</f>
        <v>1.6750000000000001E-3</v>
      </c>
      <c r="F64" s="108">
        <f>_xll.qlSwapRateHelperSpread($C64,Trigger)</f>
        <v>0</v>
      </c>
      <c r="G64" s="58" t="b">
        <f t="shared" si="0"/>
        <v>1</v>
      </c>
      <c r="H64" s="58">
        <v>60</v>
      </c>
      <c r="I64" s="58">
        <v>1</v>
      </c>
      <c r="J64" s="109">
        <f>_xll.qlRateHelperEarliestDate($C64,Trigger)</f>
        <v>42129</v>
      </c>
      <c r="K64" s="110">
        <f>_xll.qlRateHelperLatestDate($C64,Trigger)</f>
        <v>45783</v>
      </c>
      <c r="M64" s="119"/>
      <c r="O64" s="165"/>
    </row>
    <row r="65" spans="1:15" ht="11.25" customHeight="1" x14ac:dyDescent="0.25">
      <c r="A65" s="162"/>
      <c r="B65" s="107"/>
      <c r="C65" s="107" t="str">
        <f>Swaps!K18</f>
        <v>obj_002bd#0010</v>
      </c>
      <c r="D65" s="107" t="str">
        <f>_xll.qlRateHelperQuoteName(C65)</f>
        <v>CHFAB6L11Y_Quote</v>
      </c>
      <c r="E65" s="108">
        <f>_xll.qlRateHelperQuoteValue($C65,Trigger)</f>
        <v>2.2250000000000004E-3</v>
      </c>
      <c r="F65" s="108">
        <f>_xll.qlSwapRateHelperSpread($C65,Trigger)</f>
        <v>0</v>
      </c>
      <c r="G65" s="58" t="b">
        <f t="shared" si="0"/>
        <v>1</v>
      </c>
      <c r="H65" s="58">
        <v>60</v>
      </c>
      <c r="I65" s="58">
        <v>1</v>
      </c>
      <c r="J65" s="109">
        <f>_xll.qlRateHelperEarliestDate($C65,Trigger)</f>
        <v>42129</v>
      </c>
      <c r="K65" s="110">
        <f>_xll.qlRateHelperLatestDate($C65,Trigger)</f>
        <v>46147</v>
      </c>
      <c r="M65" s="119"/>
      <c r="O65" s="165"/>
    </row>
    <row r="66" spans="1:15" ht="11.25" customHeight="1" x14ac:dyDescent="0.25">
      <c r="A66" s="162"/>
      <c r="B66" s="107"/>
      <c r="C66" s="107" t="str">
        <f>Swaps!K19</f>
        <v>obj_002bc#0010</v>
      </c>
      <c r="D66" s="107" t="str">
        <f>_xll.qlRateHelperQuoteName(C66)</f>
        <v>CHFAB6L12Y_Quote</v>
      </c>
      <c r="E66" s="108">
        <f>_xll.qlRateHelperQuoteValue($C66,Trigger)</f>
        <v>2.725E-3</v>
      </c>
      <c r="F66" s="108">
        <f>_xll.qlSwapRateHelperSpread($C66,Trigger)</f>
        <v>0</v>
      </c>
      <c r="G66" s="58" t="b">
        <f t="shared" si="0"/>
        <v>1</v>
      </c>
      <c r="H66" s="58">
        <v>60</v>
      </c>
      <c r="I66" s="58">
        <v>1</v>
      </c>
      <c r="J66" s="109">
        <f>_xll.qlRateHelperEarliestDate($C66,Trigger)</f>
        <v>42129</v>
      </c>
      <c r="K66" s="110">
        <f>_xll.qlRateHelperLatestDate($C66,Trigger)</f>
        <v>46512</v>
      </c>
      <c r="M66" s="119"/>
      <c r="O66" s="165"/>
    </row>
    <row r="67" spans="1:15" ht="11.25" customHeight="1" x14ac:dyDescent="0.25">
      <c r="A67" s="162"/>
      <c r="B67" s="107"/>
      <c r="C67" s="107" t="str">
        <f>Swaps!K20</f>
        <v>obj_002cf#0010</v>
      </c>
      <c r="D67" s="107" t="str">
        <f>_xll.qlRateHelperQuoteName(C67)</f>
        <v>CHFAB6L13Y_Quote</v>
      </c>
      <c r="E67" s="108" t="e">
        <f>_xll.qlRateHelperQuoteValue($C67,Trigger)</f>
        <v>#NUM!</v>
      </c>
      <c r="F67" s="108">
        <f>_xll.qlSwapRateHelperSpread($C67,Trigger)</f>
        <v>0</v>
      </c>
      <c r="G67" s="58" t="b">
        <f t="shared" si="0"/>
        <v>0</v>
      </c>
      <c r="H67" s="58">
        <v>60</v>
      </c>
      <c r="I67" s="58">
        <v>1</v>
      </c>
      <c r="J67" s="109">
        <f>_xll.qlRateHelperEarliestDate($C67,Trigger)</f>
        <v>42129</v>
      </c>
      <c r="K67" s="110">
        <f>_xll.qlRateHelperLatestDate($C67,Trigger)</f>
        <v>46878</v>
      </c>
      <c r="M67" s="119"/>
      <c r="O67" s="165"/>
    </row>
    <row r="68" spans="1:15" ht="11.25" customHeight="1" x14ac:dyDescent="0.25">
      <c r="A68" s="162"/>
      <c r="B68" s="107"/>
      <c r="C68" s="107" t="str">
        <f>Swaps!K21</f>
        <v>obj_002be#0010</v>
      </c>
      <c r="D68" s="107" t="str">
        <f>_xll.qlRateHelperQuoteName(C68)</f>
        <v>CHFAB6L14Y_Quote</v>
      </c>
      <c r="E68" s="108" t="e">
        <f>_xll.qlRateHelperQuoteValue($C68,Trigger)</f>
        <v>#NUM!</v>
      </c>
      <c r="F68" s="108">
        <f>_xll.qlSwapRateHelperSpread($C68,Trigger)</f>
        <v>0</v>
      </c>
      <c r="G68" s="58" t="b">
        <f t="shared" si="0"/>
        <v>0</v>
      </c>
      <c r="H68" s="58">
        <v>60</v>
      </c>
      <c r="I68" s="58">
        <v>1</v>
      </c>
      <c r="J68" s="109">
        <f>_xll.qlRateHelperEarliestDate($C68,Trigger)</f>
        <v>42129</v>
      </c>
      <c r="K68" s="110">
        <f>_xll.qlRateHelperLatestDate($C68,Trigger)</f>
        <v>47246</v>
      </c>
      <c r="M68" s="119"/>
      <c r="O68" s="165"/>
    </row>
    <row r="69" spans="1:15" ht="11.25" customHeight="1" x14ac:dyDescent="0.25">
      <c r="A69" s="162"/>
      <c r="B69" s="107"/>
      <c r="C69" s="107" t="str">
        <f>Swaps!K22</f>
        <v>obj_002c2#0010</v>
      </c>
      <c r="D69" s="107" t="str">
        <f>_xll.qlRateHelperQuoteName(C69)</f>
        <v>CHFAB6L15Y_Quote</v>
      </c>
      <c r="E69" s="108">
        <f>_xll.qlRateHelperQuoteValue($C69,Trigger)</f>
        <v>3.9000000000000003E-3</v>
      </c>
      <c r="F69" s="108">
        <f>_xll.qlSwapRateHelperSpread($C69,Trigger)</f>
        <v>0</v>
      </c>
      <c r="G69" s="58" t="b">
        <f t="shared" si="0"/>
        <v>1</v>
      </c>
      <c r="H69" s="58">
        <v>60</v>
      </c>
      <c r="I69" s="58">
        <v>1</v>
      </c>
      <c r="J69" s="109">
        <f>_xll.qlRateHelperEarliestDate($C69,Trigger)</f>
        <v>42129</v>
      </c>
      <c r="K69" s="110">
        <f>_xll.qlRateHelperLatestDate($C69,Trigger)</f>
        <v>47610</v>
      </c>
      <c r="M69" s="119"/>
      <c r="O69" s="165"/>
    </row>
    <row r="70" spans="1:15" ht="11.25" customHeight="1" x14ac:dyDescent="0.25">
      <c r="A70" s="162"/>
      <c r="B70" s="107"/>
      <c r="C70" s="107" t="str">
        <f>Swaps!K23</f>
        <v>obj_002ca#0010</v>
      </c>
      <c r="D70" s="107" t="str">
        <f>_xll.qlRateHelperQuoteName(C70)</f>
        <v>CHFAB6L16Y_Quote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60</v>
      </c>
      <c r="I70" s="58">
        <v>1</v>
      </c>
      <c r="J70" s="109">
        <f>_xll.qlRateHelperEarliestDate($C70,Trigger)</f>
        <v>42129</v>
      </c>
      <c r="K70" s="110">
        <f>_xll.qlRateHelperLatestDate($C70,Trigger)</f>
        <v>47974</v>
      </c>
      <c r="M70" s="119"/>
      <c r="O70" s="165"/>
    </row>
    <row r="71" spans="1:15" ht="11.25" customHeight="1" x14ac:dyDescent="0.25">
      <c r="A71" s="162"/>
      <c r="B71" s="107"/>
      <c r="C71" s="107" t="str">
        <f>Swaps!K24</f>
        <v>obj_002bf#0010</v>
      </c>
      <c r="D71" s="107" t="str">
        <f>_xll.qlRateHelperQuoteName(C71)</f>
        <v>CHFAB6L17Y_Quote</v>
      </c>
      <c r="E71" s="108" t="e">
        <f>_xll.qlRateHelperQuoteValue($C71,Trigger)</f>
        <v>#NUM!</v>
      </c>
      <c r="F71" s="108">
        <f>_xll.qlSwapRateHelperSpread($C71,Trigger)</f>
        <v>0</v>
      </c>
      <c r="G71" s="58" t="b">
        <f t="shared" si="0"/>
        <v>0</v>
      </c>
      <c r="H71" s="58">
        <v>60</v>
      </c>
      <c r="I71" s="58">
        <v>1</v>
      </c>
      <c r="J71" s="109">
        <f>_xll.qlRateHelperEarliestDate($C71,Trigger)</f>
        <v>42129</v>
      </c>
      <c r="K71" s="110">
        <f>_xll.qlRateHelperLatestDate($C71,Trigger)</f>
        <v>48339</v>
      </c>
      <c r="M71" s="119"/>
      <c r="O71" s="165"/>
    </row>
    <row r="72" spans="1:15" ht="11.25" customHeight="1" x14ac:dyDescent="0.25">
      <c r="A72" s="162"/>
      <c r="B72" s="107"/>
      <c r="C72" s="107" t="str">
        <f>Swaps!K25</f>
        <v>obj_002b7#0010</v>
      </c>
      <c r="D72" s="107" t="str">
        <f>_xll.qlRateHelperQuoteName(C72)</f>
        <v>CHFAB6L18Y_Quote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60</v>
      </c>
      <c r="I72" s="58">
        <v>1</v>
      </c>
      <c r="J72" s="109">
        <f>_xll.qlRateHelperEarliestDate($C72,Trigger)</f>
        <v>42129</v>
      </c>
      <c r="K72" s="110">
        <f>_xll.qlRateHelperLatestDate($C72,Trigger)</f>
        <v>48704</v>
      </c>
      <c r="M72" s="119"/>
      <c r="O72" s="165"/>
    </row>
    <row r="73" spans="1:15" ht="11.25" customHeight="1" x14ac:dyDescent="0.25">
      <c r="A73" s="162"/>
      <c r="B73" s="107"/>
      <c r="C73" s="107" t="str">
        <f>Swaps!K26</f>
        <v>obj_002c8#0010</v>
      </c>
      <c r="D73" s="107" t="str">
        <f>_xll.qlRateHelperQuoteName(C73)</f>
        <v>CHFAB6L19Y_Quote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60</v>
      </c>
      <c r="I73" s="58">
        <v>1</v>
      </c>
      <c r="J73" s="109">
        <f>_xll.qlRateHelperEarliestDate($C73,Trigger)</f>
        <v>42129</v>
      </c>
      <c r="K73" s="110">
        <f>_xll.qlRateHelperLatestDate($C73,Trigger)</f>
        <v>49069</v>
      </c>
      <c r="M73" s="119"/>
      <c r="O73" s="165"/>
    </row>
    <row r="74" spans="1:15" ht="11.25" customHeight="1" x14ac:dyDescent="0.25">
      <c r="A74" s="162"/>
      <c r="B74" s="107"/>
      <c r="C74" s="107" t="str">
        <f>Swaps!K27</f>
        <v>obj_002d3#0010</v>
      </c>
      <c r="D74" s="107" t="str">
        <f>_xll.qlRateHelperQuoteName(C74)</f>
        <v>CHFAB6L20Y_Quote</v>
      </c>
      <c r="E74" s="108">
        <f>_xll.qlRateHelperQuoteValue($C74,Trigger)</f>
        <v>5.1249999999999993E-3</v>
      </c>
      <c r="F74" s="108">
        <f>_xll.qlSwapRateHelperSpread($C74,Trigger)</f>
        <v>0</v>
      </c>
      <c r="G74" s="58" t="b">
        <f t="shared" si="0"/>
        <v>1</v>
      </c>
      <c r="H74" s="58">
        <v>60</v>
      </c>
      <c r="I74" s="58">
        <v>1</v>
      </c>
      <c r="J74" s="109">
        <f>_xll.qlRateHelperEarliestDate($C74,Trigger)</f>
        <v>42129</v>
      </c>
      <c r="K74" s="110">
        <f>_xll.qlRateHelperLatestDate($C74,Trigger)</f>
        <v>49437</v>
      </c>
      <c r="M74" s="119"/>
      <c r="O74" s="165"/>
    </row>
    <row r="75" spans="1:15" ht="11.25" customHeight="1" x14ac:dyDescent="0.25">
      <c r="A75" s="162"/>
      <c r="B75" s="107"/>
      <c r="C75" s="107" t="str">
        <f>Swaps!K28</f>
        <v>obj_002bb#0010</v>
      </c>
      <c r="D75" s="107" t="str">
        <f>_xll.qlRateHelperQuoteName(C75)</f>
        <v>CHFAB6L21Y_Quote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60</v>
      </c>
      <c r="I75" s="58">
        <v>1</v>
      </c>
      <c r="J75" s="109">
        <f>_xll.qlRateHelperEarliestDate($C75,Trigger)</f>
        <v>42129</v>
      </c>
      <c r="K75" s="110">
        <f>_xll.qlRateHelperLatestDate($C75,Trigger)</f>
        <v>49801</v>
      </c>
      <c r="M75" s="119"/>
      <c r="O75" s="165"/>
    </row>
    <row r="76" spans="1:15" ht="11.25" customHeight="1" x14ac:dyDescent="0.25">
      <c r="A76" s="162"/>
      <c r="B76" s="107"/>
      <c r="C76" s="107" t="str">
        <f>Swaps!K29</f>
        <v>obj_002d0#0010</v>
      </c>
      <c r="D76" s="107" t="str">
        <f>_xll.qlRateHelperQuoteName(C76)</f>
        <v>CHFAB6L22Y_Quote</v>
      </c>
      <c r="E76" s="108" t="e">
        <f>_xll.qlRateHelperQuoteValue($C76,Trigger)</f>
        <v>#NUM!</v>
      </c>
      <c r="F76" s="108">
        <f>_xll.qlSwapRateHelperSpread($C76,Trigger)</f>
        <v>0</v>
      </c>
      <c r="G76" s="58" t="b">
        <f t="shared" si="0"/>
        <v>0</v>
      </c>
      <c r="H76" s="58">
        <v>60</v>
      </c>
      <c r="I76" s="58">
        <v>1</v>
      </c>
      <c r="J76" s="109">
        <f>_xll.qlRateHelperEarliestDate($C76,Trigger)</f>
        <v>42129</v>
      </c>
      <c r="K76" s="110">
        <f>_xll.qlRateHelperLatestDate($C76,Trigger)</f>
        <v>50165</v>
      </c>
      <c r="M76" s="119"/>
      <c r="O76" s="165"/>
    </row>
    <row r="77" spans="1:15" ht="11.25" customHeight="1" x14ac:dyDescent="0.25">
      <c r="A77" s="162"/>
      <c r="B77" s="107"/>
      <c r="C77" s="107" t="str">
        <f>Swaps!K30</f>
        <v>obj_002c5#0010</v>
      </c>
      <c r="D77" s="107" t="str">
        <f>_xll.qlRateHelperQuoteName(C77)</f>
        <v>CHFAB6L23Y_Quote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60</v>
      </c>
      <c r="I77" s="58">
        <v>1</v>
      </c>
      <c r="J77" s="109">
        <f>_xll.qlRateHelperEarliestDate($C77,Trigger)</f>
        <v>42129</v>
      </c>
      <c r="K77" s="110">
        <f>_xll.qlRateHelperLatestDate($C77,Trigger)</f>
        <v>50530</v>
      </c>
      <c r="M77" s="119"/>
      <c r="O77" s="165"/>
    </row>
    <row r="78" spans="1:15" ht="11.25" customHeight="1" x14ac:dyDescent="0.25">
      <c r="A78" s="162"/>
      <c r="B78" s="107"/>
      <c r="C78" s="107" t="str">
        <f>Swaps!K31</f>
        <v>obj_002b4#0010</v>
      </c>
      <c r="D78" s="107" t="str">
        <f>_xll.qlRateHelperQuoteName(C78)</f>
        <v>CHFAB6L24Y_Quote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60</v>
      </c>
      <c r="I78" s="58">
        <v>1</v>
      </c>
      <c r="J78" s="109">
        <f>_xll.qlRateHelperEarliestDate($C78,Trigger)</f>
        <v>42129</v>
      </c>
      <c r="K78" s="110">
        <f>_xll.qlRateHelperLatestDate($C78,Trigger)</f>
        <v>50895</v>
      </c>
      <c r="M78" s="119"/>
      <c r="O78" s="165"/>
    </row>
    <row r="79" spans="1:15" ht="11.25" customHeight="1" x14ac:dyDescent="0.25">
      <c r="A79" s="162"/>
      <c r="B79" s="107"/>
      <c r="C79" s="107" t="str">
        <f>Swaps!K32</f>
        <v>obj_002d1#0010</v>
      </c>
      <c r="D79" s="107" t="str">
        <f>_xll.qlRateHelperQuoteName(C79)</f>
        <v>CHFAB6L25Y_Quote</v>
      </c>
      <c r="E79" s="108">
        <f>_xll.qlRateHelperQuoteValue($C79,Trigger)</f>
        <v>5.7250000000000001E-3</v>
      </c>
      <c r="F79" s="108">
        <f>_xll.qlSwapRateHelperSpread($C79,Trigger)</f>
        <v>0</v>
      </c>
      <c r="G79" s="58" t="b">
        <f t="shared" si="0"/>
        <v>1</v>
      </c>
      <c r="H79" s="58">
        <v>60</v>
      </c>
      <c r="I79" s="58">
        <v>1</v>
      </c>
      <c r="J79" s="109">
        <f>_xll.qlRateHelperEarliestDate($C79,Trigger)</f>
        <v>42129</v>
      </c>
      <c r="K79" s="110">
        <f>_xll.qlRateHelperLatestDate($C79,Trigger)</f>
        <v>51264</v>
      </c>
      <c r="M79" s="119"/>
      <c r="O79" s="165"/>
    </row>
    <row r="80" spans="1:15" ht="11.25" customHeight="1" x14ac:dyDescent="0.25">
      <c r="A80" s="162"/>
      <c r="B80" s="107"/>
      <c r="C80" s="107" t="str">
        <f>Swaps!K33</f>
        <v>obj_002c1#0010</v>
      </c>
      <c r="D80" s="107" t="str">
        <f>_xll.qlRateHelperQuoteName(C80)</f>
        <v>CHFAB6L26Y_Quote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60</v>
      </c>
      <c r="I80" s="58">
        <v>1</v>
      </c>
      <c r="J80" s="109">
        <f>_xll.qlRateHelperEarliestDate($C80,Trigger)</f>
        <v>42129</v>
      </c>
      <c r="K80" s="110">
        <f>_xll.qlRateHelperLatestDate($C80,Trigger)</f>
        <v>51628</v>
      </c>
      <c r="M80" s="119"/>
      <c r="O80" s="165"/>
    </row>
    <row r="81" spans="1:15" ht="11.25" customHeight="1" x14ac:dyDescent="0.25">
      <c r="A81" s="162"/>
      <c r="B81" s="107"/>
      <c r="C81" s="107" t="str">
        <f>Swaps!K34</f>
        <v>obj_002c0#0010</v>
      </c>
      <c r="D81" s="107" t="str">
        <f>_xll.qlRateHelperQuoteName(C81)</f>
        <v>CHFAB6L27Y_Quote</v>
      </c>
      <c r="E81" s="108" t="e">
        <f>_xll.qlRateHelperQuoteValue($C81,Trigger)</f>
        <v>#NUM!</v>
      </c>
      <c r="F81" s="108">
        <f>_xll.qlSwapRateHelperSpread($C81,Trigger)</f>
        <v>0</v>
      </c>
      <c r="G81" s="58" t="b">
        <f t="shared" si="0"/>
        <v>0</v>
      </c>
      <c r="H81" s="58">
        <v>60</v>
      </c>
      <c r="I81" s="58">
        <v>1</v>
      </c>
      <c r="J81" s="109">
        <f>_xll.qlRateHelperEarliestDate($C81,Trigger)</f>
        <v>42129</v>
      </c>
      <c r="K81" s="110">
        <f>_xll.qlRateHelperLatestDate($C81,Trigger)</f>
        <v>51992</v>
      </c>
      <c r="M81" s="119"/>
      <c r="O81" s="165"/>
    </row>
    <row r="82" spans="1:15" ht="11.25" customHeight="1" x14ac:dyDescent="0.25">
      <c r="A82" s="162"/>
      <c r="B82" s="107"/>
      <c r="C82" s="107" t="str">
        <f>Swaps!K35</f>
        <v>obj_002c6#0010</v>
      </c>
      <c r="D82" s="107" t="str">
        <f>_xll.qlRateHelperQuoteName(C82)</f>
        <v>CHFAB6L28Y_Quote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60</v>
      </c>
      <c r="I82" s="58">
        <v>1</v>
      </c>
      <c r="J82" s="109">
        <f>_xll.qlRateHelperEarliestDate($C82,Trigger)</f>
        <v>42129</v>
      </c>
      <c r="K82" s="110">
        <f>_xll.qlRateHelperLatestDate($C82,Trigger)</f>
        <v>52356</v>
      </c>
      <c r="M82" s="119"/>
      <c r="O82" s="165"/>
    </row>
    <row r="83" spans="1:15" ht="11.25" customHeight="1" x14ac:dyDescent="0.25">
      <c r="A83" s="162"/>
      <c r="B83" s="107"/>
      <c r="C83" s="107" t="str">
        <f>Swaps!K36</f>
        <v>obj_002b0#0010</v>
      </c>
      <c r="D83" s="107" t="str">
        <f>_xll.qlRateHelperQuoteName(C83)</f>
        <v>CHFAB6L29Y_Quote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60</v>
      </c>
      <c r="I83" s="58">
        <v>1</v>
      </c>
      <c r="J83" s="109">
        <f>_xll.qlRateHelperEarliestDate($C83,Trigger)</f>
        <v>42129</v>
      </c>
      <c r="K83" s="110">
        <f>_xll.qlRateHelperLatestDate($C83,Trigger)</f>
        <v>52722</v>
      </c>
      <c r="M83" s="119"/>
      <c r="O83" s="165"/>
    </row>
    <row r="84" spans="1:15" ht="11.25" customHeight="1" x14ac:dyDescent="0.25">
      <c r="A84" s="162"/>
      <c r="B84" s="107"/>
      <c r="C84" s="107" t="str">
        <f>Swaps!K37</f>
        <v>obj_002b1#0010</v>
      </c>
      <c r="D84" s="107" t="str">
        <f>_xll.qlRateHelperQuoteName(C84)</f>
        <v>CHFAB6L30Y_Quote</v>
      </c>
      <c r="E84" s="108">
        <f>_xll.qlRateHelperQuoteValue($C84,Trigger)</f>
        <v>6.025E-3</v>
      </c>
      <c r="F84" s="108">
        <f>_xll.qlSwapRateHelperSpread($C84,Trigger)</f>
        <v>0</v>
      </c>
      <c r="G84" s="58" t="b">
        <f t="shared" si="0"/>
        <v>1</v>
      </c>
      <c r="H84" s="58">
        <v>60</v>
      </c>
      <c r="I84" s="58">
        <v>1</v>
      </c>
      <c r="J84" s="109">
        <f>_xll.qlRateHelperEarliestDate($C84,Trigger)</f>
        <v>42129</v>
      </c>
      <c r="K84" s="110">
        <f>_xll.qlRateHelperLatestDate($C84,Trigger)</f>
        <v>53087</v>
      </c>
      <c r="M84" s="119"/>
      <c r="O84" s="165"/>
    </row>
    <row r="85" spans="1:15" ht="11.25" customHeight="1" x14ac:dyDescent="0.25">
      <c r="A85" s="162"/>
      <c r="B85" s="107"/>
      <c r="C85" s="107" t="str">
        <f>Swaps!K38</f>
        <v>obj_002c9#0010</v>
      </c>
      <c r="D85" s="107" t="str">
        <f>_xll.qlRateHelperQuoteName(C85)</f>
        <v>CHFAB6L35Y_Quote</v>
      </c>
      <c r="E85" s="108">
        <f>_xll.qlRateHelperQuoteValue($C85,Trigger)</f>
        <v>6.1250000000000002E-3</v>
      </c>
      <c r="F85" s="108">
        <f>_xll.qlSwapRateHelperSpread($C85,Trigger)</f>
        <v>0</v>
      </c>
      <c r="G85" s="58" t="b">
        <f t="shared" si="0"/>
        <v>1</v>
      </c>
      <c r="H85" s="58">
        <v>60</v>
      </c>
      <c r="I85" s="58">
        <v>1</v>
      </c>
      <c r="J85" s="109">
        <f>_xll.qlRateHelperEarliestDate($C85,Trigger)</f>
        <v>42129</v>
      </c>
      <c r="K85" s="110">
        <f>_xll.qlRateHelperLatestDate($C85,Trigger)</f>
        <v>54913</v>
      </c>
      <c r="M85" s="119"/>
      <c r="O85" s="165"/>
    </row>
    <row r="86" spans="1:15" ht="11.25" customHeight="1" x14ac:dyDescent="0.25">
      <c r="A86" s="162"/>
      <c r="B86" s="107"/>
      <c r="C86" s="107" t="str">
        <f>Swaps!K39</f>
        <v>obj_002af#0010</v>
      </c>
      <c r="D86" s="107" t="str">
        <f>_xll.qlRateHelperQuoteName(C86)</f>
        <v>CHFAB6L40Y_Quote</v>
      </c>
      <c r="E86" s="108">
        <f>_xll.qlRateHelperQuoteValue($C86,Trigger)</f>
        <v>6.0750000000000005E-3</v>
      </c>
      <c r="F86" s="108">
        <f>_xll.qlSwapRateHelperSpread($C86,Trigger)</f>
        <v>0</v>
      </c>
      <c r="G86" s="58" t="b">
        <f t="shared" si="0"/>
        <v>1</v>
      </c>
      <c r="H86" s="58">
        <v>60</v>
      </c>
      <c r="I86" s="58">
        <v>1</v>
      </c>
      <c r="J86" s="109">
        <f>_xll.qlRateHelperEarliestDate($C86,Trigger)</f>
        <v>42129</v>
      </c>
      <c r="K86" s="110">
        <f>_xll.qlRateHelperLatestDate($C86,Trigger)</f>
        <v>56739</v>
      </c>
      <c r="M86" s="119"/>
      <c r="O86" s="165"/>
    </row>
    <row r="87" spans="1:15" ht="11.25" customHeight="1" x14ac:dyDescent="0.25">
      <c r="A87" s="162"/>
      <c r="B87" s="107"/>
      <c r="C87" s="107" t="str">
        <f>Swaps!K40</f>
        <v>obj_002c7#0010</v>
      </c>
      <c r="D87" s="107" t="str">
        <f>_xll.qlRateHelperQuoteName(C87)</f>
        <v>CHFAB6L50Y_Quote</v>
      </c>
      <c r="E87" s="108">
        <f>_xll.qlRateHelperQuoteValue($C87,Trigger)</f>
        <v>5.7250000000000001E-3</v>
      </c>
      <c r="F87" s="108">
        <f>_xll.qlSwapRateHelperSpread($C87,Trigger)</f>
        <v>0</v>
      </c>
      <c r="G87" s="58" t="b">
        <f t="shared" si="0"/>
        <v>1</v>
      </c>
      <c r="H87" s="58">
        <v>60</v>
      </c>
      <c r="I87" s="58">
        <v>1</v>
      </c>
      <c r="J87" s="109">
        <f>_xll.qlRateHelperEarliestDate($C87,Trigger)</f>
        <v>42129</v>
      </c>
      <c r="K87" s="110">
        <f>_xll.qlRateHelperLatestDate($C87,Trigger)</f>
        <v>60392</v>
      </c>
      <c r="M87" s="119"/>
      <c r="O87" s="165"/>
    </row>
    <row r="88" spans="1:15" ht="11.25" customHeight="1" x14ac:dyDescent="0.25">
      <c r="A88" s="162"/>
      <c r="B88" s="107"/>
      <c r="C88" s="107" t="str">
        <f>Swaps!K41</f>
        <v>obj_002ba#0010</v>
      </c>
      <c r="D88" s="107" t="str">
        <f>_xll.qlRateHelperQuoteName(C88)</f>
        <v>CHFAB6L60Y_Quote</v>
      </c>
      <c r="E88" s="108" t="e">
        <f>_xll.qlRateHelperQuoteValue($C88,Trigger)</f>
        <v>#NUM!</v>
      </c>
      <c r="F88" s="108">
        <f>_xll.qlSwapRateHelperSpread($C88,Trigger)</f>
        <v>0</v>
      </c>
      <c r="G88" s="58" t="b">
        <f t="shared" si="0"/>
        <v>0</v>
      </c>
      <c r="H88" s="58">
        <v>60</v>
      </c>
      <c r="I88" s="58">
        <v>1</v>
      </c>
      <c r="J88" s="109">
        <f>_xll.qlRateHelperEarliestDate($C88,Trigger)</f>
        <v>42129</v>
      </c>
      <c r="K88" s="110">
        <f>_xll.qlRateHelperLatestDate($C88,Trigger)</f>
        <v>64046</v>
      </c>
      <c r="M88" s="119"/>
    </row>
    <row r="89" spans="1:15" ht="11.25" customHeight="1" x14ac:dyDescent="0.25">
      <c r="A89" s="156"/>
      <c r="B89" s="157"/>
      <c r="C89" s="157">
        <f>Swaps!K43</f>
        <v>0</v>
      </c>
      <c r="D89" s="157" t="e">
        <f>_xll.qlRateHelperQuoteName(C89)</f>
        <v>#NUM!</v>
      </c>
      <c r="E89" s="158" t="e">
        <f>_xll.qlRateHelperQuoteValue($C89,Trigger)</f>
        <v>#NUM!</v>
      </c>
      <c r="F89" s="158" t="e">
        <f>_xll.qlSwapRateHelperSpread($C89,Trigger)</f>
        <v>#NUM!</v>
      </c>
      <c r="G89" s="159" t="b">
        <v>0</v>
      </c>
      <c r="H89" s="159">
        <v>50</v>
      </c>
      <c r="I89" s="159">
        <v>1</v>
      </c>
      <c r="J89" s="160" t="e">
        <f>_xll.qlRateHelperEarliestDate($C89,Trigger)</f>
        <v>#NUM!</v>
      </c>
      <c r="K89" s="161" t="e">
        <f>_xll.qlRateHelperLatestDate($C89,Trigger)</f>
        <v>#NUM!</v>
      </c>
    </row>
    <row r="90" spans="1:15" ht="11.25" customHeight="1" x14ac:dyDescent="0.25">
      <c r="A90" s="162"/>
      <c r="B90" s="107"/>
      <c r="C90" s="107">
        <f>Swaps!K44</f>
        <v>0</v>
      </c>
      <c r="D90" s="107" t="e">
        <f>_xll.qlRateHelperQuoteName(C90)</f>
        <v>#NUM!</v>
      </c>
      <c r="E90" s="108" t="e">
        <f>_xll.qlRateHelperQuoteValue($C90,Trigger)</f>
        <v>#NUM!</v>
      </c>
      <c r="F90" s="108" t="e">
        <f>_xll.qlSwapRateHelperSpread($C90,Trigger)</f>
        <v>#NUM!</v>
      </c>
      <c r="G90" s="58" t="b">
        <f t="shared" si="0"/>
        <v>0</v>
      </c>
      <c r="H90" s="58">
        <v>50</v>
      </c>
      <c r="I90" s="58">
        <v>1</v>
      </c>
      <c r="J90" s="109" t="e">
        <f>_xll.qlRateHelperEarliestDate($C90,Trigger)</f>
        <v>#NUM!</v>
      </c>
      <c r="K90" s="110" t="e">
        <f>_xll.qlRateHelperLatestDate($C90,Trigger)</f>
        <v>#NUM!</v>
      </c>
    </row>
    <row r="91" spans="1:15" ht="11.25" customHeight="1" x14ac:dyDescent="0.25">
      <c r="A91" s="162"/>
      <c r="B91" s="107"/>
      <c r="C91" s="107">
        <f>Swaps!K45</f>
        <v>0</v>
      </c>
      <c r="D91" s="107" t="e">
        <f>_xll.qlRateHelperQuoteName(C91)</f>
        <v>#NUM!</v>
      </c>
      <c r="E91" s="108" t="e">
        <f>_xll.qlRateHelperQuoteValue($C91,Trigger)</f>
        <v>#NUM!</v>
      </c>
      <c r="F91" s="108" t="e">
        <f>_xll.qlSwapRateHelperSpread($C91,Trigger)</f>
        <v>#NUM!</v>
      </c>
      <c r="G91" s="58" t="b">
        <f t="shared" si="0"/>
        <v>0</v>
      </c>
      <c r="H91" s="58">
        <v>50</v>
      </c>
      <c r="I91" s="58">
        <v>1</v>
      </c>
      <c r="J91" s="109" t="e">
        <f>_xll.qlRateHelperEarliestDate($C91,Trigger)</f>
        <v>#NUM!</v>
      </c>
      <c r="K91" s="110" t="e">
        <f>_xll.qlRateHelperLatestDate($C91,Trigger)</f>
        <v>#NUM!</v>
      </c>
    </row>
    <row r="92" spans="1:15" ht="11.25" customHeight="1" x14ac:dyDescent="0.25">
      <c r="A92" s="162"/>
      <c r="B92" s="107"/>
      <c r="C92" s="107">
        <f>Swaps!K46</f>
        <v>0</v>
      </c>
      <c r="D92" s="107" t="e">
        <f>_xll.qlRateHelperQuoteName(C92)</f>
        <v>#NUM!</v>
      </c>
      <c r="E92" s="108" t="e">
        <f>_xll.qlRateHelperQuoteValue($C92,Trigger)</f>
        <v>#NUM!</v>
      </c>
      <c r="F92" s="108" t="e">
        <f>_xll.qlSwapRateHelperSpread($C92,Trigger)</f>
        <v>#NUM!</v>
      </c>
      <c r="G92" s="58" t="b">
        <f t="shared" si="0"/>
        <v>0</v>
      </c>
      <c r="H92" s="58">
        <v>50</v>
      </c>
      <c r="I92" s="58">
        <v>1</v>
      </c>
      <c r="J92" s="109" t="e">
        <f>_xll.qlRateHelperEarliestDate($C92,Trigger)</f>
        <v>#NUM!</v>
      </c>
      <c r="K92" s="110" t="e">
        <f>_xll.qlRateHelperLatestDate($C92,Trigger)</f>
        <v>#NUM!</v>
      </c>
    </row>
    <row r="93" spans="1:15" ht="11.25" customHeight="1" x14ac:dyDescent="0.25">
      <c r="A93" s="162"/>
      <c r="B93" s="107"/>
      <c r="C93" s="107">
        <f>Swaps!K47</f>
        <v>0</v>
      </c>
      <c r="D93" s="107" t="e">
        <f>_xll.qlRateHelperQuoteName(C93)</f>
        <v>#NUM!</v>
      </c>
      <c r="E93" s="108" t="e">
        <f>_xll.qlRateHelperQuoteValue($C93,Trigger)</f>
        <v>#NUM!</v>
      </c>
      <c r="F93" s="108" t="e">
        <f>_xll.qlSwapRateHelperSpread($C93,Trigger)</f>
        <v>#NUM!</v>
      </c>
      <c r="G93" s="58" t="b">
        <v>0</v>
      </c>
      <c r="H93" s="58">
        <v>50</v>
      </c>
      <c r="I93" s="58">
        <v>1</v>
      </c>
      <c r="J93" s="109" t="e">
        <f>_xll.qlRateHelperEarliestDate($C93,Trigger)</f>
        <v>#NUM!</v>
      </c>
      <c r="K93" s="110" t="e">
        <f>_xll.qlRateHelperLatestDate($C93,Trigger)</f>
        <v>#NUM!</v>
      </c>
      <c r="O93" s="165"/>
    </row>
    <row r="94" spans="1:15" ht="11.25" customHeight="1" x14ac:dyDescent="0.25">
      <c r="A94" s="162"/>
      <c r="B94" s="107"/>
      <c r="C94" s="107">
        <f>Swaps!K48</f>
        <v>0</v>
      </c>
      <c r="D94" s="107" t="e">
        <f>_xll.qlRateHelperQuoteName(C94)</f>
        <v>#NUM!</v>
      </c>
      <c r="E94" s="108" t="e">
        <f>_xll.qlRateHelperQuoteValue($C94,Trigger)</f>
        <v>#NUM!</v>
      </c>
      <c r="F94" s="108" t="e">
        <f>_xll.qlSwapRateHelperSpread($C94,Trigger)</f>
        <v>#NUM!</v>
      </c>
      <c r="G94" s="58" t="b">
        <f t="shared" si="0"/>
        <v>0</v>
      </c>
      <c r="H94" s="58">
        <v>50</v>
      </c>
      <c r="I94" s="58">
        <v>1</v>
      </c>
      <c r="J94" s="109" t="e">
        <f>_xll.qlRateHelperEarliestDate($C94,Trigger)</f>
        <v>#NUM!</v>
      </c>
      <c r="K94" s="110" t="e">
        <f>_xll.qlRateHelperLatestDate($C94,Trigger)</f>
        <v>#NUM!</v>
      </c>
      <c r="O94" s="165"/>
    </row>
    <row r="95" spans="1:15" ht="11.25" customHeight="1" x14ac:dyDescent="0.25">
      <c r="A95" s="162"/>
      <c r="B95" s="107"/>
      <c r="C95" s="107">
        <f>Swaps!K49</f>
        <v>0</v>
      </c>
      <c r="D95" s="107" t="e">
        <f>_xll.qlRateHelperQuoteName(C95)</f>
        <v>#NUM!</v>
      </c>
      <c r="E95" s="108" t="e">
        <f>_xll.qlRateHelperQuoteValue($C95,Trigger)</f>
        <v>#NUM!</v>
      </c>
      <c r="F95" s="108" t="e">
        <f>_xll.qlSwapRateHelperSpread($C95,Trigger)</f>
        <v>#NUM!</v>
      </c>
      <c r="G95" s="58" t="b">
        <f t="shared" si="0"/>
        <v>0</v>
      </c>
      <c r="H95" s="58">
        <v>50</v>
      </c>
      <c r="I95" s="58">
        <v>1</v>
      </c>
      <c r="J95" s="109" t="e">
        <f>_xll.qlRateHelperEarliestDate($C95,Trigger)</f>
        <v>#NUM!</v>
      </c>
      <c r="K95" s="110" t="e">
        <f>_xll.qlRateHelperLatestDate($C95,Trigger)</f>
        <v>#NUM!</v>
      </c>
      <c r="O95" s="165"/>
    </row>
    <row r="96" spans="1:15" ht="11.25" customHeight="1" x14ac:dyDescent="0.25">
      <c r="A96" s="162"/>
      <c r="B96" s="107"/>
      <c r="C96" s="107">
        <f>Swaps!K50</f>
        <v>0</v>
      </c>
      <c r="D96" s="107" t="e">
        <f>_xll.qlRateHelperQuoteName(C96)</f>
        <v>#NUM!</v>
      </c>
      <c r="E96" s="108" t="e">
        <f>_xll.qlRateHelperQuoteValue($C96,Trigger)</f>
        <v>#NUM!</v>
      </c>
      <c r="F96" s="108" t="e">
        <f>_xll.qlSwapRateHelperSpread($C96,Trigger)</f>
        <v>#NUM!</v>
      </c>
      <c r="G96" s="58" t="b">
        <f t="shared" si="0"/>
        <v>0</v>
      </c>
      <c r="H96" s="58">
        <v>50</v>
      </c>
      <c r="I96" s="58">
        <v>1</v>
      </c>
      <c r="J96" s="109" t="e">
        <f>_xll.qlRateHelperEarliestDate($C96,Trigger)</f>
        <v>#NUM!</v>
      </c>
      <c r="K96" s="110" t="e">
        <f>_xll.qlRateHelperLatestDate($C96,Trigger)</f>
        <v>#NUM!</v>
      </c>
      <c r="O96" s="165"/>
    </row>
    <row r="97" spans="1:15" ht="11.25" customHeight="1" x14ac:dyDescent="0.25">
      <c r="A97" s="162"/>
      <c r="B97" s="107"/>
      <c r="C97" s="107">
        <f>Swaps!K51</f>
        <v>0</v>
      </c>
      <c r="D97" s="107" t="e">
        <f>_xll.qlRateHelperQuoteName(C97)</f>
        <v>#NUM!</v>
      </c>
      <c r="E97" s="108" t="e">
        <f>_xll.qlRateHelperQuoteValue($C97,Trigger)</f>
        <v>#NUM!</v>
      </c>
      <c r="F97" s="108" t="e">
        <f>_xll.qlSwapRateHelperSpread($C97,Trigger)</f>
        <v>#NUM!</v>
      </c>
      <c r="G97" s="58" t="b">
        <f t="shared" si="0"/>
        <v>0</v>
      </c>
      <c r="H97" s="58">
        <v>50</v>
      </c>
      <c r="I97" s="58">
        <v>1</v>
      </c>
      <c r="J97" s="109" t="e">
        <f>_xll.qlRateHelperEarliestDate($C97,Trigger)</f>
        <v>#NUM!</v>
      </c>
      <c r="K97" s="110" t="e">
        <f>_xll.qlRateHelperLatestDate($C97,Trigger)</f>
        <v>#NUM!</v>
      </c>
      <c r="O97" s="165"/>
    </row>
    <row r="98" spans="1:15" ht="11.25" customHeight="1" x14ac:dyDescent="0.25">
      <c r="A98" s="162"/>
      <c r="B98" s="107"/>
      <c r="C98" s="107">
        <f>Swaps!K52</f>
        <v>0</v>
      </c>
      <c r="D98" s="107" t="e">
        <f>_xll.qlRateHelperQuoteName(C98)</f>
        <v>#NUM!</v>
      </c>
      <c r="E98" s="108" t="e">
        <f>_xll.qlRateHelperQuoteValue($C98,Trigger)</f>
        <v>#NUM!</v>
      </c>
      <c r="F98" s="108" t="e">
        <f>_xll.qlSwapRateHelperSpread($C98,Trigger)</f>
        <v>#NUM!</v>
      </c>
      <c r="G98" s="58" t="b">
        <f t="shared" si="0"/>
        <v>0</v>
      </c>
      <c r="H98" s="58">
        <v>50</v>
      </c>
      <c r="I98" s="58">
        <v>1</v>
      </c>
      <c r="J98" s="109" t="e">
        <f>_xll.qlRateHelperEarliestDate($C98,Trigger)</f>
        <v>#NUM!</v>
      </c>
      <c r="K98" s="110" t="e">
        <f>_xll.qlRateHelperLatestDate($C98,Trigger)</f>
        <v>#NUM!</v>
      </c>
      <c r="O98" s="165"/>
    </row>
    <row r="99" spans="1:15" ht="11.25" customHeight="1" x14ac:dyDescent="0.25">
      <c r="A99" s="162"/>
      <c r="B99" s="107"/>
      <c r="C99" s="107">
        <f>Swaps!K53</f>
        <v>0</v>
      </c>
      <c r="D99" s="107" t="e">
        <f>_xll.qlRateHelperQuoteName(C99)</f>
        <v>#NUM!</v>
      </c>
      <c r="E99" s="108" t="e">
        <f>_xll.qlRateHelperQuoteValue($C99,Trigger)</f>
        <v>#NUM!</v>
      </c>
      <c r="F99" s="108" t="e">
        <f>_xll.qlSwapRateHelperSpread($C99,Trigger)</f>
        <v>#NUM!</v>
      </c>
      <c r="G99" s="58" t="b">
        <f t="shared" si="0"/>
        <v>0</v>
      </c>
      <c r="H99" s="58">
        <v>50</v>
      </c>
      <c r="I99" s="58">
        <v>1</v>
      </c>
      <c r="J99" s="109" t="e">
        <f>_xll.qlRateHelperEarliestDate($C99,Trigger)</f>
        <v>#NUM!</v>
      </c>
      <c r="K99" s="110" t="e">
        <f>_xll.qlRateHelperLatestDate($C99,Trigger)</f>
        <v>#NUM!</v>
      </c>
      <c r="O99" s="165"/>
    </row>
    <row r="100" spans="1:15" ht="11.25" customHeight="1" x14ac:dyDescent="0.25">
      <c r="A100" s="162"/>
      <c r="B100" s="107"/>
      <c r="C100" s="107">
        <f>Swaps!K54</f>
        <v>0</v>
      </c>
      <c r="D100" s="107" t="e">
        <f>_xll.qlRateHelperQuoteName(C100)</f>
        <v>#NUM!</v>
      </c>
      <c r="E100" s="108" t="e">
        <f>_xll.qlRateHelperQuoteValue($C100,Trigger)</f>
        <v>#NUM!</v>
      </c>
      <c r="F100" s="108" t="e">
        <f>_xll.qlSwapRateHelperSpread($C100,Trigger)</f>
        <v>#NUM!</v>
      </c>
      <c r="G100" s="58" t="b">
        <f t="shared" si="0"/>
        <v>0</v>
      </c>
      <c r="H100" s="58">
        <v>50</v>
      </c>
      <c r="I100" s="58">
        <v>1</v>
      </c>
      <c r="J100" s="109" t="e">
        <f>_xll.qlRateHelperEarliestDate($C100,Trigger)</f>
        <v>#NUM!</v>
      </c>
      <c r="K100" s="110" t="e">
        <f>_xll.qlRateHelperLatestDate($C100,Trigger)</f>
        <v>#NUM!</v>
      </c>
      <c r="O100" s="165"/>
    </row>
    <row r="101" spans="1:15" ht="11.25" customHeight="1" x14ac:dyDescent="0.25">
      <c r="A101" s="162"/>
      <c r="B101" s="107"/>
      <c r="C101" s="107">
        <f>Swaps!K55</f>
        <v>0</v>
      </c>
      <c r="D101" s="107" t="e">
        <f>_xll.qlRateHelperQuoteName(C101)</f>
        <v>#NUM!</v>
      </c>
      <c r="E101" s="108" t="e">
        <f>_xll.qlRateHelperQuoteValue($C101,Trigger)</f>
        <v>#NUM!</v>
      </c>
      <c r="F101" s="108" t="e">
        <f>_xll.qlSwapRateHelperSpread($C101,Trigger)</f>
        <v>#NUM!</v>
      </c>
      <c r="G101" s="58" t="b">
        <f t="shared" si="0"/>
        <v>0</v>
      </c>
      <c r="H101" s="58">
        <v>50</v>
      </c>
      <c r="I101" s="58">
        <v>1</v>
      </c>
      <c r="J101" s="109" t="e">
        <f>_xll.qlRateHelperEarliestDate($C101,Trigger)</f>
        <v>#NUM!</v>
      </c>
      <c r="K101" s="110" t="e">
        <f>_xll.qlRateHelperLatestDate($C101,Trigger)</f>
        <v>#NUM!</v>
      </c>
      <c r="O101" s="165"/>
    </row>
    <row r="102" spans="1:15" ht="11.25" customHeight="1" x14ac:dyDescent="0.25">
      <c r="A102" s="162"/>
      <c r="B102" s="107"/>
      <c r="C102" s="107">
        <f>Swaps!K56</f>
        <v>0</v>
      </c>
      <c r="D102" s="107" t="e">
        <f>_xll.qlRateHelperQuoteName(C102)</f>
        <v>#NUM!</v>
      </c>
      <c r="E102" s="108" t="e">
        <f>_xll.qlRateHelperQuoteValue($C102,Trigger)</f>
        <v>#NUM!</v>
      </c>
      <c r="F102" s="108" t="e">
        <f>_xll.qlSwapRateHelperSpread($C102,Trigger)</f>
        <v>#NUM!</v>
      </c>
      <c r="G102" s="58" t="b">
        <f t="shared" si="0"/>
        <v>0</v>
      </c>
      <c r="H102" s="58">
        <v>50</v>
      </c>
      <c r="I102" s="58">
        <v>1</v>
      </c>
      <c r="J102" s="109" t="e">
        <f>_xll.qlRateHelperEarliestDate($C102,Trigger)</f>
        <v>#NUM!</v>
      </c>
      <c r="K102" s="110" t="e">
        <f>_xll.qlRateHelperLatestDate($C102,Trigger)</f>
        <v>#NUM!</v>
      </c>
      <c r="O102" s="165"/>
    </row>
    <row r="103" spans="1:15" ht="11.25" customHeight="1" x14ac:dyDescent="0.25">
      <c r="A103" s="162"/>
      <c r="B103" s="107"/>
      <c r="C103" s="107">
        <f>Swaps!K57</f>
        <v>0</v>
      </c>
      <c r="D103" s="107" t="e">
        <f>_xll.qlRateHelperQuoteName(C103)</f>
        <v>#NUM!</v>
      </c>
      <c r="E103" s="108" t="e">
        <f>_xll.qlRateHelperQuoteValue($C103,Trigger)</f>
        <v>#NUM!</v>
      </c>
      <c r="F103" s="108" t="e">
        <f>_xll.qlSwapRateHelperSpread($C103,Trigger)</f>
        <v>#NUM!</v>
      </c>
      <c r="G103" s="58" t="b">
        <f t="shared" si="0"/>
        <v>0</v>
      </c>
      <c r="H103" s="58">
        <v>50</v>
      </c>
      <c r="I103" s="58">
        <v>1</v>
      </c>
      <c r="J103" s="109" t="e">
        <f>_xll.qlRateHelperEarliestDate($C103,Trigger)</f>
        <v>#NUM!</v>
      </c>
      <c r="K103" s="110" t="e">
        <f>_xll.qlRateHelperLatestDate($C103,Trigger)</f>
        <v>#NUM!</v>
      </c>
      <c r="O103" s="165"/>
    </row>
    <row r="104" spans="1:15" ht="11.25" customHeight="1" x14ac:dyDescent="0.25">
      <c r="A104" s="162"/>
      <c r="B104" s="107"/>
      <c r="C104" s="107">
        <f>Swaps!K58</f>
        <v>0</v>
      </c>
      <c r="D104" s="107" t="e">
        <f>_xll.qlRateHelperQuoteName(C104)</f>
        <v>#NUM!</v>
      </c>
      <c r="E104" s="108" t="e">
        <f>_xll.qlRateHelperQuoteValue($C104,Trigger)</f>
        <v>#NUM!</v>
      </c>
      <c r="F104" s="108" t="e">
        <f>_xll.qlSwapRateHelperSpread($C104,Trigger)</f>
        <v>#NUM!</v>
      </c>
      <c r="G104" s="58" t="b">
        <f t="shared" si="0"/>
        <v>0</v>
      </c>
      <c r="H104" s="58">
        <v>50</v>
      </c>
      <c r="I104" s="58">
        <v>1</v>
      </c>
      <c r="J104" s="109" t="e">
        <f>_xll.qlRateHelperEarliestDate($C104,Trigger)</f>
        <v>#NUM!</v>
      </c>
      <c r="K104" s="110" t="e">
        <f>_xll.qlRateHelperLatestDate($C104,Trigger)</f>
        <v>#NUM!</v>
      </c>
      <c r="O104" s="165"/>
    </row>
    <row r="105" spans="1:15" ht="11.25" customHeight="1" x14ac:dyDescent="0.25">
      <c r="A105" s="162"/>
      <c r="B105" s="107"/>
      <c r="C105" s="107">
        <f>Swaps!K59</f>
        <v>0</v>
      </c>
      <c r="D105" s="107" t="e">
        <f>_xll.qlRateHelperQuoteName(C105)</f>
        <v>#NUM!</v>
      </c>
      <c r="E105" s="108" t="e">
        <f>_xll.qlRateHelperQuoteValue($C105,Trigger)</f>
        <v>#NUM!</v>
      </c>
      <c r="F105" s="108" t="e">
        <f>_xll.qlSwapRateHelperSpread($C105,Trigger)</f>
        <v>#NUM!</v>
      </c>
      <c r="G105" s="58" t="b">
        <f t="shared" si="0"/>
        <v>0</v>
      </c>
      <c r="H105" s="58">
        <v>50</v>
      </c>
      <c r="I105" s="58">
        <v>1</v>
      </c>
      <c r="J105" s="109" t="e">
        <f>_xll.qlRateHelperEarliestDate($C105,Trigger)</f>
        <v>#NUM!</v>
      </c>
      <c r="K105" s="110" t="e">
        <f>_xll.qlRateHelperLatestDate($C105,Trigger)</f>
        <v>#NUM!</v>
      </c>
      <c r="O105" s="165"/>
    </row>
    <row r="106" spans="1:15" ht="11.25" customHeight="1" x14ac:dyDescent="0.25">
      <c r="A106" s="162"/>
      <c r="B106" s="107"/>
      <c r="C106" s="107">
        <f>Swaps!K60</f>
        <v>0</v>
      </c>
      <c r="D106" s="107" t="e">
        <f>_xll.qlRateHelperQuoteName(C106)</f>
        <v>#NUM!</v>
      </c>
      <c r="E106" s="108" t="e">
        <f>_xll.qlRateHelperQuoteValue($C106,Trigger)</f>
        <v>#NUM!</v>
      </c>
      <c r="F106" s="108" t="e">
        <f>_xll.qlSwapRateHelperSpread($C106,Trigger)</f>
        <v>#NUM!</v>
      </c>
      <c r="G106" s="58" t="b">
        <f t="shared" si="0"/>
        <v>0</v>
      </c>
      <c r="H106" s="58">
        <v>50</v>
      </c>
      <c r="I106" s="58">
        <v>1</v>
      </c>
      <c r="J106" s="109" t="e">
        <f>_xll.qlRateHelperEarliestDate($C106,Trigger)</f>
        <v>#NUM!</v>
      </c>
      <c r="K106" s="110" t="e">
        <f>_xll.qlRateHelperLatestDate($C106,Trigger)</f>
        <v>#NUM!</v>
      </c>
      <c r="O106" s="165"/>
    </row>
    <row r="107" spans="1:15" ht="11.25" customHeight="1" x14ac:dyDescent="0.25">
      <c r="A107" s="162"/>
      <c r="B107" s="107"/>
      <c r="C107" s="107">
        <f>Swaps!K61</f>
        <v>0</v>
      </c>
      <c r="D107" s="107" t="e">
        <f>_xll.qlRateHelperQuoteName(C107)</f>
        <v>#NUM!</v>
      </c>
      <c r="E107" s="108" t="e">
        <f>_xll.qlRateHelperQuoteValue($C107,Trigger)</f>
        <v>#NUM!</v>
      </c>
      <c r="F107" s="108" t="e">
        <f>_xll.qlSwapRateHelperSpread($C107,Trigger)</f>
        <v>#NUM!</v>
      </c>
      <c r="G107" s="58" t="b">
        <f t="shared" si="0"/>
        <v>0</v>
      </c>
      <c r="H107" s="58">
        <v>50</v>
      </c>
      <c r="I107" s="58">
        <v>1</v>
      </c>
      <c r="J107" s="109" t="e">
        <f>_xll.qlRateHelperEarliestDate($C107,Trigger)</f>
        <v>#NUM!</v>
      </c>
      <c r="K107" s="110" t="e">
        <f>_xll.qlRateHelperLatestDate($C107,Trigger)</f>
        <v>#NUM!</v>
      </c>
      <c r="O107" s="165"/>
    </row>
    <row r="108" spans="1:15" ht="11.25" customHeight="1" x14ac:dyDescent="0.25">
      <c r="A108" s="162"/>
      <c r="B108" s="107"/>
      <c r="C108" s="107">
        <f>Swaps!K62</f>
        <v>0</v>
      </c>
      <c r="D108" s="107" t="e">
        <f>_xll.qlRateHelperQuoteName(C108)</f>
        <v>#NUM!</v>
      </c>
      <c r="E108" s="108" t="e">
        <f>_xll.qlRateHelperQuoteValue($C108,Trigger)</f>
        <v>#NUM!</v>
      </c>
      <c r="F108" s="108" t="e">
        <f>_xll.qlSwapRateHelperSpread($C108,Trigger)</f>
        <v>#NUM!</v>
      </c>
      <c r="G108" s="58" t="b">
        <f t="shared" si="0"/>
        <v>0</v>
      </c>
      <c r="H108" s="58">
        <v>50</v>
      </c>
      <c r="I108" s="58">
        <v>1</v>
      </c>
      <c r="J108" s="109" t="e">
        <f>_xll.qlRateHelperEarliestDate($C108,Trigger)</f>
        <v>#NUM!</v>
      </c>
      <c r="K108" s="110" t="e">
        <f>_xll.qlRateHelperLatestDate($C108,Trigger)</f>
        <v>#NUM!</v>
      </c>
      <c r="O108" s="165"/>
    </row>
    <row r="109" spans="1:15" ht="11.25" customHeight="1" x14ac:dyDescent="0.25">
      <c r="A109" s="162"/>
      <c r="B109" s="107"/>
      <c r="C109" s="107">
        <f>Swaps!K63</f>
        <v>0</v>
      </c>
      <c r="D109" s="107" t="e">
        <f>_xll.qlRateHelperQuoteName(C109)</f>
        <v>#NUM!</v>
      </c>
      <c r="E109" s="108" t="e">
        <f>_xll.qlRateHelperQuoteValue($C109,Trigger)</f>
        <v>#NUM!</v>
      </c>
      <c r="F109" s="108" t="e">
        <f>_xll.qlSwapRateHelperSpread($C109,Trigger)</f>
        <v>#NUM!</v>
      </c>
      <c r="G109" s="58" t="b">
        <f t="shared" si="0"/>
        <v>0</v>
      </c>
      <c r="H109" s="58">
        <v>50</v>
      </c>
      <c r="I109" s="58">
        <v>1</v>
      </c>
      <c r="J109" s="109" t="e">
        <f>_xll.qlRateHelperEarliestDate($C109,Trigger)</f>
        <v>#NUM!</v>
      </c>
      <c r="K109" s="110" t="e">
        <f>_xll.qlRateHelperLatestDate($C109,Trigger)</f>
        <v>#NUM!</v>
      </c>
      <c r="O109" s="165"/>
    </row>
    <row r="110" spans="1:15" ht="11.25" customHeight="1" x14ac:dyDescent="0.25">
      <c r="A110" s="162"/>
      <c r="B110" s="107"/>
      <c r="C110" s="107">
        <f>Swaps!K64</f>
        <v>0</v>
      </c>
      <c r="D110" s="107" t="e">
        <f>_xll.qlRateHelperQuoteName(C110)</f>
        <v>#NUM!</v>
      </c>
      <c r="E110" s="108" t="e">
        <f>_xll.qlRateHelperQuoteValue($C110,Trigger)</f>
        <v>#NUM!</v>
      </c>
      <c r="F110" s="108" t="e">
        <f>_xll.qlSwapRateHelperSpread($C110,Trigger)</f>
        <v>#NUM!</v>
      </c>
      <c r="G110" s="58" t="b">
        <f t="shared" si="0"/>
        <v>0</v>
      </c>
      <c r="H110" s="58">
        <v>50</v>
      </c>
      <c r="I110" s="58">
        <v>1</v>
      </c>
      <c r="J110" s="109" t="e">
        <f>_xll.qlRateHelperEarliestDate($C110,Trigger)</f>
        <v>#NUM!</v>
      </c>
      <c r="K110" s="110" t="e">
        <f>_xll.qlRateHelperLatestDate($C110,Trigger)</f>
        <v>#NUM!</v>
      </c>
      <c r="O110" s="165"/>
    </row>
    <row r="111" spans="1:15" ht="11.25" customHeight="1" x14ac:dyDescent="0.25">
      <c r="A111" s="162"/>
      <c r="B111" s="107"/>
      <c r="C111" s="107">
        <f>Swaps!K65</f>
        <v>0</v>
      </c>
      <c r="D111" s="107" t="e">
        <f>_xll.qlRateHelperQuoteName(C111)</f>
        <v>#NUM!</v>
      </c>
      <c r="E111" s="108" t="e">
        <f>_xll.qlRateHelperQuoteValue($C111,Trigger)</f>
        <v>#NUM!</v>
      </c>
      <c r="F111" s="108" t="e">
        <f>_xll.qlSwapRateHelperSpread($C111,Trigger)</f>
        <v>#NUM!</v>
      </c>
      <c r="G111" s="58" t="b">
        <f t="shared" si="0"/>
        <v>0</v>
      </c>
      <c r="H111" s="58">
        <v>50</v>
      </c>
      <c r="I111" s="58">
        <v>1</v>
      </c>
      <c r="J111" s="109" t="e">
        <f>_xll.qlRateHelperEarliestDate($C111,Trigger)</f>
        <v>#NUM!</v>
      </c>
      <c r="K111" s="110" t="e">
        <f>_xll.qlRateHelperLatestDate($C111,Trigger)</f>
        <v>#NUM!</v>
      </c>
      <c r="O111" s="165"/>
    </row>
    <row r="112" spans="1:15" ht="11.25" customHeight="1" x14ac:dyDescent="0.25">
      <c r="A112" s="162"/>
      <c r="B112" s="107"/>
      <c r="C112" s="107">
        <f>Swaps!K66</f>
        <v>0</v>
      </c>
      <c r="D112" s="107" t="e">
        <f>_xll.qlRateHelperQuoteName(C112)</f>
        <v>#NUM!</v>
      </c>
      <c r="E112" s="108" t="e">
        <f>_xll.qlRateHelperQuoteValue($C112,Trigger)</f>
        <v>#NUM!</v>
      </c>
      <c r="F112" s="108" t="e">
        <f>_xll.qlSwapRateHelperSpread($C112,Trigger)</f>
        <v>#NUM!</v>
      </c>
      <c r="G112" s="58" t="b">
        <f t="shared" si="0"/>
        <v>0</v>
      </c>
      <c r="H112" s="58">
        <v>50</v>
      </c>
      <c r="I112" s="58">
        <v>1</v>
      </c>
      <c r="J112" s="109" t="e">
        <f>_xll.qlRateHelperEarliestDate($C112,Trigger)</f>
        <v>#NUM!</v>
      </c>
      <c r="K112" s="110" t="e">
        <f>_xll.qlRateHelperLatestDate($C112,Trigger)</f>
        <v>#NUM!</v>
      </c>
      <c r="O112" s="165"/>
    </row>
    <row r="113" spans="1:15" ht="11.25" customHeight="1" x14ac:dyDescent="0.25">
      <c r="A113" s="162"/>
      <c r="B113" s="107"/>
      <c r="C113" s="107">
        <f>Swaps!K67</f>
        <v>0</v>
      </c>
      <c r="D113" s="107" t="e">
        <f>_xll.qlRateHelperQuoteName(C113)</f>
        <v>#NUM!</v>
      </c>
      <c r="E113" s="108" t="e">
        <f>_xll.qlRateHelperQuoteValue($C113,Trigger)</f>
        <v>#NUM!</v>
      </c>
      <c r="F113" s="108" t="e">
        <f>_xll.qlSwapRateHelperSpread($C113,Trigger)</f>
        <v>#NUM!</v>
      </c>
      <c r="G113" s="58" t="b">
        <f t="shared" si="0"/>
        <v>0</v>
      </c>
      <c r="H113" s="58">
        <v>50</v>
      </c>
      <c r="I113" s="58">
        <v>1</v>
      </c>
      <c r="J113" s="109" t="e">
        <f>_xll.qlRateHelperEarliestDate($C113,Trigger)</f>
        <v>#NUM!</v>
      </c>
      <c r="K113" s="110" t="e">
        <f>_xll.qlRateHelperLatestDate($C113,Trigger)</f>
        <v>#NUM!</v>
      </c>
      <c r="O113" s="165"/>
    </row>
    <row r="114" spans="1:15" ht="11.25" customHeight="1" x14ac:dyDescent="0.25">
      <c r="A114" s="162"/>
      <c r="B114" s="107"/>
      <c r="C114" s="107">
        <f>Swaps!K68</f>
        <v>0</v>
      </c>
      <c r="D114" s="107" t="e">
        <f>_xll.qlRateHelperQuoteName(C114)</f>
        <v>#NUM!</v>
      </c>
      <c r="E114" s="108" t="e">
        <f>_xll.qlRateHelperQuoteValue($C114,Trigger)</f>
        <v>#NUM!</v>
      </c>
      <c r="F114" s="108" t="e">
        <f>_xll.qlSwapRateHelperSpread($C114,Trigger)</f>
        <v>#NUM!</v>
      </c>
      <c r="G114" s="58" t="b">
        <f t="shared" si="0"/>
        <v>0</v>
      </c>
      <c r="H114" s="58">
        <v>50</v>
      </c>
      <c r="I114" s="58">
        <v>1</v>
      </c>
      <c r="J114" s="109" t="e">
        <f>_xll.qlRateHelperEarliestDate($C114,Trigger)</f>
        <v>#NUM!</v>
      </c>
      <c r="K114" s="110" t="e">
        <f>_xll.qlRateHelperLatestDate($C114,Trigger)</f>
        <v>#NUM!</v>
      </c>
      <c r="O114" s="165"/>
    </row>
    <row r="115" spans="1:15" ht="11.25" customHeight="1" x14ac:dyDescent="0.25">
      <c r="A115" s="162"/>
      <c r="B115" s="107"/>
      <c r="C115" s="107">
        <f>Swaps!K69</f>
        <v>0</v>
      </c>
      <c r="D115" s="107" t="e">
        <f>_xll.qlRateHelperQuoteName(C115)</f>
        <v>#NUM!</v>
      </c>
      <c r="E115" s="108" t="e">
        <f>_xll.qlRateHelperQuoteValue($C115,Trigger)</f>
        <v>#NUM!</v>
      </c>
      <c r="F115" s="108" t="e">
        <f>_xll.qlSwapRateHelperSpread($C115,Trigger)</f>
        <v>#NUM!</v>
      </c>
      <c r="G115" s="58" t="b">
        <f t="shared" si="0"/>
        <v>0</v>
      </c>
      <c r="H115" s="58">
        <v>50</v>
      </c>
      <c r="I115" s="58">
        <v>1</v>
      </c>
      <c r="J115" s="109" t="e">
        <f>_xll.qlRateHelperEarliestDate($C115,Trigger)</f>
        <v>#NUM!</v>
      </c>
      <c r="K115" s="110" t="e">
        <f>_xll.qlRateHelperLatestDate($C115,Trigger)</f>
        <v>#NUM!</v>
      </c>
      <c r="O115" s="165"/>
    </row>
    <row r="116" spans="1:15" ht="11.25" customHeight="1" x14ac:dyDescent="0.25">
      <c r="A116" s="162"/>
      <c r="B116" s="107"/>
      <c r="C116" s="107">
        <f>Swaps!K70</f>
        <v>0</v>
      </c>
      <c r="D116" s="107" t="e">
        <f>_xll.qlRateHelperQuoteName(C116)</f>
        <v>#NUM!</v>
      </c>
      <c r="E116" s="108" t="e">
        <f>_xll.qlRateHelperQuoteValue($C116,Trigger)</f>
        <v>#NUM!</v>
      </c>
      <c r="F116" s="108" t="e">
        <f>_xll.qlSwapRateHelperSpread($C116,Trigger)</f>
        <v>#NUM!</v>
      </c>
      <c r="G116" s="58" t="b">
        <f t="shared" si="0"/>
        <v>0</v>
      </c>
      <c r="H116" s="58">
        <v>50</v>
      </c>
      <c r="I116" s="58">
        <v>1</v>
      </c>
      <c r="J116" s="109" t="e">
        <f>_xll.qlRateHelperEarliestDate($C116,Trigger)</f>
        <v>#NUM!</v>
      </c>
      <c r="K116" s="110" t="e">
        <f>_xll.qlRateHelperLatestDate($C116,Trigger)</f>
        <v>#NUM!</v>
      </c>
      <c r="O116" s="165"/>
    </row>
    <row r="117" spans="1:15" ht="11.25" customHeight="1" x14ac:dyDescent="0.25">
      <c r="A117" s="162"/>
      <c r="B117" s="107"/>
      <c r="C117" s="107">
        <f>Swaps!K71</f>
        <v>0</v>
      </c>
      <c r="D117" s="107" t="e">
        <f>_xll.qlRateHelperQuoteName(C117)</f>
        <v>#NUM!</v>
      </c>
      <c r="E117" s="108" t="e">
        <f>_xll.qlRateHelperQuoteValue($C117,Trigger)</f>
        <v>#NUM!</v>
      </c>
      <c r="F117" s="108" t="e">
        <f>_xll.qlSwapRateHelperSpread($C117,Trigger)</f>
        <v>#NUM!</v>
      </c>
      <c r="G117" s="58" t="b">
        <f t="shared" ref="G117:G125" si="1">IF(ISERROR(E117),FALSE,TRUE)</f>
        <v>0</v>
      </c>
      <c r="H117" s="58">
        <v>50</v>
      </c>
      <c r="I117" s="58">
        <v>1</v>
      </c>
      <c r="J117" s="109" t="e">
        <f>_xll.qlRateHelperEarliestDate($C117,Trigger)</f>
        <v>#NUM!</v>
      </c>
      <c r="K117" s="110" t="e">
        <f>_xll.qlRateHelperLatestDate($C117,Trigger)</f>
        <v>#NUM!</v>
      </c>
      <c r="O117" s="165"/>
    </row>
    <row r="118" spans="1:15" ht="11.25" customHeight="1" x14ac:dyDescent="0.25">
      <c r="A118" s="162"/>
      <c r="B118" s="107"/>
      <c r="C118" s="107">
        <f>Swaps!K72</f>
        <v>0</v>
      </c>
      <c r="D118" s="107" t="e">
        <f>_xll.qlRateHelperQuoteName(C118)</f>
        <v>#NUM!</v>
      </c>
      <c r="E118" s="108" t="e">
        <f>_xll.qlRateHelperQuoteValue($C118,Trigger)</f>
        <v>#NUM!</v>
      </c>
      <c r="F118" s="108" t="e">
        <f>_xll.qlSwapRateHelperSpread($C118,Trigger)</f>
        <v>#NUM!</v>
      </c>
      <c r="G118" s="58" t="b">
        <f t="shared" si="1"/>
        <v>0</v>
      </c>
      <c r="H118" s="58">
        <v>50</v>
      </c>
      <c r="I118" s="58">
        <v>1</v>
      </c>
      <c r="J118" s="109" t="e">
        <f>_xll.qlRateHelperEarliestDate($C118,Trigger)</f>
        <v>#NUM!</v>
      </c>
      <c r="K118" s="110" t="e">
        <f>_xll.qlRateHelperLatestDate($C118,Trigger)</f>
        <v>#NUM!</v>
      </c>
      <c r="O118" s="165"/>
    </row>
    <row r="119" spans="1:15" ht="11.25" customHeight="1" x14ac:dyDescent="0.25">
      <c r="A119" s="162"/>
      <c r="B119" s="107"/>
      <c r="C119" s="107">
        <f>Swaps!K73</f>
        <v>0</v>
      </c>
      <c r="D119" s="107" t="e">
        <f>_xll.qlRateHelperQuoteName(C119)</f>
        <v>#NUM!</v>
      </c>
      <c r="E119" s="108" t="e">
        <f>_xll.qlRateHelperQuoteValue($C119,Trigger)</f>
        <v>#NUM!</v>
      </c>
      <c r="F119" s="108" t="e">
        <f>_xll.qlSwapRateHelperSpread($C119,Trigger)</f>
        <v>#NUM!</v>
      </c>
      <c r="G119" s="58" t="b">
        <f t="shared" si="1"/>
        <v>0</v>
      </c>
      <c r="H119" s="58">
        <v>50</v>
      </c>
      <c r="I119" s="58">
        <v>1</v>
      </c>
      <c r="J119" s="109" t="e">
        <f>_xll.qlRateHelperEarliestDate($C119,Trigger)</f>
        <v>#NUM!</v>
      </c>
      <c r="K119" s="110" t="e">
        <f>_xll.qlRateHelperLatestDate($C119,Trigger)</f>
        <v>#NUM!</v>
      </c>
      <c r="O119" s="165"/>
    </row>
    <row r="120" spans="1:15" ht="11.25" customHeight="1" x14ac:dyDescent="0.25">
      <c r="A120" s="162"/>
      <c r="B120" s="107"/>
      <c r="C120" s="107">
        <f>Swaps!K74</f>
        <v>0</v>
      </c>
      <c r="D120" s="107" t="e">
        <f>_xll.qlRateHelperQuoteName(C120)</f>
        <v>#NUM!</v>
      </c>
      <c r="E120" s="108" t="e">
        <f>_xll.qlRateHelperQuoteValue($C120,Trigger)</f>
        <v>#NUM!</v>
      </c>
      <c r="F120" s="108" t="e">
        <f>_xll.qlSwapRateHelperSpread($C120,Trigger)</f>
        <v>#NUM!</v>
      </c>
      <c r="G120" s="58" t="b">
        <f t="shared" si="1"/>
        <v>0</v>
      </c>
      <c r="H120" s="58">
        <v>50</v>
      </c>
      <c r="I120" s="58">
        <v>1</v>
      </c>
      <c r="J120" s="109" t="e">
        <f>_xll.qlRateHelperEarliestDate($C120,Trigger)</f>
        <v>#NUM!</v>
      </c>
      <c r="K120" s="110" t="e">
        <f>_xll.qlRateHelperLatestDate($C120,Trigger)</f>
        <v>#NUM!</v>
      </c>
      <c r="O120" s="165"/>
    </row>
    <row r="121" spans="1:15" ht="11.25" customHeight="1" x14ac:dyDescent="0.25">
      <c r="A121" s="162"/>
      <c r="B121" s="107"/>
      <c r="C121" s="107">
        <f>Swaps!K75</f>
        <v>0</v>
      </c>
      <c r="D121" s="107" t="e">
        <f>_xll.qlRateHelperQuoteName(C121)</f>
        <v>#NUM!</v>
      </c>
      <c r="E121" s="108" t="e">
        <f>_xll.qlRateHelperQuoteValue($C121,Trigger)</f>
        <v>#NUM!</v>
      </c>
      <c r="F121" s="108" t="e">
        <f>_xll.qlSwapRateHelperSpread($C121,Trigger)</f>
        <v>#NUM!</v>
      </c>
      <c r="G121" s="58" t="b">
        <f t="shared" si="1"/>
        <v>0</v>
      </c>
      <c r="H121" s="58">
        <v>50</v>
      </c>
      <c r="I121" s="58">
        <v>1</v>
      </c>
      <c r="J121" s="109" t="e">
        <f>_xll.qlRateHelperEarliestDate($C121,Trigger)</f>
        <v>#NUM!</v>
      </c>
      <c r="K121" s="110" t="e">
        <f>_xll.qlRateHelperLatestDate($C121,Trigger)</f>
        <v>#NUM!</v>
      </c>
      <c r="O121" s="165"/>
    </row>
    <row r="122" spans="1:15" ht="11.25" customHeight="1" x14ac:dyDescent="0.25">
      <c r="A122" s="162"/>
      <c r="B122" s="107"/>
      <c r="C122" s="107">
        <f>Swaps!K76</f>
        <v>0</v>
      </c>
      <c r="D122" s="107" t="e">
        <f>_xll.qlRateHelperQuoteName(C122)</f>
        <v>#NUM!</v>
      </c>
      <c r="E122" s="108" t="e">
        <f>_xll.qlRateHelperQuoteValue($C122,Trigger)</f>
        <v>#NUM!</v>
      </c>
      <c r="F122" s="108" t="e">
        <f>_xll.qlSwapRateHelperSpread($C122,Trigger)</f>
        <v>#NUM!</v>
      </c>
      <c r="G122" s="58" t="b">
        <f t="shared" si="1"/>
        <v>0</v>
      </c>
      <c r="H122" s="58">
        <v>50</v>
      </c>
      <c r="I122" s="58">
        <v>1</v>
      </c>
      <c r="J122" s="109" t="e">
        <f>_xll.qlRateHelperEarliestDate($C122,Trigger)</f>
        <v>#NUM!</v>
      </c>
      <c r="K122" s="110" t="e">
        <f>_xll.qlRateHelperLatestDate($C122,Trigger)</f>
        <v>#NUM!</v>
      </c>
      <c r="O122" s="165"/>
    </row>
    <row r="123" spans="1:15" ht="11.25" customHeight="1" x14ac:dyDescent="0.25">
      <c r="A123" s="162"/>
      <c r="B123" s="107"/>
      <c r="C123" s="107">
        <f>Swaps!K77</f>
        <v>0</v>
      </c>
      <c r="D123" s="107" t="e">
        <f>_xll.qlRateHelperQuoteName(C123)</f>
        <v>#NUM!</v>
      </c>
      <c r="E123" s="108" t="e">
        <f>_xll.qlRateHelperQuoteValue($C123,Trigger)</f>
        <v>#NUM!</v>
      </c>
      <c r="F123" s="108" t="e">
        <f>_xll.qlSwapRateHelperSpread($C123,Trigger)</f>
        <v>#NUM!</v>
      </c>
      <c r="G123" s="58" t="b">
        <f t="shared" si="1"/>
        <v>0</v>
      </c>
      <c r="H123" s="58">
        <v>50</v>
      </c>
      <c r="I123" s="58">
        <v>1</v>
      </c>
      <c r="J123" s="109" t="e">
        <f>_xll.qlRateHelperEarliestDate($C123,Trigger)</f>
        <v>#NUM!</v>
      </c>
      <c r="K123" s="110" t="e">
        <f>_xll.qlRateHelperLatestDate($C123,Trigger)</f>
        <v>#NUM!</v>
      </c>
      <c r="O123" s="165"/>
    </row>
    <row r="124" spans="1:15" ht="11.25" customHeight="1" x14ac:dyDescent="0.25">
      <c r="A124" s="162"/>
      <c r="B124" s="107"/>
      <c r="C124" s="107">
        <f>Swaps!K78</f>
        <v>0</v>
      </c>
      <c r="D124" s="107" t="e">
        <f>_xll.qlRateHelperQuoteName(C124)</f>
        <v>#NUM!</v>
      </c>
      <c r="E124" s="108" t="e">
        <f>_xll.qlRateHelperQuoteValue($C124,Trigger)</f>
        <v>#NUM!</v>
      </c>
      <c r="F124" s="108" t="e">
        <f>_xll.qlSwapRateHelperSpread($C124,Trigger)</f>
        <v>#NUM!</v>
      </c>
      <c r="G124" s="58" t="b">
        <f t="shared" si="1"/>
        <v>0</v>
      </c>
      <c r="H124" s="58">
        <v>50</v>
      </c>
      <c r="I124" s="58">
        <v>1</v>
      </c>
      <c r="J124" s="109" t="e">
        <f>_xll.qlRateHelperEarliestDate($C124,Trigger)</f>
        <v>#NUM!</v>
      </c>
      <c r="K124" s="110" t="e">
        <f>_xll.qlRateHelperLatestDate($C124,Trigger)</f>
        <v>#NUM!</v>
      </c>
      <c r="O124" s="165"/>
    </row>
    <row r="125" spans="1:15" ht="11.25" customHeight="1" x14ac:dyDescent="0.25">
      <c r="A125" s="163"/>
      <c r="B125" s="111"/>
      <c r="C125" s="111">
        <f>Swaps!K79</f>
        <v>0</v>
      </c>
      <c r="D125" s="111" t="e">
        <f>_xll.qlRateHelperQuoteName(C125)</f>
        <v>#NUM!</v>
      </c>
      <c r="E125" s="112" t="e">
        <f>_xll.qlRateHelperQuoteValue($C125,Trigger)</f>
        <v>#NUM!</v>
      </c>
      <c r="F125" s="112" t="e">
        <f>_xll.qlSwapRateHelperSpread($C125,Trigger)</f>
        <v>#NUM!</v>
      </c>
      <c r="G125" s="113" t="b">
        <f t="shared" si="1"/>
        <v>0</v>
      </c>
      <c r="H125" s="113">
        <v>50</v>
      </c>
      <c r="I125" s="113">
        <v>1</v>
      </c>
      <c r="J125" s="114" t="e">
        <f>_xll.qlRateHelperEarliestDate($C125,Trigger)</f>
        <v>#NUM!</v>
      </c>
      <c r="K125" s="115" t="e">
        <f>_xll.qlRateHelperLatestDate($C125,Trigger)</f>
        <v>#NUM!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opLeftCell="C1" zoomScaleNormal="100" workbookViewId="0">
      <selection activeCell="E1" sqref="E1"/>
    </sheetView>
  </sheetViews>
  <sheetFormatPr defaultRowHeight="11.25" outlineLevelCol="1" x14ac:dyDescent="0.2"/>
  <cols>
    <col min="1" max="1" width="38" style="57" hidden="1" customWidth="1" outlineLevel="1"/>
    <col min="2" max="2" width="41" style="57" hidden="1" customWidth="1" outlineLevel="1"/>
    <col min="3" max="3" width="2.7109375" style="57" customWidth="1" collapsed="1"/>
    <col min="4" max="4" width="22.42578125" style="77" hidden="1" customWidth="1"/>
    <col min="5" max="5" width="27.5703125" style="77" bestFit="1" customWidth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174" t="s">
        <v>53</v>
      </c>
      <c r="B1" s="175"/>
      <c r="D1" s="150" t="s">
        <v>52</v>
      </c>
      <c r="E1" s="65" t="s">
        <v>117</v>
      </c>
      <c r="F1" s="66" t="s">
        <v>44</v>
      </c>
      <c r="G1" s="66"/>
      <c r="H1" s="66" t="s">
        <v>39</v>
      </c>
      <c r="I1" s="67" t="s">
        <v>38</v>
      </c>
      <c r="J1" s="68">
        <f t="array" ref="J1:J126">_xll.qlPiecewiseYieldCurveData(YieldCurve)</f>
        <v>-4.1316206061092469E-3</v>
      </c>
      <c r="O1" s="151"/>
    </row>
    <row r="2" spans="1:25" x14ac:dyDescent="0.2">
      <c r="A2" s="167" t="s">
        <v>51</v>
      </c>
      <c r="B2" s="168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obj_002de</v>
      </c>
      <c r="E2" s="69" t="str">
        <f>_xll.qlRateHelperQuoteName(D2)</f>
        <v>ChfToisLastFixing_Quote</v>
      </c>
      <c r="F2" s="70">
        <f>_xll.qlRateHelperRate($D2)</f>
        <v>-4.0750000000000005E-3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42123</v>
      </c>
      <c r="I2" s="79">
        <f>_xll.qlRateHelperLatestDate($D2)</f>
        <v>42124</v>
      </c>
      <c r="J2" s="68">
        <v>-4.1316206061092469E-3</v>
      </c>
      <c r="M2" s="154"/>
      <c r="O2" s="154"/>
      <c r="V2" s="119"/>
      <c r="X2" s="165"/>
      <c r="Y2" s="166"/>
    </row>
    <row r="3" spans="1:25" x14ac:dyDescent="0.2">
      <c r="A3" s="71" t="s">
        <v>50</v>
      </c>
      <c r="B3" s="72">
        <v>0</v>
      </c>
      <c r="D3" s="69" t="str">
        <v>obj_002e6</v>
      </c>
      <c r="E3" s="69" t="str">
        <f>_xll.qlRateHelperQuoteName(D3)</f>
        <v>ChfLiborSNLastFixing_Quote</v>
      </c>
      <c r="F3" s="70">
        <f>_xll.qlRateHelperRate($D3)</f>
        <v>-7.7200000000000003E-3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42129</v>
      </c>
      <c r="I3" s="79">
        <f>_xll.qlRateHelperLatestDate($D3)</f>
        <v>42130</v>
      </c>
      <c r="J3" s="68">
        <v>-5.9794633773778685E-3</v>
      </c>
      <c r="M3" s="154"/>
      <c r="O3" s="154"/>
      <c r="V3" s="119"/>
      <c r="X3" s="165"/>
      <c r="Y3" s="166"/>
    </row>
    <row r="4" spans="1:25" x14ac:dyDescent="0.2">
      <c r="A4" s="71" t="s">
        <v>49</v>
      </c>
      <c r="B4" s="72">
        <v>2</v>
      </c>
      <c r="D4" s="69" t="str">
        <v>obj_002e5</v>
      </c>
      <c r="E4" s="69" t="str">
        <f>_xll.qlRateHelperQuoteName(D4)</f>
        <v>ChfLiborSWLastFixing_Quote</v>
      </c>
      <c r="F4" s="70">
        <f>_xll.qlRateHelperRate($D4)</f>
        <v>-8.1100000000000009E-3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42129</v>
      </c>
      <c r="I4" s="79">
        <f>_xll.qlRateHelperLatestDate($D4)</f>
        <v>42136</v>
      </c>
      <c r="J4" s="68">
        <v>-7.045534501384022E-3</v>
      </c>
      <c r="M4" s="154"/>
      <c r="V4" s="119"/>
      <c r="X4" s="165"/>
      <c r="Y4" s="166"/>
    </row>
    <row r="5" spans="1:25" x14ac:dyDescent="0.2">
      <c r="A5" s="71" t="s">
        <v>48</v>
      </c>
      <c r="B5" s="73" t="s">
        <v>47</v>
      </c>
      <c r="D5" s="69" t="str">
        <v>obj_002e4</v>
      </c>
      <c r="E5" s="69" t="str">
        <f>_xll.qlRateHelperQuoteName(D5)</f>
        <v>ChfLibor1MLastFixing_Quote</v>
      </c>
      <c r="F5" s="70">
        <f>_xll.qlRateHelperRate($D5)</f>
        <v>-8.2100000000000003E-3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42129</v>
      </c>
      <c r="I5" s="79">
        <f>_xll.qlRateHelperLatestDate($D5)</f>
        <v>42160</v>
      </c>
      <c r="J5" s="68">
        <v>-7.8963528890024816E-3</v>
      </c>
      <c r="M5" s="154"/>
      <c r="V5" s="119"/>
      <c r="X5" s="165"/>
      <c r="Y5" s="166"/>
    </row>
    <row r="6" spans="1:25" ht="12" thickBot="1" x14ac:dyDescent="0.25">
      <c r="A6" s="169" t="s">
        <v>46</v>
      </c>
      <c r="B6" s="74" t="str">
        <f>_xll.ohRangeRetrieveError(Selected!D2)</f>
        <v/>
      </c>
      <c r="D6" s="69" t="str">
        <v>obj_002e3</v>
      </c>
      <c r="E6" s="69" t="str">
        <f>_xll.qlRateHelperQuoteName(D6)</f>
        <v>ChfLibor2MLastFixing_Quote</v>
      </c>
      <c r="F6" s="70">
        <f>_xll.qlRateHelperRate($D6)</f>
        <v>-8.150000000000001E-3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42129</v>
      </c>
      <c r="I6" s="79">
        <f>_xll.qlRateHelperLatestDate($D6)</f>
        <v>42191</v>
      </c>
      <c r="J6" s="68">
        <v>-8.039807022126845E-3</v>
      </c>
      <c r="M6" s="154"/>
      <c r="V6" s="119"/>
      <c r="X6" s="165"/>
      <c r="Y6" s="166"/>
    </row>
    <row r="7" spans="1:25" x14ac:dyDescent="0.2">
      <c r="D7" s="69" t="str">
        <v>obj_002e2</v>
      </c>
      <c r="E7" s="69" t="str">
        <f>_xll.qlRateHelperQuoteName(D7)</f>
        <v>ChfLibor3MLastFixing_Quote</v>
      </c>
      <c r="F7" s="70">
        <f>_xll.qlRateHelperRate($D7)</f>
        <v>-8.0000000000000002E-3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42129</v>
      </c>
      <c r="I7" s="79">
        <f>_xll.qlRateHelperLatestDate($D7)</f>
        <v>42221</v>
      </c>
      <c r="J7" s="68">
        <v>-7.9695408767877212E-3</v>
      </c>
      <c r="M7" s="154"/>
      <c r="V7" s="119"/>
      <c r="X7" s="165"/>
      <c r="Y7" s="166"/>
    </row>
    <row r="8" spans="1:25" x14ac:dyDescent="0.2">
      <c r="D8" s="69" t="str">
        <v>obj_002e1</v>
      </c>
      <c r="E8" s="69" t="str">
        <f>_xll.qlRateHelperQuoteName(D8)</f>
        <v>ChfLibor6MLastFixing_Quote</v>
      </c>
      <c r="F8" s="70">
        <f>_xll.qlRateHelperRate($D8)</f>
        <v>-7.1860000000000005E-3</v>
      </c>
      <c r="G8" s="70" t="str">
        <f>IF(ISERROR(_xll.qlSwapRateHelperSpread($D8)),IF(ISERROR(_xll.qlFuturesRateHelperConvexityAdjustment($D8)),"--",_xll.qlFuturesRateHelperConvexityAdjustment($D8)),_xll.qlSwapRateHelperSpread($D8))</f>
        <v>--</v>
      </c>
      <c r="H8" s="78">
        <f>_xll.qlRateHelperEarliestDate($D8)</f>
        <v>42129</v>
      </c>
      <c r="I8" s="79">
        <f>_xll.qlRateHelperLatestDate($D8)</f>
        <v>42313</v>
      </c>
      <c r="J8" s="68">
        <v>-7.2478162657029889E-3</v>
      </c>
      <c r="M8" s="154"/>
      <c r="O8" s="154"/>
      <c r="V8" s="119"/>
      <c r="X8" s="165"/>
      <c r="Y8" s="166"/>
    </row>
    <row r="9" spans="1:25" x14ac:dyDescent="0.2">
      <c r="D9" s="69" t="str">
        <v>obj_0021f</v>
      </c>
      <c r="E9" s="69" t="str">
        <f>_xll.qlRateHelperQuoteName(D9)</f>
        <v>CHFFUT3MZ5_Quote</v>
      </c>
      <c r="F9" s="70">
        <f>_xll.qlRateHelperRate($D9)</f>
        <v>-8.2500000000000906E-3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42354</v>
      </c>
      <c r="I9" s="79">
        <f>_xll.qlRateHelperLatestDate($D9)</f>
        <v>42445</v>
      </c>
      <c r="J9" s="68">
        <v>-7.6570893686250816E-3</v>
      </c>
      <c r="M9" s="154"/>
      <c r="O9" s="154"/>
      <c r="V9" s="119"/>
      <c r="X9" s="165"/>
      <c r="Y9" s="166"/>
    </row>
    <row r="10" spans="1:25" x14ac:dyDescent="0.2">
      <c r="D10" s="69" t="str">
        <v>obj_002df</v>
      </c>
      <c r="E10" s="69" t="str">
        <f>_xll.qlRateHelperQuoteName(D10)</f>
        <v>ChfLibor1YLastFixing_Quote</v>
      </c>
      <c r="F10" s="70">
        <f>_xll.qlRateHelperRate($D10)</f>
        <v>-6.0160000000000005E-3</v>
      </c>
      <c r="G10" s="70" t="str">
        <f>IF(ISERROR(_xll.qlSwapRateHelperSpread($D10)),IF(ISERROR(_xll.qlFuturesRateHelperConvexityAdjustment($D10)),"--",_xll.qlFuturesRateHelperConvexityAdjustment($D10)),_xll.qlSwapRateHelperSpread($D10))</f>
        <v>--</v>
      </c>
      <c r="H10" s="78">
        <f>_xll.qlRateHelperEarliestDate($D10)</f>
        <v>42129</v>
      </c>
      <c r="I10" s="79">
        <f>_xll.qlRateHelperLatestDate($D10)</f>
        <v>42496</v>
      </c>
      <c r="J10" s="68">
        <v>-6.1111487156928317E-3</v>
      </c>
      <c r="M10" s="154"/>
      <c r="O10" s="154"/>
      <c r="V10" s="119"/>
      <c r="X10" s="165"/>
      <c r="Y10" s="166"/>
    </row>
    <row r="11" spans="1:25" x14ac:dyDescent="0.2">
      <c r="D11" s="69" t="str">
        <v>obj_00239</v>
      </c>
      <c r="E11" s="69" t="str">
        <f>_xll.qlRateHelperQuoteName(D11)</f>
        <v>CHFFUT3MH6_Quote</v>
      </c>
      <c r="F11" s="70">
        <f>_xll.qlRateHelperRate($D11)</f>
        <v>-7.7500000000001457E-3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42445</v>
      </c>
      <c r="I11" s="79">
        <f>_xll.qlRateHelperLatestDate($D11)</f>
        <v>42537</v>
      </c>
      <c r="J11" s="68">
        <v>-7.7033873808144094E-3</v>
      </c>
      <c r="M11" s="154"/>
      <c r="O11" s="154"/>
      <c r="V11" s="119"/>
      <c r="X11" s="165"/>
      <c r="Y11" s="166"/>
    </row>
    <row r="12" spans="1:25" x14ac:dyDescent="0.2">
      <c r="D12" s="69" t="str">
        <v>obj_00234</v>
      </c>
      <c r="E12" s="69" t="str">
        <f>_xll.qlRateHelperQuoteName(D12)</f>
        <v>CHFFUT3MM6_Quote</v>
      </c>
      <c r="F12" s="70">
        <f>_xll.qlRateHelperRate($D12)</f>
        <v>-7.2000000000000952E-3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42536</v>
      </c>
      <c r="I12" s="79">
        <f>_xll.qlRateHelperLatestDate($D12)</f>
        <v>42628</v>
      </c>
      <c r="J12" s="68">
        <v>-7.5993638164994701E-3</v>
      </c>
      <c r="M12" s="154"/>
      <c r="O12" s="154"/>
      <c r="V12" s="119"/>
      <c r="X12" s="165"/>
      <c r="Y12" s="166"/>
    </row>
    <row r="13" spans="1:25" x14ac:dyDescent="0.2">
      <c r="D13" s="69" t="str">
        <v>obj_00232</v>
      </c>
      <c r="E13" s="69" t="str">
        <f>_xll.qlRateHelperQuoteName(D13)</f>
        <v>CHFFUT3MU6_Quote</v>
      </c>
      <c r="F13" s="70">
        <f>_xll.qlRateHelperRate($D13)</f>
        <v>-6.5999999999999392E-3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42634</v>
      </c>
      <c r="I13" s="79">
        <f>_xll.qlRateHelperLatestDate($D13)</f>
        <v>42725</v>
      </c>
      <c r="J13" s="68">
        <v>-7.4554418264819438E-3</v>
      </c>
      <c r="M13" s="154"/>
      <c r="O13" s="154"/>
      <c r="V13" s="119"/>
      <c r="X13" s="165"/>
      <c r="Y13" s="166"/>
    </row>
    <row r="14" spans="1:25" x14ac:dyDescent="0.2">
      <c r="D14" s="69" t="str">
        <v>obj_00226</v>
      </c>
      <c r="E14" s="69" t="str">
        <f>_xll.qlRateHelperQuoteName(D14)</f>
        <v>CHFFUT3MZ6_Quote</v>
      </c>
      <c r="F14" s="70">
        <f>_xll.qlRateHelperRate($D14)</f>
        <v>-6.1000000000002164E-3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42725</v>
      </c>
      <c r="I14" s="79">
        <f>_xll.qlRateHelperLatestDate($D14)</f>
        <v>42815</v>
      </c>
      <c r="J14" s="68">
        <v>-7.2907887833894786E-3</v>
      </c>
      <c r="M14" s="154"/>
      <c r="O14" s="154"/>
      <c r="V14" s="119"/>
      <c r="X14" s="165"/>
      <c r="Y14" s="166"/>
    </row>
    <row r="15" spans="1:25" x14ac:dyDescent="0.2">
      <c r="D15" s="69" t="str">
        <v>obj_00215</v>
      </c>
      <c r="E15" s="69" t="str">
        <f>_xll.qlRateHelperQuoteName(D15)</f>
        <v>CHFFUT3MH7_Quote</v>
      </c>
      <c r="F15" s="70">
        <f>_xll.qlRateHelperRate($D15)</f>
        <v>-5.5000000000000604E-3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42809</v>
      </c>
      <c r="I15" s="79">
        <f>_xll.qlRateHelperLatestDate($D15)</f>
        <v>42901</v>
      </c>
      <c r="J15" s="68">
        <v>-7.0982003835795499E-3</v>
      </c>
      <c r="M15" s="154"/>
      <c r="O15" s="154"/>
      <c r="V15" s="119"/>
      <c r="X15" s="165"/>
      <c r="Y15" s="166"/>
    </row>
    <row r="16" spans="1:25" x14ac:dyDescent="0.2">
      <c r="D16" s="69" t="str">
        <v>obj_002cc</v>
      </c>
      <c r="E16" s="69" t="str">
        <f>_xll.qlRateHelperQuoteName(D16)</f>
        <v>CHFAB6L3Y_Quote</v>
      </c>
      <c r="F16" s="70">
        <f>_xll.qlRateHelperRate($D16)</f>
        <v>-5.3500000000000006E-3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42129</v>
      </c>
      <c r="I16" s="79">
        <f>_xll.qlRateHelperLatestDate($D16)</f>
        <v>43228</v>
      </c>
      <c r="J16" s="68">
        <v>-5.3693054709991108E-3</v>
      </c>
      <c r="M16" s="154"/>
      <c r="V16" s="119"/>
      <c r="X16" s="165"/>
      <c r="Y16" s="166"/>
    </row>
    <row r="17" spans="4:25" x14ac:dyDescent="0.2">
      <c r="D17" s="69" t="str">
        <v>obj_002c4</v>
      </c>
      <c r="E17" s="69" t="str">
        <f>_xll.qlRateHelperQuoteName(D17)</f>
        <v>CHFAB6L4Y_Quote</v>
      </c>
      <c r="F17" s="70">
        <f>_xll.qlRateHelperRate($D17)</f>
        <v>-4.1000000000000003E-3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42129</v>
      </c>
      <c r="I17" s="79">
        <f>_xll.qlRateHelperLatestDate($D17)</f>
        <v>43592</v>
      </c>
      <c r="J17" s="68">
        <v>-4.1243786036822645E-3</v>
      </c>
      <c r="M17" s="154"/>
      <c r="O17" s="154"/>
      <c r="P17" s="155"/>
      <c r="V17" s="119"/>
      <c r="X17" s="165"/>
      <c r="Y17" s="166"/>
    </row>
    <row r="18" spans="4:25" x14ac:dyDescent="0.2">
      <c r="D18" s="69" t="str">
        <v>obj_002d2</v>
      </c>
      <c r="E18" s="69" t="str">
        <f>_xll.qlRateHelperQuoteName(D18)</f>
        <v>CHFAB6L5Y_Quote</v>
      </c>
      <c r="F18" s="70">
        <f>_xll.qlRateHelperRate($D18)</f>
        <v>-2.8500000000000001E-3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42129</v>
      </c>
      <c r="I18" s="79">
        <f>_xll.qlRateHelperLatestDate($D18)</f>
        <v>43956</v>
      </c>
      <c r="J18" s="68">
        <v>-2.8741804330896696E-3</v>
      </c>
      <c r="M18" s="154"/>
      <c r="O18" s="154"/>
      <c r="P18" s="155"/>
      <c r="V18" s="164"/>
      <c r="X18" s="165"/>
      <c r="Y18" s="166"/>
    </row>
    <row r="19" spans="4:25" x14ac:dyDescent="0.2">
      <c r="D19" s="69" t="str">
        <v>obj_002b8</v>
      </c>
      <c r="E19" s="69" t="str">
        <f>_xll.qlRateHelperQuoteName(D19)</f>
        <v>CHFAB6L6Y_Quote</v>
      </c>
      <c r="F19" s="70">
        <f>_xll.qlRateHelperRate($D19)</f>
        <v>-1.65E-3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42129</v>
      </c>
      <c r="I19" s="79">
        <f>_xll.qlRateHelperLatestDate($D19)</f>
        <v>44321</v>
      </c>
      <c r="J19" s="68">
        <v>-1.6725787090679217E-3</v>
      </c>
      <c r="M19" s="154"/>
      <c r="O19" s="154"/>
      <c r="P19" s="155"/>
      <c r="V19" s="164"/>
      <c r="X19" s="165"/>
      <c r="Y19" s="166"/>
    </row>
    <row r="20" spans="4:25" x14ac:dyDescent="0.2">
      <c r="D20" s="69" t="str">
        <v>obj_002c3</v>
      </c>
      <c r="E20" s="69" t="str">
        <f>_xll.qlRateHelperQuoteName(D20)</f>
        <v>CHFAB6L7Y_Quote</v>
      </c>
      <c r="F20" s="70">
        <f>_xll.qlRateHelperRate($D20)</f>
        <v>-5.7499999999999999E-4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42129</v>
      </c>
      <c r="I20" s="79">
        <f>_xll.qlRateHelperLatestDate($D20)</f>
        <v>44686</v>
      </c>
      <c r="J20" s="68">
        <v>-5.9203299089994146E-4</v>
      </c>
      <c r="M20" s="154"/>
      <c r="O20" s="154"/>
      <c r="P20" s="155"/>
      <c r="V20" s="164"/>
      <c r="X20" s="165"/>
      <c r="Y20" s="166"/>
    </row>
    <row r="21" spans="4:25" x14ac:dyDescent="0.2">
      <c r="D21" s="69" t="str">
        <v>obj_002b5</v>
      </c>
      <c r="E21" s="69" t="str">
        <f>_xll.qlRateHelperQuoteName(D21)</f>
        <v>CHFAB6L8Y_Quote</v>
      </c>
      <c r="F21" s="70">
        <f>_xll.qlRateHelperRate($D21)</f>
        <v>3.4999999999999994E-4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42129</v>
      </c>
      <c r="I21" s="79">
        <f>_xll.qlRateHelperLatestDate($D21)</f>
        <v>45051</v>
      </c>
      <c r="J21" s="68">
        <v>3.413827742843532E-4</v>
      </c>
      <c r="M21" s="154"/>
      <c r="O21" s="154"/>
      <c r="P21" s="155"/>
      <c r="V21" s="164"/>
      <c r="X21" s="165"/>
      <c r="Y21" s="166"/>
    </row>
    <row r="22" spans="4:25" x14ac:dyDescent="0.2">
      <c r="D22" s="69" t="str">
        <v>obj_002b9</v>
      </c>
      <c r="E22" s="69" t="str">
        <f>_xll.qlRateHelperQuoteName(D22)</f>
        <v>CHFAB6L9Y_Quote</v>
      </c>
      <c r="F22" s="70">
        <f>_xll.qlRateHelperRate($D22)</f>
        <v>1.1000000000000001E-3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42129</v>
      </c>
      <c r="I22" s="79">
        <f>_xll.qlRateHelperLatestDate($D22)</f>
        <v>45419</v>
      </c>
      <c r="J22" s="68">
        <v>1.1006777313333144E-3</v>
      </c>
      <c r="M22" s="154"/>
      <c r="O22" s="154"/>
      <c r="P22" s="155"/>
      <c r="V22" s="164"/>
      <c r="X22" s="165"/>
      <c r="Y22" s="166"/>
    </row>
    <row r="23" spans="4:25" x14ac:dyDescent="0.2">
      <c r="D23" s="69" t="str">
        <v>obj_002b6</v>
      </c>
      <c r="E23" s="69" t="str">
        <f>_xll.qlRateHelperQuoteName(D23)</f>
        <v>CHFAB6L10Y_Quote</v>
      </c>
      <c r="F23" s="70">
        <f>_xll.qlRateHelperRate($D23)</f>
        <v>1.7250000000000002E-3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42129</v>
      </c>
      <c r="I23" s="79">
        <f>_xll.qlRateHelperLatestDate($D23)</f>
        <v>45783</v>
      </c>
      <c r="J23" s="68">
        <v>1.7355898657369839E-3</v>
      </c>
      <c r="M23" s="154"/>
      <c r="O23" s="154"/>
      <c r="V23" s="164"/>
      <c r="X23" s="165"/>
      <c r="Y23" s="166"/>
    </row>
    <row r="24" spans="4:25" x14ac:dyDescent="0.2">
      <c r="D24" s="69" t="str">
        <v>obj_002bd</v>
      </c>
      <c r="E24" s="69" t="str">
        <f>_xll.qlRateHelperQuoteName(D24)</f>
        <v>CHFAB6L11Y_Quote</v>
      </c>
      <c r="F24" s="70">
        <f>_xll.qlRateHelperRate($D24)</f>
        <v>2.2750000000000005E-3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42129</v>
      </c>
      <c r="I24" s="79">
        <f>_xll.qlRateHelperLatestDate($D24)</f>
        <v>46147</v>
      </c>
      <c r="J24" s="68">
        <v>2.2960528684671236E-3</v>
      </c>
      <c r="M24" s="154"/>
      <c r="O24" s="154"/>
      <c r="V24" s="164"/>
      <c r="X24" s="165"/>
      <c r="Y24" s="166"/>
    </row>
    <row r="25" spans="4:25" x14ac:dyDescent="0.2">
      <c r="D25" s="69" t="str">
        <v>obj_002bc</v>
      </c>
      <c r="E25" s="69" t="str">
        <f>_xll.qlRateHelperQuoteName(D25)</f>
        <v>CHFAB6L12Y_Quote</v>
      </c>
      <c r="F25" s="70">
        <f>_xll.qlRateHelperRate($D25)</f>
        <v>2.7750000000000001E-3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42129</v>
      </c>
      <c r="I25" s="79">
        <f>_xll.qlRateHelperLatestDate($D25)</f>
        <v>46512</v>
      </c>
      <c r="J25" s="68">
        <v>2.8072128067069433E-3</v>
      </c>
      <c r="M25" s="154"/>
      <c r="O25" s="154"/>
      <c r="V25" s="164"/>
      <c r="X25" s="165"/>
      <c r="Y25" s="166"/>
    </row>
    <row r="26" spans="4:25" x14ac:dyDescent="0.2">
      <c r="D26" s="69" t="str">
        <v>obj_002c2</v>
      </c>
      <c r="E26" s="69" t="str">
        <f>_xll.qlRateHelperQuoteName(D26)</f>
        <v>CHFAB6L15Y_Quote</v>
      </c>
      <c r="F26" s="70">
        <f>_xll.qlRateHelperRate($D26)</f>
        <v>3.9500000000000004E-3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42129</v>
      </c>
      <c r="I26" s="79">
        <f>_xll.qlRateHelperLatestDate($D26)</f>
        <v>47610</v>
      </c>
      <c r="J26" s="68">
        <v>4.0147996887461559E-3</v>
      </c>
      <c r="M26" s="154"/>
      <c r="O26" s="154"/>
      <c r="V26" s="164"/>
      <c r="X26" s="165"/>
      <c r="Y26" s="166"/>
    </row>
    <row r="27" spans="4:25" x14ac:dyDescent="0.2">
      <c r="D27" s="69" t="str">
        <v>obj_002d3</v>
      </c>
      <c r="E27" s="69" t="str">
        <f>_xll.qlRateHelperQuoteName(D27)</f>
        <v>CHFAB6L20Y_Quote</v>
      </c>
      <c r="F27" s="70">
        <f>_xll.qlRateHelperRate($D27)</f>
        <v>5.1750000000000008E-3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42129</v>
      </c>
      <c r="I27" s="79">
        <f>_xll.qlRateHelperLatestDate($D27)</f>
        <v>49437</v>
      </c>
      <c r="J27" s="68">
        <v>5.2858547409039584E-3</v>
      </c>
      <c r="M27" s="154"/>
      <c r="O27" s="154"/>
      <c r="V27" s="164"/>
      <c r="X27" s="165"/>
      <c r="Y27" s="166"/>
    </row>
    <row r="28" spans="4:25" x14ac:dyDescent="0.2">
      <c r="D28" s="69" t="str">
        <v>obj_002d1</v>
      </c>
      <c r="E28" s="69" t="str">
        <f>_xll.qlRateHelperQuoteName(D28)</f>
        <v>CHFAB6L25Y_Quote</v>
      </c>
      <c r="F28" s="70">
        <f>_xll.qlRateHelperRate($D28)</f>
        <v>5.7750000000000015E-3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42129</v>
      </c>
      <c r="I28" s="79">
        <f>_xll.qlRateHelperLatestDate($D28)</f>
        <v>51264</v>
      </c>
      <c r="J28" s="68">
        <v>5.9067965178513388E-3</v>
      </c>
      <c r="M28" s="154"/>
      <c r="O28" s="154"/>
      <c r="V28" s="164"/>
      <c r="X28" s="165"/>
      <c r="Y28" s="166"/>
    </row>
    <row r="29" spans="4:25" x14ac:dyDescent="0.2">
      <c r="D29" s="69" t="str">
        <v>obj_002b1</v>
      </c>
      <c r="E29" s="69" t="str">
        <f>_xll.qlRateHelperQuoteName(D29)</f>
        <v>CHFAB6L30Y_Quote</v>
      </c>
      <c r="F29" s="70">
        <f>_xll.qlRateHelperRate($D29)</f>
        <v>6.0750000000000005E-3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42129</v>
      </c>
      <c r="I29" s="79">
        <f>_xll.qlRateHelperLatestDate($D29)</f>
        <v>53087</v>
      </c>
      <c r="J29" s="68">
        <v>6.2118112170349892E-3</v>
      </c>
      <c r="M29" s="154"/>
      <c r="O29" s="154"/>
      <c r="X29" s="165"/>
      <c r="Y29" s="166"/>
    </row>
    <row r="30" spans="4:25" x14ac:dyDescent="0.2">
      <c r="D30" s="69" t="str">
        <v>obj_002c9</v>
      </c>
      <c r="E30" s="69" t="str">
        <f>_xll.qlRateHelperQuoteName(D30)</f>
        <v>CHFAB6L35Y_Quote</v>
      </c>
      <c r="F30" s="70">
        <f>_xll.qlRateHelperRate($D30)</f>
        <v>6.1749999999999991E-3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42129</v>
      </c>
      <c r="I30" s="79">
        <f>_xll.qlRateHelperLatestDate($D30)</f>
        <v>54913</v>
      </c>
      <c r="J30" s="68">
        <v>6.301201606613102E-3</v>
      </c>
      <c r="M30" s="154"/>
      <c r="O30" s="154"/>
      <c r="X30" s="165"/>
      <c r="Y30" s="166"/>
    </row>
    <row r="31" spans="4:25" x14ac:dyDescent="0.2">
      <c r="D31" s="69" t="str">
        <v>obj_002af</v>
      </c>
      <c r="E31" s="69" t="str">
        <f>_xll.qlRateHelperQuoteName(D31)</f>
        <v>CHFAB6L40Y_Quote</v>
      </c>
      <c r="F31" s="70">
        <f>_xll.qlRateHelperRate($D31)</f>
        <v>6.1250000000000002E-3</v>
      </c>
      <c r="G31" s="70">
        <f>IF(ISERROR(_xll.qlSwapRateHelperSpread($D31)),IF(ISERROR(_xll.qlFuturesRateHelperConvexityAdjustment($D31)),"--",_xll.qlFuturesRateHelperConvexityAdjustment($D31)),_xll.qlSwapRateHelperSpread($D31))</f>
        <v>0</v>
      </c>
      <c r="H31" s="78">
        <f>_xll.qlRateHelperEarliestDate($D31)</f>
        <v>42129</v>
      </c>
      <c r="I31" s="79">
        <f>_xll.qlRateHelperLatestDate($D31)</f>
        <v>56739</v>
      </c>
      <c r="J31" s="68">
        <v>6.2258431450668561E-3</v>
      </c>
      <c r="M31" s="154"/>
      <c r="O31" s="154"/>
      <c r="X31" s="165"/>
      <c r="Y31" s="166"/>
    </row>
    <row r="32" spans="4:25" x14ac:dyDescent="0.2">
      <c r="D32" s="69" t="str">
        <v>obj_002c7</v>
      </c>
      <c r="E32" s="69" t="str">
        <f>_xll.qlRateHelperQuoteName(D32)</f>
        <v>CHFAB6L50Y_Quote</v>
      </c>
      <c r="F32" s="70">
        <f>_xll.qlRateHelperRate($D32)</f>
        <v>5.7750000000000015E-3</v>
      </c>
      <c r="G32" s="70">
        <f>IF(ISERROR(_xll.qlSwapRateHelperSpread($D32)),IF(ISERROR(_xll.qlFuturesRateHelperConvexityAdjustment($D32)),"--",_xll.qlFuturesRateHelperConvexityAdjustment($D32)),_xll.qlSwapRateHelperSpread($D32))</f>
        <v>0</v>
      </c>
      <c r="H32" s="78">
        <f>_xll.qlRateHelperEarliestDate($D32)</f>
        <v>42129</v>
      </c>
      <c r="I32" s="79">
        <f>_xll.qlRateHelperLatestDate($D32)</f>
        <v>60392</v>
      </c>
      <c r="J32" s="68">
        <v>5.8014983954659937E-3</v>
      </c>
      <c r="M32" s="154"/>
      <c r="O32" s="154"/>
      <c r="X32" s="165"/>
      <c r="Y32" s="166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5"/>
      <c r="Y33" s="166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5"/>
      <c r="Y34" s="166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5"/>
      <c r="Y35" s="166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5"/>
      <c r="Y36" s="166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5"/>
      <c r="Y37" s="166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5"/>
      <c r="Y38" s="166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5"/>
      <c r="Y39" s="166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5"/>
      <c r="Y40" s="166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5"/>
      <c r="Y41" s="166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5"/>
      <c r="Y42" s="166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5"/>
      <c r="Y43" s="166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5"/>
      <c r="Y44" s="166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5"/>
      <c r="Y45" s="166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5"/>
      <c r="Y46" s="166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5"/>
      <c r="Y47" s="166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5"/>
      <c r="Y48" s="166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5"/>
      <c r="Y49" s="166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5"/>
      <c r="Y50" s="166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5"/>
      <c r="Y51" s="166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5"/>
      <c r="Y52" s="166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5"/>
      <c r="Y53" s="166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1"/>
  <sheetViews>
    <sheetView workbookViewId="0">
      <selection activeCell="I2" sqref="I2"/>
    </sheetView>
  </sheetViews>
  <sheetFormatPr defaultRowHeight="13.5" x14ac:dyDescent="0.25"/>
  <cols>
    <col min="1" max="1" width="7" style="44" customWidth="1"/>
    <col min="2" max="2" width="6" style="44" bestFit="1" customWidth="1"/>
    <col min="3" max="3" width="7.28515625" style="44" customWidth="1"/>
    <col min="4" max="4" width="25.5703125" style="44" bestFit="1" customWidth="1"/>
    <col min="5" max="5" width="6" style="44" bestFit="1" customWidth="1"/>
    <col min="6" max="6" width="15.42578125" style="44" customWidth="1"/>
    <col min="7" max="7" width="15.85546875" style="44" customWidth="1"/>
    <col min="8" max="8" width="27.5703125" style="44" bestFit="1" customWidth="1"/>
    <col min="9" max="9" width="17.28515625" style="44" bestFit="1" customWidth="1"/>
    <col min="10" max="10" width="15.140625" style="44" bestFit="1" customWidth="1"/>
    <col min="11" max="11" width="2.2851562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3" ht="11.25" customHeight="1" x14ac:dyDescent="0.25">
      <c r="A1" s="205"/>
      <c r="B1" s="195"/>
      <c r="C1" s="195"/>
      <c r="D1" s="195"/>
      <c r="E1" s="195"/>
      <c r="F1" s="195"/>
      <c r="G1" s="195"/>
      <c r="H1" s="196" t="s">
        <v>84</v>
      </c>
      <c r="I1" s="196" t="str">
        <f>Currency&amp;"_YC"&amp;$H$1&amp;"RH"</f>
        <v>CHF_YCSTDRH</v>
      </c>
      <c r="J1" s="197"/>
      <c r="K1" s="198"/>
      <c r="L1" s="185"/>
    </row>
    <row r="2" spans="1:13" ht="23.25" customHeight="1" x14ac:dyDescent="0.25">
      <c r="A2" s="56" t="s">
        <v>133</v>
      </c>
      <c r="B2" s="56" t="s">
        <v>119</v>
      </c>
      <c r="C2" s="56" t="s">
        <v>130</v>
      </c>
      <c r="D2" s="56" t="s">
        <v>107</v>
      </c>
      <c r="E2" s="56" t="s">
        <v>129</v>
      </c>
      <c r="F2" s="56" t="s">
        <v>106</v>
      </c>
      <c r="G2" s="56" t="s">
        <v>83</v>
      </c>
      <c r="H2" s="56" t="s">
        <v>82</v>
      </c>
      <c r="I2" s="121" t="str">
        <f>IF(Serialize,_xll.ohObjectSave(I3:I39,SerializationPath&amp;#REF!,FileOverwrite,Serialize),"---")</f>
        <v>---</v>
      </c>
      <c r="J2" s="140" t="str">
        <f>_xll.ohRangeRetrieveError(I2)</f>
        <v/>
      </c>
      <c r="K2" s="199"/>
    </row>
    <row r="3" spans="1:13" x14ac:dyDescent="0.25">
      <c r="A3" s="56" t="s">
        <v>131</v>
      </c>
      <c r="B3" s="207" t="s">
        <v>102</v>
      </c>
      <c r="C3" s="207">
        <v>0</v>
      </c>
      <c r="D3" s="207" t="s">
        <v>103</v>
      </c>
      <c r="E3" s="207" t="b">
        <v>0</v>
      </c>
      <c r="F3" s="207" t="s">
        <v>110</v>
      </c>
      <c r="G3" s="208" t="str">
        <f>_xll.qlIborIndex(,,A3,C3,Currency,Calendar,D3,E3,F3,,Permanent,Trigger,FileOverwrite)</f>
        <v>obj_002d4#0012</v>
      </c>
      <c r="H3" s="208" t="str">
        <f>PROPER(Currency)&amp;"Tois"&amp;"LastFixing"&amp;QuoteSuffix</f>
        <v>ChfToisLastFixing_Quote</v>
      </c>
      <c r="I3" s="208" t="str">
        <f>_xll.qlDepositRateHelper(,H3,G3,Permanent,Trigger,FileOverwrite)</f>
        <v>obj_002de#0029</v>
      </c>
      <c r="J3" s="140" t="str">
        <f>_xll.ohRangeRetrieveError(I3)</f>
        <v/>
      </c>
      <c r="K3" s="199"/>
      <c r="M3" s="202"/>
    </row>
    <row r="4" spans="1:13" x14ac:dyDescent="0.25">
      <c r="A4" s="56" t="s">
        <v>131</v>
      </c>
      <c r="B4" s="207" t="s">
        <v>118</v>
      </c>
      <c r="C4" s="207">
        <v>2</v>
      </c>
      <c r="D4" s="207" t="s">
        <v>103</v>
      </c>
      <c r="E4" s="207" t="b">
        <v>0</v>
      </c>
      <c r="F4" s="207" t="s">
        <v>110</v>
      </c>
      <c r="G4" s="208" t="str">
        <f>_xll.qlIborIndex(,,A4,C4,Currency,Calendar,D4,E4,F4,,Permanent,Trigger,FileOverwrite)</f>
        <v>obj_002db#0006</v>
      </c>
      <c r="H4" s="208" t="str">
        <f>PROPER(Currency)&amp;FamilyName&amp;B4&amp;"LastFixing"&amp;QuoteSuffix</f>
        <v>ChfLiborSNLastFixing_Quote</v>
      </c>
      <c r="I4" s="208" t="str">
        <f>_xll.qlDepositRateHelper(,H4,G4,Permanent,Trigger,FileOverwrite)</f>
        <v>obj_002e6#0007</v>
      </c>
      <c r="J4" s="140" t="str">
        <f>_xll.ohRangeRetrieveError(I4)</f>
        <v/>
      </c>
      <c r="K4" s="199"/>
    </row>
    <row r="5" spans="1:13" x14ac:dyDescent="0.25">
      <c r="A5" s="56" t="s">
        <v>132</v>
      </c>
      <c r="B5" s="207" t="s">
        <v>101</v>
      </c>
      <c r="C5" s="207">
        <v>2</v>
      </c>
      <c r="D5" s="207" t="s">
        <v>103</v>
      </c>
      <c r="E5" s="207" t="b">
        <v>0</v>
      </c>
      <c r="F5" s="207" t="s">
        <v>110</v>
      </c>
      <c r="G5" s="208" t="str">
        <f>_xll.qlIborIndex(,,A5,C5,Currency,Calendar,D5,E5,F5,,Permanent,Trigger,FileOverwrite)</f>
        <v>obj_002da#0006</v>
      </c>
      <c r="H5" s="208" t="str">
        <f>PROPER(Currency)&amp;FamilyName&amp;B5&amp;"LastFixing"&amp;QuoteSuffix</f>
        <v>ChfLiborSWLastFixing_Quote</v>
      </c>
      <c r="I5" s="208" t="str">
        <f>_xll.qlDepositRateHelper(,H5,G5,Permanent,Trigger,FileOverwrite)</f>
        <v>obj_002e5#0007</v>
      </c>
      <c r="J5" s="140" t="str">
        <f>_xll.ohRangeRetrieveError(I5)</f>
        <v/>
      </c>
      <c r="K5" s="199"/>
    </row>
    <row r="6" spans="1:13" x14ac:dyDescent="0.25">
      <c r="A6" s="56" t="s">
        <v>100</v>
      </c>
      <c r="B6" s="207" t="s">
        <v>100</v>
      </c>
      <c r="C6" s="207">
        <v>2</v>
      </c>
      <c r="D6" s="207" t="s">
        <v>103</v>
      </c>
      <c r="E6" s="207" t="b">
        <v>1</v>
      </c>
      <c r="F6" s="207" t="s">
        <v>110</v>
      </c>
      <c r="G6" s="208" t="str">
        <f>_xll.qlIborIndex(,,A6,C6,Currency,Calendar,D6,E6,F6,,Permanent,Trigger,FileOverwrite)</f>
        <v>obj_002d8#0006</v>
      </c>
      <c r="H6" s="208" t="str">
        <f>PROPER(Currency)&amp;FamilyName&amp;B6&amp;"LastFixing"&amp;QuoteSuffix</f>
        <v>ChfLibor1MLastFixing_Quote</v>
      </c>
      <c r="I6" s="208" t="str">
        <f>_xll.qlDepositRateHelper(,H6,G6,Permanent,Trigger,FileOverwrite)</f>
        <v>obj_002e4#0007</v>
      </c>
      <c r="J6" s="140" t="str">
        <f>_xll.ohRangeRetrieveError(I6)</f>
        <v/>
      </c>
      <c r="K6" s="199"/>
    </row>
    <row r="7" spans="1:13" x14ac:dyDescent="0.25">
      <c r="A7" s="56" t="s">
        <v>99</v>
      </c>
      <c r="B7" s="207" t="s">
        <v>99</v>
      </c>
      <c r="C7" s="207">
        <v>2</v>
      </c>
      <c r="D7" s="207" t="s">
        <v>103</v>
      </c>
      <c r="E7" s="207" t="b">
        <v>1</v>
      </c>
      <c r="F7" s="207" t="s">
        <v>110</v>
      </c>
      <c r="G7" s="208" t="str">
        <f>_xll.qlIborIndex(,,A7,C7,Currency,Calendar,D7,E7,F7,,Permanent,Trigger,FileOverwrite)</f>
        <v>obj_002d7#0006</v>
      </c>
      <c r="H7" s="208" t="str">
        <f>PROPER(Currency)&amp;FamilyName&amp;B7&amp;"LastFixing"&amp;QuoteSuffix</f>
        <v>ChfLibor2MLastFixing_Quote</v>
      </c>
      <c r="I7" s="208" t="str">
        <f>_xll.qlDepositRateHelper(,H7,G7,Permanent,Trigger,FileOverwrite)</f>
        <v>obj_002e3#0007</v>
      </c>
      <c r="J7" s="140" t="str">
        <f>_xll.ohRangeRetrieveError(I7)</f>
        <v/>
      </c>
      <c r="K7" s="199"/>
    </row>
    <row r="8" spans="1:13" x14ac:dyDescent="0.25">
      <c r="A8" s="56" t="s">
        <v>74</v>
      </c>
      <c r="B8" s="207" t="s">
        <v>74</v>
      </c>
      <c r="C8" s="207">
        <v>2</v>
      </c>
      <c r="D8" s="207" t="s">
        <v>103</v>
      </c>
      <c r="E8" s="207" t="b">
        <v>1</v>
      </c>
      <c r="F8" s="207" t="s">
        <v>110</v>
      </c>
      <c r="G8" s="208" t="str">
        <f>_xll.qlIborIndex(,,A8,C8,Currency,Calendar,D8,E8,F8,,Permanent,Trigger,FileOverwrite)</f>
        <v>obj_002d6#0006</v>
      </c>
      <c r="H8" s="208" t="str">
        <f>PROPER(Currency)&amp;FamilyName&amp;B8&amp;"LastFixing"&amp;QuoteSuffix</f>
        <v>ChfLibor3MLastFixing_Quote</v>
      </c>
      <c r="I8" s="208" t="str">
        <f>_xll.qlDepositRateHelper(,H8,G8,Permanent,Trigger,FileOverwrite)</f>
        <v>obj_002e2#0007</v>
      </c>
      <c r="J8" s="140" t="str">
        <f>_xll.ohRangeRetrieveError(I8)</f>
        <v/>
      </c>
      <c r="K8" s="199"/>
    </row>
    <row r="9" spans="1:13" x14ac:dyDescent="0.25">
      <c r="A9" s="56" t="s">
        <v>98</v>
      </c>
      <c r="B9" s="207" t="s">
        <v>98</v>
      </c>
      <c r="C9" s="207">
        <v>2</v>
      </c>
      <c r="D9" s="207" t="s">
        <v>103</v>
      </c>
      <c r="E9" s="207" t="b">
        <v>1</v>
      </c>
      <c r="F9" s="207" t="s">
        <v>110</v>
      </c>
      <c r="G9" s="208" t="str">
        <f>_xll.qlIborIndex(,,A9,C9,Currency,Calendar,D9,E9,F9,,Permanent,Trigger,FileOverwrite)</f>
        <v>obj_002d5#0006</v>
      </c>
      <c r="H9" s="208" t="str">
        <f>PROPER(Currency)&amp;FamilyName&amp;B9&amp;"LastFixing"&amp;QuoteSuffix</f>
        <v>ChfLibor6MLastFixing_Quote</v>
      </c>
      <c r="I9" s="208" t="str">
        <f>_xll.qlDepositRateHelper(,H9,G9,Permanent,Trigger,FileOverwrite)</f>
        <v>obj_002e1#0007</v>
      </c>
      <c r="J9" s="140" t="str">
        <f>_xll.ohRangeRetrieveError(I9)</f>
        <v/>
      </c>
      <c r="K9" s="199"/>
    </row>
    <row r="10" spans="1:13" x14ac:dyDescent="0.25">
      <c r="A10" s="56" t="s">
        <v>36</v>
      </c>
      <c r="B10" s="207" t="s">
        <v>36</v>
      </c>
      <c r="C10" s="207">
        <v>2</v>
      </c>
      <c r="D10" s="207" t="s">
        <v>103</v>
      </c>
      <c r="E10" s="207" t="b">
        <v>1</v>
      </c>
      <c r="F10" s="207" t="s">
        <v>110</v>
      </c>
      <c r="G10" s="208" t="str">
        <f>_xll.qlIborIndex(,,A10,C10,Currency,Calendar,D10,E10,F10,,Permanent,Trigger,FileOverwrite)</f>
        <v>obj_002dc#0006</v>
      </c>
      <c r="H10" s="208" t="str">
        <f>PROPER(Currency)&amp;FamilyName&amp;B10&amp;"LastFixing"&amp;QuoteSuffix</f>
        <v>ChfLibor1YLastFixing_Quote</v>
      </c>
      <c r="I10" s="208" t="str">
        <f>_xll.qlDepositRateHelper(,H10,G10,Permanent,Trigger,FileOverwrite)</f>
        <v>obj_002df#0007</v>
      </c>
      <c r="J10" s="140" t="str">
        <f>_xll.ohRangeRetrieveError(I10)</f>
        <v/>
      </c>
      <c r="K10" s="199"/>
    </row>
    <row r="11" spans="1:13" ht="14.25" thickBot="1" x14ac:dyDescent="0.3">
      <c r="A11" s="206"/>
      <c r="B11" s="200"/>
      <c r="C11" s="200"/>
      <c r="D11" s="200"/>
      <c r="E11" s="200"/>
      <c r="F11" s="200"/>
      <c r="G11" s="200"/>
      <c r="H11" s="200"/>
      <c r="I11" s="200"/>
      <c r="J11" s="200"/>
      <c r="K11" s="201"/>
    </row>
  </sheetData>
  <dataValidations count="2">
    <dataValidation type="list" allowBlank="1" showInputMessage="1" showErrorMessage="1" sqref="D3:D10">
      <formula1>"Following,Modified Following,Preceding,Modified Preceding,Unadjusted,Half-Month Modified Following"</formula1>
    </dataValidation>
    <dataValidation type="list" allowBlank="1" showInputMessage="1" showErrorMessage="1" sqref="F3:F10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H2" sqref="H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74</v>
      </c>
      <c r="F1" s="124"/>
      <c r="G1" s="125" t="str">
        <f>Currency&amp;"_YC"&amp;"STDRH"</f>
        <v>CHF_YCSTDRH</v>
      </c>
      <c r="H1" s="55" t="str">
        <f>$G$1&amp;"_Futures"&amp;$E$1&amp;".xml"</f>
        <v>CHF_YCSTDRH_Futures3M.xml</v>
      </c>
      <c r="I1" s="126"/>
      <c r="J1" s="48"/>
    </row>
    <row r="2" spans="1:12" ht="32.25" customHeight="1" x14ac:dyDescent="0.25">
      <c r="A2" s="60"/>
      <c r="B2" s="120" t="s">
        <v>97</v>
      </c>
      <c r="C2" s="56" t="s">
        <v>96</v>
      </c>
      <c r="D2" s="127" t="s">
        <v>95</v>
      </c>
      <c r="E2" s="56" t="s">
        <v>83</v>
      </c>
      <c r="F2" s="56" t="s">
        <v>82</v>
      </c>
      <c r="G2" s="120" t="s">
        <v>94</v>
      </c>
      <c r="H2" s="121" t="str">
        <f>IF(Serialize,_xll.ohObjectSave(H3:H44,SerializationPath&amp;H1,FileOverwrite,Serialize),"---")</f>
        <v>---</v>
      </c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>Currency&amp;"FUT"&amp;$E$1&amp;$D3&amp;"ConvAdj"&amp;QuoteSuffix</f>
        <v>CHFFUT3MK5ConvAdj_Quote</v>
      </c>
      <c r="H3" s="131" t="str">
        <f>_xll.qlFuturesRateHelper(,$F3,$D3,$E3,$G3,Permanent,Trigger,ObjectOverwrite)</f>
        <v>obj_00229#0006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>Currency&amp;"FUT"&amp;$E$1&amp;$D4&amp;"ConvAdj"&amp;QuoteSuffix</f>
        <v>CHFFUT3MM5ConvAdj_Quote</v>
      </c>
      <c r="H4" s="131" t="str">
        <f>_xll.qlFuturesRateHelper(,$F4,$D4,$E4,$G4,Permanent,Trigger,ObjectOverwrite)</f>
        <v>obj_00210#0008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>Currency&amp;"FUT"&amp;$E$1&amp;$D5&amp;"ConvAdj"&amp;QuoteSuffix</f>
        <v>CHFFUT3MN5ConvAdj_Quote</v>
      </c>
      <c r="H5" s="131" t="str">
        <f>_xll.qlFuturesRateHelper(,$F5,$D5,$E5,$G5,Permanent,Trigger,ObjectOverwrite)</f>
        <v>obj_0021a#0006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>Currency&amp;"FUT"&amp;$E$1&amp;$D6&amp;"ConvAdj"&amp;QuoteSuffix</f>
        <v>CHFFUT3MQ5ConvAdj_Quote</v>
      </c>
      <c r="H6" s="131" t="str">
        <f>_xll.qlFuturesRateHelper(,$F6,$D6,$E6,$G6,Permanent,Trigger,ObjectOverwrite)</f>
        <v>obj_00222#0006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>Currency&amp;"FUT"&amp;$E$1&amp;$D7&amp;"ConvAdj"&amp;QuoteSuffix</f>
        <v>CHFFUT3MU5ConvAdj_Quote</v>
      </c>
      <c r="H7" s="131" t="str">
        <f>_xll.qlFuturesRateHelper(,$F7,$D7,$E7,$G7,Permanent,Trigger,ObjectOverwrite)</f>
        <v>obj_0022a#0006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>Currency&amp;"FUT"&amp;$E$1&amp;$D8&amp;"ConvAdj"&amp;QuoteSuffix</f>
        <v>CHFFUT3MV5ConvAdj_Quote</v>
      </c>
      <c r="H8" s="131" t="str">
        <f>_xll.qlFuturesRateHelper(,$F8,$D8,$E8,$G8,Permanent,Trigger,ObjectOverwrite)</f>
        <v>obj_0021e#0006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>Currency&amp;"FUT"&amp;$E$1&amp;$D9&amp;"ConvAdj"&amp;QuoteSuffix</f>
        <v>CHFFUT3MX5ConvAdj_Quote</v>
      </c>
      <c r="H9" s="131" t="str">
        <f>_xll.qlFuturesRateHelper(,$F9,$D9,$E9,$G9,Permanent,Trigger,ObjectOverwrite)</f>
        <v>obj_00231#0006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>Currency&amp;"FUT"&amp;$E$1&amp;$D10&amp;"ConvAdj"&amp;QuoteSuffix</f>
        <v>CHFFUT3MZ5ConvAdj_Quote</v>
      </c>
      <c r="H10" s="131" t="str">
        <f>_xll.qlFuturesRateHelper(,$F10,$D10,$E10,$G10,Permanent,Trigger,ObjectOverwrite)</f>
        <v>obj_0021f#0006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>Currency&amp;"FUT"&amp;$E$1&amp;$D11&amp;"ConvAdj"&amp;QuoteSuffix</f>
        <v>CHFFUT3MF6ConvAdj_Quote</v>
      </c>
      <c r="H11" s="131" t="str">
        <f>_xll.qlFuturesRateHelper(,$F11,$D11,$E11,$G11,Permanent,Trigger,ObjectOverwrite)</f>
        <v>obj_00230#0006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>Currency&amp;"FUT"&amp;$E$1&amp;$D12&amp;"ConvAdj"&amp;QuoteSuffix</f>
        <v>CHFFUT3MG6ConvAdj_Quote</v>
      </c>
      <c r="H12" s="131" t="str">
        <f>_xll.qlFuturesRateHelper(,$F12,$D12,$E12,$G12,Permanent,Trigger,ObjectOverwrite)</f>
        <v>obj_0021c#0006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>Currency&amp;"FUT"&amp;$E$1&amp;$D13&amp;"ConvAdj"&amp;QuoteSuffix</f>
        <v>CHFFUT3MH6ConvAdj_Quote</v>
      </c>
      <c r="H13" s="131" t="str">
        <f>_xll.qlFuturesRateHelper(,$F13,$D13,$E13,$G13,Permanent,Trigger,ObjectOverwrite)</f>
        <v>obj_00239#0006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>Currency&amp;"FUT"&amp;$E$1&amp;$D14&amp;"ConvAdj"&amp;QuoteSuffix</f>
        <v>CHFFUT3MJ6ConvAdj_Quote</v>
      </c>
      <c r="H14" s="131" t="str">
        <f>_xll.qlFuturesRateHelper(,$F14,$D14,$E14,$G14,Permanent,Trigger,ObjectOverwrite)</f>
        <v>obj_00219#0006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>Currency&amp;"FUT"&amp;$E$1&amp;$D15&amp;"ConvAdj"&amp;QuoteSuffix</f>
        <v>CHFFUT3MM6ConvAdj_Quote</v>
      </c>
      <c r="H15" s="131" t="str">
        <f>_xll.qlFuturesRateHelper(,$F15,$D15,$E15,$G15,Permanent,Trigger,ObjectOverwrite)</f>
        <v>obj_00234#0006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>Currency&amp;"FUT"&amp;$E$1&amp;$D16&amp;"ConvAdj"&amp;QuoteSuffix</f>
        <v>CHFFUT3MU6ConvAdj_Quote</v>
      </c>
      <c r="H16" s="131" t="str">
        <f>_xll.qlFuturesRateHelper(,$F16,$D16,$E16,$G16,Permanent,Trigger,ObjectOverwrite)</f>
        <v>obj_00232#0006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>Currency&amp;"FUT"&amp;$E$1&amp;$D17&amp;"ConvAdj"&amp;QuoteSuffix</f>
        <v>CHFFUT3MZ6ConvAdj_Quote</v>
      </c>
      <c r="H17" s="131" t="str">
        <f>_xll.qlFuturesRateHelper(,$F17,$D17,$E17,$G17,Permanent,Trigger,ObjectOverwrite)</f>
        <v>obj_00226#0006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>Currency&amp;"FUT"&amp;$E$1&amp;$D18&amp;"ConvAdj"&amp;QuoteSuffix</f>
        <v>CHFFUT3MH7ConvAdj_Quote</v>
      </c>
      <c r="H18" s="131" t="str">
        <f>_xll.qlFuturesRateHelper(,$F18,$D18,$E18,$G18,Permanent,Trigger,ObjectOverwrite)</f>
        <v>obj_00215#0006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>Currency&amp;"FUT"&amp;$E$1&amp;$D19&amp;"ConvAdj"&amp;QuoteSuffix</f>
        <v>CHFFUT3MM7ConvAdj_Quote</v>
      </c>
      <c r="H19" s="131" t="str">
        <f>_xll.qlFuturesRateHelper(,$F19,$D19,$E19,$G19,Permanent,Trigger,ObjectOverwrite)</f>
        <v>obj_00224#0006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>Currency&amp;"FUT"&amp;$E$1&amp;$D20&amp;"ConvAdj"&amp;QuoteSuffix</f>
        <v>CHFFUT3MU7ConvAdj_Quote</v>
      </c>
      <c r="H20" s="131" t="str">
        <f>_xll.qlFuturesRateHelper(,$F20,$D20,$E20,$G20,Permanent,Trigger,ObjectOverwrite)</f>
        <v>obj_00235#0006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>Currency&amp;"FUT"&amp;$E$1&amp;$D21&amp;"ConvAdj"&amp;QuoteSuffix</f>
        <v>CHFFUT3MZ7ConvAdj_Quote</v>
      </c>
      <c r="H21" s="131" t="str">
        <f>_xll.qlFuturesRateHelper(,$F21,$D21,$E21,$G21,Permanent,Trigger,ObjectOverwrite)</f>
        <v>obj_00211#0006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>Currency&amp;"FUT"&amp;$E$1&amp;$D22&amp;"ConvAdj"&amp;QuoteSuffix</f>
        <v>CHFFUT3MH8ConvAdj_Quote</v>
      </c>
      <c r="H22" s="131" t="str">
        <f>_xll.qlFuturesRateHelper(,$F22,$D22,$E22,$G22,Permanent,Trigger,ObjectOverwrite)</f>
        <v>obj_00228#0006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>Currency&amp;"FUT"&amp;$E$1&amp;$D23&amp;"ConvAdj"&amp;QuoteSuffix</f>
        <v>CHFFUT3MM8ConvAdj_Quote</v>
      </c>
      <c r="H23" s="131" t="str">
        <f>_xll.qlFuturesRateHelper(,$F23,$D23,$E23,$G23,Permanent,Trigger,ObjectOverwrite)</f>
        <v>obj_00217#0006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>Currency&amp;"FUT"&amp;$E$1&amp;$D24&amp;"ConvAdj"&amp;QuoteSuffix</f>
        <v>CHFFUT3MU8ConvAdj_Quote</v>
      </c>
      <c r="H24" s="131" t="str">
        <f>_xll.qlFuturesRateHelper(,$F24,$D24,$E24,$G24,Permanent,Trigger,ObjectOverwrite)</f>
        <v>obj_00237#0006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>Currency&amp;"FUT"&amp;$E$1&amp;$D25&amp;"ConvAdj"&amp;QuoteSuffix</f>
        <v>CHFFUT3MZ8ConvAdj_Quote</v>
      </c>
      <c r="H25" s="131" t="str">
        <f>_xll.qlFuturesRateHelper(,$F25,$D25,$E25,$G25,Permanent,Trigger,ObjectOverwrite)</f>
        <v>obj_00214#0006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>Currency&amp;"FUT"&amp;$E$1&amp;$D26&amp;"ConvAdj"&amp;QuoteSuffix</f>
        <v>CHFFUT3MH9ConvAdj_Quote</v>
      </c>
      <c r="H26" s="131" t="str">
        <f>_xll.qlFuturesRateHelper(,$F26,$D26,$E26,$G26,Permanent,Trigger,ObjectOverwrite)</f>
        <v>obj_00216#0006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>Currency&amp;"FUT"&amp;$E$1&amp;$D27&amp;"ConvAdj"&amp;QuoteSuffix</f>
        <v>CHFFUT3MM9ConvAdj_Quote</v>
      </c>
      <c r="H27" s="131" t="str">
        <f>_xll.qlFuturesRateHelper(,$F27,$D27,$E27,$G27,Permanent,Trigger,ObjectOverwrite)</f>
        <v>obj_0021d#0006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>Currency&amp;"FUT"&amp;$E$1&amp;$D28&amp;"ConvAdj"&amp;QuoteSuffix</f>
        <v>CHFFUT3MU9ConvAdj_Quote</v>
      </c>
      <c r="H28" s="131" t="str">
        <f>_xll.qlFuturesRateHelper(,$F28,$D28,$E28,$G28,Permanent,Trigger,ObjectOverwrite)</f>
        <v>obj_00238#0006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>Currency&amp;"FUT"&amp;$E$1&amp;$D29&amp;"ConvAdj"&amp;QuoteSuffix</f>
        <v>CHFFUT3MZ9ConvAdj_Quote</v>
      </c>
      <c r="H29" s="131" t="str">
        <f>_xll.qlFuturesRateHelper(,$F29,$D29,$E29,$G29,Permanent,Trigger,ObjectOverwrite)</f>
        <v>obj_00213#0006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>Currency&amp;"FUT"&amp;$E$1&amp;$D30&amp;"ConvAdj"&amp;QuoteSuffix</f>
        <v>CHFFUT3MH0ConvAdj_Quote</v>
      </c>
      <c r="H30" s="131" t="str">
        <f>_xll.qlFuturesRateHelper(,$F30,$D30,$E30,$G30,Permanent,Trigger,ObjectOverwrite)</f>
        <v>obj_00227#0006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>Currency&amp;"FUT"&amp;$E$1&amp;$D31&amp;"ConvAdj"&amp;QuoteSuffix</f>
        <v>CHFFUT3MM0ConvAdj_Quote</v>
      </c>
      <c r="H31" s="131" t="str">
        <f>_xll.qlFuturesRateHelper(,$F31,$D31,$E31,$G31,Permanent,Trigger,ObjectOverwrite)</f>
        <v>obj_0022c#0006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>Currency&amp;"FUT"&amp;$E$1&amp;$D32&amp;"ConvAdj"&amp;QuoteSuffix</f>
        <v>CHFFUT3MU0ConvAdj_Quote</v>
      </c>
      <c r="H32" s="131" t="str">
        <f>_xll.qlFuturesRateHelper(,$F32,$D32,$E32,$G32,Permanent,Trigger,ObjectOverwrite)</f>
        <v>obj_00212#0006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>Currency&amp;"FUT"&amp;$E$1&amp;$D33&amp;"ConvAdj"&amp;QuoteSuffix</f>
        <v>CHFFUT3MZ0ConvAdj_Quote</v>
      </c>
      <c r="H33" s="131" t="str">
        <f>_xll.qlFuturesRateHelper(,$F33,$D33,$E33,$G33,Permanent,Trigger,ObjectOverwrite)</f>
        <v>obj_0021b#0006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>Currency&amp;"FUT"&amp;$E$1&amp;$D34&amp;"ConvAdj"&amp;QuoteSuffix</f>
        <v>CHFFUT3MH1ConvAdj_Quote</v>
      </c>
      <c r="H34" s="131" t="str">
        <f>_xll.qlFuturesRateHelper(,$F34,$D34,$E34,$G34,Permanent,Trigger,ObjectOverwrite)</f>
        <v>obj_00221#0006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2">PROPER(Currency)&amp;FamilyName&amp;$E$1</f>
        <v>ChfLibor3M</v>
      </c>
      <c r="F35" s="130" t="str">
        <f t="shared" ref="F35:F44" si="3">Currency&amp;"FUT"&amp;$E$1&amp;$D35&amp;QuoteSuffix</f>
        <v>CHFFUT3MM1_Quote</v>
      </c>
      <c r="G35" s="152" t="str">
        <f>Currency&amp;"FUT"&amp;$E$1&amp;$D35&amp;"ConvAdj"&amp;QuoteSuffix</f>
        <v>CHFFUT3MM1ConvAdj_Quote</v>
      </c>
      <c r="H35" s="131" t="str">
        <f>_xll.qlFuturesRateHelper(,$F35,$D35,$E35,$G35,Permanent,Trigger,ObjectOverwrite)</f>
        <v>obj_00225#0006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2"/>
        <v>ChfLibor3M</v>
      </c>
      <c r="F36" s="130" t="str">
        <f t="shared" si="3"/>
        <v>CHFFUT3MU1_Quote</v>
      </c>
      <c r="G36" s="152" t="str">
        <f>Currency&amp;"FUT"&amp;$E$1&amp;$D36&amp;"ConvAdj"&amp;QuoteSuffix</f>
        <v>CHFFUT3MU1ConvAdj_Quote</v>
      </c>
      <c r="H36" s="131" t="str">
        <f>_xll.qlFuturesRateHelper(,$F36,$D36,$E36,$G36,Permanent,Trigger,ObjectOverwrite)</f>
        <v>obj_00218#0006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2"/>
        <v>ChfLibor3M</v>
      </c>
      <c r="F37" s="130" t="str">
        <f t="shared" si="3"/>
        <v>CHFFUT3MZ1_Quote</v>
      </c>
      <c r="G37" s="152" t="str">
        <f>Currency&amp;"FUT"&amp;$E$1&amp;$D37&amp;"ConvAdj"&amp;QuoteSuffix</f>
        <v>CHFFUT3MZ1ConvAdj_Quote</v>
      </c>
      <c r="H37" s="131" t="str">
        <f>_xll.qlFuturesRateHelper(,$F37,$D37,$E37,$G37,Permanent,Trigger,ObjectOverwrite)</f>
        <v>obj_00220#0006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2"/>
        <v>ChfLibor3M</v>
      </c>
      <c r="F38" s="130" t="str">
        <f t="shared" si="3"/>
        <v>CHFFUT3MH2_Quote</v>
      </c>
      <c r="G38" s="152" t="str">
        <f>Currency&amp;"FUT"&amp;$E$1&amp;$D38&amp;"ConvAdj"&amp;QuoteSuffix</f>
        <v>CHFFUT3MH2ConvAdj_Quote</v>
      </c>
      <c r="H38" s="131" t="str">
        <f>_xll.qlFuturesRateHelper(,$F38,$D38,$E38,$G38,Permanent,Trigger,ObjectOverwrite)</f>
        <v>obj_0022d#0006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2"/>
        <v>ChfLibor3M</v>
      </c>
      <c r="F39" s="130" t="str">
        <f t="shared" si="3"/>
        <v>CHFFUT3MM2_Quote</v>
      </c>
      <c r="G39" s="152" t="str">
        <f>Currency&amp;"FUT"&amp;$E$1&amp;$D39&amp;"ConvAdj"&amp;QuoteSuffix</f>
        <v>CHFFUT3MM2ConvAdj_Quote</v>
      </c>
      <c r="H39" s="131" t="str">
        <f>_xll.qlFuturesRateHelper(,$F39,$D39,$E39,$G39,Permanent,Trigger,ObjectOverwrite)</f>
        <v>obj_00223#0006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2"/>
        <v>ChfLibor3M</v>
      </c>
      <c r="F40" s="130" t="str">
        <f t="shared" si="3"/>
        <v>CHFFUT3MU2_Quote</v>
      </c>
      <c r="G40" s="152" t="str">
        <f>Currency&amp;"FUT"&amp;$E$1&amp;$D40&amp;"ConvAdj"&amp;QuoteSuffix</f>
        <v>CHFFUT3MU2ConvAdj_Quote</v>
      </c>
      <c r="H40" s="131" t="str">
        <f>_xll.qlFuturesRateHelper(,$F40,$D40,$E40,$G40,Permanent,Trigger,ObjectOverwrite)</f>
        <v>obj_0022e#0006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2"/>
        <v>ChfLibor3M</v>
      </c>
      <c r="F41" s="130" t="str">
        <f t="shared" si="3"/>
        <v>CHFFUT3MZ2_Quote</v>
      </c>
      <c r="G41" s="152" t="str">
        <f>Currency&amp;"FUT"&amp;$E$1&amp;$D41&amp;"ConvAdj"&amp;QuoteSuffix</f>
        <v>CHFFUT3MZ2ConvAdj_Quote</v>
      </c>
      <c r="H41" s="131" t="str">
        <f>_xll.qlFuturesRateHelper(,$F41,$D41,$E41,$G41,Permanent,Trigger,ObjectOverwrite)</f>
        <v>obj_0022b#0006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2"/>
        <v>ChfLibor3M</v>
      </c>
      <c r="F42" s="130" t="str">
        <f t="shared" si="3"/>
        <v>CHFFUT3MH3_Quote</v>
      </c>
      <c r="G42" s="152" t="str">
        <f>Currency&amp;"FUT"&amp;$E$1&amp;$D42&amp;"ConvAdj"&amp;QuoteSuffix</f>
        <v>CHFFUT3MH3ConvAdj_Quote</v>
      </c>
      <c r="H42" s="131" t="str">
        <f>_xll.qlFuturesRateHelper(,$F42,$D42,$E42,$G42,Permanent,Trigger,ObjectOverwrite)</f>
        <v>obj_00233#0006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2"/>
        <v>ChfLibor3M</v>
      </c>
      <c r="F43" s="130" t="str">
        <f t="shared" si="3"/>
        <v>CHFFUT3MM3_Quote</v>
      </c>
      <c r="G43" s="152" t="str">
        <f>Currency&amp;"FUT"&amp;$E$1&amp;$D43&amp;"ConvAdj"&amp;QuoteSuffix</f>
        <v>CHFFUT3MM3ConvAdj_Quote</v>
      </c>
      <c r="H43" s="131" t="str">
        <f>_xll.qlFuturesRateHelper(,$F43,$D43,$E43,$G43,Permanent,Trigger,ObjectOverwrite)</f>
        <v>obj_00236#0006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2"/>
        <v>ChfLibor3M</v>
      </c>
      <c r="F44" s="130" t="str">
        <f t="shared" si="3"/>
        <v>CHFFUT3MU3_Quote</v>
      </c>
      <c r="G44" s="152" t="str">
        <f>Currency&amp;"FUT"&amp;$E$1&amp;$D44&amp;"ConvAdj"&amp;QuoteSuffix</f>
        <v>CHFFUT3MU3ConvAdj_Quote</v>
      </c>
      <c r="H44" s="131" t="str">
        <f>_xll.qlFuturesRateHelper(,$F44,$D44,$E44,$G44,Permanent,Trigger,ObjectOverwrite)</f>
        <v>obj_0022f#0006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2"/>
  <sheetViews>
    <sheetView topLeftCell="C1" workbookViewId="0">
      <selection activeCell="K2" sqref="K2"/>
    </sheetView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7" width="3" style="44" bestFit="1" customWidth="1"/>
    <col min="18" max="16384" width="9.140625" style="44"/>
  </cols>
  <sheetData>
    <row r="1" spans="1:17" x14ac:dyDescent="0.25">
      <c r="A1" s="188"/>
      <c r="B1" s="189"/>
      <c r="C1" s="189"/>
      <c r="D1" s="189"/>
      <c r="E1" s="189"/>
      <c r="F1" s="189"/>
      <c r="G1" s="189"/>
      <c r="H1" s="190" t="str">
        <f>IndexTenor</f>
        <v>6M</v>
      </c>
      <c r="I1" s="190" t="str">
        <f>Currency&amp;"_YC"&amp;"STDRH"</f>
        <v>CHF_YCSTDRH</v>
      </c>
      <c r="J1" s="191" t="str">
        <f>I1&amp;"_Swaps.xml"</f>
        <v>CHF_YCSTDRH_Swaps.xml</v>
      </c>
      <c r="K1" s="189" t="e">
        <f>NA()</f>
        <v>#N/A</v>
      </c>
      <c r="L1" s="189"/>
      <c r="M1" s="192"/>
    </row>
    <row r="2" spans="1:17" ht="22.5" x14ac:dyDescent="0.25">
      <c r="A2" s="51"/>
      <c r="B2" s="56" t="s">
        <v>109</v>
      </c>
      <c r="C2" s="56"/>
      <c r="D2" s="56"/>
      <c r="E2" s="56"/>
      <c r="F2" s="56" t="s">
        <v>108</v>
      </c>
      <c r="G2" s="56" t="s">
        <v>107</v>
      </c>
      <c r="H2" s="56" t="s">
        <v>106</v>
      </c>
      <c r="I2" s="56" t="s">
        <v>105</v>
      </c>
      <c r="J2" s="56" t="s">
        <v>82</v>
      </c>
      <c r="K2" s="121" t="str">
        <f>IF(Serialize,_xll.ohObjectSave(K3:K41,SerializationPath&amp;J1,FileOverwrite,Serialize),"---")</f>
        <v>---</v>
      </c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obj_001db#0018</v>
      </c>
      <c r="L3" s="140" t="str">
        <f>_xll.ohRangeRetrieveError(K3)</f>
        <v/>
      </c>
      <c r="M3" s="136"/>
      <c r="O3" s="176"/>
      <c r="P3" s="176"/>
      <c r="Q3" s="176"/>
    </row>
    <row r="4" spans="1:17" s="57" customFormat="1" ht="11.25" customHeight="1" x14ac:dyDescent="0.2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93"/>
      <c r="P4" s="193"/>
      <c r="Q4" s="193"/>
    </row>
    <row r="5" spans="1:17" ht="11.25" customHeight="1" x14ac:dyDescent="0.25">
      <c r="A5" s="51"/>
      <c r="B5" s="141" t="s">
        <v>104</v>
      </c>
      <c r="C5" s="141" t="s">
        <v>36</v>
      </c>
      <c r="D5" s="141" t="str">
        <f t="array" ref="D5:D41">VLOOKUP(Currency,Conventions,2)</f>
        <v>AB</v>
      </c>
      <c r="E5" s="141" t="str">
        <f t="array" ref="E5:E41">IborType</f>
        <v>6L</v>
      </c>
      <c r="F5" s="133" t="str">
        <f t="shared" ref="F5:F68" si="0">IF(UPPER(LEFT($D5))="A","Annual",IF(UPPER(LEFT($D5))="S","Semiannual","--"))</f>
        <v>Annual</v>
      </c>
      <c r="G5" s="133" t="s">
        <v>103</v>
      </c>
      <c r="H5" s="133" t="str">
        <f t="shared" ref="H5:H68" si="1">IF(UPPER(RIGHT($D5))="B",BondBasisDayCounter,IF(UPPER(RIGHT($D5))="M",MoneyMarketDayCounter,"--"))</f>
        <v>30/360 (Bond Basis)</v>
      </c>
      <c r="I5" s="142">
        <v>0</v>
      </c>
      <c r="J5" s="143" t="str">
        <f t="shared" ref="J5:J41" si="2">Currency&amp;$D5&amp;$E5&amp;$C5&amp;QuoteSuffix</f>
        <v>CHFAB6L1Y_Quote</v>
      </c>
      <c r="K5" s="144" t="str">
        <f>_xll.qlSwapRateHelper2(,$J5,$C5,Calendar,$F5,$G5,$H5,$K$3,$I5,B5,,Permanent,Trigger,ObjectOverwrite)</f>
        <v>obj_002b3#0045</v>
      </c>
      <c r="L5" s="137" t="str">
        <f>_xll.ohRangeRetrieveError(K5)</f>
        <v/>
      </c>
      <c r="M5" s="138"/>
      <c r="O5" s="194"/>
      <c r="P5" s="146"/>
      <c r="Q5" s="146"/>
    </row>
    <row r="6" spans="1:17" ht="11.25" customHeight="1" x14ac:dyDescent="0.25">
      <c r="A6" s="51"/>
      <c r="B6" s="141" t="s">
        <v>104</v>
      </c>
      <c r="C6" s="141" t="s">
        <v>35</v>
      </c>
      <c r="D6" s="141" t="str">
        <v>AB</v>
      </c>
      <c r="E6" s="141" t="str">
        <v>6L</v>
      </c>
      <c r="F6" s="129" t="str">
        <f t="shared" si="0"/>
        <v>Annual</v>
      </c>
      <c r="G6" s="129" t="s">
        <v>103</v>
      </c>
      <c r="H6" s="129" t="str">
        <f t="shared" si="1"/>
        <v>30/360 (Bond Basis)</v>
      </c>
      <c r="I6" s="142">
        <v>0</v>
      </c>
      <c r="J6" s="145" t="str">
        <f t="shared" si="2"/>
        <v>CHFAB6L15M_Quote</v>
      </c>
      <c r="K6" s="144" t="str">
        <f>_xll.qlSwapRateHelper2(,$J6,$C6,Calendar,$F6,$G6,$H6,$K$3,$I6,B6,,Permanent,Trigger,ObjectOverwrite)</f>
        <v>obj_002b2#0010</v>
      </c>
      <c r="L6" s="137" t="str">
        <f>_xll.ohRangeRetrieveError(K6)</f>
        <v/>
      </c>
      <c r="M6" s="138"/>
      <c r="O6" s="194"/>
      <c r="P6" s="146"/>
      <c r="Q6" s="146"/>
    </row>
    <row r="7" spans="1:17" ht="11.25" customHeight="1" x14ac:dyDescent="0.25">
      <c r="A7" s="51"/>
      <c r="B7" s="141" t="s">
        <v>104</v>
      </c>
      <c r="C7" s="141" t="s">
        <v>34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103</v>
      </c>
      <c r="H7" s="129" t="str">
        <f t="shared" si="1"/>
        <v>30/360 (Bond Basis)</v>
      </c>
      <c r="I7" s="142">
        <v>0</v>
      </c>
      <c r="J7" s="145" t="str">
        <f t="shared" si="2"/>
        <v>CHFAB6L18M_Quote</v>
      </c>
      <c r="K7" s="144" t="str">
        <f>_xll.qlSwapRateHelper2(,$J7,$C7,Calendar,$F7,$G7,$H7,$K$3,$I7,B7,,Permanent,Trigger,ObjectOverwrite)</f>
        <v>obj_002cb#0010</v>
      </c>
      <c r="L7" s="137" t="str">
        <f>_xll.ohRangeRetrieveError(K7)</f>
        <v/>
      </c>
      <c r="M7" s="138"/>
      <c r="O7" s="194"/>
      <c r="P7" s="146"/>
      <c r="Q7" s="146"/>
    </row>
    <row r="8" spans="1:17" ht="11.25" customHeight="1" x14ac:dyDescent="0.25">
      <c r="A8" s="51"/>
      <c r="B8" s="141" t="s">
        <v>104</v>
      </c>
      <c r="C8" s="141" t="s">
        <v>33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103</v>
      </c>
      <c r="H8" s="129" t="str">
        <f t="shared" si="1"/>
        <v>30/360 (Bond Basis)</v>
      </c>
      <c r="I8" s="142">
        <v>0</v>
      </c>
      <c r="J8" s="145" t="str">
        <f t="shared" si="2"/>
        <v>CHFAB6L21M_Quote</v>
      </c>
      <c r="K8" s="144" t="str">
        <f>_xll.qlSwapRateHelper2(,$J8,$C8,Calendar,$F8,$G8,$H8,$K$3,$I8,B8,,Permanent,Trigger,ObjectOverwrite)</f>
        <v>obj_002cd#0010</v>
      </c>
      <c r="L8" s="137" t="str">
        <f>_xll.ohRangeRetrieveError(K8)</f>
        <v/>
      </c>
      <c r="M8" s="138"/>
      <c r="O8" s="194"/>
      <c r="P8" s="146"/>
      <c r="Q8" s="146"/>
    </row>
    <row r="9" spans="1:17" ht="11.25" customHeight="1" x14ac:dyDescent="0.25">
      <c r="A9" s="51"/>
      <c r="B9" s="141" t="s">
        <v>104</v>
      </c>
      <c r="C9" s="141" t="s">
        <v>32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103</v>
      </c>
      <c r="H9" s="129" t="str">
        <f t="shared" si="1"/>
        <v>30/360 (Bond Basis)</v>
      </c>
      <c r="I9" s="142">
        <v>0</v>
      </c>
      <c r="J9" s="145" t="str">
        <f t="shared" si="2"/>
        <v>CHFAB6L2Y_Quote</v>
      </c>
      <c r="K9" s="144" t="str">
        <f>_xll.qlSwapRateHelper2(,$J9,$C9,Calendar,$F9,$G9,$H9,$K$3,$I9,B9,,Permanent,Trigger,ObjectOverwrite)</f>
        <v>obj_002ce#0010</v>
      </c>
      <c r="L9" s="137" t="str">
        <f>_xll.ohRangeRetrieveError(K9)</f>
        <v/>
      </c>
      <c r="M9" s="138"/>
      <c r="O9" s="194"/>
      <c r="P9" s="146"/>
      <c r="Q9" s="146"/>
    </row>
    <row r="10" spans="1:17" ht="11.25" customHeight="1" x14ac:dyDescent="0.25">
      <c r="A10" s="51"/>
      <c r="B10" s="141" t="s">
        <v>104</v>
      </c>
      <c r="C10" s="141" t="s">
        <v>31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103</v>
      </c>
      <c r="H10" s="129" t="str">
        <f t="shared" si="1"/>
        <v>30/360 (Bond Basis)</v>
      </c>
      <c r="I10" s="142">
        <v>0</v>
      </c>
      <c r="J10" s="145" t="str">
        <f t="shared" si="2"/>
        <v>CHFAB6L3Y_Quote</v>
      </c>
      <c r="K10" s="144" t="str">
        <f>_xll.qlSwapRateHelper2(,$J10,$C10,Calendar,$F10,$G10,$H10,$K$3,$I10,B10,,Permanent,Trigger,ObjectOverwrite)</f>
        <v>obj_002cc#0010</v>
      </c>
      <c r="L10" s="137" t="str">
        <f>_xll.ohRangeRetrieveError(K10)</f>
        <v/>
      </c>
      <c r="M10" s="138"/>
      <c r="O10" s="194"/>
      <c r="P10" s="176"/>
      <c r="Q10" s="176"/>
    </row>
    <row r="11" spans="1:17" ht="11.25" customHeight="1" x14ac:dyDescent="0.25">
      <c r="A11" s="51"/>
      <c r="B11" s="141" t="s">
        <v>104</v>
      </c>
      <c r="C11" s="141" t="s">
        <v>30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103</v>
      </c>
      <c r="H11" s="129" t="str">
        <f t="shared" si="1"/>
        <v>30/360 (Bond Basis)</v>
      </c>
      <c r="I11" s="142">
        <v>0</v>
      </c>
      <c r="J11" s="145" t="str">
        <f t="shared" si="2"/>
        <v>CHFAB6L4Y_Quote</v>
      </c>
      <c r="K11" s="144" t="str">
        <f>_xll.qlSwapRateHelper2(,$J11,$C11,Calendar,$F11,$G11,$H11,$K$3,$I11,B11,,Permanent,Trigger,ObjectOverwrite)</f>
        <v>obj_002c4#0010</v>
      </c>
      <c r="L11" s="137" t="str">
        <f>_xll.ohRangeRetrieveError(K11)</f>
        <v/>
      </c>
      <c r="M11" s="138"/>
      <c r="O11" s="194"/>
      <c r="P11" s="176"/>
      <c r="Q11" s="176"/>
    </row>
    <row r="12" spans="1:17" ht="11.25" customHeight="1" x14ac:dyDescent="0.25">
      <c r="A12" s="51"/>
      <c r="B12" s="141" t="s">
        <v>104</v>
      </c>
      <c r="C12" s="141" t="s">
        <v>29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103</v>
      </c>
      <c r="H12" s="129" t="str">
        <f t="shared" si="1"/>
        <v>30/360 (Bond Basis)</v>
      </c>
      <c r="I12" s="142">
        <v>0</v>
      </c>
      <c r="J12" s="145" t="str">
        <f t="shared" si="2"/>
        <v>CHFAB6L5Y_Quote</v>
      </c>
      <c r="K12" s="144" t="str">
        <f>_xll.qlSwapRateHelper2(,$J12,$C12,Calendar,$F12,$G12,$H12,$K$3,$I12,B12,,Permanent,Trigger,ObjectOverwrite)</f>
        <v>obj_002d2#0010</v>
      </c>
      <c r="L12" s="137" t="str">
        <f>_xll.ohRangeRetrieveError(K12)</f>
        <v/>
      </c>
      <c r="M12" s="138"/>
      <c r="O12" s="194"/>
      <c r="P12" s="176"/>
      <c r="Q12" s="176"/>
    </row>
    <row r="13" spans="1:17" ht="11.25" customHeight="1" x14ac:dyDescent="0.25">
      <c r="A13" s="51"/>
      <c r="B13" s="141" t="s">
        <v>104</v>
      </c>
      <c r="C13" s="141" t="s">
        <v>28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103</v>
      </c>
      <c r="H13" s="129" t="str">
        <f t="shared" si="1"/>
        <v>30/360 (Bond Basis)</v>
      </c>
      <c r="I13" s="142">
        <v>0</v>
      </c>
      <c r="J13" s="145" t="str">
        <f t="shared" si="2"/>
        <v>CHFAB6L6Y_Quote</v>
      </c>
      <c r="K13" s="144" t="str">
        <f>_xll.qlSwapRateHelper2(,$J13,$C13,Calendar,$F13,$G13,$H13,$K$3,$I13,B13,,Permanent,Trigger,ObjectOverwrite)</f>
        <v>obj_002b8#0010</v>
      </c>
      <c r="L13" s="137" t="str">
        <f>_xll.ohRangeRetrieveError(K13)</f>
        <v/>
      </c>
      <c r="M13" s="138"/>
      <c r="O13" s="194"/>
    </row>
    <row r="14" spans="1:17" ht="11.25" customHeight="1" x14ac:dyDescent="0.25">
      <c r="A14" s="51"/>
      <c r="B14" s="141" t="s">
        <v>104</v>
      </c>
      <c r="C14" s="141" t="s">
        <v>27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103</v>
      </c>
      <c r="H14" s="129" t="str">
        <f t="shared" si="1"/>
        <v>30/360 (Bond Basis)</v>
      </c>
      <c r="I14" s="142">
        <v>0</v>
      </c>
      <c r="J14" s="145" t="str">
        <f t="shared" si="2"/>
        <v>CHFAB6L7Y_Quote</v>
      </c>
      <c r="K14" s="144" t="str">
        <f>_xll.qlSwapRateHelper2(,$J14,$C14,Calendar,$F14,$G14,$H14,$K$3,$I14,B14,,Permanent,Trigger,ObjectOverwrite)</f>
        <v>obj_002c3#0010</v>
      </c>
      <c r="L14" s="137" t="str">
        <f>_xll.ohRangeRetrieveError(K14)</f>
        <v/>
      </c>
      <c r="M14" s="138"/>
      <c r="O14" s="194"/>
    </row>
    <row r="15" spans="1:17" ht="11.25" customHeight="1" x14ac:dyDescent="0.25">
      <c r="A15" s="51"/>
      <c r="B15" s="141" t="s">
        <v>104</v>
      </c>
      <c r="C15" s="141" t="s">
        <v>26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103</v>
      </c>
      <c r="H15" s="129" t="str">
        <f t="shared" si="1"/>
        <v>30/360 (Bond Basis)</v>
      </c>
      <c r="I15" s="142">
        <v>0</v>
      </c>
      <c r="J15" s="145" t="str">
        <f t="shared" si="2"/>
        <v>CHFAB6L8Y_Quote</v>
      </c>
      <c r="K15" s="144" t="str">
        <f>_xll.qlSwapRateHelper2(,$J15,$C15,Calendar,$F15,$G15,$H15,$K$3,$I15,B15,,Permanent,Trigger,ObjectOverwrite)</f>
        <v>obj_002b5#0010</v>
      </c>
      <c r="L15" s="137" t="str">
        <f>_xll.ohRangeRetrieveError(K15)</f>
        <v/>
      </c>
      <c r="M15" s="138"/>
      <c r="O15" s="194"/>
    </row>
    <row r="16" spans="1:17" ht="11.25" customHeight="1" x14ac:dyDescent="0.25">
      <c r="A16" s="51"/>
      <c r="B16" s="141" t="s">
        <v>104</v>
      </c>
      <c r="C16" s="141" t="s">
        <v>25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103</v>
      </c>
      <c r="H16" s="129" t="str">
        <f t="shared" si="1"/>
        <v>30/360 (Bond Basis)</v>
      </c>
      <c r="I16" s="142">
        <v>0</v>
      </c>
      <c r="J16" s="145" t="str">
        <f t="shared" si="2"/>
        <v>CHFAB6L9Y_Quote</v>
      </c>
      <c r="K16" s="144" t="str">
        <f>_xll.qlSwapRateHelper2(,$J16,$C16,Calendar,$F16,$G16,$H16,$K$3,$I16,B16,,Permanent,Trigger,ObjectOverwrite)</f>
        <v>obj_002b9#0010</v>
      </c>
      <c r="L16" s="137" t="str">
        <f>_xll.ohRangeRetrieveError(K16)</f>
        <v/>
      </c>
      <c r="M16" s="138"/>
      <c r="O16" s="194"/>
    </row>
    <row r="17" spans="1:15" ht="11.25" customHeight="1" x14ac:dyDescent="0.25">
      <c r="A17" s="51"/>
      <c r="B17" s="141" t="s">
        <v>104</v>
      </c>
      <c r="C17" s="141" t="s">
        <v>24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103</v>
      </c>
      <c r="H17" s="129" t="str">
        <f t="shared" si="1"/>
        <v>30/360 (Bond Basis)</v>
      </c>
      <c r="I17" s="142">
        <v>0</v>
      </c>
      <c r="J17" s="145" t="str">
        <f t="shared" si="2"/>
        <v>CHFAB6L10Y_Quote</v>
      </c>
      <c r="K17" s="144" t="str">
        <f>_xll.qlSwapRateHelper2(,$J17,$C17,Calendar,$F17,$G17,$H17,$K$3,$I17,B17,,Permanent,Trigger,ObjectOverwrite)</f>
        <v>obj_002b6#0010</v>
      </c>
      <c r="L17" s="137" t="str">
        <f>_xll.ohRangeRetrieveError(K17)</f>
        <v/>
      </c>
      <c r="M17" s="138"/>
      <c r="O17" s="194"/>
    </row>
    <row r="18" spans="1:15" ht="11.25" customHeight="1" x14ac:dyDescent="0.25">
      <c r="A18" s="51"/>
      <c r="B18" s="141" t="s">
        <v>104</v>
      </c>
      <c r="C18" s="141" t="s">
        <v>23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103</v>
      </c>
      <c r="H18" s="129" t="str">
        <f t="shared" si="1"/>
        <v>30/360 (Bond Basis)</v>
      </c>
      <c r="I18" s="142">
        <v>0</v>
      </c>
      <c r="J18" s="145" t="str">
        <f t="shared" si="2"/>
        <v>CHFAB6L11Y_Quote</v>
      </c>
      <c r="K18" s="144" t="str">
        <f>_xll.qlSwapRateHelper2(,$J18,$C18,Calendar,$F18,$G18,$H18,$K$3,$I18,B18,,Permanent,Trigger,ObjectOverwrite)</f>
        <v>obj_002bd#0010</v>
      </c>
      <c r="L18" s="137" t="str">
        <f>_xll.ohRangeRetrieveError(K18)</f>
        <v/>
      </c>
      <c r="M18" s="138"/>
      <c r="O18" s="194"/>
    </row>
    <row r="19" spans="1:15" ht="11.25" customHeight="1" x14ac:dyDescent="0.25">
      <c r="A19" s="51"/>
      <c r="B19" s="141" t="s">
        <v>104</v>
      </c>
      <c r="C19" s="141" t="s">
        <v>22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103</v>
      </c>
      <c r="H19" s="129" t="str">
        <f t="shared" si="1"/>
        <v>30/360 (Bond Basis)</v>
      </c>
      <c r="I19" s="142">
        <v>0</v>
      </c>
      <c r="J19" s="145" t="str">
        <f t="shared" si="2"/>
        <v>CHFAB6L12Y_Quote</v>
      </c>
      <c r="K19" s="144" t="str">
        <f>_xll.qlSwapRateHelper2(,$J19,$C19,Calendar,$F19,$G19,$H19,$K$3,$I19,B19,,Permanent,Trigger,ObjectOverwrite)</f>
        <v>obj_002bc#0010</v>
      </c>
      <c r="L19" s="137" t="str">
        <f>_xll.ohRangeRetrieveError(K19)</f>
        <v/>
      </c>
      <c r="M19" s="138"/>
      <c r="O19" s="194"/>
    </row>
    <row r="20" spans="1:15" ht="11.25" customHeight="1" x14ac:dyDescent="0.25">
      <c r="A20" s="51"/>
      <c r="B20" s="141" t="s">
        <v>104</v>
      </c>
      <c r="C20" s="141" t="s">
        <v>21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103</v>
      </c>
      <c r="H20" s="129" t="str">
        <f t="shared" si="1"/>
        <v>30/360 (Bond Basis)</v>
      </c>
      <c r="I20" s="142">
        <v>0</v>
      </c>
      <c r="J20" s="145" t="str">
        <f t="shared" si="2"/>
        <v>CHFAB6L13Y_Quote</v>
      </c>
      <c r="K20" s="144" t="str">
        <f>_xll.qlSwapRateHelper2(,$J20,$C20,Calendar,$F20,$G20,$H20,$K$3,$I20,B20,,Permanent,Trigger,ObjectOverwrite)</f>
        <v>obj_002cf#0010</v>
      </c>
      <c r="L20" s="137" t="str">
        <f>_xll.ohRangeRetrieveError(K20)</f>
        <v/>
      </c>
      <c r="M20" s="138"/>
      <c r="O20" s="194"/>
    </row>
    <row r="21" spans="1:15" ht="11.25" customHeight="1" x14ac:dyDescent="0.25">
      <c r="A21" s="51"/>
      <c r="B21" s="141" t="s">
        <v>104</v>
      </c>
      <c r="C21" s="141" t="s">
        <v>20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103</v>
      </c>
      <c r="H21" s="129" t="str">
        <f t="shared" si="1"/>
        <v>30/360 (Bond Basis)</v>
      </c>
      <c r="I21" s="142">
        <v>0</v>
      </c>
      <c r="J21" s="145" t="str">
        <f t="shared" si="2"/>
        <v>CHFAB6L14Y_Quote</v>
      </c>
      <c r="K21" s="144" t="str">
        <f>_xll.qlSwapRateHelper2(,$J21,$C21,Calendar,$F21,$G21,$H21,$K$3,$I21,B21,,Permanent,Trigger,ObjectOverwrite)</f>
        <v>obj_002be#0010</v>
      </c>
      <c r="L21" s="137" t="str">
        <f>_xll.ohRangeRetrieveError(K21)</f>
        <v/>
      </c>
      <c r="M21" s="138"/>
      <c r="O21" s="194"/>
    </row>
    <row r="22" spans="1:15" ht="11.25" customHeight="1" x14ac:dyDescent="0.25">
      <c r="A22" s="51"/>
      <c r="B22" s="141" t="s">
        <v>104</v>
      </c>
      <c r="C22" s="141" t="s">
        <v>19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103</v>
      </c>
      <c r="H22" s="129" t="str">
        <f t="shared" si="1"/>
        <v>30/360 (Bond Basis)</v>
      </c>
      <c r="I22" s="142">
        <v>0</v>
      </c>
      <c r="J22" s="145" t="str">
        <f t="shared" si="2"/>
        <v>CHFAB6L15Y_Quote</v>
      </c>
      <c r="K22" s="144" t="str">
        <f>_xll.qlSwapRateHelper2(,$J22,$C22,Calendar,$F22,$G22,$H22,$K$3,$I22,B22,,Permanent,Trigger,ObjectOverwrite)</f>
        <v>obj_002c2#0010</v>
      </c>
      <c r="L22" s="137" t="str">
        <f>_xll.ohRangeRetrieveError(K22)</f>
        <v/>
      </c>
      <c r="M22" s="138"/>
      <c r="O22" s="194"/>
    </row>
    <row r="23" spans="1:15" ht="11.25" customHeight="1" x14ac:dyDescent="0.25">
      <c r="A23" s="51"/>
      <c r="B23" s="141" t="s">
        <v>104</v>
      </c>
      <c r="C23" s="141" t="s">
        <v>18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103</v>
      </c>
      <c r="H23" s="129" t="str">
        <f t="shared" si="1"/>
        <v>30/360 (Bond Basis)</v>
      </c>
      <c r="I23" s="142">
        <v>0</v>
      </c>
      <c r="J23" s="145" t="str">
        <f t="shared" si="2"/>
        <v>CHFAB6L16Y_Quote</v>
      </c>
      <c r="K23" s="144" t="str">
        <f>_xll.qlSwapRateHelper2(,$J23,$C23,Calendar,$F23,$G23,$H23,$K$3,$I23,B23,,Permanent,Trigger,ObjectOverwrite)</f>
        <v>obj_002ca#0010</v>
      </c>
      <c r="L23" s="137" t="str">
        <f>_xll.ohRangeRetrieveError(K23)</f>
        <v/>
      </c>
      <c r="M23" s="138"/>
      <c r="O23" s="194"/>
    </row>
    <row r="24" spans="1:15" ht="11.25" customHeight="1" x14ac:dyDescent="0.25">
      <c r="A24" s="51"/>
      <c r="B24" s="141" t="s">
        <v>104</v>
      </c>
      <c r="C24" s="141" t="s">
        <v>17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103</v>
      </c>
      <c r="H24" s="129" t="str">
        <f t="shared" si="1"/>
        <v>30/360 (Bond Basis)</v>
      </c>
      <c r="I24" s="142">
        <v>0</v>
      </c>
      <c r="J24" s="145" t="str">
        <f t="shared" si="2"/>
        <v>CHFAB6L17Y_Quote</v>
      </c>
      <c r="K24" s="144" t="str">
        <f>_xll.qlSwapRateHelper2(,$J24,$C24,Calendar,$F24,$G24,$H24,$K$3,$I24,B24,,Permanent,Trigger,ObjectOverwrite)</f>
        <v>obj_002bf#0010</v>
      </c>
      <c r="L24" s="137" t="str">
        <f>_xll.ohRangeRetrieveError(K24)</f>
        <v/>
      </c>
      <c r="M24" s="138"/>
      <c r="O24" s="194"/>
    </row>
    <row r="25" spans="1:15" ht="11.25" customHeight="1" x14ac:dyDescent="0.25">
      <c r="A25" s="51"/>
      <c r="B25" s="141" t="s">
        <v>104</v>
      </c>
      <c r="C25" s="141" t="s">
        <v>16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103</v>
      </c>
      <c r="H25" s="129" t="str">
        <f t="shared" si="1"/>
        <v>30/360 (Bond Basis)</v>
      </c>
      <c r="I25" s="142">
        <v>0</v>
      </c>
      <c r="J25" s="145" t="str">
        <f t="shared" si="2"/>
        <v>CHFAB6L18Y_Quote</v>
      </c>
      <c r="K25" s="144" t="str">
        <f>_xll.qlSwapRateHelper2(,$J25,$C25,Calendar,$F25,$G25,$H25,$K$3,$I25,B25,,Permanent,Trigger,ObjectOverwrite)</f>
        <v>obj_002b7#0010</v>
      </c>
      <c r="L25" s="137" t="str">
        <f>_xll.ohRangeRetrieveError(K25)</f>
        <v/>
      </c>
      <c r="M25" s="138"/>
      <c r="O25" s="194"/>
    </row>
    <row r="26" spans="1:15" ht="11.25" customHeight="1" x14ac:dyDescent="0.25">
      <c r="A26" s="51"/>
      <c r="B26" s="141" t="s">
        <v>104</v>
      </c>
      <c r="C26" s="141" t="s">
        <v>15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103</v>
      </c>
      <c r="H26" s="129" t="str">
        <f t="shared" si="1"/>
        <v>30/360 (Bond Basis)</v>
      </c>
      <c r="I26" s="142">
        <v>0</v>
      </c>
      <c r="J26" s="145" t="str">
        <f t="shared" si="2"/>
        <v>CHFAB6L19Y_Quote</v>
      </c>
      <c r="K26" s="144" t="str">
        <f>_xll.qlSwapRateHelper2(,$J26,$C26,Calendar,$F26,$G26,$H26,$K$3,$I26,B26,,Permanent,Trigger,ObjectOverwrite)</f>
        <v>obj_002c8#0010</v>
      </c>
      <c r="L26" s="137" t="str">
        <f>_xll.ohRangeRetrieveError(K26)</f>
        <v/>
      </c>
      <c r="M26" s="138"/>
      <c r="O26" s="194"/>
    </row>
    <row r="27" spans="1:15" ht="11.25" customHeight="1" x14ac:dyDescent="0.25">
      <c r="A27" s="51"/>
      <c r="B27" s="141" t="s">
        <v>104</v>
      </c>
      <c r="C27" s="141" t="s">
        <v>14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103</v>
      </c>
      <c r="H27" s="129" t="str">
        <f t="shared" si="1"/>
        <v>30/360 (Bond Basis)</v>
      </c>
      <c r="I27" s="142">
        <v>0</v>
      </c>
      <c r="J27" s="145" t="str">
        <f t="shared" si="2"/>
        <v>CHFAB6L20Y_Quote</v>
      </c>
      <c r="K27" s="144" t="str">
        <f>_xll.qlSwapRateHelper2(,$J27,$C27,Calendar,$F27,$G27,$H27,$K$3,$I27,B27,,Permanent,Trigger,ObjectOverwrite)</f>
        <v>obj_002d3#0010</v>
      </c>
      <c r="L27" s="137" t="str">
        <f>_xll.ohRangeRetrieveError(K27)</f>
        <v/>
      </c>
      <c r="M27" s="138"/>
      <c r="O27" s="194"/>
    </row>
    <row r="28" spans="1:15" ht="11.25" customHeight="1" x14ac:dyDescent="0.25">
      <c r="A28" s="51"/>
      <c r="B28" s="141" t="s">
        <v>104</v>
      </c>
      <c r="C28" s="141" t="s">
        <v>13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103</v>
      </c>
      <c r="H28" s="129" t="str">
        <f t="shared" si="1"/>
        <v>30/360 (Bond Basis)</v>
      </c>
      <c r="I28" s="142">
        <v>0</v>
      </c>
      <c r="J28" s="145" t="str">
        <f t="shared" si="2"/>
        <v>CHFAB6L21Y_Quote</v>
      </c>
      <c r="K28" s="144" t="str">
        <f>_xll.qlSwapRateHelper2(,$J28,$C28,Calendar,$F28,$G28,$H28,$K$3,$I28,B28,,Permanent,Trigger,ObjectOverwrite)</f>
        <v>obj_002bb#0010</v>
      </c>
      <c r="L28" s="137" t="str">
        <f>_xll.ohRangeRetrieveError(K28)</f>
        <v/>
      </c>
      <c r="M28" s="138"/>
      <c r="O28" s="194"/>
    </row>
    <row r="29" spans="1:15" ht="11.25" customHeight="1" x14ac:dyDescent="0.25">
      <c r="A29" s="51"/>
      <c r="B29" s="141" t="s">
        <v>104</v>
      </c>
      <c r="C29" s="141" t="s">
        <v>12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103</v>
      </c>
      <c r="H29" s="129" t="str">
        <f t="shared" si="1"/>
        <v>30/360 (Bond Basis)</v>
      </c>
      <c r="I29" s="142">
        <v>0</v>
      </c>
      <c r="J29" s="145" t="str">
        <f t="shared" si="2"/>
        <v>CHFAB6L22Y_Quote</v>
      </c>
      <c r="K29" s="144" t="str">
        <f>_xll.qlSwapRateHelper2(,$J29,$C29,Calendar,$F29,$G29,$H29,$K$3,$I29,B29,,Permanent,Trigger,ObjectOverwrite)</f>
        <v>obj_002d0#0010</v>
      </c>
      <c r="L29" s="137" t="str">
        <f>_xll.ohRangeRetrieveError(K29)</f>
        <v/>
      </c>
      <c r="M29" s="138"/>
      <c r="O29" s="194"/>
    </row>
    <row r="30" spans="1:15" ht="11.25" customHeight="1" x14ac:dyDescent="0.25">
      <c r="A30" s="51"/>
      <c r="B30" s="141" t="s">
        <v>104</v>
      </c>
      <c r="C30" s="141" t="s">
        <v>11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103</v>
      </c>
      <c r="H30" s="129" t="str">
        <f t="shared" si="1"/>
        <v>30/360 (Bond Basis)</v>
      </c>
      <c r="I30" s="142">
        <v>0</v>
      </c>
      <c r="J30" s="145" t="str">
        <f t="shared" si="2"/>
        <v>CHFAB6L23Y_Quote</v>
      </c>
      <c r="K30" s="144" t="str">
        <f>_xll.qlSwapRateHelper2(,$J30,$C30,Calendar,$F30,$G30,$H30,$K$3,$I30,B30,,Permanent,Trigger,ObjectOverwrite)</f>
        <v>obj_002c5#0010</v>
      </c>
      <c r="L30" s="137" t="str">
        <f>_xll.ohRangeRetrieveError(K30)</f>
        <v/>
      </c>
      <c r="M30" s="138"/>
      <c r="O30" s="194"/>
    </row>
    <row r="31" spans="1:15" ht="11.25" customHeight="1" x14ac:dyDescent="0.25">
      <c r="A31" s="51"/>
      <c r="B31" s="141" t="s">
        <v>104</v>
      </c>
      <c r="C31" s="141" t="s">
        <v>10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103</v>
      </c>
      <c r="H31" s="129" t="str">
        <f t="shared" si="1"/>
        <v>30/360 (Bond Basis)</v>
      </c>
      <c r="I31" s="142">
        <v>0</v>
      </c>
      <c r="J31" s="145" t="str">
        <f t="shared" si="2"/>
        <v>CHFAB6L24Y_Quote</v>
      </c>
      <c r="K31" s="144" t="str">
        <f>_xll.qlSwapRateHelper2(,$J31,$C31,Calendar,$F31,$G31,$H31,$K$3,$I31,B31,,Permanent,Trigger,ObjectOverwrite)</f>
        <v>obj_002b4#0010</v>
      </c>
      <c r="L31" s="137" t="str">
        <f>_xll.ohRangeRetrieveError(K31)</f>
        <v/>
      </c>
      <c r="M31" s="138"/>
      <c r="O31" s="194"/>
    </row>
    <row r="32" spans="1:15" ht="11.25" customHeight="1" x14ac:dyDescent="0.25">
      <c r="A32" s="51"/>
      <c r="B32" s="141" t="s">
        <v>104</v>
      </c>
      <c r="C32" s="141" t="s">
        <v>9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103</v>
      </c>
      <c r="H32" s="129" t="str">
        <f t="shared" si="1"/>
        <v>30/360 (Bond Basis)</v>
      </c>
      <c r="I32" s="142">
        <v>0</v>
      </c>
      <c r="J32" s="145" t="str">
        <f t="shared" si="2"/>
        <v>CHFAB6L25Y_Quote</v>
      </c>
      <c r="K32" s="144" t="str">
        <f>_xll.qlSwapRateHelper2(,$J32,$C32,Calendar,$F32,$G32,$H32,$K$3,$I32,B32,,Permanent,Trigger,ObjectOverwrite)</f>
        <v>obj_002d1#0010</v>
      </c>
      <c r="L32" s="137" t="str">
        <f>_xll.ohRangeRetrieveError(K32)</f>
        <v/>
      </c>
      <c r="M32" s="138"/>
      <c r="O32" s="194"/>
    </row>
    <row r="33" spans="1:15" ht="11.25" customHeight="1" x14ac:dyDescent="0.25">
      <c r="A33" s="51"/>
      <c r="B33" s="141" t="s">
        <v>104</v>
      </c>
      <c r="C33" s="141" t="s">
        <v>8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103</v>
      </c>
      <c r="H33" s="129" t="str">
        <f t="shared" si="1"/>
        <v>30/360 (Bond Basis)</v>
      </c>
      <c r="I33" s="142">
        <v>0</v>
      </c>
      <c r="J33" s="145" t="str">
        <f t="shared" si="2"/>
        <v>CHFAB6L26Y_Quote</v>
      </c>
      <c r="K33" s="144" t="str">
        <f>_xll.qlSwapRateHelper2(,$J33,$C33,Calendar,$F33,$G33,$H33,$K$3,$I33,B33,,Permanent,Trigger,ObjectOverwrite)</f>
        <v>obj_002c1#0010</v>
      </c>
      <c r="L33" s="137" t="str">
        <f>_xll.ohRangeRetrieveError(K33)</f>
        <v/>
      </c>
      <c r="M33" s="138"/>
      <c r="O33" s="194"/>
    </row>
    <row r="34" spans="1:15" ht="11.25" customHeight="1" x14ac:dyDescent="0.25">
      <c r="A34" s="51"/>
      <c r="B34" s="141" t="s">
        <v>104</v>
      </c>
      <c r="C34" s="141" t="s">
        <v>7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103</v>
      </c>
      <c r="H34" s="129" t="str">
        <f t="shared" si="1"/>
        <v>30/360 (Bond Basis)</v>
      </c>
      <c r="I34" s="142">
        <v>0</v>
      </c>
      <c r="J34" s="145" t="str">
        <f t="shared" si="2"/>
        <v>CHFAB6L27Y_Quote</v>
      </c>
      <c r="K34" s="144" t="str">
        <f>_xll.qlSwapRateHelper2(,$J34,$C34,Calendar,$F34,$G34,$H34,$K$3,$I34,B34,,Permanent,Trigger,ObjectOverwrite)</f>
        <v>obj_002c0#0010</v>
      </c>
      <c r="L34" s="137" t="str">
        <f>_xll.ohRangeRetrieveError(K34)</f>
        <v/>
      </c>
      <c r="M34" s="138"/>
      <c r="O34" s="194"/>
    </row>
    <row r="35" spans="1:15" ht="11.25" customHeight="1" x14ac:dyDescent="0.25">
      <c r="A35" s="51"/>
      <c r="B35" s="141" t="s">
        <v>104</v>
      </c>
      <c r="C35" s="141" t="s">
        <v>6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103</v>
      </c>
      <c r="H35" s="129" t="str">
        <f t="shared" si="1"/>
        <v>30/360 (Bond Basis)</v>
      </c>
      <c r="I35" s="142">
        <v>0</v>
      </c>
      <c r="J35" s="145" t="str">
        <f t="shared" si="2"/>
        <v>CHFAB6L28Y_Quote</v>
      </c>
      <c r="K35" s="144" t="str">
        <f>_xll.qlSwapRateHelper2(,$J35,$C35,Calendar,$F35,$G35,$H35,$K$3,$I35,B35,,Permanent,Trigger,ObjectOverwrite)</f>
        <v>obj_002c6#0010</v>
      </c>
      <c r="L35" s="137" t="str">
        <f>_xll.ohRangeRetrieveError(K35)</f>
        <v/>
      </c>
      <c r="M35" s="138"/>
      <c r="O35" s="194"/>
    </row>
    <row r="36" spans="1:15" ht="11.25" customHeight="1" x14ac:dyDescent="0.25">
      <c r="A36" s="51"/>
      <c r="B36" s="141" t="s">
        <v>104</v>
      </c>
      <c r="C36" s="141" t="s">
        <v>5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103</v>
      </c>
      <c r="H36" s="129" t="str">
        <f t="shared" si="1"/>
        <v>30/360 (Bond Basis)</v>
      </c>
      <c r="I36" s="142">
        <v>0</v>
      </c>
      <c r="J36" s="145" t="str">
        <f t="shared" si="2"/>
        <v>CHFAB6L29Y_Quote</v>
      </c>
      <c r="K36" s="144" t="str">
        <f>_xll.qlSwapRateHelper2(,$J36,$C36,Calendar,$F36,$G36,$H36,$K$3,$I36,B36,,Permanent,Trigger,ObjectOverwrite)</f>
        <v>obj_002b0#0010</v>
      </c>
      <c r="L36" s="137" t="str">
        <f>_xll.ohRangeRetrieveError(K36)</f>
        <v/>
      </c>
      <c r="M36" s="138"/>
      <c r="O36" s="194"/>
    </row>
    <row r="37" spans="1:15" ht="11.25" customHeight="1" x14ac:dyDescent="0.25">
      <c r="A37" s="51"/>
      <c r="B37" s="141" t="s">
        <v>104</v>
      </c>
      <c r="C37" s="141" t="s">
        <v>4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103</v>
      </c>
      <c r="H37" s="129" t="str">
        <f t="shared" si="1"/>
        <v>30/360 (Bond Basis)</v>
      </c>
      <c r="I37" s="142">
        <v>0</v>
      </c>
      <c r="J37" s="145" t="str">
        <f t="shared" si="2"/>
        <v>CHFAB6L30Y_Quote</v>
      </c>
      <c r="K37" s="144" t="str">
        <f>_xll.qlSwapRateHelper2(,$J37,$C37,Calendar,$F37,$G37,$H37,$K$3,$I37,B37,,Permanent,Trigger,ObjectOverwrite)</f>
        <v>obj_002b1#0010</v>
      </c>
      <c r="L37" s="137" t="str">
        <f>_xll.ohRangeRetrieveError(K37)</f>
        <v/>
      </c>
      <c r="M37" s="138"/>
      <c r="O37" s="194"/>
    </row>
    <row r="38" spans="1:15" ht="11.25" customHeight="1" x14ac:dyDescent="0.25">
      <c r="A38" s="51"/>
      <c r="B38" s="141" t="s">
        <v>104</v>
      </c>
      <c r="C38" s="141" t="s">
        <v>3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103</v>
      </c>
      <c r="H38" s="129" t="str">
        <f t="shared" si="1"/>
        <v>30/360 (Bond Basis)</v>
      </c>
      <c r="I38" s="142">
        <v>0</v>
      </c>
      <c r="J38" s="145" t="str">
        <f t="shared" si="2"/>
        <v>CHFAB6L35Y_Quote</v>
      </c>
      <c r="K38" s="144" t="str">
        <f>_xll.qlSwapRateHelper2(,$J38,$C38,Calendar,$F38,$G38,$H38,$K$3,$I38,B38,,Permanent,Trigger,ObjectOverwrite)</f>
        <v>obj_002c9#0010</v>
      </c>
      <c r="L38" s="137" t="str">
        <f>_xll.ohRangeRetrieveError(K38)</f>
        <v/>
      </c>
      <c r="M38" s="138"/>
      <c r="O38" s="194"/>
    </row>
    <row r="39" spans="1:15" ht="11.25" customHeight="1" x14ac:dyDescent="0.25">
      <c r="A39" s="51"/>
      <c r="B39" s="141" t="s">
        <v>104</v>
      </c>
      <c r="C39" s="141" t="s">
        <v>2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103</v>
      </c>
      <c r="H39" s="129" t="str">
        <f t="shared" si="1"/>
        <v>30/360 (Bond Basis)</v>
      </c>
      <c r="I39" s="142">
        <v>0</v>
      </c>
      <c r="J39" s="145" t="str">
        <f t="shared" si="2"/>
        <v>CHFAB6L40Y_Quote</v>
      </c>
      <c r="K39" s="144" t="str">
        <f>_xll.qlSwapRateHelper2(,$J39,$C39,Calendar,$F39,$G39,$H39,$K$3,$I39,B39,,Permanent,Trigger,ObjectOverwrite)</f>
        <v>obj_002af#0010</v>
      </c>
      <c r="L39" s="137" t="str">
        <f>_xll.ohRangeRetrieveError(K39)</f>
        <v/>
      </c>
      <c r="M39" s="138"/>
      <c r="O39" s="194"/>
    </row>
    <row r="40" spans="1:15" ht="11.25" customHeight="1" x14ac:dyDescent="0.25">
      <c r="A40" s="51"/>
      <c r="B40" s="141" t="s">
        <v>104</v>
      </c>
      <c r="C40" s="141" t="s">
        <v>1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103</v>
      </c>
      <c r="H40" s="129" t="str">
        <f t="shared" si="1"/>
        <v>30/360 (Bond Basis)</v>
      </c>
      <c r="I40" s="142">
        <v>0</v>
      </c>
      <c r="J40" s="145" t="str">
        <f t="shared" si="2"/>
        <v>CHFAB6L50Y_Quote</v>
      </c>
      <c r="K40" s="144" t="str">
        <f>_xll.qlSwapRateHelper2(,$J40,$C40,Calendar,$F40,$G40,$H40,$K$3,$I40,B40,,Permanent,Trigger,ObjectOverwrite)</f>
        <v>obj_002c7#0010</v>
      </c>
      <c r="L40" s="137" t="str">
        <f>_xll.ohRangeRetrieveError(K40)</f>
        <v/>
      </c>
      <c r="M40" s="138"/>
      <c r="O40" s="194"/>
    </row>
    <row r="41" spans="1:15" ht="11.25" customHeight="1" x14ac:dyDescent="0.25">
      <c r="A41" s="51"/>
      <c r="B41" s="141" t="s">
        <v>104</v>
      </c>
      <c r="C41" s="141" t="s">
        <v>0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103</v>
      </c>
      <c r="H41" s="129" t="str">
        <f t="shared" si="1"/>
        <v>30/360 (Bond Basis)</v>
      </c>
      <c r="I41" s="142">
        <v>0</v>
      </c>
      <c r="J41" s="145" t="str">
        <f t="shared" si="2"/>
        <v>CHFAB6L60Y_Quote</v>
      </c>
      <c r="K41" s="144" t="str">
        <f>_xll.qlSwapRateHelper2(,$J41,$C41,Calendar,$F41,$G41,$H41,$K$3,$I41,B41,,Permanent,Trigger,ObjectOverwrite)</f>
        <v>obj_002ba#0010</v>
      </c>
      <c r="L41" s="137" t="str">
        <f>_xll.ohRangeRetrieveError(K41)</f>
        <v/>
      </c>
      <c r="M41" s="138"/>
      <c r="O41" s="194"/>
    </row>
    <row r="42" spans="1:15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22"/>
      <c r="L42" s="122"/>
      <c r="M42" s="147"/>
    </row>
    <row r="43" spans="1:15" ht="11.25" customHeight="1" x14ac:dyDescent="0.25">
      <c r="A43" s="177"/>
      <c r="B43" s="178"/>
      <c r="C43" s="178"/>
      <c r="D43" s="178"/>
      <c r="E43" s="178"/>
      <c r="F43" s="177"/>
      <c r="G43" s="177"/>
      <c r="H43" s="177"/>
      <c r="I43" s="179"/>
      <c r="J43" s="180"/>
      <c r="K43" s="181"/>
      <c r="L43" s="182"/>
      <c r="M43" s="183"/>
      <c r="N43" s="184"/>
      <c r="O43" s="184"/>
    </row>
    <row r="44" spans="1:15" ht="11.25" customHeight="1" x14ac:dyDescent="0.25">
      <c r="A44" s="177"/>
      <c r="B44" s="178"/>
      <c r="C44" s="178"/>
      <c r="D44" s="178"/>
      <c r="E44" s="178"/>
      <c r="F44" s="177"/>
      <c r="G44" s="177"/>
      <c r="H44" s="177"/>
      <c r="I44" s="179"/>
      <c r="J44" s="180"/>
      <c r="K44" s="181"/>
      <c r="L44" s="182"/>
      <c r="M44" s="183"/>
      <c r="N44" s="184"/>
      <c r="O44" s="184"/>
    </row>
    <row r="45" spans="1:15" ht="11.25" customHeight="1" x14ac:dyDescent="0.25">
      <c r="A45" s="177"/>
      <c r="B45" s="178"/>
      <c r="C45" s="178"/>
      <c r="D45" s="178"/>
      <c r="E45" s="178"/>
      <c r="F45" s="177"/>
      <c r="G45" s="177"/>
      <c r="H45" s="177"/>
      <c r="I45" s="179"/>
      <c r="J45" s="180"/>
      <c r="K45" s="181"/>
      <c r="L45" s="182"/>
      <c r="M45" s="183"/>
      <c r="N45" s="184"/>
      <c r="O45" s="184"/>
    </row>
    <row r="46" spans="1:15" ht="11.25" customHeight="1" x14ac:dyDescent="0.25">
      <c r="A46" s="177"/>
      <c r="B46" s="178"/>
      <c r="C46" s="178"/>
      <c r="D46" s="178"/>
      <c r="E46" s="178"/>
      <c r="F46" s="177"/>
      <c r="G46" s="177"/>
      <c r="H46" s="177"/>
      <c r="I46" s="179"/>
      <c r="J46" s="180"/>
      <c r="K46" s="181"/>
      <c r="L46" s="182"/>
      <c r="M46" s="183"/>
      <c r="N46" s="184"/>
      <c r="O46" s="184"/>
    </row>
    <row r="47" spans="1:15" ht="11.25" customHeight="1" x14ac:dyDescent="0.25">
      <c r="A47" s="177"/>
      <c r="B47" s="178"/>
      <c r="C47" s="178"/>
      <c r="D47" s="178"/>
      <c r="E47" s="178"/>
      <c r="F47" s="177"/>
      <c r="G47" s="177"/>
      <c r="H47" s="177"/>
      <c r="I47" s="179"/>
      <c r="J47" s="180"/>
      <c r="K47" s="181"/>
      <c r="L47" s="182"/>
      <c r="M47" s="183"/>
      <c r="N47" s="184"/>
      <c r="O47" s="184"/>
    </row>
    <row r="48" spans="1:15" ht="11.25" customHeight="1" x14ac:dyDescent="0.25">
      <c r="A48" s="177"/>
      <c r="B48" s="178"/>
      <c r="C48" s="178"/>
      <c r="D48" s="178"/>
      <c r="E48" s="178"/>
      <c r="F48" s="177"/>
      <c r="G48" s="177"/>
      <c r="H48" s="177"/>
      <c r="I48" s="179"/>
      <c r="J48" s="180"/>
      <c r="K48" s="181"/>
      <c r="L48" s="182"/>
      <c r="M48" s="183"/>
      <c r="N48" s="184"/>
      <c r="O48" s="184"/>
    </row>
    <row r="49" spans="1:15" ht="11.25" customHeight="1" x14ac:dyDescent="0.25">
      <c r="A49" s="177"/>
      <c r="B49" s="178"/>
      <c r="C49" s="178"/>
      <c r="D49" s="178"/>
      <c r="E49" s="178"/>
      <c r="F49" s="177"/>
      <c r="G49" s="177"/>
      <c r="H49" s="177"/>
      <c r="I49" s="179"/>
      <c r="J49" s="180"/>
      <c r="K49" s="181"/>
      <c r="L49" s="182"/>
      <c r="M49" s="183"/>
      <c r="N49" s="184"/>
      <c r="O49" s="184"/>
    </row>
    <row r="50" spans="1:15" ht="11.25" customHeight="1" x14ac:dyDescent="0.25">
      <c r="A50" s="177"/>
      <c r="B50" s="178"/>
      <c r="C50" s="178"/>
      <c r="D50" s="178"/>
      <c r="E50" s="178"/>
      <c r="F50" s="177"/>
      <c r="G50" s="177"/>
      <c r="H50" s="177"/>
      <c r="I50" s="179"/>
      <c r="J50" s="180"/>
      <c r="K50" s="181"/>
      <c r="L50" s="182"/>
      <c r="M50" s="183"/>
      <c r="N50" s="184"/>
      <c r="O50" s="184"/>
    </row>
    <row r="51" spans="1:15" ht="11.25" customHeight="1" x14ac:dyDescent="0.25">
      <c r="A51" s="177"/>
      <c r="B51" s="178"/>
      <c r="C51" s="178"/>
      <c r="D51" s="178"/>
      <c r="E51" s="178"/>
      <c r="F51" s="177"/>
      <c r="G51" s="177"/>
      <c r="H51" s="177"/>
      <c r="I51" s="179"/>
      <c r="J51" s="180"/>
      <c r="K51" s="181"/>
      <c r="L51" s="182"/>
      <c r="M51" s="183"/>
      <c r="N51" s="184"/>
      <c r="O51" s="184"/>
    </row>
    <row r="52" spans="1:15" ht="11.25" customHeight="1" x14ac:dyDescent="0.25">
      <c r="A52" s="177"/>
      <c r="B52" s="178"/>
      <c r="C52" s="178"/>
      <c r="D52" s="178"/>
      <c r="E52" s="178"/>
      <c r="F52" s="177"/>
      <c r="G52" s="177"/>
      <c r="H52" s="177"/>
      <c r="I52" s="179"/>
      <c r="J52" s="180"/>
      <c r="K52" s="181"/>
      <c r="L52" s="182"/>
      <c r="M52" s="183"/>
      <c r="N52" s="184"/>
      <c r="O52" s="184"/>
    </row>
    <row r="53" spans="1:15" ht="11.25" customHeight="1" x14ac:dyDescent="0.25">
      <c r="A53" s="177"/>
      <c r="B53" s="178"/>
      <c r="C53" s="178"/>
      <c r="D53" s="178"/>
      <c r="E53" s="178"/>
      <c r="F53" s="177"/>
      <c r="G53" s="177"/>
      <c r="H53" s="177"/>
      <c r="I53" s="179"/>
      <c r="J53" s="180"/>
      <c r="K53" s="181"/>
      <c r="L53" s="182"/>
      <c r="M53" s="183"/>
      <c r="N53" s="184"/>
      <c r="O53" s="184"/>
    </row>
    <row r="54" spans="1:15" ht="11.25" customHeight="1" x14ac:dyDescent="0.25">
      <c r="A54" s="177"/>
      <c r="B54" s="178"/>
      <c r="C54" s="178"/>
      <c r="D54" s="178"/>
      <c r="E54" s="178"/>
      <c r="F54" s="177"/>
      <c r="G54" s="177"/>
      <c r="H54" s="177"/>
      <c r="I54" s="179"/>
      <c r="J54" s="180"/>
      <c r="K54" s="181"/>
      <c r="L54" s="182"/>
      <c r="M54" s="183"/>
      <c r="N54" s="184"/>
      <c r="O54" s="184"/>
    </row>
    <row r="55" spans="1:15" ht="11.25" customHeight="1" x14ac:dyDescent="0.25">
      <c r="A55" s="177"/>
      <c r="B55" s="178"/>
      <c r="C55" s="178"/>
      <c r="D55" s="178"/>
      <c r="E55" s="178"/>
      <c r="F55" s="177"/>
      <c r="G55" s="177"/>
      <c r="H55" s="177"/>
      <c r="I55" s="179"/>
      <c r="J55" s="180"/>
      <c r="K55" s="181"/>
      <c r="L55" s="182"/>
      <c r="M55" s="183"/>
      <c r="N55" s="184"/>
      <c r="O55" s="184"/>
    </row>
    <row r="56" spans="1:15" ht="11.25" customHeight="1" x14ac:dyDescent="0.25">
      <c r="A56" s="177"/>
      <c r="B56" s="178"/>
      <c r="C56" s="178"/>
      <c r="D56" s="178"/>
      <c r="E56" s="178"/>
      <c r="F56" s="177"/>
      <c r="G56" s="177"/>
      <c r="H56" s="177"/>
      <c r="I56" s="179"/>
      <c r="J56" s="180"/>
      <c r="K56" s="181"/>
      <c r="L56" s="182"/>
      <c r="M56" s="183"/>
      <c r="N56" s="184"/>
      <c r="O56" s="184"/>
    </row>
    <row r="57" spans="1:15" ht="11.25" customHeight="1" x14ac:dyDescent="0.25">
      <c r="A57" s="177"/>
      <c r="B57" s="178"/>
      <c r="C57" s="178"/>
      <c r="D57" s="178"/>
      <c r="E57" s="178"/>
      <c r="F57" s="177"/>
      <c r="G57" s="177"/>
      <c r="H57" s="177"/>
      <c r="I57" s="179"/>
      <c r="J57" s="180"/>
      <c r="K57" s="181"/>
      <c r="L57" s="182"/>
      <c r="M57" s="183"/>
      <c r="N57" s="184"/>
      <c r="O57" s="184"/>
    </row>
    <row r="58" spans="1:15" ht="11.25" customHeight="1" x14ac:dyDescent="0.25">
      <c r="A58" s="177"/>
      <c r="B58" s="178"/>
      <c r="C58" s="178"/>
      <c r="D58" s="178"/>
      <c r="E58" s="178"/>
      <c r="F58" s="177"/>
      <c r="G58" s="177"/>
      <c r="H58" s="177"/>
      <c r="I58" s="179"/>
      <c r="J58" s="180"/>
      <c r="K58" s="181"/>
      <c r="L58" s="182"/>
      <c r="M58" s="183"/>
      <c r="N58" s="184"/>
      <c r="O58" s="184"/>
    </row>
    <row r="59" spans="1:15" ht="11.25" customHeight="1" x14ac:dyDescent="0.25">
      <c r="A59" s="177"/>
      <c r="B59" s="178"/>
      <c r="C59" s="178"/>
      <c r="D59" s="178"/>
      <c r="E59" s="178"/>
      <c r="F59" s="177"/>
      <c r="G59" s="177"/>
      <c r="H59" s="177"/>
      <c r="I59" s="179"/>
      <c r="J59" s="180"/>
      <c r="K59" s="181"/>
      <c r="L59" s="182"/>
      <c r="M59" s="183"/>
      <c r="N59" s="184"/>
      <c r="O59" s="184"/>
    </row>
    <row r="60" spans="1:15" ht="11.25" customHeight="1" x14ac:dyDescent="0.25">
      <c r="A60" s="177"/>
      <c r="B60" s="178"/>
      <c r="C60" s="178"/>
      <c r="D60" s="178"/>
      <c r="E60" s="178"/>
      <c r="F60" s="177"/>
      <c r="G60" s="177"/>
      <c r="H60" s="177"/>
      <c r="I60" s="179"/>
      <c r="J60" s="180"/>
      <c r="K60" s="181"/>
      <c r="L60" s="182"/>
      <c r="M60" s="183"/>
      <c r="N60" s="184"/>
      <c r="O60" s="184"/>
    </row>
    <row r="61" spans="1:15" ht="11.25" customHeight="1" x14ac:dyDescent="0.25">
      <c r="A61" s="177"/>
      <c r="B61" s="178"/>
      <c r="C61" s="178"/>
      <c r="D61" s="178"/>
      <c r="E61" s="178"/>
      <c r="F61" s="177"/>
      <c r="G61" s="177"/>
      <c r="H61" s="177"/>
      <c r="I61" s="179"/>
      <c r="J61" s="180"/>
      <c r="K61" s="181"/>
      <c r="L61" s="182"/>
      <c r="M61" s="183"/>
      <c r="N61" s="184"/>
      <c r="O61" s="184"/>
    </row>
    <row r="62" spans="1:15" ht="11.25" customHeight="1" x14ac:dyDescent="0.25">
      <c r="A62" s="177"/>
      <c r="B62" s="178"/>
      <c r="C62" s="178"/>
      <c r="D62" s="178"/>
      <c r="E62" s="178"/>
      <c r="F62" s="177"/>
      <c r="G62" s="177"/>
      <c r="H62" s="177"/>
      <c r="I62" s="179"/>
      <c r="J62" s="180"/>
      <c r="K62" s="181"/>
      <c r="L62" s="182"/>
      <c r="M62" s="183"/>
      <c r="N62" s="184"/>
      <c r="O62" s="184"/>
    </row>
    <row r="63" spans="1:15" ht="11.25" customHeight="1" x14ac:dyDescent="0.25">
      <c r="A63" s="177"/>
      <c r="B63" s="178"/>
      <c r="C63" s="178"/>
      <c r="D63" s="178"/>
      <c r="E63" s="178"/>
      <c r="F63" s="177"/>
      <c r="G63" s="177"/>
      <c r="H63" s="177"/>
      <c r="I63" s="179"/>
      <c r="J63" s="180"/>
      <c r="K63" s="181"/>
      <c r="L63" s="182"/>
      <c r="M63" s="183"/>
      <c r="N63" s="184"/>
      <c r="O63" s="184"/>
    </row>
    <row r="64" spans="1:15" ht="11.25" customHeight="1" x14ac:dyDescent="0.25">
      <c r="A64" s="177"/>
      <c r="B64" s="178"/>
      <c r="C64" s="178"/>
      <c r="D64" s="178"/>
      <c r="E64" s="178"/>
      <c r="F64" s="177"/>
      <c r="G64" s="177"/>
      <c r="H64" s="177"/>
      <c r="I64" s="179"/>
      <c r="J64" s="180"/>
      <c r="K64" s="181"/>
      <c r="L64" s="182"/>
      <c r="M64" s="183"/>
      <c r="N64" s="184"/>
      <c r="O64" s="184"/>
    </row>
    <row r="65" spans="1:15" ht="11.25" customHeight="1" x14ac:dyDescent="0.25">
      <c r="A65" s="177"/>
      <c r="B65" s="178"/>
      <c r="C65" s="178"/>
      <c r="D65" s="178"/>
      <c r="E65" s="178"/>
      <c r="F65" s="177"/>
      <c r="G65" s="177"/>
      <c r="H65" s="177"/>
      <c r="I65" s="179"/>
      <c r="J65" s="180"/>
      <c r="K65" s="181"/>
      <c r="L65" s="182"/>
      <c r="M65" s="183"/>
      <c r="N65" s="184"/>
      <c r="O65" s="184"/>
    </row>
    <row r="66" spans="1:15" ht="11.25" customHeight="1" x14ac:dyDescent="0.25">
      <c r="A66" s="177"/>
      <c r="B66" s="178"/>
      <c r="C66" s="178"/>
      <c r="D66" s="178"/>
      <c r="E66" s="178"/>
      <c r="F66" s="177"/>
      <c r="G66" s="177"/>
      <c r="H66" s="177"/>
      <c r="I66" s="179"/>
      <c r="J66" s="180"/>
      <c r="K66" s="181"/>
      <c r="L66" s="182"/>
      <c r="M66" s="183"/>
      <c r="N66" s="184"/>
      <c r="O66" s="184"/>
    </row>
    <row r="67" spans="1:15" ht="11.25" customHeight="1" x14ac:dyDescent="0.25">
      <c r="A67" s="177"/>
      <c r="B67" s="178"/>
      <c r="C67" s="178"/>
      <c r="D67" s="178"/>
      <c r="E67" s="178"/>
      <c r="F67" s="177"/>
      <c r="G67" s="177"/>
      <c r="H67" s="177"/>
      <c r="I67" s="179"/>
      <c r="J67" s="180"/>
      <c r="K67" s="181"/>
      <c r="L67" s="182"/>
      <c r="M67" s="183"/>
      <c r="N67" s="184"/>
      <c r="O67" s="184"/>
    </row>
    <row r="68" spans="1:15" ht="11.25" customHeight="1" x14ac:dyDescent="0.25">
      <c r="A68" s="177"/>
      <c r="B68" s="178"/>
      <c r="C68" s="178"/>
      <c r="D68" s="178"/>
      <c r="E68" s="178"/>
      <c r="F68" s="177"/>
      <c r="G68" s="177"/>
      <c r="H68" s="177"/>
      <c r="I68" s="179"/>
      <c r="J68" s="180"/>
      <c r="K68" s="181"/>
      <c r="L68" s="182"/>
      <c r="M68" s="183"/>
      <c r="N68" s="184"/>
      <c r="O68" s="184"/>
    </row>
    <row r="69" spans="1:15" ht="11.25" customHeight="1" x14ac:dyDescent="0.25">
      <c r="A69" s="177"/>
      <c r="B69" s="178"/>
      <c r="C69" s="178"/>
      <c r="D69" s="178"/>
      <c r="E69" s="178"/>
      <c r="F69" s="177"/>
      <c r="G69" s="177"/>
      <c r="H69" s="177"/>
      <c r="I69" s="179"/>
      <c r="J69" s="180"/>
      <c r="K69" s="181"/>
      <c r="L69" s="182"/>
      <c r="M69" s="183"/>
      <c r="N69" s="184"/>
      <c r="O69" s="184"/>
    </row>
    <row r="70" spans="1:15" ht="11.25" customHeight="1" x14ac:dyDescent="0.25">
      <c r="A70" s="177"/>
      <c r="B70" s="178"/>
      <c r="C70" s="178"/>
      <c r="D70" s="178"/>
      <c r="E70" s="178"/>
      <c r="F70" s="177"/>
      <c r="G70" s="177"/>
      <c r="H70" s="177"/>
      <c r="I70" s="179"/>
      <c r="J70" s="180"/>
      <c r="K70" s="181"/>
      <c r="L70" s="182"/>
      <c r="M70" s="183"/>
      <c r="N70" s="184"/>
      <c r="O70" s="184"/>
    </row>
    <row r="71" spans="1:15" ht="11.25" customHeight="1" x14ac:dyDescent="0.25">
      <c r="A71" s="177"/>
      <c r="B71" s="178"/>
      <c r="C71" s="178"/>
      <c r="D71" s="178"/>
      <c r="E71" s="178"/>
      <c r="F71" s="177"/>
      <c r="G71" s="177"/>
      <c r="H71" s="177"/>
      <c r="I71" s="179"/>
      <c r="J71" s="180"/>
      <c r="K71" s="181"/>
      <c r="L71" s="182"/>
      <c r="M71" s="183"/>
      <c r="N71" s="184"/>
      <c r="O71" s="184"/>
    </row>
    <row r="72" spans="1:15" ht="11.25" customHeight="1" x14ac:dyDescent="0.25">
      <c r="A72" s="177"/>
      <c r="B72" s="178"/>
      <c r="C72" s="178"/>
      <c r="D72" s="178"/>
      <c r="E72" s="178"/>
      <c r="F72" s="177"/>
      <c r="G72" s="177"/>
      <c r="H72" s="177"/>
      <c r="I72" s="179"/>
      <c r="J72" s="180"/>
      <c r="K72" s="181"/>
      <c r="L72" s="182"/>
      <c r="M72" s="183"/>
      <c r="N72" s="184"/>
      <c r="O72" s="184"/>
    </row>
    <row r="73" spans="1:15" ht="11.25" customHeight="1" x14ac:dyDescent="0.25">
      <c r="A73" s="177"/>
      <c r="B73" s="178"/>
      <c r="C73" s="178"/>
      <c r="D73" s="178"/>
      <c r="E73" s="178"/>
      <c r="F73" s="177"/>
      <c r="G73" s="177"/>
      <c r="H73" s="177"/>
      <c r="I73" s="179"/>
      <c r="J73" s="180"/>
      <c r="K73" s="181"/>
      <c r="L73" s="182"/>
      <c r="M73" s="183"/>
      <c r="N73" s="184"/>
      <c r="O73" s="184"/>
    </row>
    <row r="74" spans="1:15" ht="11.25" customHeight="1" x14ac:dyDescent="0.25">
      <c r="A74" s="177"/>
      <c r="B74" s="178"/>
      <c r="C74" s="178"/>
      <c r="D74" s="178"/>
      <c r="E74" s="178"/>
      <c r="F74" s="177"/>
      <c r="G74" s="177"/>
      <c r="H74" s="177"/>
      <c r="I74" s="179"/>
      <c r="J74" s="180"/>
      <c r="K74" s="181"/>
      <c r="L74" s="182"/>
      <c r="M74" s="183"/>
      <c r="N74" s="184"/>
      <c r="O74" s="184"/>
    </row>
    <row r="75" spans="1:15" ht="11.25" customHeight="1" x14ac:dyDescent="0.25">
      <c r="A75" s="177"/>
      <c r="B75" s="178"/>
      <c r="C75" s="178"/>
      <c r="D75" s="178"/>
      <c r="E75" s="178"/>
      <c r="F75" s="177"/>
      <c r="G75" s="177"/>
      <c r="H75" s="177"/>
      <c r="I75" s="179"/>
      <c r="J75" s="180"/>
      <c r="K75" s="181"/>
      <c r="L75" s="182"/>
      <c r="M75" s="183"/>
      <c r="N75" s="184"/>
      <c r="O75" s="184"/>
    </row>
    <row r="76" spans="1:15" ht="11.25" customHeight="1" x14ac:dyDescent="0.25">
      <c r="A76" s="177"/>
      <c r="B76" s="178"/>
      <c r="C76" s="178"/>
      <c r="D76" s="178"/>
      <c r="E76" s="178"/>
      <c r="F76" s="177"/>
      <c r="G76" s="177"/>
      <c r="H76" s="177"/>
      <c r="I76" s="179"/>
      <c r="J76" s="180"/>
      <c r="K76" s="181"/>
      <c r="L76" s="182"/>
      <c r="M76" s="183"/>
      <c r="N76" s="184"/>
      <c r="O76" s="184"/>
    </row>
    <row r="77" spans="1:15" ht="11.25" customHeight="1" x14ac:dyDescent="0.25">
      <c r="A77" s="177"/>
      <c r="B77" s="178"/>
      <c r="C77" s="178"/>
      <c r="D77" s="178"/>
      <c r="E77" s="178"/>
      <c r="F77" s="177"/>
      <c r="G77" s="177"/>
      <c r="H77" s="177"/>
      <c r="I77" s="179"/>
      <c r="J77" s="180"/>
      <c r="K77" s="181"/>
      <c r="L77" s="182"/>
      <c r="M77" s="183"/>
      <c r="N77" s="184"/>
      <c r="O77" s="184"/>
    </row>
    <row r="78" spans="1:15" ht="11.25" customHeight="1" x14ac:dyDescent="0.25">
      <c r="A78" s="177"/>
      <c r="B78" s="178"/>
      <c r="C78" s="178"/>
      <c r="D78" s="178"/>
      <c r="E78" s="178"/>
      <c r="F78" s="177"/>
      <c r="G78" s="177"/>
      <c r="H78" s="177"/>
      <c r="I78" s="179"/>
      <c r="J78" s="180"/>
      <c r="K78" s="181"/>
      <c r="L78" s="182"/>
      <c r="M78" s="183"/>
      <c r="N78" s="184"/>
      <c r="O78" s="184"/>
    </row>
    <row r="79" spans="1:15" ht="11.25" customHeight="1" x14ac:dyDescent="0.25">
      <c r="A79" s="177"/>
      <c r="B79" s="178"/>
      <c r="C79" s="178"/>
      <c r="D79" s="178"/>
      <c r="E79" s="178"/>
      <c r="F79" s="177"/>
      <c r="G79" s="177"/>
      <c r="H79" s="177"/>
      <c r="I79" s="179"/>
      <c r="J79" s="180"/>
      <c r="K79" s="181"/>
      <c r="L79" s="182"/>
      <c r="M79" s="183"/>
      <c r="N79" s="184"/>
      <c r="O79" s="184"/>
    </row>
    <row r="80" spans="1:15" ht="11.25" customHeight="1" x14ac:dyDescent="0.2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6"/>
      <c r="L80" s="186"/>
      <c r="M80" s="186"/>
      <c r="N80" s="184"/>
      <c r="O80" s="184"/>
    </row>
    <row r="81" spans="1:15" x14ac:dyDescent="0.25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7"/>
      <c r="L81" s="184"/>
      <c r="M81" s="184"/>
      <c r="N81" s="184"/>
      <c r="O81" s="184"/>
    </row>
    <row r="82" spans="1:15" x14ac:dyDescent="0.25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7"/>
      <c r="L82" s="184"/>
      <c r="M82" s="184"/>
      <c r="N82" s="184"/>
      <c r="O82" s="184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2015-04-29T14:59:48Z</dcterms:modified>
</cp:coreProperties>
</file>