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EUR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EURSTD!$P$3:$P$110</definedName>
    <definedName name="MinDistance" localSheetId="1">EURSTD!$R$3:$R$110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EURSTD!$Q$3:$Q$110</definedName>
    <definedName name="QuoteSuffix">GeneralSettings!$D$9</definedName>
    <definedName name="RateHelpers" localSheetId="1">EURSTD!$M$3:$M$110</definedName>
    <definedName name="RateHelpersSTD">EURSTD!$W$3:$W$110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L75" i="15" l="1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74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L4" i="15"/>
  <c r="L5" i="15"/>
  <c r="L6" i="15"/>
  <c r="L7" i="15"/>
  <c r="L8" i="15"/>
  <c r="L9" i="15"/>
  <c r="L10" i="15"/>
  <c r="L11" i="15"/>
  <c r="L12" i="15"/>
  <c r="L13" i="15"/>
  <c r="L14" i="15"/>
  <c r="J87" i="15"/>
  <c r="J89" i="15"/>
  <c r="J102" i="15"/>
  <c r="J41" i="15"/>
  <c r="J112" i="15"/>
  <c r="J5" i="15"/>
  <c r="J94" i="15"/>
  <c r="J92" i="15"/>
  <c r="J86" i="15"/>
  <c r="J97" i="15"/>
  <c r="M74" i="15" l="1"/>
  <c r="M88" i="15"/>
  <c r="M98" i="15"/>
  <c r="M106" i="15"/>
  <c r="M96" i="15"/>
  <c r="M83" i="15"/>
  <c r="M107" i="15"/>
  <c r="M103" i="15"/>
  <c r="M81" i="15"/>
  <c r="M105" i="15"/>
  <c r="M91" i="15"/>
  <c r="M76" i="15"/>
  <c r="M84" i="15"/>
  <c r="M92" i="15"/>
  <c r="M100" i="15"/>
  <c r="M108" i="15"/>
  <c r="M79" i="15"/>
  <c r="M95" i="15"/>
  <c r="M104" i="15"/>
  <c r="M97" i="15"/>
  <c r="M82" i="15"/>
  <c r="M99" i="15"/>
  <c r="M77" i="15"/>
  <c r="M85" i="15"/>
  <c r="M93" i="15"/>
  <c r="M101" i="15"/>
  <c r="M109" i="15"/>
  <c r="M87" i="15"/>
  <c r="M80" i="15"/>
  <c r="M89" i="15"/>
  <c r="M90" i="15"/>
  <c r="M75" i="15"/>
  <c r="M78" i="15"/>
  <c r="M86" i="15"/>
  <c r="M94" i="15"/>
  <c r="M102" i="15"/>
  <c r="M110" i="15"/>
  <c r="O74" i="15"/>
  <c r="N79" i="15"/>
  <c r="N78" i="15"/>
  <c r="S105" i="15"/>
  <c r="S101" i="15"/>
  <c r="S98" i="15"/>
  <c r="N104" i="15"/>
  <c r="S94" i="15"/>
  <c r="N76" i="15"/>
  <c r="N87" i="15"/>
  <c r="N96" i="15"/>
  <c r="S82" i="15"/>
  <c r="S110" i="15"/>
  <c r="N92" i="15"/>
  <c r="S89" i="15"/>
  <c r="N100" i="15"/>
  <c r="S90" i="15"/>
  <c r="N108" i="15"/>
  <c r="N75" i="15"/>
  <c r="N81" i="15"/>
  <c r="S88" i="15"/>
  <c r="O86" i="15"/>
  <c r="T109" i="15"/>
  <c r="N97" i="15"/>
  <c r="S80" i="15"/>
  <c r="S99" i="15"/>
  <c r="N77" i="15"/>
  <c r="N85" i="15"/>
  <c r="T81" i="15"/>
  <c r="O88" i="15"/>
  <c r="N86" i="15"/>
  <c r="N109" i="15"/>
  <c r="T97" i="15"/>
  <c r="O84" i="15"/>
  <c r="O83" i="15"/>
  <c r="O107" i="15"/>
  <c r="N103" i="15"/>
  <c r="S81" i="15"/>
  <c r="N88" i="15"/>
  <c r="S86" i="15"/>
  <c r="S109" i="15"/>
  <c r="S97" i="15"/>
  <c r="N84" i="15"/>
  <c r="N83" i="15"/>
  <c r="N107" i="15"/>
  <c r="O103" i="15"/>
  <c r="T78" i="15"/>
  <c r="O101" i="15"/>
  <c r="T94" i="15"/>
  <c r="T96" i="15"/>
  <c r="O110" i="15"/>
  <c r="O89" i="15"/>
  <c r="T90" i="15"/>
  <c r="T75" i="15"/>
  <c r="S79" i="15"/>
  <c r="O105" i="15"/>
  <c r="O104" i="15"/>
  <c r="S76" i="15"/>
  <c r="O82" i="15"/>
  <c r="S92" i="15"/>
  <c r="O90" i="15"/>
  <c r="O79" i="15"/>
  <c r="T101" i="15"/>
  <c r="N94" i="15"/>
  <c r="N82" i="15"/>
  <c r="T89" i="15"/>
  <c r="T108" i="15"/>
  <c r="O81" i="15"/>
  <c r="O93" i="15"/>
  <c r="T88" i="15"/>
  <c r="T95" i="15"/>
  <c r="T86" i="15"/>
  <c r="T91" i="15"/>
  <c r="O109" i="15"/>
  <c r="T106" i="15"/>
  <c r="O97" i="15"/>
  <c r="T102" i="15"/>
  <c r="T84" i="15"/>
  <c r="T80" i="15"/>
  <c r="T83" i="15"/>
  <c r="T99" i="15"/>
  <c r="T107" i="15"/>
  <c r="O77" i="15"/>
  <c r="T103" i="15"/>
  <c r="O85" i="15"/>
  <c r="G6" i="15"/>
  <c r="T93" i="15"/>
  <c r="S95" i="15"/>
  <c r="S91" i="15"/>
  <c r="O106" i="15"/>
  <c r="O102" i="15"/>
  <c r="S84" i="15"/>
  <c r="S83" i="15"/>
  <c r="S107" i="15"/>
  <c r="S103" i="15"/>
  <c r="N93" i="15"/>
  <c r="N95" i="15"/>
  <c r="O91" i="15"/>
  <c r="S106" i="15"/>
  <c r="N102" i="15"/>
  <c r="O80" i="15"/>
  <c r="O99" i="15"/>
  <c r="T77" i="15"/>
  <c r="T85" i="15"/>
  <c r="S93" i="15"/>
  <c r="O95" i="15"/>
  <c r="N91" i="15"/>
  <c r="N106" i="15"/>
  <c r="S102" i="15"/>
  <c r="N80" i="15"/>
  <c r="N99" i="15"/>
  <c r="S77" i="15"/>
  <c r="S85" i="15"/>
  <c r="S74" i="15"/>
  <c r="T79" i="15"/>
  <c r="N105" i="15"/>
  <c r="T98" i="15"/>
  <c r="S104" i="15"/>
  <c r="T76" i="15"/>
  <c r="T82" i="15"/>
  <c r="T92" i="15"/>
  <c r="S100" i="15"/>
  <c r="S108" i="15"/>
  <c r="N74" i="15"/>
  <c r="S78" i="15"/>
  <c r="N101" i="15"/>
  <c r="O94" i="15"/>
  <c r="S87" i="15"/>
  <c r="T110" i="15"/>
  <c r="T100" i="15"/>
  <c r="S75" i="15"/>
  <c r="T74" i="15"/>
  <c r="T105" i="15"/>
  <c r="T104" i="15"/>
  <c r="O87" i="15"/>
  <c r="N110" i="15"/>
  <c r="O100" i="15"/>
  <c r="O75" i="15"/>
  <c r="T87" i="15"/>
  <c r="O98" i="15"/>
  <c r="S96" i="15"/>
  <c r="N89" i="15"/>
  <c r="O108" i="15"/>
  <c r="O78" i="15"/>
  <c r="N98" i="15"/>
  <c r="O76" i="15"/>
  <c r="O96" i="15"/>
  <c r="O92" i="15"/>
  <c r="N90" i="15"/>
  <c r="C7" i="15" l="1"/>
  <c r="H7" i="15"/>
  <c r="C8" i="15"/>
  <c r="H8" i="15"/>
  <c r="C9" i="15"/>
  <c r="G9" i="15" s="1"/>
  <c r="H9" i="15"/>
  <c r="C10" i="15"/>
  <c r="G10" i="15"/>
  <c r="H10" i="15"/>
  <c r="C11" i="15"/>
  <c r="G11" i="15" s="1"/>
  <c r="H11" i="15"/>
  <c r="C12" i="15"/>
  <c r="G12" i="15"/>
  <c r="H12" i="15"/>
  <c r="C13" i="15"/>
  <c r="G13" i="15" s="1"/>
  <c r="H13" i="15"/>
  <c r="C14" i="15"/>
  <c r="G14" i="15" s="1"/>
  <c r="H14" i="15"/>
  <c r="C28" i="1"/>
  <c r="J10" i="15"/>
  <c r="J14" i="15"/>
  <c r="J11" i="15"/>
  <c r="G8" i="15"/>
  <c r="G7" i="15"/>
  <c r="J7" i="15" s="1"/>
  <c r="J12" i="15"/>
  <c r="J13" i="15"/>
  <c r="J8" i="15"/>
  <c r="J9" i="15"/>
  <c r="M12" i="15" l="1"/>
  <c r="M7" i="15"/>
  <c r="M11" i="15"/>
  <c r="M14" i="15"/>
  <c r="M10" i="15"/>
  <c r="M9" i="15"/>
  <c r="M8" i="15"/>
  <c r="M13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17" i="15"/>
  <c r="T12" i="15"/>
  <c r="O13" i="15"/>
  <c r="O11" i="15"/>
  <c r="T9" i="15"/>
  <c r="N12" i="15"/>
  <c r="N13" i="15"/>
  <c r="N11" i="15"/>
  <c r="N9" i="15"/>
  <c r="O14" i="15"/>
  <c r="T7" i="15"/>
  <c r="O10" i="15"/>
  <c r="T8" i="15"/>
  <c r="N14" i="15"/>
  <c r="S7" i="15"/>
  <c r="N10" i="15"/>
  <c r="O8" i="15"/>
  <c r="T14" i="15"/>
  <c r="O7" i="15"/>
  <c r="T10" i="15"/>
  <c r="N8" i="15"/>
  <c r="S14" i="15"/>
  <c r="N7" i="15"/>
  <c r="S10" i="15"/>
  <c r="S8" i="15"/>
  <c r="S12" i="15"/>
  <c r="S13" i="15"/>
  <c r="S11" i="15"/>
  <c r="S9" i="15"/>
  <c r="O12" i="15"/>
  <c r="T13" i="15"/>
  <c r="T11" i="15"/>
  <c r="O9" i="15"/>
  <c r="D20" i="1" l="1"/>
  <c r="H4" i="15" l="1"/>
  <c r="H5" i="15"/>
  <c r="H6" i="15"/>
  <c r="J4" i="15"/>
  <c r="M4" i="15" l="1"/>
  <c r="L37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15" i="15"/>
  <c r="H76" i="15"/>
  <c r="H77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V1" i="15"/>
  <c r="L3" i="15"/>
  <c r="J45" i="15"/>
  <c r="T4" i="15"/>
  <c r="S4" i="15"/>
  <c r="O4" i="15"/>
  <c r="N4" i="15"/>
  <c r="J46" i="15"/>
  <c r="M39" i="15" l="1"/>
  <c r="M55" i="15"/>
  <c r="M71" i="15"/>
  <c r="M48" i="15"/>
  <c r="M64" i="15"/>
  <c r="M41" i="15"/>
  <c r="M57" i="15"/>
  <c r="M72" i="15"/>
  <c r="M42" i="15"/>
  <c r="M58" i="15"/>
  <c r="M43" i="15"/>
  <c r="M47" i="15"/>
  <c r="M63" i="15"/>
  <c r="M40" i="15"/>
  <c r="M56" i="15"/>
  <c r="M73" i="15"/>
  <c r="M49" i="15"/>
  <c r="M65" i="15"/>
  <c r="M50" i="15"/>
  <c r="M66" i="15"/>
  <c r="M51" i="15"/>
  <c r="M59" i="15"/>
  <c r="M67" i="15"/>
  <c r="M44" i="15"/>
  <c r="M52" i="15"/>
  <c r="M60" i="15"/>
  <c r="M68" i="15"/>
  <c r="M45" i="15"/>
  <c r="M53" i="15"/>
  <c r="M61" i="15"/>
  <c r="M69" i="15"/>
  <c r="M38" i="15"/>
  <c r="M46" i="15"/>
  <c r="M54" i="15"/>
  <c r="M62" i="15"/>
  <c r="M70" i="15"/>
  <c r="M37" i="15"/>
  <c r="H3" i="15"/>
  <c r="T39" i="15"/>
  <c r="S49" i="15"/>
  <c r="O46" i="15"/>
  <c r="N58" i="15"/>
  <c r="T60" i="15"/>
  <c r="O71" i="15"/>
  <c r="O50" i="15"/>
  <c r="S62" i="15"/>
  <c r="O47" i="15"/>
  <c r="T45" i="15"/>
  <c r="T64" i="15"/>
  <c r="T51" i="15"/>
  <c r="T41" i="15"/>
  <c r="O59" i="15"/>
  <c r="T57" i="15"/>
  <c r="O67" i="15"/>
  <c r="T72" i="15"/>
  <c r="T44" i="15"/>
  <c r="S37" i="15"/>
  <c r="N39" i="15"/>
  <c r="N49" i="15"/>
  <c r="T46" i="15"/>
  <c r="O58" i="15"/>
  <c r="S60" i="15"/>
  <c r="N71" i="15"/>
  <c r="T50" i="15"/>
  <c r="O62" i="15"/>
  <c r="N47" i="15"/>
  <c r="S45" i="15"/>
  <c r="S64" i="15"/>
  <c r="N51" i="15"/>
  <c r="N41" i="15"/>
  <c r="N59" i="15"/>
  <c r="N57" i="15"/>
  <c r="N67" i="15"/>
  <c r="S72" i="15"/>
  <c r="S44" i="15"/>
  <c r="J3" i="15"/>
  <c r="N42" i="15"/>
  <c r="O52" i="15"/>
  <c r="S55" i="15"/>
  <c r="O65" i="15"/>
  <c r="O54" i="15"/>
  <c r="S43" i="15"/>
  <c r="O68" i="15"/>
  <c r="O48" i="15"/>
  <c r="N66" i="15"/>
  <c r="T70" i="15"/>
  <c r="T63" i="15"/>
  <c r="S53" i="15"/>
  <c r="O40" i="15"/>
  <c r="S61" i="15"/>
  <c r="O56" i="15"/>
  <c r="N69" i="15"/>
  <c r="T73" i="15"/>
  <c r="N38" i="15"/>
  <c r="J6" i="15"/>
  <c r="S42" i="15"/>
  <c r="N52" i="15"/>
  <c r="O55" i="15"/>
  <c r="N65" i="15"/>
  <c r="S54" i="15"/>
  <c r="T43" i="15"/>
  <c r="N68" i="15"/>
  <c r="N48" i="15"/>
  <c r="T66" i="15"/>
  <c r="S70" i="15"/>
  <c r="S63" i="15"/>
  <c r="O53" i="15"/>
  <c r="T40" i="15"/>
  <c r="N61" i="15"/>
  <c r="N56" i="15"/>
  <c r="T69" i="15"/>
  <c r="S73" i="15"/>
  <c r="S38" i="15"/>
  <c r="N37" i="15"/>
  <c r="O42" i="15"/>
  <c r="T52" i="15"/>
  <c r="T55" i="15"/>
  <c r="T65" i="15"/>
  <c r="T54" i="15"/>
  <c r="O43" i="15"/>
  <c r="T68" i="15"/>
  <c r="T48" i="15"/>
  <c r="S66" i="15"/>
  <c r="N70" i="15"/>
  <c r="O63" i="15"/>
  <c r="T53" i="15"/>
  <c r="N40" i="15"/>
  <c r="T61" i="15"/>
  <c r="T56" i="15"/>
  <c r="S69" i="15"/>
  <c r="N73" i="15"/>
  <c r="O38" i="15"/>
  <c r="T42" i="15"/>
  <c r="S52" i="15"/>
  <c r="N55" i="15"/>
  <c r="S65" i="15"/>
  <c r="N54" i="15"/>
  <c r="N43" i="15"/>
  <c r="S68" i="15"/>
  <c r="S48" i="15"/>
  <c r="O66" i="15"/>
  <c r="O70" i="15"/>
  <c r="N63" i="15"/>
  <c r="N53" i="15"/>
  <c r="S40" i="15"/>
  <c r="O61" i="15"/>
  <c r="S56" i="15"/>
  <c r="O69" i="15"/>
  <c r="O73" i="15"/>
  <c r="T38" i="15"/>
  <c r="S39" i="15"/>
  <c r="O49" i="15"/>
  <c r="S46" i="15"/>
  <c r="T58" i="15"/>
  <c r="O60" i="15"/>
  <c r="S71" i="15"/>
  <c r="S50" i="15"/>
  <c r="N62" i="15"/>
  <c r="S47" i="15"/>
  <c r="O45" i="15"/>
  <c r="O64" i="15"/>
  <c r="S51" i="15"/>
  <c r="O41" i="15"/>
  <c r="T59" i="15"/>
  <c r="S57" i="15"/>
  <c r="T49" i="15"/>
  <c r="N45" i="15"/>
  <c r="O72" i="15"/>
  <c r="N46" i="15"/>
  <c r="N64" i="15"/>
  <c r="N72" i="15"/>
  <c r="S58" i="15"/>
  <c r="O51" i="15"/>
  <c r="N44" i="15"/>
  <c r="N60" i="15"/>
  <c r="S41" i="15"/>
  <c r="O44" i="15"/>
  <c r="T71" i="15"/>
  <c r="S59" i="15"/>
  <c r="T37" i="15"/>
  <c r="N50" i="15"/>
  <c r="O57" i="15"/>
  <c r="O37" i="15"/>
  <c r="T62" i="15"/>
  <c r="T67" i="15"/>
  <c r="O39" i="15"/>
  <c r="T47" i="15"/>
  <c r="S67" i="15"/>
  <c r="M5" i="15" l="1"/>
  <c r="M6" i="15"/>
  <c r="M3" i="15"/>
  <c r="N6" i="15"/>
  <c r="T6" i="15"/>
  <c r="S6" i="15"/>
  <c r="T5" i="15"/>
  <c r="N3" i="15"/>
  <c r="S5" i="15"/>
  <c r="O3" i="15"/>
  <c r="O5" i="15"/>
  <c r="S3" i="15"/>
  <c r="N5" i="15"/>
  <c r="T3" i="15"/>
  <c r="O6" i="15"/>
  <c r="D12" i="1"/>
  <c r="D13" i="1"/>
  <c r="C17" i="15" l="1"/>
  <c r="I17" i="15" l="1"/>
  <c r="H17" i="15"/>
  <c r="C18" i="15"/>
  <c r="J17" i="15"/>
  <c r="M15" i="15" l="1"/>
  <c r="I18" i="15"/>
  <c r="H18" i="15"/>
  <c r="O15" i="15"/>
  <c r="N15" i="15"/>
  <c r="T15" i="15"/>
  <c r="S15" i="15"/>
  <c r="C19" i="15"/>
  <c r="J18" i="15"/>
  <c r="M16" i="15" l="1"/>
  <c r="I19" i="15"/>
  <c r="H19" i="15"/>
  <c r="O16" i="15"/>
  <c r="T16" i="15"/>
  <c r="S16" i="15"/>
  <c r="N16" i="15"/>
  <c r="C20" i="15"/>
  <c r="J19" i="15"/>
  <c r="M17" i="15" l="1"/>
  <c r="I20" i="15"/>
  <c r="H20" i="15"/>
  <c r="T17" i="15"/>
  <c r="N17" i="15"/>
  <c r="S17" i="15"/>
  <c r="O17" i="15"/>
  <c r="C21" i="15"/>
  <c r="J20" i="15"/>
  <c r="M18" i="15" l="1"/>
  <c r="H21" i="15"/>
  <c r="I21" i="15"/>
  <c r="O18" i="15"/>
  <c r="T18" i="15"/>
  <c r="N18" i="15"/>
  <c r="S18" i="15"/>
  <c r="C22" i="15"/>
  <c r="J21" i="15"/>
  <c r="M19" i="15" l="1"/>
  <c r="I22" i="15"/>
  <c r="H22" i="15"/>
  <c r="T19" i="15"/>
  <c r="O19" i="15"/>
  <c r="N19" i="15"/>
  <c r="S19" i="15"/>
  <c r="C23" i="15"/>
  <c r="J22" i="15"/>
  <c r="M20" i="15" l="1"/>
  <c r="I23" i="15"/>
  <c r="H23" i="15"/>
  <c r="N20" i="15"/>
  <c r="S20" i="15"/>
  <c r="T20" i="15"/>
  <c r="O20" i="15"/>
  <c r="C24" i="15"/>
  <c r="J23" i="15"/>
  <c r="M21" i="15" l="1"/>
  <c r="I24" i="15"/>
  <c r="H24" i="15"/>
  <c r="S21" i="15"/>
  <c r="O21" i="15"/>
  <c r="N21" i="15"/>
  <c r="T21" i="15"/>
  <c r="C25" i="15"/>
  <c r="J24" i="15"/>
  <c r="M22" i="15" l="1"/>
  <c r="I25" i="15"/>
  <c r="H25" i="15"/>
  <c r="T22" i="15"/>
  <c r="S22" i="15"/>
  <c r="N22" i="15"/>
  <c r="O22" i="15"/>
  <c r="C26" i="15"/>
  <c r="J25" i="15"/>
  <c r="M23" i="15" l="1"/>
  <c r="I26" i="15"/>
  <c r="H26" i="15"/>
  <c r="S23" i="15"/>
  <c r="T23" i="15"/>
  <c r="O23" i="15"/>
  <c r="N23" i="15"/>
  <c r="C27" i="15"/>
  <c r="J26" i="15"/>
  <c r="M24" i="15" l="1"/>
  <c r="H27" i="15"/>
  <c r="I27" i="15"/>
  <c r="C28" i="15"/>
  <c r="J27" i="15"/>
  <c r="N24" i="15"/>
  <c r="T24" i="15"/>
  <c r="S24" i="15"/>
  <c r="O24" i="15"/>
  <c r="M25" i="15" l="1"/>
  <c r="H28" i="15"/>
  <c r="I28" i="15"/>
  <c r="S25" i="15"/>
  <c r="T25" i="15"/>
  <c r="O25" i="15"/>
  <c r="N25" i="15"/>
  <c r="C29" i="15"/>
  <c r="J28" i="15"/>
  <c r="M26" i="15" l="1"/>
  <c r="H29" i="15"/>
  <c r="I29" i="15"/>
  <c r="S26" i="15"/>
  <c r="O26" i="15"/>
  <c r="N26" i="15"/>
  <c r="T26" i="15"/>
  <c r="C30" i="15"/>
  <c r="J29" i="15"/>
  <c r="M27" i="15" l="1"/>
  <c r="I30" i="15"/>
  <c r="H30" i="15"/>
  <c r="O27" i="15"/>
  <c r="T27" i="15"/>
  <c r="S27" i="15"/>
  <c r="N27" i="15"/>
  <c r="C31" i="15"/>
  <c r="J30" i="15"/>
  <c r="M28" i="15" l="1"/>
  <c r="H31" i="15"/>
  <c r="I31" i="15"/>
  <c r="T28" i="15"/>
  <c r="S28" i="15"/>
  <c r="O28" i="15"/>
  <c r="N28" i="15"/>
  <c r="C32" i="15"/>
  <c r="J31" i="15"/>
  <c r="M29" i="15" l="1"/>
  <c r="I32" i="15"/>
  <c r="H32" i="15"/>
  <c r="O29" i="15"/>
  <c r="T29" i="15"/>
  <c r="S29" i="15"/>
  <c r="N29" i="15"/>
  <c r="C33" i="15"/>
  <c r="J32" i="15"/>
  <c r="M30" i="15" l="1"/>
  <c r="I33" i="15"/>
  <c r="H33" i="15"/>
  <c r="N30" i="15"/>
  <c r="O30" i="15"/>
  <c r="S30" i="15"/>
  <c r="T30" i="15"/>
  <c r="C34" i="15"/>
  <c r="J33" i="15"/>
  <c r="M31" i="15" l="1"/>
  <c r="I34" i="15"/>
  <c r="H34" i="15"/>
  <c r="N31" i="15"/>
  <c r="T31" i="15"/>
  <c r="S31" i="15"/>
  <c r="O31" i="15"/>
  <c r="C35" i="15"/>
  <c r="J34" i="15"/>
  <c r="M32" i="15" l="1"/>
  <c r="I35" i="15"/>
  <c r="H35" i="15"/>
  <c r="T32" i="15"/>
  <c r="S32" i="15"/>
  <c r="N32" i="15"/>
  <c r="O32" i="15"/>
  <c r="C36" i="15"/>
  <c r="J35" i="15"/>
  <c r="M33" i="15" l="1"/>
  <c r="H36" i="15"/>
  <c r="I36" i="15"/>
  <c r="S33" i="15"/>
  <c r="N33" i="15"/>
  <c r="T33" i="15"/>
  <c r="O33" i="15"/>
  <c r="C37" i="15"/>
  <c r="J36" i="15"/>
  <c r="M34" i="15" l="1"/>
  <c r="H37" i="15"/>
  <c r="I37" i="15"/>
  <c r="N34" i="15"/>
  <c r="O34" i="15"/>
  <c r="T34" i="15"/>
  <c r="S34" i="15"/>
  <c r="C38" i="15"/>
  <c r="J37" i="15"/>
  <c r="M35" i="15" l="1"/>
  <c r="I38" i="15"/>
  <c r="H38" i="15"/>
  <c r="S35" i="15"/>
  <c r="T35" i="15"/>
  <c r="N35" i="15"/>
  <c r="O35" i="15"/>
  <c r="J38" i="15"/>
  <c r="M36" i="15" l="1"/>
  <c r="W3" i="15" a="1"/>
  <c r="T36" i="15"/>
  <c r="N36" i="15"/>
  <c r="O36" i="15"/>
  <c r="S36" i="15"/>
  <c r="W38" i="15" l="1"/>
  <c r="W106" i="15"/>
  <c r="W63" i="15"/>
  <c r="W84" i="15"/>
  <c r="W97" i="15"/>
  <c r="W81" i="15"/>
  <c r="W87" i="15"/>
  <c r="W94" i="15"/>
  <c r="W14" i="15"/>
  <c r="W45" i="15"/>
  <c r="W53" i="15"/>
  <c r="W61" i="15"/>
  <c r="W70" i="15"/>
  <c r="W34" i="15"/>
  <c r="W102" i="15"/>
  <c r="W59" i="15"/>
  <c r="W9" i="15"/>
  <c r="W37" i="15"/>
  <c r="W10" i="15"/>
  <c r="W72" i="15"/>
  <c r="W24" i="15"/>
  <c r="W95" i="15"/>
  <c r="W15" i="15"/>
  <c r="W22" i="15"/>
  <c r="W30" i="15"/>
  <c r="W62" i="15"/>
  <c r="W47" i="15"/>
  <c r="W98" i="15"/>
  <c r="W55" i="15"/>
  <c r="W12" i="15"/>
  <c r="W88" i="15"/>
  <c r="W101" i="15"/>
  <c r="W11" i="15"/>
  <c r="W18" i="15"/>
  <c r="W104" i="15"/>
  <c r="W57" i="15"/>
  <c r="W103" i="15"/>
  <c r="W23" i="15"/>
  <c r="W31" i="15"/>
  <c r="W39" i="15"/>
  <c r="W49" i="15"/>
  <c r="W51" i="15"/>
  <c r="W16" i="15"/>
  <c r="W76" i="15"/>
  <c r="W65" i="15"/>
  <c r="W54" i="15"/>
  <c r="W99" i="15"/>
  <c r="W19" i="15"/>
  <c r="W26" i="15"/>
  <c r="W41" i="15"/>
  <c r="W89" i="15"/>
  <c r="W8" i="15"/>
  <c r="W80" i="15"/>
  <c r="W17" i="15"/>
  <c r="W40" i="15"/>
  <c r="W4" i="15"/>
  <c r="W56" i="15"/>
  <c r="W29" i="15"/>
  <c r="W50" i="15"/>
  <c r="W7" i="15"/>
  <c r="W100" i="15"/>
  <c r="W107" i="15"/>
  <c r="W27" i="15"/>
  <c r="W58" i="15"/>
  <c r="W73" i="15"/>
  <c r="W32" i="15"/>
  <c r="W64" i="15"/>
  <c r="W96" i="15"/>
  <c r="W91" i="15"/>
  <c r="W68" i="15"/>
  <c r="W33" i="15"/>
  <c r="W93" i="15"/>
  <c r="W3" i="15"/>
  <c r="W71" i="15"/>
  <c r="W77" i="15"/>
  <c r="W108" i="15"/>
  <c r="W28" i="15"/>
  <c r="W35" i="15"/>
  <c r="W66" i="15"/>
  <c r="W74" i="15"/>
  <c r="W82" i="15"/>
  <c r="W90" i="15"/>
  <c r="W21" i="15"/>
  <c r="W48" i="15"/>
  <c r="W36" i="15"/>
  <c r="W92" i="15"/>
  <c r="W46" i="15"/>
  <c r="W86" i="15"/>
  <c r="W85" i="15"/>
  <c r="W25" i="15"/>
  <c r="W13" i="15"/>
  <c r="W69" i="15"/>
  <c r="W109" i="15"/>
  <c r="W110" i="15"/>
  <c r="W52" i="15"/>
  <c r="W105" i="15"/>
  <c r="W78" i="15"/>
  <c r="W43" i="15"/>
  <c r="W75" i="15"/>
  <c r="W42" i="15"/>
  <c r="W79" i="15"/>
  <c r="W44" i="15"/>
  <c r="W67" i="15"/>
  <c r="W83" i="15"/>
  <c r="W60" i="15"/>
  <c r="W20" i="15"/>
  <c r="W5" i="15"/>
  <c r="W6" i="15"/>
  <c r="Y38" i="15"/>
  <c r="Z38" i="15"/>
  <c r="AA38" i="15"/>
  <c r="AB38" i="15"/>
  <c r="X38" i="15"/>
  <c r="AA14" i="15"/>
  <c r="AB14" i="15"/>
  <c r="Y14" i="15"/>
  <c r="X14" i="15"/>
  <c r="Z14" i="15"/>
  <c r="AB9" i="15"/>
  <c r="Y9" i="15"/>
  <c r="Z9" i="15"/>
  <c r="AA9" i="15"/>
  <c r="X9" i="15"/>
  <c r="Y30" i="15"/>
  <c r="AB30" i="15"/>
  <c r="X30" i="15"/>
  <c r="Z30" i="15"/>
  <c r="AA30" i="15"/>
  <c r="X11" i="15"/>
  <c r="AB11" i="15"/>
  <c r="Y11" i="15"/>
  <c r="Z11" i="15"/>
  <c r="AA11" i="15"/>
  <c r="AA49" i="15"/>
  <c r="Z49" i="15"/>
  <c r="X49" i="15"/>
  <c r="AB49" i="15"/>
  <c r="Y49" i="15"/>
  <c r="AA26" i="15"/>
  <c r="AB26" i="15"/>
  <c r="X26" i="15"/>
  <c r="Y26" i="15"/>
  <c r="Z26" i="15"/>
  <c r="Z56" i="15"/>
  <c r="AA56" i="15"/>
  <c r="Y56" i="15"/>
  <c r="X56" i="15"/>
  <c r="AB56" i="15"/>
  <c r="AA73" i="15"/>
  <c r="Y73" i="15"/>
  <c r="Z73" i="15"/>
  <c r="X73" i="15"/>
  <c r="AB73" i="15"/>
  <c r="X3" i="15"/>
  <c r="AB3" i="15"/>
  <c r="Y3" i="15"/>
  <c r="Z3" i="15"/>
  <c r="AA3" i="15"/>
  <c r="AA82" i="15"/>
  <c r="AB82" i="15"/>
  <c r="X82" i="15"/>
  <c r="Y82" i="15"/>
  <c r="Z82" i="15"/>
  <c r="X85" i="15"/>
  <c r="AA85" i="15"/>
  <c r="AB85" i="15"/>
  <c r="Y85" i="15"/>
  <c r="Z85" i="15"/>
  <c r="X78" i="15"/>
  <c r="Z78" i="15"/>
  <c r="Y78" i="15"/>
  <c r="AA78" i="15"/>
  <c r="AB78" i="15"/>
  <c r="AB60" i="15"/>
  <c r="Z60" i="15"/>
  <c r="AA60" i="15"/>
  <c r="X60" i="15"/>
  <c r="Y60" i="15"/>
  <c r="AA106" i="15"/>
  <c r="X106" i="15"/>
  <c r="Y106" i="15"/>
  <c r="AB106" i="15"/>
  <c r="Z106" i="15"/>
  <c r="AA45" i="15"/>
  <c r="Z45" i="15"/>
  <c r="AB45" i="15"/>
  <c r="X45" i="15"/>
  <c r="Y45" i="15"/>
  <c r="Y37" i="15"/>
  <c r="Z37" i="15"/>
  <c r="AA37" i="15"/>
  <c r="AB37" i="15"/>
  <c r="X37" i="15"/>
  <c r="X62" i="15"/>
  <c r="Y62" i="15"/>
  <c r="Z62" i="15"/>
  <c r="AA62" i="15"/>
  <c r="AB62" i="15"/>
  <c r="AA18" i="15"/>
  <c r="X18" i="15"/>
  <c r="AB18" i="15"/>
  <c r="Y18" i="15"/>
  <c r="Z18" i="15"/>
  <c r="AA51" i="15"/>
  <c r="Y51" i="15"/>
  <c r="Z51" i="15"/>
  <c r="AB51" i="15"/>
  <c r="X51" i="15"/>
  <c r="AA41" i="15"/>
  <c r="X41" i="15"/>
  <c r="Z41" i="15"/>
  <c r="AB41" i="15"/>
  <c r="Y41" i="15"/>
  <c r="AB29" i="15"/>
  <c r="X29" i="15"/>
  <c r="Y29" i="15"/>
  <c r="AA29" i="15"/>
  <c r="Z29" i="15"/>
  <c r="X32" i="15"/>
  <c r="Y32" i="15"/>
  <c r="Z32" i="15"/>
  <c r="AA32" i="15"/>
  <c r="AB32" i="15"/>
  <c r="AA71" i="15"/>
  <c r="AB71" i="15"/>
  <c r="X71" i="15"/>
  <c r="Y71" i="15"/>
  <c r="Z71" i="15"/>
  <c r="Y90" i="15"/>
  <c r="Z90" i="15"/>
  <c r="AA90" i="15"/>
  <c r="AB90" i="15"/>
  <c r="X90" i="15"/>
  <c r="Y25" i="15"/>
  <c r="Z25" i="15"/>
  <c r="AA25" i="15"/>
  <c r="AB25" i="15"/>
  <c r="X25" i="15"/>
  <c r="Z43" i="15"/>
  <c r="Y43" i="15"/>
  <c r="X43" i="15"/>
  <c r="AA43" i="15"/>
  <c r="AB43" i="15"/>
  <c r="X20" i="15"/>
  <c r="Y20" i="15"/>
  <c r="Z20" i="15"/>
  <c r="AA20" i="15"/>
  <c r="AB20" i="15"/>
  <c r="AB63" i="15"/>
  <c r="Y63" i="15"/>
  <c r="Z63" i="15"/>
  <c r="X63" i="15"/>
  <c r="AA63" i="15"/>
  <c r="X53" i="15"/>
  <c r="Z53" i="15"/>
  <c r="AB53" i="15"/>
  <c r="AA53" i="15"/>
  <c r="Y53" i="15"/>
  <c r="Z10" i="15"/>
  <c r="X10" i="15"/>
  <c r="Y10" i="15"/>
  <c r="AA10" i="15"/>
  <c r="AB10" i="15"/>
  <c r="AB47" i="15"/>
  <c r="AA47" i="15"/>
  <c r="X47" i="15"/>
  <c r="Y47" i="15"/>
  <c r="Z47" i="15"/>
  <c r="AB104" i="15"/>
  <c r="AA104" i="15"/>
  <c r="X104" i="15"/>
  <c r="Y104" i="15"/>
  <c r="Z104" i="15"/>
  <c r="X16" i="15"/>
  <c r="Z16" i="15"/>
  <c r="Y16" i="15"/>
  <c r="AA16" i="15"/>
  <c r="AB16" i="15"/>
  <c r="AA89" i="15"/>
  <c r="Z89" i="15"/>
  <c r="X89" i="15"/>
  <c r="AB89" i="15"/>
  <c r="Y89" i="15"/>
  <c r="Y50" i="15"/>
  <c r="Z50" i="15"/>
  <c r="AA50" i="15"/>
  <c r="AB50" i="15"/>
  <c r="X50" i="15"/>
  <c r="AB64" i="15"/>
  <c r="X64" i="15"/>
  <c r="Y64" i="15"/>
  <c r="Z64" i="15"/>
  <c r="AA64" i="15"/>
  <c r="AB77" i="15"/>
  <c r="Y77" i="15"/>
  <c r="Z77" i="15"/>
  <c r="AA77" i="15"/>
  <c r="X77" i="15"/>
  <c r="Z21" i="15"/>
  <c r="Y21" i="15"/>
  <c r="AA21" i="15"/>
  <c r="X21" i="15"/>
  <c r="AB21" i="15"/>
  <c r="Y13" i="15"/>
  <c r="Z13" i="15"/>
  <c r="AA13" i="15"/>
  <c r="X13" i="15"/>
  <c r="AB13" i="15"/>
  <c r="AA75" i="15"/>
  <c r="X75" i="15"/>
  <c r="AB75" i="15"/>
  <c r="Y75" i="15"/>
  <c r="Z75" i="15"/>
  <c r="Z5" i="15"/>
  <c r="AA5" i="15"/>
  <c r="AB5" i="15"/>
  <c r="X5" i="15"/>
  <c r="Y5" i="15"/>
  <c r="Z84" i="15"/>
  <c r="AA84" i="15"/>
  <c r="AB84" i="15"/>
  <c r="X84" i="15"/>
  <c r="Y84" i="15"/>
  <c r="Y61" i="15"/>
  <c r="AA61" i="15"/>
  <c r="Z61" i="15"/>
  <c r="X61" i="15"/>
  <c r="AB61" i="15"/>
  <c r="Y72" i="15"/>
  <c r="AB72" i="15"/>
  <c r="X72" i="15"/>
  <c r="Z72" i="15"/>
  <c r="AA72" i="15"/>
  <c r="Y98" i="15"/>
  <c r="Z98" i="15"/>
  <c r="AB98" i="15"/>
  <c r="X98" i="15"/>
  <c r="AA98" i="15"/>
  <c r="Y57" i="15"/>
  <c r="Z57" i="15"/>
  <c r="AA57" i="15"/>
  <c r="AB57" i="15"/>
  <c r="X57" i="15"/>
  <c r="Y76" i="15"/>
  <c r="AA76" i="15"/>
  <c r="X76" i="15"/>
  <c r="AB76" i="15"/>
  <c r="Z76" i="15"/>
  <c r="Y8" i="15"/>
  <c r="AA8" i="15"/>
  <c r="X8" i="15"/>
  <c r="AB8" i="15"/>
  <c r="Z8" i="15"/>
  <c r="Z7" i="15"/>
  <c r="Y7" i="15"/>
  <c r="X7" i="15"/>
  <c r="AA7" i="15"/>
  <c r="AB7" i="15"/>
  <c r="AA96" i="15"/>
  <c r="AB96" i="15"/>
  <c r="Y96" i="15"/>
  <c r="X96" i="15"/>
  <c r="Z96" i="15"/>
  <c r="Z108" i="15"/>
  <c r="AA108" i="15"/>
  <c r="X108" i="15"/>
  <c r="AB108" i="15"/>
  <c r="Y108" i="15"/>
  <c r="X48" i="15"/>
  <c r="Y48" i="15"/>
  <c r="AA48" i="15"/>
  <c r="AB48" i="15"/>
  <c r="Z48" i="15"/>
  <c r="Y69" i="15"/>
  <c r="Z69" i="15"/>
  <c r="AA69" i="15"/>
  <c r="X69" i="15"/>
  <c r="AB69" i="15"/>
  <c r="Y42" i="15"/>
  <c r="Z42" i="15"/>
  <c r="X42" i="15"/>
  <c r="AA42" i="15"/>
  <c r="AB42" i="15"/>
  <c r="AB6" i="15"/>
  <c r="Y6" i="15"/>
  <c r="AA6" i="15"/>
  <c r="Z6" i="15"/>
  <c r="X6" i="15"/>
  <c r="AB97" i="15"/>
  <c r="AA97" i="15"/>
  <c r="X97" i="15"/>
  <c r="Y97" i="15"/>
  <c r="Z97" i="15"/>
  <c r="X70" i="15"/>
  <c r="Z70" i="15"/>
  <c r="AA70" i="15"/>
  <c r="AB70" i="15"/>
  <c r="Y70" i="15"/>
  <c r="X24" i="15"/>
  <c r="Y24" i="15"/>
  <c r="Z24" i="15"/>
  <c r="AA24" i="15"/>
  <c r="AB24" i="15"/>
  <c r="Y55" i="15"/>
  <c r="AA55" i="15"/>
  <c r="AB55" i="15"/>
  <c r="X55" i="15"/>
  <c r="Z55" i="15"/>
  <c r="X103" i="15"/>
  <c r="Y103" i="15"/>
  <c r="AB103" i="15"/>
  <c r="Z103" i="15"/>
  <c r="AA103" i="15"/>
  <c r="Y65" i="15"/>
  <c r="AA65" i="15"/>
  <c r="Z65" i="15"/>
  <c r="X65" i="15"/>
  <c r="AB65" i="15"/>
  <c r="Z80" i="15"/>
  <c r="AA80" i="15"/>
  <c r="AB80" i="15"/>
  <c r="Y80" i="15"/>
  <c r="X80" i="15"/>
  <c r="X100" i="15"/>
  <c r="AB100" i="15"/>
  <c r="Y100" i="15"/>
  <c r="Z100" i="15"/>
  <c r="AA100" i="15"/>
  <c r="Y91" i="15"/>
  <c r="AA91" i="15"/>
  <c r="Z91" i="15"/>
  <c r="AB91" i="15"/>
  <c r="X91" i="15"/>
  <c r="Z28" i="15"/>
  <c r="X28" i="15"/>
  <c r="Y28" i="15"/>
  <c r="AA28" i="15"/>
  <c r="AB28" i="15"/>
  <c r="AA36" i="15"/>
  <c r="Y36" i="15"/>
  <c r="X36" i="15"/>
  <c r="Z36" i="15"/>
  <c r="AB36" i="15"/>
  <c r="Y109" i="15"/>
  <c r="Z109" i="15"/>
  <c r="AA109" i="15"/>
  <c r="X109" i="15"/>
  <c r="AB109" i="15"/>
  <c r="X79" i="15"/>
  <c r="AB79" i="15"/>
  <c r="Z79" i="15"/>
  <c r="Y79" i="15"/>
  <c r="AA79" i="15"/>
  <c r="Y81" i="15"/>
  <c r="Z81" i="15"/>
  <c r="AA81" i="15"/>
  <c r="X81" i="15"/>
  <c r="AB81" i="15"/>
  <c r="AA34" i="15"/>
  <c r="Z34" i="15"/>
  <c r="AB34" i="15"/>
  <c r="X34" i="15"/>
  <c r="Y34" i="15"/>
  <c r="AB95" i="15"/>
  <c r="Y95" i="15"/>
  <c r="X95" i="15"/>
  <c r="Z95" i="15"/>
  <c r="AA95" i="15"/>
  <c r="X12" i="15"/>
  <c r="AB12" i="15"/>
  <c r="Z12" i="15"/>
  <c r="AA12" i="15"/>
  <c r="Y12" i="15"/>
  <c r="X23" i="15"/>
  <c r="Y23" i="15"/>
  <c r="Z23" i="15"/>
  <c r="AA23" i="15"/>
  <c r="AB23" i="15"/>
  <c r="Z54" i="15"/>
  <c r="Y54" i="15"/>
  <c r="AB54" i="15"/>
  <c r="X54" i="15"/>
  <c r="AA54" i="15"/>
  <c r="X17" i="15"/>
  <c r="AB17" i="15"/>
  <c r="AA17" i="15"/>
  <c r="Y17" i="15"/>
  <c r="Z17" i="15"/>
  <c r="X107" i="15"/>
  <c r="Y107" i="15"/>
  <c r="Z107" i="15"/>
  <c r="AB107" i="15"/>
  <c r="AA107" i="15"/>
  <c r="AB68" i="15"/>
  <c r="X68" i="15"/>
  <c r="Y68" i="15"/>
  <c r="Z68" i="15"/>
  <c r="AA68" i="15"/>
  <c r="AB35" i="15"/>
  <c r="Z35" i="15"/>
  <c r="AA35" i="15"/>
  <c r="Y35" i="15"/>
  <c r="X35" i="15"/>
  <c r="AA92" i="15"/>
  <c r="Z92" i="15"/>
  <c r="X92" i="15"/>
  <c r="AB92" i="15"/>
  <c r="Y92" i="15"/>
  <c r="Z110" i="15"/>
  <c r="Y110" i="15"/>
  <c r="X110" i="15"/>
  <c r="AA110" i="15"/>
  <c r="AB110" i="15"/>
  <c r="Y44" i="15"/>
  <c r="X44" i="15"/>
  <c r="AB44" i="15"/>
  <c r="Z44" i="15"/>
  <c r="AA44" i="15"/>
  <c r="Z87" i="15"/>
  <c r="AB87" i="15"/>
  <c r="AA87" i="15"/>
  <c r="X87" i="15"/>
  <c r="Y87" i="15"/>
  <c r="AA102" i="15"/>
  <c r="Z102" i="15"/>
  <c r="AB102" i="15"/>
  <c r="X102" i="15"/>
  <c r="Y102" i="15"/>
  <c r="Z15" i="15"/>
  <c r="AA15" i="15"/>
  <c r="X15" i="15"/>
  <c r="Y15" i="15"/>
  <c r="AB15" i="15"/>
  <c r="Z88" i="15"/>
  <c r="Y88" i="15"/>
  <c r="AB88" i="15"/>
  <c r="AA88" i="15"/>
  <c r="X88" i="15"/>
  <c r="AB31" i="15"/>
  <c r="X31" i="15"/>
  <c r="Y31" i="15"/>
  <c r="Z31" i="15"/>
  <c r="AA31" i="15"/>
  <c r="X99" i="15"/>
  <c r="AB99" i="15"/>
  <c r="Y99" i="15"/>
  <c r="Z99" i="15"/>
  <c r="AA99" i="15"/>
  <c r="AB40" i="15"/>
  <c r="Z40" i="15"/>
  <c r="X40" i="15"/>
  <c r="Y40" i="15"/>
  <c r="AA40" i="15"/>
  <c r="Z27" i="15"/>
  <c r="AA27" i="15"/>
  <c r="AB27" i="15"/>
  <c r="X27" i="15"/>
  <c r="Y27" i="15"/>
  <c r="Y33" i="15"/>
  <c r="Z33" i="15"/>
  <c r="X33" i="15"/>
  <c r="AA33" i="15"/>
  <c r="AB33" i="15"/>
  <c r="X66" i="15"/>
  <c r="Y66" i="15"/>
  <c r="Z66" i="15"/>
  <c r="AA66" i="15"/>
  <c r="AB66" i="15"/>
  <c r="AA46" i="15"/>
  <c r="AB46" i="15"/>
  <c r="X46" i="15"/>
  <c r="Y46" i="15"/>
  <c r="Z46" i="15"/>
  <c r="Z52" i="15"/>
  <c r="X52" i="15"/>
  <c r="Y52" i="15"/>
  <c r="AA52" i="15"/>
  <c r="AB52" i="15"/>
  <c r="X67" i="15"/>
  <c r="Z67" i="15"/>
  <c r="AA67" i="15"/>
  <c r="AB67" i="15"/>
  <c r="Y67" i="15"/>
  <c r="AA94" i="15"/>
  <c r="AB94" i="15"/>
  <c r="Z94" i="15"/>
  <c r="X94" i="15"/>
  <c r="Y94" i="15"/>
  <c r="AA59" i="15"/>
  <c r="Z59" i="15"/>
  <c r="AB59" i="15"/>
  <c r="X59" i="15"/>
  <c r="Y59" i="15"/>
  <c r="Y22" i="15"/>
  <c r="Z22" i="15"/>
  <c r="AA22" i="15"/>
  <c r="AB22" i="15"/>
  <c r="X22" i="15"/>
  <c r="Y101" i="15"/>
  <c r="AA101" i="15"/>
  <c r="Z101" i="15"/>
  <c r="AB101" i="15"/>
  <c r="X101" i="15"/>
  <c r="X39" i="15"/>
  <c r="Y39" i="15"/>
  <c r="Z39" i="15"/>
  <c r="AB39" i="15"/>
  <c r="AA39" i="15"/>
  <c r="Y19" i="15"/>
  <c r="Z19" i="15"/>
  <c r="AA19" i="15"/>
  <c r="AB19" i="15"/>
  <c r="X19" i="15"/>
  <c r="AA4" i="15"/>
  <c r="AB4" i="15"/>
  <c r="X4" i="15"/>
  <c r="Y4" i="15"/>
  <c r="Z4" i="15"/>
  <c r="AB58" i="15"/>
  <c r="X58" i="15"/>
  <c r="Y58" i="15"/>
  <c r="AA58" i="15"/>
  <c r="Z58" i="15"/>
  <c r="Z93" i="15"/>
  <c r="AB93" i="15"/>
  <c r="Y93" i="15"/>
  <c r="AA93" i="15"/>
  <c r="X93" i="15"/>
  <c r="AA74" i="15"/>
  <c r="AB74" i="15"/>
  <c r="Y74" i="15"/>
  <c r="Z74" i="15"/>
  <c r="X74" i="15"/>
  <c r="X86" i="15"/>
  <c r="AB86" i="15"/>
  <c r="AA86" i="15"/>
  <c r="Z86" i="15"/>
  <c r="Y86" i="15"/>
  <c r="Y105" i="15"/>
  <c r="Z105" i="15"/>
  <c r="X105" i="15"/>
  <c r="AA105" i="15"/>
  <c r="AB105" i="15"/>
  <c r="Y83" i="15"/>
  <c r="Z83" i="15"/>
  <c r="AA83" i="15"/>
  <c r="AB83" i="15"/>
  <c r="X83" i="15"/>
  <c r="V83" i="15" l="1"/>
  <c r="V105" i="15"/>
  <c r="V86" i="15"/>
  <c r="V74" i="15"/>
  <c r="V93" i="15"/>
  <c r="V58" i="15"/>
  <c r="V4" i="15"/>
  <c r="V19" i="15"/>
  <c r="V39" i="15"/>
  <c r="V101" i="15"/>
  <c r="V22" i="15"/>
  <c r="V59" i="15"/>
  <c r="V94" i="15"/>
  <c r="V67" i="15"/>
  <c r="V52" i="15"/>
  <c r="V46" i="15"/>
  <c r="V66" i="15"/>
  <c r="V33" i="15"/>
  <c r="V27" i="15"/>
  <c r="V40" i="15"/>
  <c r="V99" i="15"/>
  <c r="V31" i="15"/>
  <c r="V88" i="15"/>
  <c r="V15" i="15"/>
  <c r="V102" i="15"/>
  <c r="V87" i="15"/>
  <c r="V44" i="15"/>
  <c r="V110" i="15"/>
  <c r="V92" i="15"/>
  <c r="V35" i="15"/>
  <c r="V68" i="15"/>
  <c r="V107" i="15"/>
  <c r="V17" i="15"/>
  <c r="V54" i="15"/>
  <c r="V23" i="15"/>
  <c r="V12" i="15"/>
  <c r="V95" i="15"/>
  <c r="V34" i="15"/>
  <c r="V81" i="15"/>
  <c r="V79" i="15"/>
  <c r="V109" i="15"/>
  <c r="V36" i="15"/>
  <c r="V28" i="15"/>
  <c r="V91" i="15"/>
  <c r="V100" i="15"/>
  <c r="V80" i="15"/>
  <c r="V65" i="15"/>
  <c r="V103" i="15"/>
  <c r="V55" i="15"/>
  <c r="V24" i="15"/>
  <c r="V70" i="15"/>
  <c r="V97" i="15"/>
  <c r="V6" i="15"/>
  <c r="V42" i="15"/>
  <c r="V69" i="15"/>
  <c r="V48" i="15"/>
  <c r="V108" i="15"/>
  <c r="V96" i="15"/>
  <c r="V7" i="15"/>
  <c r="V8" i="15"/>
  <c r="V76" i="15"/>
  <c r="V57" i="15"/>
  <c r="V98" i="15"/>
  <c r="V72" i="15"/>
  <c r="V61" i="15"/>
  <c r="V84" i="15"/>
  <c r="V5" i="15"/>
  <c r="V75" i="15"/>
  <c r="V13" i="15"/>
  <c r="V21" i="15"/>
  <c r="V77" i="15"/>
  <c r="V64" i="15"/>
  <c r="V50" i="15"/>
  <c r="V89" i="15"/>
  <c r="V16" i="15"/>
  <c r="V104" i="15"/>
  <c r="V47" i="15"/>
  <c r="V10" i="15"/>
  <c r="V53" i="15"/>
  <c r="V63" i="15"/>
  <c r="V20" i="15"/>
  <c r="V43" i="15"/>
  <c r="V25" i="15"/>
  <c r="V90" i="15"/>
  <c r="V71" i="15"/>
  <c r="V32" i="15"/>
  <c r="V29" i="15"/>
  <c r="V41" i="15"/>
  <c r="V51" i="15"/>
  <c r="V18" i="15"/>
  <c r="V62" i="15"/>
  <c r="V37" i="15"/>
  <c r="V45" i="15"/>
  <c r="V106" i="15"/>
  <c r="V60" i="15"/>
  <c r="V78" i="15"/>
  <c r="V85" i="15"/>
  <c r="V82" i="15"/>
  <c r="V3" i="15"/>
  <c r="V73" i="15"/>
  <c r="V56" i="15"/>
  <c r="V26" i="15"/>
  <c r="V49" i="15"/>
  <c r="V11" i="15"/>
  <c r="V30" i="15"/>
  <c r="V9" i="15"/>
  <c r="V14" i="15"/>
  <c r="V38" i="15"/>
  <c r="D18" i="1" l="1"/>
  <c r="C26" i="1"/>
  <c r="C27" i="1"/>
  <c r="D19" i="1"/>
  <c r="AC2" i="15" a="1"/>
  <c r="AC90" i="15"/>
  <c r="AC93" i="15"/>
  <c r="AC107" i="15"/>
  <c r="AC99" i="15"/>
  <c r="AC58" i="15"/>
  <c r="AC81" i="15"/>
  <c r="AC44" i="15"/>
  <c r="AC71" i="15"/>
  <c r="AC12" i="15"/>
  <c r="AC105" i="15"/>
  <c r="AC43" i="15"/>
  <c r="AC3" i="15"/>
  <c r="AC41" i="15"/>
  <c r="AC64" i="15"/>
  <c r="AC38" i="15"/>
  <c r="AC53" i="15"/>
  <c r="AC100" i="15"/>
  <c r="AC17" i="15"/>
  <c r="AC67" i="15"/>
  <c r="AC109" i="15"/>
  <c r="AC102" i="15"/>
  <c r="AC31" i="15"/>
  <c r="AC35" i="15"/>
  <c r="AC45" i="15"/>
  <c r="AC101" i="15"/>
  <c r="AC98" i="15"/>
  <c r="AC89" i="15"/>
  <c r="AC37" i="15"/>
  <c r="AC69" i="15"/>
  <c r="AC9" i="15"/>
  <c r="AC77" i="15"/>
  <c r="AC68" i="15"/>
  <c r="AC42" i="15"/>
  <c r="AC56" i="15"/>
  <c r="AC55" i="15"/>
  <c r="AC74" i="15"/>
  <c r="AC84" i="15"/>
  <c r="AC95" i="15"/>
  <c r="AC19" i="15"/>
  <c r="AC5" i="15"/>
  <c r="AC46" i="15"/>
  <c r="AC91" i="15"/>
  <c r="AC60" i="15"/>
  <c r="AC25" i="15"/>
  <c r="AC88" i="15"/>
  <c r="AC73" i="15"/>
  <c r="AC30" i="15"/>
  <c r="AC21" i="15"/>
  <c r="AC106" i="15"/>
  <c r="AC39" i="15"/>
  <c r="AC49" i="15"/>
  <c r="AC75" i="15"/>
  <c r="AC61" i="15"/>
  <c r="AC2" i="15"/>
  <c r="AC20" i="15"/>
  <c r="AC6" i="15"/>
  <c r="AC47" i="15"/>
  <c r="AC65" i="15"/>
  <c r="AC18" i="15"/>
  <c r="AC34" i="15"/>
  <c r="AC110" i="15"/>
  <c r="AC36" i="15"/>
  <c r="AC82" i="15"/>
  <c r="AC92" i="15"/>
  <c r="AC32" i="15"/>
  <c r="AC27" i="15"/>
  <c r="AC13" i="15"/>
  <c r="AC79" i="15"/>
  <c r="AC57" i="15"/>
  <c r="AC83" i="15"/>
  <c r="AC10" i="15"/>
  <c r="AC28" i="15"/>
  <c r="AC26" i="15"/>
  <c r="AC87" i="15"/>
  <c r="AC85" i="15"/>
  <c r="AC59" i="15"/>
  <c r="AC50" i="15"/>
  <c r="AC66" i="15"/>
  <c r="AC52" i="15"/>
  <c r="AC63" i="15"/>
  <c r="AC11" i="15"/>
  <c r="AC108" i="15"/>
  <c r="AC103" i="15"/>
  <c r="AC94" i="15"/>
  <c r="AC51" i="15"/>
  <c r="AC24" i="15"/>
  <c r="AC76" i="15"/>
  <c r="AC33" i="15"/>
  <c r="AC14" i="15"/>
  <c r="AC22" i="15"/>
  <c r="AC54" i="15"/>
  <c r="AC62" i="15"/>
  <c r="AC70" i="15"/>
  <c r="AC78" i="15"/>
  <c r="AC86" i="15"/>
  <c r="AC7" i="15"/>
  <c r="AC15" i="15"/>
  <c r="AC4" i="15"/>
  <c r="AC96" i="15"/>
  <c r="AC29" i="15"/>
  <c r="AC97" i="15"/>
  <c r="AC8" i="15"/>
  <c r="AC40" i="15"/>
  <c r="AC72" i="15"/>
  <c r="AC104" i="15"/>
  <c r="AC16" i="15"/>
  <c r="AC48" i="15"/>
  <c r="AC80" i="15"/>
  <c r="AC23" i="15"/>
  <c r="D27" i="1"/>
  <c r="D26" i="1"/>
  <c r="D2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<sst xmlns="http://schemas.openxmlformats.org/spreadsheetml/2006/main" count="598" uniqueCount="124">
  <si>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</si>
  <si>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</si>
  <si>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</si>
  <si>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</si>
  <si>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</si>
  <si>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</si>
  <si>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</si>
  <si>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</si>
  <si>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</si>
  <si>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</si>
  <si>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</si>
  <si>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</si>
  <si>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</si>
  <si>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</si>
  <si>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</si>
  <si>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</si>
  <si>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</si>
  <si>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</si>
  <si>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</si>
  <si>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</si>
  <si>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</si>
  <si>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</si>
  <si>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</si>
  <si>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</si>
  <si>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</si>
  <si>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</si>
  <si>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</si>
  <si>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</si>
  <si>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</si>
  <si>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</si>
  <si>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</si>
  <si>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</si>
  <si>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</si>
  <si>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</si>
  <si>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</si>
  <si>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</si>
  <si>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</si>
  <si>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</si>
  <si>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</si>
  <si>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</si>
  <si>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</si>
  <si>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</si>
  <si>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</si>
  <si>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</si>
  <si>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</si>
  <si>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</si>
  <si>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</si>
  <si>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</si>
  <si>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</si>
  <si>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</si>
  <si>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</si>
  <si>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</si>
  <si>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</si>
  <si>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</si>
  <si>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</si>
  <si>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</si>
  <si>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</si>
  <si>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</si>
  <si>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</si>
  <si>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</si>
  <si>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</si>
  <si>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</si>
  <si>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</si>
  <si>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</si>
  <si>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</si>
  <si>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</si>
  <si>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</si>
  <si>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</si>
  <si>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</si>
  <si>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</si>
  <si>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</si>
  <si>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</si>
  <si>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</si>
  <si>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</si>
  <si>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</si>
  <si>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</si>
  <si>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</si>
  <si>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</si>
  <si>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</si>
  <si>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</si>
  <si>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</si>
  <si>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</si>
  <si>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</si>
  <si>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</si>
  <si>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</si>
  <si>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</si>
  <si>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</si>
  <si>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</si>
  <si>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</si>
  <si>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</si>
  <si>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</si>
  <si>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</si>
  <si>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</si>
  <si>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</si>
  <si>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</si>
  <si>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</si>
  <si>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</si>
  <si>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</si>
  <si>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</si>
  <si>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</si>
  <si>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</si>
  <si>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</si>
  <si>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STD</t>
  </si>
  <si>
    <t>AUD</t>
  </si>
  <si>
    <t>BBSW</t>
  </si>
  <si>
    <t>Australia</t>
  </si>
  <si>
    <t>Aonia</t>
  </si>
  <si>
    <t>2W</t>
  </si>
  <si>
    <t>3W</t>
  </si>
  <si>
    <t>4M</t>
  </si>
  <si>
    <t>5M</t>
  </si>
  <si>
    <t>1W</t>
  </si>
  <si>
    <t>EOM</t>
  </si>
  <si>
    <t>Business Day Convention</t>
  </si>
  <si>
    <t>Half-Month Modified Following</t>
  </si>
  <si>
    <t>Actual/365 (Fixed)</t>
  </si>
  <si>
    <t>ASX</t>
  </si>
  <si>
    <t>Semiannual</t>
  </si>
  <si>
    <t>Quarterly</t>
  </si>
  <si>
    <t>6AB</t>
  </si>
  <si>
    <t>3AB</t>
  </si>
  <si>
    <t>QM</t>
  </si>
  <si>
    <t>SM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</si>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</sst>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5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164" fontId="3" fillId="3" borderId="8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13">
          <cell r="J13" t="str">
            <v>AUDSTD#0000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21</v>
      </c>
      <c r="D3" s="76" t="s">
        <v>103</v>
      </c>
      <c r="E3" s="80"/>
    </row>
    <row r="4" spans="1:5" ht="11.25" customHeight="1" x14ac:dyDescent="0.2">
      <c r="B4" s="82"/>
      <c r="C4" s="14" t="s">
        <v>18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17</v>
      </c>
      <c r="D5" s="21">
        <v>42272.583819444444</v>
      </c>
      <c r="E5" s="80"/>
    </row>
    <row r="6" spans="1:5" ht="11.25" customHeight="1" x14ac:dyDescent="0.2">
      <c r="A6" s="48"/>
      <c r="B6" s="83"/>
      <c r="C6" s="14" t="s">
        <v>19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20</v>
      </c>
      <c r="D7" s="157"/>
      <c r="E7" s="80"/>
    </row>
    <row r="8" spans="1:5" ht="11.25" customHeight="1" x14ac:dyDescent="0.2">
      <c r="A8" s="48"/>
      <c r="B8" s="83"/>
      <c r="C8" s="14" t="s">
        <v>33</v>
      </c>
      <c r="D8" s="17" t="s">
        <v>104</v>
      </c>
      <c r="E8" s="80"/>
    </row>
    <row r="9" spans="1:5" ht="11.25" customHeight="1" x14ac:dyDescent="0.2">
      <c r="B9" s="84"/>
      <c r="C9" s="18" t="s">
        <v>58</v>
      </c>
      <c r="D9" s="19" t="s">
        <v>59</v>
      </c>
      <c r="E9" s="80"/>
    </row>
    <row r="10" spans="1:5" ht="11.25" customHeight="1" x14ac:dyDescent="0.2">
      <c r="B10" s="84"/>
      <c r="C10" s="18" t="s">
        <v>62</v>
      </c>
      <c r="D10" s="154" t="s">
        <v>63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29</v>
      </c>
      <c r="D12" s="13">
        <f>_xll.qlSettingsEvaluationDate(Trigger)</f>
        <v>42180</v>
      </c>
      <c r="E12" s="80"/>
    </row>
    <row r="13" spans="1:5" x14ac:dyDescent="0.2">
      <c r="B13" s="84"/>
      <c r="C13" s="14" t="s">
        <v>30</v>
      </c>
      <c r="D13" s="15">
        <f>_xll.qlCalendarAdvance(Calendar,Evaluationdate,"1D","F",,Trigger)</f>
        <v>42181</v>
      </c>
      <c r="E13" s="80"/>
    </row>
    <row r="14" spans="1:5" x14ac:dyDescent="0.2">
      <c r="B14" s="84"/>
      <c r="C14" s="20" t="s">
        <v>13</v>
      </c>
      <c r="D14" s="88" t="s">
        <v>105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_xll.qlPiecewiseYieldCurve(D20,D21,Calendar,_xll.ohPack(RateHelpersSTD),,,,D22,D23,D24,Permanent,,ObjectOverwrite)</f>
        <v>_AUDSTD#0002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_AUDSTD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100</v>
      </c>
      <c r="E23" s="42"/>
    </row>
    <row r="24" spans="1:10" x14ac:dyDescent="0.2">
      <c r="B24" s="23"/>
      <c r="C24" s="24" t="s">
        <v>16</v>
      </c>
      <c r="D24" s="30" t="s">
        <v>101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42180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53146</v>
      </c>
      <c r="D27" s="35">
        <f>_xll.qlYieldTSDiscount(YieldCurve_STD,C27,,Trigger)</f>
        <v>0.30965633738822224</v>
      </c>
      <c r="E27" s="42"/>
    </row>
    <row r="28" spans="1:10" x14ac:dyDescent="0.2">
      <c r="B28" s="23"/>
      <c r="C28" s="34" t="str">
        <f>[1]BBSW!$J$13</f>
        <v>AUDSTD#0000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99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5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0:D11">
      <formula1>"MaturityDate,LastRelevantDate,CustomDate"</formula1>
    </dataValidation>
    <dataValidation type="list" allowBlank="1" showInputMessage="1" showErrorMessage="1" sqref="D14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11" style="50" hidden="1" customWidth="1" outlineLevel="1"/>
    <col min="5" max="5" width="30.710937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26.28515625" style="47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102</v>
      </c>
      <c r="H1" s="50"/>
      <c r="L1" s="65" t="s">
        <v>24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AUDSTD</v>
      </c>
      <c r="W1" s="64"/>
      <c r="X1" s="64"/>
      <c r="Y1" s="67"/>
      <c r="Z1" s="67"/>
      <c r="AA1" s="64"/>
      <c r="AB1" s="64"/>
      <c r="AC1" s="71" t="s">
        <v>123</v>
      </c>
    </row>
    <row r="2" spans="1:34" ht="21.75" customHeight="1" x14ac:dyDescent="0.2">
      <c r="A2" s="63" t="s">
        <v>8</v>
      </c>
      <c r="B2" s="63" t="s">
        <v>28</v>
      </c>
      <c r="C2" s="63" t="s">
        <v>77</v>
      </c>
      <c r="D2" s="63" t="s">
        <v>112</v>
      </c>
      <c r="E2" s="63" t="s">
        <v>113</v>
      </c>
      <c r="F2" s="63" t="s">
        <v>98</v>
      </c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64</v>
      </c>
      <c r="O2" s="72" t="s">
        <v>67</v>
      </c>
      <c r="P2" s="72" t="s">
        <v>65</v>
      </c>
      <c r="Q2" s="72" t="s">
        <v>66</v>
      </c>
      <c r="R2" s="72" t="s">
        <v>68</v>
      </c>
      <c r="S2" s="72" t="s">
        <v>22</v>
      </c>
      <c r="T2" s="72" t="s">
        <v>62</v>
      </c>
      <c r="U2" s="89"/>
      <c r="V2" s="72" t="s">
        <v>8</v>
      </c>
      <c r="W2" s="72" t="s">
        <v>24</v>
      </c>
      <c r="X2" s="72" t="s">
        <v>64</v>
      </c>
      <c r="Y2" s="74" t="s">
        <v>23</v>
      </c>
      <c r="Z2" s="74" t="s">
        <v>69</v>
      </c>
      <c r="AA2" s="72" t="s">
        <v>22</v>
      </c>
      <c r="AB2" s="72" t="s">
        <v>62</v>
      </c>
      <c r="AC2" s="155">
        <f t="array" ref="AC2:AC110">_xll.qlPiecewiseYieldCurveData(YieldCurve_STD,Trigger)</f>
        <v>2.2497919777007814E-2</v>
      </c>
      <c r="AD2" s="158"/>
      <c r="AE2" s="163" t="s">
        <v>70</v>
      </c>
      <c r="AF2" s="164"/>
      <c r="AH2" s="156"/>
    </row>
    <row r="3" spans="1:34" ht="11.25" customHeight="1" x14ac:dyDescent="0.2">
      <c r="A3" s="106" t="s">
        <v>26</v>
      </c>
      <c r="B3" s="107" t="s">
        <v>35</v>
      </c>
      <c r="C3" s="108" t="s">
        <v>35</v>
      </c>
      <c r="D3" s="120"/>
      <c r="E3" s="120"/>
      <c r="F3" s="120"/>
      <c r="G3" s="109" t="s">
        <v>106</v>
      </c>
      <c r="H3" s="117" t="str">
        <f t="shared" ref="H3:H14" si="0">Currency&amp;$B3&amp;"D"&amp;$H$1&amp;QuoteSuffix</f>
        <v>AUDOND_Quote</v>
      </c>
      <c r="I3" s="120"/>
      <c r="J3" s="110" t="str">
        <f>_xll.qlDepositRateHelper(,H3,G3,Permanent,Trigger,ObjectOverwrite)</f>
        <v>obj_00263#0000</v>
      </c>
      <c r="K3" s="49"/>
      <c r="L3" s="66" t="str">
        <f>A3</f>
        <v>Dp</v>
      </c>
      <c r="M3" s="128" t="str">
        <f>IF(ISBLANK(J3),"--",J3)</f>
        <v>obj_00263#0000</v>
      </c>
      <c r="N3" s="142" t="str">
        <f>IFERROR(_xll.qlRateHelperQuoteName(M3,Trigger),"--")</f>
        <v>AUDOND_Quote</v>
      </c>
      <c r="O3" s="130">
        <f>IFERROR(_xll.qlRateHelperQuoteValue($M3,Trigger),"--")</f>
        <v>0.02</v>
      </c>
      <c r="P3" s="129" t="b">
        <v>0</v>
      </c>
      <c r="Q3" s="128">
        <v>70</v>
      </c>
      <c r="R3" s="128">
        <v>1</v>
      </c>
      <c r="S3" s="131">
        <f>IFERROR(_xll.qlRateHelperEarliestDate(M3,Trigger),"--")</f>
        <v>42180</v>
      </c>
      <c r="T3" s="131">
        <f>IFERROR(_xll.qlRateHelperPillarDate(M3,Trigger),"--")</f>
        <v>42181</v>
      </c>
      <c r="U3" s="159"/>
      <c r="V3" s="3" t="str">
        <f>IFERROR(INDEX($L$3:$L$110,MATCH(X3,$N$3:$N$110,0),1),"")</f>
        <v>Dp</v>
      </c>
      <c r="W3" s="3" t="str">
        <f t="array" ref="W3:W110">_xll.qlRateHelperSelection(_xll.ohFilter(RateHelpers,IncludeFlag),_xll.ohFilter(Priority,IncludeFlag),$AF$3,$AF$4,$AF$5,$AF$6,_xll.ohFilter(MinDistance,IncludeFlag),Trigger)</f>
        <v>obj_00260</v>
      </c>
      <c r="X3" s="3" t="str">
        <f>IFERROR(_xll.qlRateHelperQuoteName(W3,Trigger),"")</f>
        <v>AUDTND_Quote</v>
      </c>
      <c r="Y3" s="68">
        <f>IFERROR(_xll.qlRateHelperRate(W3,Trigger),"")</f>
        <v>2.2499999999999999E-2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42181</v>
      </c>
      <c r="AB3" s="4">
        <f>IFERROR(_xll.qlRateHelperPillarDate(W3,Trigger),"")</f>
        <v>42184</v>
      </c>
      <c r="AC3" s="68">
        <v>2.2497919777007814E-2</v>
      </c>
      <c r="AD3" s="158"/>
      <c r="AE3" s="103" t="s">
        <v>71</v>
      </c>
      <c r="AF3" s="104">
        <v>6</v>
      </c>
      <c r="AH3" s="156"/>
    </row>
    <row r="4" spans="1:34" ht="11.25" customHeight="1" x14ac:dyDescent="0.2">
      <c r="A4" s="53" t="s">
        <v>26</v>
      </c>
      <c r="B4" s="54" t="s">
        <v>60</v>
      </c>
      <c r="C4" s="56" t="s">
        <v>35</v>
      </c>
      <c r="D4" s="127"/>
      <c r="E4" s="127"/>
      <c r="F4" s="127"/>
      <c r="G4" s="55" t="s">
        <v>106</v>
      </c>
      <c r="H4" s="153" t="str">
        <f t="shared" si="0"/>
        <v>AUDTND_Quote</v>
      </c>
      <c r="I4" s="127"/>
      <c r="J4" s="57" t="str">
        <f>_xll.qlFraRateHelper(,H4,"1D",G4,PillarDate,,Permanent,Trigger,ObjectOverwrite)</f>
        <v>obj_00260#0000</v>
      </c>
      <c r="K4" s="48"/>
      <c r="L4" s="9" t="str">
        <f t="shared" ref="L4:L14" si="1">A4</f>
        <v>Dp</v>
      </c>
      <c r="M4" s="90" t="str">
        <f t="shared" ref="M4:M14" si="2">IF(ISBLANK(J4),"--",J4)</f>
        <v>obj_00260#0000</v>
      </c>
      <c r="N4" s="143" t="str">
        <f>IFERROR(_xll.qlRateHelperQuoteName(M4,Trigger),"--")</f>
        <v>AUDTND_Quote</v>
      </c>
      <c r="O4" s="94">
        <f>IFERROR(_xll.qlRateHelperQuoteValue($M4,Trigger),"--")</f>
        <v>2.2499999999999999E-2</v>
      </c>
      <c r="P4" s="93" t="b">
        <v>1</v>
      </c>
      <c r="Q4" s="90">
        <v>70</v>
      </c>
      <c r="R4" s="90">
        <v>1</v>
      </c>
      <c r="S4" s="95">
        <f>IFERROR(_xll.qlRateHelperEarliestDate(M4,Trigger),"--")</f>
        <v>42181</v>
      </c>
      <c r="T4" s="95">
        <f>IFERROR(_xll.qlRateHelperPillarDate(M4,Trigger),"--")</f>
        <v>42184</v>
      </c>
      <c r="U4" s="159"/>
      <c r="V4" s="3" t="str">
        <f t="shared" ref="V4:V67" si="3">IFERROR(INDEX($L$3:$L$110,MATCH(X4,$N$3:$N$110,0),1),"")</f>
        <v>Dp</v>
      </c>
      <c r="W4" s="3" t="str">
        <v>obj_00250</v>
      </c>
      <c r="X4" s="3" t="str">
        <f>IFERROR(_xll.qlRateHelperQuoteName(W4,Trigger),"")</f>
        <v>AUDSND_Quote</v>
      </c>
      <c r="Y4" s="68">
        <f>IFERROR(_xll.qlRateHelperRate(W4,Trigger),"")</f>
        <v>2.2499999999999999E-2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42184</v>
      </c>
      <c r="AB4" s="4">
        <f>IFERROR(_xll.qlRateHelperPillarDate(W4,Trigger),"")</f>
        <v>42185</v>
      </c>
      <c r="AC4" s="68">
        <v>2.2498197128676015E-2</v>
      </c>
      <c r="AD4" s="158"/>
      <c r="AE4" s="103" t="s">
        <v>72</v>
      </c>
      <c r="AF4" s="104">
        <v>0</v>
      </c>
      <c r="AH4" s="156"/>
    </row>
    <row r="5" spans="1:34" ht="11.25" customHeight="1" x14ac:dyDescent="0.2">
      <c r="A5" s="1" t="s">
        <v>26</v>
      </c>
      <c r="B5" s="7" t="s">
        <v>61</v>
      </c>
      <c r="C5" s="8" t="s">
        <v>35</v>
      </c>
      <c r="D5" s="122"/>
      <c r="E5" s="122"/>
      <c r="F5" s="122"/>
      <c r="G5" s="6" t="s">
        <v>106</v>
      </c>
      <c r="H5" s="119" t="str">
        <f t="shared" si="0"/>
        <v>AUDSND_Quote</v>
      </c>
      <c r="I5" s="122"/>
      <c r="J5" s="2" t="str">
        <f>_xll.qlFraRateHelper(,H5,"2D",G5,PillarDate,,Permanent,Trigger,ObjectOverwrite)</f>
        <v>obj_00250#0000</v>
      </c>
      <c r="K5" s="48"/>
      <c r="L5" s="9" t="str">
        <f t="shared" si="1"/>
        <v>Dp</v>
      </c>
      <c r="M5" s="90" t="str">
        <f t="shared" si="2"/>
        <v>obj_00250#0000</v>
      </c>
      <c r="N5" s="143" t="str">
        <f>IFERROR(_xll.qlRateHelperQuoteName(M5,Trigger),"--")</f>
        <v>AUDSND_Quote</v>
      </c>
      <c r="O5" s="94">
        <f>IFERROR(_xll.qlRateHelperQuoteValue($M5,Trigger),"--")</f>
        <v>2.2499999999999999E-2</v>
      </c>
      <c r="P5" s="93" t="b">
        <v>1</v>
      </c>
      <c r="Q5" s="90">
        <v>70</v>
      </c>
      <c r="R5" s="90">
        <v>1</v>
      </c>
      <c r="S5" s="95">
        <f>IFERROR(_xll.qlRateHelperEarliestDate(M5,Trigger),"--")</f>
        <v>42184</v>
      </c>
      <c r="T5" s="95">
        <f>IFERROR(_xll.qlRateHelperPillarDate(M5,Trigger),"--")</f>
        <v>42185</v>
      </c>
      <c r="U5" s="159"/>
      <c r="V5" s="3" t="str">
        <f t="shared" si="3"/>
        <v>Dp</v>
      </c>
      <c r="W5" s="3" t="str">
        <v>obj_00264</v>
      </c>
      <c r="X5" s="3" t="str">
        <f>IFERROR(_xll.qlRateHelperQuoteName(W5,Trigger),"")</f>
        <v>AUDSWD_Quote</v>
      </c>
      <c r="Y5" s="68">
        <f>IFERROR(_xll.qlRateHelperRate(W5,Trigger),"")</f>
        <v>2.2300000000000004E-2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42180</v>
      </c>
      <c r="AB5" s="4">
        <f>IFERROR(_xll.qlRateHelperPillarDate(W5,Trigger),"")</f>
        <v>42187</v>
      </c>
      <c r="AC5" s="68">
        <v>2.229523282489658E-2</v>
      </c>
      <c r="AD5" s="158"/>
      <c r="AE5" s="103" t="s">
        <v>73</v>
      </c>
      <c r="AF5" s="104">
        <v>1</v>
      </c>
      <c r="AH5" s="156"/>
    </row>
    <row r="6" spans="1:34" ht="11.25" customHeight="1" x14ac:dyDescent="0.2">
      <c r="A6" s="53" t="s">
        <v>26</v>
      </c>
      <c r="B6" s="54" t="s">
        <v>76</v>
      </c>
      <c r="C6" s="56" t="s">
        <v>111</v>
      </c>
      <c r="D6" s="160" t="b">
        <v>1</v>
      </c>
      <c r="E6" s="160" t="s">
        <v>114</v>
      </c>
      <c r="F6" s="160" t="s">
        <v>115</v>
      </c>
      <c r="G6" s="55" t="str">
        <f>_xll.qlIborIndex(,FamilyName,C6,0,Currency,Calendar,E6,D6,F6,,Permanent,Trigger,ObjectOverwrite)</f>
        <v>obj_00255#0000</v>
      </c>
      <c r="H6" s="153" t="str">
        <f t="shared" si="0"/>
        <v>AUDSWD_Quote</v>
      </c>
      <c r="I6" s="127"/>
      <c r="J6" s="57" t="str">
        <f>_xll.qlDepositRateHelper(,H6,G6,Permanent,Trigger,ObjectOverwrite)</f>
        <v>obj_00264#0000</v>
      </c>
      <c r="K6" s="48"/>
      <c r="L6" s="9" t="str">
        <f t="shared" si="1"/>
        <v>Dp</v>
      </c>
      <c r="M6" s="90" t="str">
        <f t="shared" si="2"/>
        <v>obj_00264#0000</v>
      </c>
      <c r="N6" s="143" t="str">
        <f>IFERROR(_xll.qlRateHelperQuoteName(M6,Trigger),"--")</f>
        <v>AUDSWD_Quote</v>
      </c>
      <c r="O6" s="94">
        <f>IFERROR(_xll.qlRateHelperQuoteValue($M6,Trigger),"--")</f>
        <v>2.2300000000000004E-2</v>
      </c>
      <c r="P6" s="93" t="b">
        <v>1</v>
      </c>
      <c r="Q6" s="90">
        <v>70</v>
      </c>
      <c r="R6" s="90">
        <v>1</v>
      </c>
      <c r="S6" s="95">
        <f>IFERROR(_xll.qlRateHelperEarliestDate(M6,Trigger),"--")</f>
        <v>42180</v>
      </c>
      <c r="T6" s="95">
        <f>IFERROR(_xll.qlRateHelperPillarDate(M6,Trigger),"--")</f>
        <v>42187</v>
      </c>
      <c r="U6" s="159"/>
      <c r="V6" s="3" t="str">
        <f t="shared" si="3"/>
        <v>Dp</v>
      </c>
      <c r="W6" s="3" t="str">
        <v>obj_0025b</v>
      </c>
      <c r="X6" s="3" t="str">
        <f>IFERROR(_xll.qlRateHelperQuoteName(W6,Trigger),"")</f>
        <v>AUD2WD_Quote</v>
      </c>
      <c r="Y6" s="68">
        <f>IFERROR(_xll.qlRateHelperRate(W6,Trigger),"")</f>
        <v>2.3E-2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42180</v>
      </c>
      <c r="AB6" s="4">
        <f>IFERROR(_xll.qlRateHelperPillarDate(W6,Trigger),"")</f>
        <v>42194</v>
      </c>
      <c r="AC6" s="68">
        <v>2.2989860757249854E-2</v>
      </c>
      <c r="AD6" s="158"/>
      <c r="AE6" s="103" t="s">
        <v>74</v>
      </c>
      <c r="AF6" s="105" t="s">
        <v>75</v>
      </c>
      <c r="AH6" s="156"/>
    </row>
    <row r="7" spans="1:34" ht="11.25" customHeight="1" x14ac:dyDescent="0.2">
      <c r="A7" s="58" t="s">
        <v>26</v>
      </c>
      <c r="B7" s="59" t="s">
        <v>107</v>
      </c>
      <c r="C7" s="61" t="str">
        <f t="shared" ref="C7:C14" si="4">B7</f>
        <v>2W</v>
      </c>
      <c r="D7" s="161" t="b">
        <v>1</v>
      </c>
      <c r="E7" s="161" t="s">
        <v>114</v>
      </c>
      <c r="F7" s="161" t="s">
        <v>115</v>
      </c>
      <c r="G7" s="60" t="str">
        <f>_xll.qlIborIndex(,FamilyName,C7,0,Currency,Calendar,E7,D7,F7,,Permanent,Trigger,ObjectOverwrite)</f>
        <v>obj_0025a#0000</v>
      </c>
      <c r="H7" s="118" t="str">
        <f t="shared" si="0"/>
        <v>AUD2WD_Quote</v>
      </c>
      <c r="I7" s="121"/>
      <c r="J7" s="62" t="str">
        <f>_xll.qlDepositRateHelper(,H7,G7,Permanent,Trigger,ObjectOverwrite)</f>
        <v>obj_0025b#0000</v>
      </c>
      <c r="K7" s="48"/>
      <c r="L7" s="9" t="str">
        <f t="shared" si="1"/>
        <v>Dp</v>
      </c>
      <c r="M7" s="90" t="str">
        <f t="shared" si="2"/>
        <v>obj_0025b#0000</v>
      </c>
      <c r="N7" s="143" t="str">
        <f>IFERROR(_xll.qlRateHelperQuoteName(M7,Trigger),"--")</f>
        <v>AUD2WD_Quote</v>
      </c>
      <c r="O7" s="94">
        <f>IFERROR(_xll.qlRateHelperQuoteValue($M7,Trigger),"--")</f>
        <v>2.3E-2</v>
      </c>
      <c r="P7" s="93" t="b">
        <v>1</v>
      </c>
      <c r="Q7" s="90">
        <v>70</v>
      </c>
      <c r="R7" s="90">
        <v>1</v>
      </c>
      <c r="S7" s="95">
        <f>IFERROR(_xll.qlRateHelperEarliestDate(M7,Trigger),"--")</f>
        <v>42180</v>
      </c>
      <c r="T7" s="95">
        <f>IFERROR(_xll.qlRateHelperPillarDate(M7,Trigger),"--")</f>
        <v>42194</v>
      </c>
      <c r="U7" s="159"/>
      <c r="V7" s="3" t="str">
        <f t="shared" si="3"/>
        <v>Dp</v>
      </c>
      <c r="W7" s="3" t="str">
        <v>obj_0025e</v>
      </c>
      <c r="X7" s="3" t="str">
        <f>IFERROR(_xll.qlRateHelperQuoteName(W7,Trigger),"")</f>
        <v>AUD3WD_Quote</v>
      </c>
      <c r="Y7" s="68">
        <f>IFERROR(_xll.qlRateHelperRate(W7,Trigger),"")</f>
        <v>2.2700000000000001E-2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42180</v>
      </c>
      <c r="AB7" s="4">
        <f>IFERROR(_xll.qlRateHelperPillarDate(W7,Trigger),"")</f>
        <v>42201</v>
      </c>
      <c r="AC7" s="68">
        <v>2.2685189482931776E-2</v>
      </c>
      <c r="AD7" s="158"/>
      <c r="AH7" s="156"/>
    </row>
    <row r="8" spans="1:34" ht="11.25" customHeight="1" x14ac:dyDescent="0.2">
      <c r="A8" s="1" t="s">
        <v>26</v>
      </c>
      <c r="B8" s="7" t="s">
        <v>108</v>
      </c>
      <c r="C8" s="8" t="str">
        <f t="shared" si="4"/>
        <v>3W</v>
      </c>
      <c r="D8" s="162" t="b">
        <v>1</v>
      </c>
      <c r="E8" s="162" t="s">
        <v>114</v>
      </c>
      <c r="F8" s="162" t="s">
        <v>115</v>
      </c>
      <c r="G8" s="6" t="str">
        <f>_xll.qlIborIndex(,FamilyName,C8,0,Currency,Calendar,E8,D8,F8,,Permanent,Trigger,ObjectOverwrite)</f>
        <v>obj_00259#0000</v>
      </c>
      <c r="H8" s="119" t="str">
        <f t="shared" si="0"/>
        <v>AUD3WD_Quote</v>
      </c>
      <c r="I8" s="122"/>
      <c r="J8" s="2" t="str">
        <f>_xll.qlDepositRateHelper(,H8,G8,Permanent,Trigger,ObjectOverwrite)</f>
        <v>obj_0025e#0000</v>
      </c>
      <c r="K8" s="48"/>
      <c r="L8" s="9" t="str">
        <f t="shared" si="1"/>
        <v>Dp</v>
      </c>
      <c r="M8" s="90" t="str">
        <f t="shared" si="2"/>
        <v>obj_0025e#0000</v>
      </c>
      <c r="N8" s="143" t="str">
        <f>IFERROR(_xll.qlRateHelperQuoteName(M8,Trigger),"--")</f>
        <v>AUD3WD_Quote</v>
      </c>
      <c r="O8" s="94">
        <f>IFERROR(_xll.qlRateHelperQuoteValue($M8,Trigger),"--")</f>
        <v>2.2700000000000001E-2</v>
      </c>
      <c r="P8" s="93" t="b">
        <v>1</v>
      </c>
      <c r="Q8" s="90">
        <v>70</v>
      </c>
      <c r="R8" s="90">
        <v>1</v>
      </c>
      <c r="S8" s="95">
        <f>IFERROR(_xll.qlRateHelperEarliestDate(M8,Trigger),"--")</f>
        <v>42180</v>
      </c>
      <c r="T8" s="95">
        <f>IFERROR(_xll.qlRateHelperPillarDate(M8,Trigger),"--")</f>
        <v>42201</v>
      </c>
      <c r="U8" s="159"/>
      <c r="V8" s="3" t="str">
        <f t="shared" si="3"/>
        <v>Dp</v>
      </c>
      <c r="W8" s="3" t="str">
        <v>obj_0025f</v>
      </c>
      <c r="X8" s="3" t="str">
        <f>IFERROR(_xll.qlRateHelperQuoteName(W8,Trigger),"")</f>
        <v>AUD1MD_Quote</v>
      </c>
      <c r="Y8" s="68">
        <f>IFERROR(_xll.qlRateHelperRate(W8,Trigger),"")</f>
        <v>2.0400000000000001E-2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42180</v>
      </c>
      <c r="AB8" s="4">
        <f>IFERROR(_xll.qlRateHelperPillarDate(W8,Trigger),"")</f>
        <v>42212</v>
      </c>
      <c r="AC8" s="68">
        <v>2.0381779091941749E-2</v>
      </c>
      <c r="AD8" s="158"/>
      <c r="AH8" s="156"/>
    </row>
    <row r="9" spans="1:34" ht="11.25" customHeight="1" x14ac:dyDescent="0.2">
      <c r="A9" s="58" t="s">
        <v>26</v>
      </c>
      <c r="B9" s="59" t="s">
        <v>2</v>
      </c>
      <c r="C9" s="61" t="str">
        <f t="shared" si="4"/>
        <v>1M</v>
      </c>
      <c r="D9" s="121"/>
      <c r="E9" s="121"/>
      <c r="F9" s="121"/>
      <c r="G9" s="60" t="str">
        <f t="shared" ref="G9:G14" si="5">PROPER(Currency)&amp;FamilyName&amp;C9</f>
        <v>AudBBSW1M</v>
      </c>
      <c r="H9" s="118" t="str">
        <f t="shared" si="0"/>
        <v>AUD1MD_Quote</v>
      </c>
      <c r="I9" s="121"/>
      <c r="J9" s="62" t="str">
        <f>_xll.qlDepositRateHelper(,H9,G9,Permanent,Trigger,ObjectOverwrite)</f>
        <v>obj_0025f#0000</v>
      </c>
      <c r="K9" s="48"/>
      <c r="L9" s="9" t="str">
        <f t="shared" si="1"/>
        <v>Dp</v>
      </c>
      <c r="M9" s="90" t="str">
        <f t="shared" si="2"/>
        <v>obj_0025f#0000</v>
      </c>
      <c r="N9" s="143" t="str">
        <f>IFERROR(_xll.qlRateHelperQuoteName(M9,Trigger),"--")</f>
        <v>AUD1MD_Quote</v>
      </c>
      <c r="O9" s="94">
        <f>IFERROR(_xll.qlRateHelperQuoteValue($M9,Trigger),"--")</f>
        <v>2.0400000000000001E-2</v>
      </c>
      <c r="P9" s="93" t="b">
        <v>1</v>
      </c>
      <c r="Q9" s="90">
        <v>70</v>
      </c>
      <c r="R9" s="90">
        <v>1</v>
      </c>
      <c r="S9" s="95">
        <f>IFERROR(_xll.qlRateHelperEarliestDate(M9,Trigger),"--")</f>
        <v>42180</v>
      </c>
      <c r="T9" s="95">
        <f>IFERROR(_xll.qlRateHelperPillarDate(M9,Trigger),"--")</f>
        <v>42212</v>
      </c>
      <c r="U9" s="159"/>
      <c r="V9" s="3" t="str">
        <f t="shared" si="3"/>
        <v>Dp</v>
      </c>
      <c r="W9" s="3" t="str">
        <v>obj_00256</v>
      </c>
      <c r="X9" s="3" t="str">
        <f>IFERROR(_xll.qlRateHelperQuoteName(W9,Trigger),"")</f>
        <v>AUD2MD_Quote</v>
      </c>
      <c r="Y9" s="68">
        <f>IFERROR(_xll.qlRateHelperRate(W9,Trigger),"")</f>
        <v>2.1050000000000003E-2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42180</v>
      </c>
      <c r="AB9" s="4">
        <f>IFERROR(_xll.qlRateHelperPillarDate(W9,Trigger),"")</f>
        <v>42241</v>
      </c>
      <c r="AC9" s="68">
        <v>2.1013060236072151E-2</v>
      </c>
      <c r="AD9" s="158"/>
      <c r="AH9" s="156"/>
    </row>
    <row r="10" spans="1:34" ht="11.25" customHeight="1" x14ac:dyDescent="0.2">
      <c r="A10" s="58" t="s">
        <v>26</v>
      </c>
      <c r="B10" s="59" t="s">
        <v>36</v>
      </c>
      <c r="C10" s="61" t="str">
        <f t="shared" si="4"/>
        <v>2M</v>
      </c>
      <c r="D10" s="121"/>
      <c r="E10" s="121"/>
      <c r="F10" s="121"/>
      <c r="G10" s="60" t="str">
        <f t="shared" si="5"/>
        <v>AudBBSW2M</v>
      </c>
      <c r="H10" s="118" t="str">
        <f t="shared" si="0"/>
        <v>AUD2MD_Quote</v>
      </c>
      <c r="I10" s="121"/>
      <c r="J10" s="62" t="str">
        <f>_xll.qlDepositRateHelper(,H10,G10,Permanent,Trigger,ObjectOverwrite)</f>
        <v>obj_00256#0000</v>
      </c>
      <c r="K10" s="48" t="s">
        <v>34</v>
      </c>
      <c r="L10" s="9" t="str">
        <f t="shared" si="1"/>
        <v>Dp</v>
      </c>
      <c r="M10" s="90" t="str">
        <f t="shared" si="2"/>
        <v>obj_00256#0000</v>
      </c>
      <c r="N10" s="143" t="str">
        <f>IFERROR(_xll.qlRateHelperQuoteName(M10,Trigger),"--")</f>
        <v>AUD2MD_Quote</v>
      </c>
      <c r="O10" s="94">
        <f>IFERROR(_xll.qlRateHelperQuoteValue($M10,Trigger),"--")</f>
        <v>2.1050000000000003E-2</v>
      </c>
      <c r="P10" s="93" t="b">
        <v>1</v>
      </c>
      <c r="Q10" s="90">
        <v>70</v>
      </c>
      <c r="R10" s="90">
        <v>1</v>
      </c>
      <c r="S10" s="95">
        <f>IFERROR(_xll.qlRateHelperEarliestDate(M10,Trigger),"--")</f>
        <v>42180</v>
      </c>
      <c r="T10" s="95">
        <f>IFERROR(_xll.qlRateHelperPillarDate(M10,Trigger),"--")</f>
        <v>42241</v>
      </c>
      <c r="U10" s="159"/>
      <c r="V10" s="3" t="str">
        <f t="shared" si="3"/>
        <v>Dp</v>
      </c>
      <c r="W10" s="3" t="str">
        <v>obj_00258</v>
      </c>
      <c r="X10" s="3" t="str">
        <f>IFERROR(_xll.qlRateHelperQuoteName(W10,Trigger),"")</f>
        <v>AUD3MD_Quote</v>
      </c>
      <c r="Y10" s="68">
        <f>IFERROR(_xll.qlRateHelperRate(W10,Trigger),"")</f>
        <v>2.1649999999999999E-2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42180</v>
      </c>
      <c r="AB10" s="4">
        <f>IFERROR(_xll.qlRateHelperPillarDate(W10,Trigger),"")</f>
        <v>42272</v>
      </c>
      <c r="AC10" s="68">
        <v>2.1591142150516409E-2</v>
      </c>
      <c r="AD10" s="158"/>
      <c r="AH10" s="156"/>
    </row>
    <row r="11" spans="1:34" ht="11.25" customHeight="1" x14ac:dyDescent="0.2">
      <c r="A11" s="58" t="s">
        <v>26</v>
      </c>
      <c r="B11" s="59" t="s">
        <v>0</v>
      </c>
      <c r="C11" s="61" t="str">
        <f t="shared" si="4"/>
        <v>3M</v>
      </c>
      <c r="D11" s="121"/>
      <c r="E11" s="121"/>
      <c r="F11" s="121"/>
      <c r="G11" s="60" t="str">
        <f t="shared" si="5"/>
        <v>AudBBSW3M</v>
      </c>
      <c r="H11" s="118" t="str">
        <f t="shared" si="0"/>
        <v>AUD3MD_Quote</v>
      </c>
      <c r="I11" s="121"/>
      <c r="J11" s="62" t="str">
        <f>_xll.qlDepositRateHelper(,H11,G11,Permanent,Trigger,ObjectOverwrite)</f>
        <v>obj_00258#0000</v>
      </c>
      <c r="K11" s="48"/>
      <c r="L11" s="9" t="str">
        <f t="shared" si="1"/>
        <v>Dp</v>
      </c>
      <c r="M11" s="90" t="str">
        <f t="shared" si="2"/>
        <v>obj_00258#0000</v>
      </c>
      <c r="N11" s="143" t="str">
        <f>IFERROR(_xll.qlRateHelperQuoteName(M11,Trigger),"--")</f>
        <v>AUD3MD_Quote</v>
      </c>
      <c r="O11" s="94">
        <f>IFERROR(_xll.qlRateHelperQuoteValue($M11,Trigger),"--")</f>
        <v>2.1649999999999999E-2</v>
      </c>
      <c r="P11" s="93" t="b">
        <v>1</v>
      </c>
      <c r="Q11" s="90">
        <v>70</v>
      </c>
      <c r="R11" s="90">
        <v>1</v>
      </c>
      <c r="S11" s="95">
        <f>IFERROR(_xll.qlRateHelperEarliestDate(M11,Trigger),"--")</f>
        <v>42180</v>
      </c>
      <c r="T11" s="95">
        <f>IFERROR(_xll.qlRateHelperPillarDate(M11,Trigger),"--")</f>
        <v>42272</v>
      </c>
      <c r="U11" s="159"/>
      <c r="V11" s="3" t="str">
        <f t="shared" si="3"/>
        <v>Dp</v>
      </c>
      <c r="W11" s="3" t="str">
        <v>obj_0025c</v>
      </c>
      <c r="X11" s="3" t="str">
        <f>IFERROR(_xll.qlRateHelperQuoteName(W11,Trigger),"")</f>
        <v>AUD4MD_Quote</v>
      </c>
      <c r="Y11" s="68">
        <f>IFERROR(_xll.qlRateHelperRate(W11,Trigger),"")</f>
        <v>2.1900000000000003E-2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42180</v>
      </c>
      <c r="AB11" s="4">
        <f>IFERROR(_xll.qlRateHelperPillarDate(W11,Trigger),"")</f>
        <v>42303</v>
      </c>
      <c r="AC11" s="68">
        <v>2.1819584402372163E-2</v>
      </c>
      <c r="AD11" s="158"/>
      <c r="AH11" s="156"/>
    </row>
    <row r="12" spans="1:34" ht="11.25" customHeight="1" x14ac:dyDescent="0.2">
      <c r="A12" s="58" t="s">
        <v>26</v>
      </c>
      <c r="B12" s="59" t="s">
        <v>109</v>
      </c>
      <c r="C12" s="61" t="str">
        <f t="shared" si="4"/>
        <v>4M</v>
      </c>
      <c r="D12" s="121"/>
      <c r="E12" s="121"/>
      <c r="F12" s="121"/>
      <c r="G12" s="60" t="str">
        <f t="shared" si="5"/>
        <v>AudBBSW4M</v>
      </c>
      <c r="H12" s="118" t="str">
        <f t="shared" si="0"/>
        <v>AUD4MD_Quote</v>
      </c>
      <c r="I12" s="121"/>
      <c r="J12" s="62" t="str">
        <f>_xll.qlDepositRateHelper(,H12,G12,Permanent,Trigger,ObjectOverwrite)</f>
        <v>obj_0025c#0000</v>
      </c>
      <c r="K12" s="48"/>
      <c r="L12" s="9" t="str">
        <f t="shared" si="1"/>
        <v>Dp</v>
      </c>
      <c r="M12" s="90" t="str">
        <f t="shared" si="2"/>
        <v>obj_0025c#0000</v>
      </c>
      <c r="N12" s="143" t="str">
        <f>IFERROR(_xll.qlRateHelperQuoteName(M12,Trigger),"--")</f>
        <v>AUD4MD_Quote</v>
      </c>
      <c r="O12" s="94">
        <f>IFERROR(_xll.qlRateHelperQuoteValue($M12,Trigger),"--")</f>
        <v>2.1900000000000003E-2</v>
      </c>
      <c r="P12" s="93" t="b">
        <v>1</v>
      </c>
      <c r="Q12" s="90">
        <v>70</v>
      </c>
      <c r="R12" s="90">
        <v>1</v>
      </c>
      <c r="S12" s="95">
        <f>IFERROR(_xll.qlRateHelperEarliestDate(M12,Trigger),"--")</f>
        <v>42180</v>
      </c>
      <c r="T12" s="95">
        <f>IFERROR(_xll.qlRateHelperPillarDate(M12,Trigger),"--")</f>
        <v>42303</v>
      </c>
      <c r="V12" s="3" t="str">
        <f t="shared" si="3"/>
        <v>Dp</v>
      </c>
      <c r="W12" s="3" t="str">
        <v>obj_0025d</v>
      </c>
      <c r="X12" s="3" t="str">
        <f>IFERROR(_xll.qlRateHelperQuoteName(W12,Trigger),"")</f>
        <v>AUD5MD_Quote</v>
      </c>
      <c r="Y12" s="68">
        <f>IFERROR(_xll.qlRateHelperRate(W12,Trigger),"")</f>
        <v>2.2199999999999998E-2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42180</v>
      </c>
      <c r="AB12" s="4">
        <f>IFERROR(_xll.qlRateHelperPillarDate(W12,Trigger),"")</f>
        <v>42333</v>
      </c>
      <c r="AC12" s="68">
        <v>2.2097342515700464E-2</v>
      </c>
      <c r="AD12" s="158"/>
      <c r="AH12" s="156"/>
    </row>
    <row r="13" spans="1:34" ht="11.25" customHeight="1" x14ac:dyDescent="0.2">
      <c r="A13" s="58" t="s">
        <v>26</v>
      </c>
      <c r="B13" s="59" t="s">
        <v>110</v>
      </c>
      <c r="C13" s="61" t="str">
        <f t="shared" si="4"/>
        <v>5M</v>
      </c>
      <c r="D13" s="121"/>
      <c r="E13" s="121"/>
      <c r="F13" s="121"/>
      <c r="G13" s="60" t="str">
        <f t="shared" si="5"/>
        <v>AudBBSW5M</v>
      </c>
      <c r="H13" s="118" t="str">
        <f t="shared" si="0"/>
        <v>AUD5MD_Quote</v>
      </c>
      <c r="I13" s="121"/>
      <c r="J13" s="62" t="str">
        <f>_xll.qlDepositRateHelper(,H13,G13,Permanent,Trigger,ObjectOverwrite)</f>
        <v>obj_0025d#0000</v>
      </c>
      <c r="K13" s="48"/>
      <c r="L13" s="9" t="str">
        <f t="shared" si="1"/>
        <v>Dp</v>
      </c>
      <c r="M13" s="90" t="str">
        <f t="shared" si="2"/>
        <v>obj_0025d#0000</v>
      </c>
      <c r="N13" s="143" t="str">
        <f>IFERROR(_xll.qlRateHelperQuoteName(M13,Trigger),"--")</f>
        <v>AUD5MD_Quote</v>
      </c>
      <c r="O13" s="94">
        <f>IFERROR(_xll.qlRateHelperQuoteValue($M13,Trigger),"--")</f>
        <v>2.2199999999999998E-2</v>
      </c>
      <c r="P13" s="93" t="b">
        <v>1</v>
      </c>
      <c r="Q13" s="90">
        <v>70</v>
      </c>
      <c r="R13" s="90">
        <v>1</v>
      </c>
      <c r="S13" s="95">
        <f>IFERROR(_xll.qlRateHelperEarliestDate(M13,Trigger),"--")</f>
        <v>42180</v>
      </c>
      <c r="T13" s="95">
        <f>IFERROR(_xll.qlRateHelperPillarDate(M13,Trigger),"--")</f>
        <v>42333</v>
      </c>
      <c r="V13" s="3" t="str">
        <f t="shared" si="3"/>
        <v>Dp</v>
      </c>
      <c r="W13" s="3" t="str">
        <v>obj_00257</v>
      </c>
      <c r="X13" s="3" t="str">
        <f>IFERROR(_xll.qlRateHelperQuoteName(W13,Trigger),"")</f>
        <v>AUD6MD_Quote</v>
      </c>
      <c r="Y13" s="68">
        <f>IFERROR(_xll.qlRateHelperRate(W13,Trigger),"")</f>
        <v>2.2717000000000001E-2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42180</v>
      </c>
      <c r="AB13" s="4">
        <f>IFERROR(_xll.qlRateHelperPillarDate(W13,Trigger),"")</f>
        <v>42367</v>
      </c>
      <c r="AC13" s="68">
        <v>2.2585820123008367E-2</v>
      </c>
      <c r="AD13" s="158"/>
      <c r="AH13" s="156"/>
    </row>
    <row r="14" spans="1:34" ht="11.25" customHeight="1" x14ac:dyDescent="0.2">
      <c r="A14" s="1" t="s">
        <v>26</v>
      </c>
      <c r="B14" s="7" t="s">
        <v>3</v>
      </c>
      <c r="C14" s="8" t="str">
        <f t="shared" si="4"/>
        <v>6M</v>
      </c>
      <c r="D14" s="122"/>
      <c r="E14" s="122"/>
      <c r="F14" s="122"/>
      <c r="G14" s="6" t="str">
        <f t="shared" si="5"/>
        <v>AudBBSW6M</v>
      </c>
      <c r="H14" s="119" t="str">
        <f t="shared" si="0"/>
        <v>AUD6MD_Quote</v>
      </c>
      <c r="I14" s="122"/>
      <c r="J14" s="2" t="str">
        <f>_xll.qlDepositRateHelper(,H14,G14,Permanent,Trigger,ObjectOverwrite)</f>
        <v>obj_00257#0000</v>
      </c>
      <c r="K14" s="48"/>
      <c r="L14" s="10" t="str">
        <f t="shared" si="1"/>
        <v>Dp</v>
      </c>
      <c r="M14" s="91" t="str">
        <f t="shared" si="2"/>
        <v>obj_00257#0000</v>
      </c>
      <c r="N14" s="144" t="str">
        <f>IFERROR(_xll.qlRateHelperQuoteName(M14,Trigger),"--")</f>
        <v>AUD6MD_Quote</v>
      </c>
      <c r="O14" s="97">
        <f>IFERROR(_xll.qlRateHelperQuoteValue($M14,Trigger),"--")</f>
        <v>2.2717000000000001E-2</v>
      </c>
      <c r="P14" s="96" t="b">
        <v>1</v>
      </c>
      <c r="Q14" s="91">
        <v>70</v>
      </c>
      <c r="R14" s="91">
        <v>1</v>
      </c>
      <c r="S14" s="98">
        <f>IFERROR(_xll.qlRateHelperEarliestDate(M14,Trigger),"--")</f>
        <v>42180</v>
      </c>
      <c r="T14" s="98">
        <f>IFERROR(_xll.qlRateHelperPillarDate(M14,Trigger),"--")</f>
        <v>42367</v>
      </c>
      <c r="V14" s="3" t="str">
        <f t="shared" si="3"/>
        <v>FUT</v>
      </c>
      <c r="W14" s="3" t="str">
        <v>obj_0026b</v>
      </c>
      <c r="X14" s="3" t="str">
        <f>IFERROR(_xll.qlRateHelperQuoteName(W14,Trigger),"")</f>
        <v>AUDFUT3MH6_Quote</v>
      </c>
      <c r="Y14" s="68">
        <f>IFERROR(_xll.qlRateHelperRate(W14,Trigger),"")</f>
        <v>2.1049999999999902E-2</v>
      </c>
      <c r="Z14" s="100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42440</v>
      </c>
      <c r="AB14" s="4">
        <f>IFERROR(_xll.qlRateHelperPillarDate(W14,Trigger),"")</f>
        <v>42535</v>
      </c>
      <c r="AC14" s="68">
        <v>2.1960422698838626E-2</v>
      </c>
      <c r="AD14" s="158"/>
      <c r="AH14" s="156"/>
    </row>
    <row r="15" spans="1:34" ht="11.25" customHeight="1" x14ac:dyDescent="0.2">
      <c r="B15" s="47"/>
      <c r="C15" s="47"/>
      <c r="D15" s="47"/>
      <c r="E15" s="47"/>
      <c r="F15" s="47"/>
      <c r="G15" s="47" t="s">
        <v>0</v>
      </c>
      <c r="H15" s="47" t="s">
        <v>116</v>
      </c>
      <c r="K15" s="48"/>
      <c r="L15" s="66" t="str">
        <f t="shared" ref="L15:L36" si="6">A17</f>
        <v>FUT</v>
      </c>
      <c r="M15" s="128" t="str">
        <f t="shared" ref="M15:M36" si="7">IF(ISBLANK(J17),"--",J17)</f>
        <v>obj_00265#0000</v>
      </c>
      <c r="N15" s="142" t="str">
        <f>IFERROR(_xll.qlRateHelperQuoteName(M15,Trigger),"--")</f>
        <v>AUDFUT3MN5_Quote</v>
      </c>
      <c r="O15" s="147" t="str">
        <f>IFERROR(_xll.qlRateHelperQuoteValue($M15,Trigger),"--")</f>
        <v>--</v>
      </c>
      <c r="P15" s="129" t="b">
        <v>0</v>
      </c>
      <c r="Q15" s="128">
        <v>60</v>
      </c>
      <c r="R15" s="128">
        <v>1</v>
      </c>
      <c r="S15" s="131">
        <f>IFERROR(_xll.qlRateHelperEarliestDate(M15,Trigger),"--")</f>
        <v>42195</v>
      </c>
      <c r="T15" s="131">
        <f>IFERROR(_xll.qlRateHelperPillarDate(M15,Trigger),"--")</f>
        <v>42289</v>
      </c>
      <c r="V15" s="3" t="str">
        <f t="shared" si="3"/>
        <v>FUT</v>
      </c>
      <c r="W15" s="3" t="str">
        <v>obj_0026c</v>
      </c>
      <c r="X15" s="3" t="str">
        <f>IFERROR(_xll.qlRateHelperQuoteName(W15,Trigger),"")</f>
        <v>AUDFUT3MM6_Quote</v>
      </c>
      <c r="Y15" s="68">
        <f>IFERROR(_xll.qlRateHelperRate(W15,Trigger),"")</f>
        <v>2.1299999999999986E-2</v>
      </c>
      <c r="Z15" s="100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42531</v>
      </c>
      <c r="AB15" s="4">
        <f>IFERROR(_xll.qlRateHelperPillarDate(W15,Trigger),"")</f>
        <v>42625</v>
      </c>
      <c r="AC15" s="68">
        <v>2.1820367167677556E-2</v>
      </c>
      <c r="AD15" s="158"/>
      <c r="AH15" s="156"/>
    </row>
    <row r="16" spans="1:34" ht="11.25" customHeight="1" x14ac:dyDescent="0.2">
      <c r="A16" s="63" t="s">
        <v>8</v>
      </c>
      <c r="B16" s="63" t="s">
        <v>80</v>
      </c>
      <c r="C16" s="63" t="s">
        <v>31</v>
      </c>
      <c r="D16" s="63"/>
      <c r="E16" s="63"/>
      <c r="F16" s="63"/>
      <c r="G16" s="63" t="s">
        <v>4</v>
      </c>
      <c r="H16" s="63" t="s">
        <v>1</v>
      </c>
      <c r="I16" s="63" t="s">
        <v>79</v>
      </c>
      <c r="J16" s="63" t="s">
        <v>24</v>
      </c>
      <c r="K16" s="48"/>
      <c r="L16" s="9" t="str">
        <f t="shared" si="6"/>
        <v>FUT</v>
      </c>
      <c r="M16" s="90" t="str">
        <f t="shared" si="7"/>
        <v>obj_00266#0000</v>
      </c>
      <c r="N16" s="143" t="str">
        <f>IFERROR(_xll.qlRateHelperQuoteName(M16,Trigger),"--")</f>
        <v>AUDFUT3MQ5_Quote</v>
      </c>
      <c r="O16" s="148" t="str">
        <f>IFERROR(_xll.qlRateHelperQuoteValue($M16,Trigger),"--")</f>
        <v>--</v>
      </c>
      <c r="P16" s="93" t="b">
        <v>0</v>
      </c>
      <c r="Q16" s="90">
        <v>60</v>
      </c>
      <c r="R16" s="90">
        <v>1</v>
      </c>
      <c r="S16" s="95">
        <f>IFERROR(_xll.qlRateHelperEarliestDate(M16,Trigger),"--")</f>
        <v>42230</v>
      </c>
      <c r="T16" s="95">
        <f>IFERROR(_xll.qlRateHelperPillarDate(M16,Trigger),"--")</f>
        <v>42321</v>
      </c>
      <c r="V16" s="3" t="str">
        <f t="shared" si="3"/>
        <v>FUT</v>
      </c>
      <c r="W16" s="3" t="str">
        <v>obj_0026d</v>
      </c>
      <c r="X16" s="3" t="str">
        <f>IFERROR(_xll.qlRateHelperQuoteName(W16,Trigger),"")</f>
        <v>AUDFUT3MU6_Quote</v>
      </c>
      <c r="Y16" s="68">
        <f>IFERROR(_xll.qlRateHelperRate(W16,Trigger),"")</f>
        <v>2.1900000000000031E-2</v>
      </c>
      <c r="Z16" s="100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42622</v>
      </c>
      <c r="AB16" s="4">
        <f>IFERROR(_xll.qlRateHelperPillarDate(W16,Trigger),"")</f>
        <v>42713</v>
      </c>
      <c r="AC16" s="68">
        <v>2.1827663938347251E-2</v>
      </c>
      <c r="AD16" s="158"/>
      <c r="AH16" s="156"/>
    </row>
    <row r="17" spans="1:34" ht="11.25" customHeight="1" x14ac:dyDescent="0.2">
      <c r="A17" s="53" t="s">
        <v>78</v>
      </c>
      <c r="B17" s="111" t="b">
        <v>0</v>
      </c>
      <c r="C17" s="56" t="str">
        <f>_xll.qlASXNextCode(Evaluationdate-1,B17,Trigger)</f>
        <v>N5</v>
      </c>
      <c r="D17" s="127"/>
      <c r="E17" s="127"/>
      <c r="F17" s="127"/>
      <c r="G17" s="55" t="str">
        <f t="shared" ref="G17:G38" si="8">PROPER(Currency)&amp;FamilyName&amp;$G$15</f>
        <v>AudBBSW3M</v>
      </c>
      <c r="H17" s="114" t="str">
        <f t="shared" ref="H17:H38" si="9">Currency&amp;"FUT"&amp;$G$15&amp;$C17&amp;QuoteSuffix</f>
        <v>AUDFUT3MN5_Quote</v>
      </c>
      <c r="I17" s="114" t="str">
        <f t="shared" ref="I17:I38" si="10">Currency&amp;"FUT"&amp;$G$15&amp;$C17&amp;"ConvAdj"&amp;QuoteSuffix</f>
        <v>AUDFUT3MN5ConvAdj_Quote</v>
      </c>
      <c r="J17" s="57" t="str">
        <f>_xll.qlFuturesRateHelper(,H17,$H$15,_xll.qlASXdate(C17),G17,I17,Permanent,Trigger,ObjectOverwrite)</f>
        <v>obj_00265#0000</v>
      </c>
      <c r="K17" s="48"/>
      <c r="L17" s="9" t="str">
        <f t="shared" si="6"/>
        <v>FUT</v>
      </c>
      <c r="M17" s="90" t="str">
        <f t="shared" si="7"/>
        <v>obj_00267#0000</v>
      </c>
      <c r="N17" s="143" t="str">
        <f>IFERROR(_xll.qlRateHelperQuoteName(M17,Trigger),"--")</f>
        <v>AUDFUT3MU5_Quote</v>
      </c>
      <c r="O17" s="148">
        <f>IFERROR(_xll.qlRateHelperQuoteValue($M17,Trigger),"--")</f>
        <v>97.875</v>
      </c>
      <c r="P17" s="93" t="b">
        <v>0</v>
      </c>
      <c r="Q17" s="90">
        <v>60</v>
      </c>
      <c r="R17" s="90">
        <v>1</v>
      </c>
      <c r="S17" s="95">
        <f>IFERROR(_xll.qlRateHelperEarliestDate(M17,Trigger),"--")</f>
        <v>42258</v>
      </c>
      <c r="T17" s="95">
        <f>IFERROR(_xll.qlRateHelperPillarDate(M17,Trigger),"--")</f>
        <v>42349</v>
      </c>
      <c r="V17" s="3" t="str">
        <f t="shared" si="3"/>
        <v>FUT</v>
      </c>
      <c r="W17" s="3" t="str">
        <v>obj_0026e</v>
      </c>
      <c r="X17" s="3" t="str">
        <f>IFERROR(_xll.qlRateHelperQuoteName(W17,Trigger),"")</f>
        <v>AUDFUT3MZ6_Quote</v>
      </c>
      <c r="Y17" s="68">
        <f>IFERROR(_xll.qlRateHelperRate(W17,Trigger),"")</f>
        <v>2.2699999999999942E-2</v>
      </c>
      <c r="Z17" s="100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42713</v>
      </c>
      <c r="AB17" s="4">
        <f>IFERROR(_xll.qlRateHelperPillarDate(W17,Trigger),"")</f>
        <v>42803</v>
      </c>
      <c r="AC17" s="68">
        <v>2.1944540166973819E-2</v>
      </c>
      <c r="AD17" s="158"/>
      <c r="AH17" s="156"/>
    </row>
    <row r="18" spans="1:34" ht="11.25" customHeight="1" x14ac:dyDescent="0.2">
      <c r="A18" s="58" t="s">
        <v>78</v>
      </c>
      <c r="B18" s="112" t="b">
        <v>0</v>
      </c>
      <c r="C18" s="61" t="str">
        <f>_xll.qlASXNextCode(C17,B18,Trigger)</f>
        <v>Q5</v>
      </c>
      <c r="D18" s="121"/>
      <c r="E18" s="121"/>
      <c r="F18" s="121"/>
      <c r="G18" s="60" t="str">
        <f t="shared" si="8"/>
        <v>AudBBSW3M</v>
      </c>
      <c r="H18" s="115" t="str">
        <f t="shared" si="9"/>
        <v>AUDFUT3MQ5_Quote</v>
      </c>
      <c r="I18" s="115" t="str">
        <f t="shared" si="10"/>
        <v>AUDFUT3MQ5ConvAdj_Quote</v>
      </c>
      <c r="J18" s="62" t="str">
        <f>_xll.qlFuturesRateHelper(,H18,$H$15,_xll.qlASXdate(C18),G18,I18,Permanent,Trigger,ObjectOverwrite)</f>
        <v>obj_00266#0000</v>
      </c>
      <c r="K18" s="48"/>
      <c r="L18" s="9" t="str">
        <f t="shared" si="6"/>
        <v>FUT</v>
      </c>
      <c r="M18" s="90" t="str">
        <f t="shared" si="7"/>
        <v>obj_00268#0000</v>
      </c>
      <c r="N18" s="143" t="str">
        <f>IFERROR(_xll.qlRateHelperQuoteName(M18,Trigger),"--")</f>
        <v>AUDFUT3MV5_Quote</v>
      </c>
      <c r="O18" s="148" t="str">
        <f>IFERROR(_xll.qlRateHelperQuoteValue($M18,Trigger),"--")</f>
        <v>--</v>
      </c>
      <c r="P18" s="93" t="b">
        <v>0</v>
      </c>
      <c r="Q18" s="90">
        <v>60</v>
      </c>
      <c r="R18" s="90">
        <v>1</v>
      </c>
      <c r="S18" s="95">
        <f>IFERROR(_xll.qlRateHelperEarliestDate(M18,Trigger),"--")</f>
        <v>42286</v>
      </c>
      <c r="T18" s="95">
        <f>IFERROR(_xll.qlRateHelperPillarDate(M18,Trigger),"--")</f>
        <v>42380</v>
      </c>
      <c r="V18" s="3" t="str">
        <f t="shared" si="3"/>
        <v>Sw</v>
      </c>
      <c r="W18" s="3" t="str">
        <v>obj_00261</v>
      </c>
      <c r="X18" s="3" t="str">
        <f>IFERROR(_xll.qlRateHelperQuoteName(W18,Trigger),"")</f>
        <v>AUDQM3AB2Y_Quote</v>
      </c>
      <c r="Y18" s="68">
        <f>IFERROR(_xll.qlRateHelperRate(W18,Trigger),"")</f>
        <v>2.1925E-2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42181</v>
      </c>
      <c r="AB18" s="4">
        <f>IFERROR(_xll.qlRateHelperPillarDate(W18,Trigger),"")</f>
        <v>42912</v>
      </c>
      <c r="AC18" s="68">
        <v>2.1863946311077673E-2</v>
      </c>
      <c r="AD18" s="158"/>
      <c r="AH18" s="156"/>
    </row>
    <row r="19" spans="1:34" ht="11.25" customHeight="1" x14ac:dyDescent="0.2">
      <c r="A19" s="58" t="s">
        <v>78</v>
      </c>
      <c r="B19" s="112" t="b">
        <v>0</v>
      </c>
      <c r="C19" s="61" t="str">
        <f>_xll.qlASXNextCode(C18,B19,Trigger)</f>
        <v>U5</v>
      </c>
      <c r="D19" s="121"/>
      <c r="E19" s="121"/>
      <c r="F19" s="121"/>
      <c r="G19" s="60" t="str">
        <f t="shared" si="8"/>
        <v>AudBBSW3M</v>
      </c>
      <c r="H19" s="115" t="str">
        <f t="shared" si="9"/>
        <v>AUDFUT3MU5_Quote</v>
      </c>
      <c r="I19" s="115" t="str">
        <f t="shared" si="10"/>
        <v>AUDFUT3MU5ConvAdj_Quote</v>
      </c>
      <c r="J19" s="62" t="str">
        <f>_xll.qlFuturesRateHelper(,H19,$H$15,_xll.qlASXdate(C19),G19,I19,Permanent,Trigger,ObjectOverwrite)</f>
        <v>obj_00267#0000</v>
      </c>
      <c r="K19" s="48"/>
      <c r="L19" s="9" t="str">
        <f t="shared" si="6"/>
        <v>FUT</v>
      </c>
      <c r="M19" s="90" t="str">
        <f t="shared" si="7"/>
        <v>obj_00269#0000</v>
      </c>
      <c r="N19" s="143" t="str">
        <f>IFERROR(_xll.qlRateHelperQuoteName(M19,Trigger),"--")</f>
        <v>AUDFUT3MX5_Quote</v>
      </c>
      <c r="O19" s="148" t="str">
        <f>IFERROR(_xll.qlRateHelperQuoteValue($M19,Trigger),"--")</f>
        <v>--</v>
      </c>
      <c r="P19" s="93" t="b">
        <v>0</v>
      </c>
      <c r="Q19" s="90">
        <v>60</v>
      </c>
      <c r="R19" s="90">
        <v>1</v>
      </c>
      <c r="S19" s="95">
        <f>IFERROR(_xll.qlRateHelperEarliestDate(M19,Trigger),"--")</f>
        <v>42321</v>
      </c>
      <c r="T19" s="95">
        <f>IFERROR(_xll.qlRateHelperPillarDate(M19,Trigger),"--")</f>
        <v>42415</v>
      </c>
      <c r="V19" s="3" t="str">
        <f t="shared" si="3"/>
        <v>Sw</v>
      </c>
      <c r="W19" s="3" t="str">
        <v>obj_00262</v>
      </c>
      <c r="X19" s="3" t="str">
        <f>IFERROR(_xll.qlRateHelperQuoteName(W19,Trigger),"")</f>
        <v>AUDQM3AB3Y_Quote</v>
      </c>
      <c r="Y19" s="68">
        <f>IFERROR(_xll.qlRateHelperRate(W19,Trigger),"")</f>
        <v>2.3349999999999999E-2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42181</v>
      </c>
      <c r="AB19" s="4">
        <f>IFERROR(_xll.qlRateHelperPillarDate(W19,Trigger),"")</f>
        <v>43277</v>
      </c>
      <c r="AC19" s="68">
        <v>2.3315381291721657E-2</v>
      </c>
      <c r="AD19" s="158"/>
      <c r="AH19" s="156"/>
    </row>
    <row r="20" spans="1:34" ht="11.25" customHeight="1" x14ac:dyDescent="0.2">
      <c r="A20" s="58" t="s">
        <v>78</v>
      </c>
      <c r="B20" s="112" t="b">
        <v>0</v>
      </c>
      <c r="C20" s="61" t="str">
        <f>_xll.qlASXNextCode(C19,B20,Trigger)</f>
        <v>V5</v>
      </c>
      <c r="D20" s="121"/>
      <c r="E20" s="121"/>
      <c r="F20" s="121"/>
      <c r="G20" s="60" t="str">
        <f t="shared" si="8"/>
        <v>AudBBSW3M</v>
      </c>
      <c r="H20" s="115" t="str">
        <f t="shared" si="9"/>
        <v>AUDFUT3MV5_Quote</v>
      </c>
      <c r="I20" s="115" t="str">
        <f t="shared" si="10"/>
        <v>AUDFUT3MV5ConvAdj_Quote</v>
      </c>
      <c r="J20" s="62" t="str">
        <f>_xll.qlFuturesRateHelper(,H20,$H$15,_xll.qlASXdate(C20),G20,I20,Permanent,Trigger,ObjectOverwrite)</f>
        <v>obj_00268#0000</v>
      </c>
      <c r="K20" s="48"/>
      <c r="L20" s="9" t="str">
        <f t="shared" si="6"/>
        <v>FUT</v>
      </c>
      <c r="M20" s="90" t="str">
        <f t="shared" si="7"/>
        <v>obj_0026a#0000</v>
      </c>
      <c r="N20" s="143" t="str">
        <f>IFERROR(_xll.qlRateHelperQuoteName(M20,Trigger),"--")</f>
        <v>AUDFUT3MZ5_Quote</v>
      </c>
      <c r="O20" s="148">
        <f>IFERROR(_xll.qlRateHelperQuoteValue($M20,Trigger),"--")</f>
        <v>97.89500000000001</v>
      </c>
      <c r="P20" s="93" t="b">
        <v>0</v>
      </c>
      <c r="Q20" s="90">
        <v>60</v>
      </c>
      <c r="R20" s="90">
        <v>1</v>
      </c>
      <c r="S20" s="95">
        <f>IFERROR(_xll.qlRateHelperEarliestDate(M20,Trigger),"--")</f>
        <v>42349</v>
      </c>
      <c r="T20" s="95">
        <f>IFERROR(_xll.qlRateHelperPillarDate(M20,Trigger),"--")</f>
        <v>42440</v>
      </c>
      <c r="V20" s="3" t="str">
        <f t="shared" si="3"/>
        <v>Sw</v>
      </c>
      <c r="W20" s="3" t="str">
        <v>obj_00253</v>
      </c>
      <c r="X20" s="3" t="str">
        <f>IFERROR(_xll.qlRateHelperQuoteName(W20,Trigger),"")</f>
        <v>AUDSM6AB4Y_Quote</v>
      </c>
      <c r="Y20" s="68">
        <f>IFERROR(_xll.qlRateHelperRate(W20,Trigger),"")</f>
        <v>2.6050000000000004E-2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42181</v>
      </c>
      <c r="AB20" s="4">
        <f>IFERROR(_xll.qlRateHelperPillarDate(W20,Trigger),"")</f>
        <v>43642</v>
      </c>
      <c r="AC20" s="68">
        <v>2.6014050769013464E-2</v>
      </c>
      <c r="AD20" s="158"/>
      <c r="AH20" s="156"/>
    </row>
    <row r="21" spans="1:34" ht="11.25" customHeight="1" x14ac:dyDescent="0.2">
      <c r="A21" s="1" t="s">
        <v>78</v>
      </c>
      <c r="B21" s="113" t="b">
        <v>0</v>
      </c>
      <c r="C21" s="8" t="str">
        <f>_xll.qlASXNextCode(C20,B21,Trigger)</f>
        <v>X5</v>
      </c>
      <c r="D21" s="122"/>
      <c r="E21" s="122"/>
      <c r="F21" s="122"/>
      <c r="G21" s="6" t="str">
        <f t="shared" si="8"/>
        <v>AudBBSW3M</v>
      </c>
      <c r="H21" s="116" t="str">
        <f t="shared" si="9"/>
        <v>AUDFUT3MX5_Quote</v>
      </c>
      <c r="I21" s="116" t="str">
        <f t="shared" si="10"/>
        <v>AUDFUT3MX5ConvAdj_Quote</v>
      </c>
      <c r="J21" s="2" t="str">
        <f>_xll.qlFuturesRateHelper(,H21,$H$15,_xll.qlASXdate(C21),G21,I21,Permanent,Trigger,ObjectOverwrite)</f>
        <v>obj_00269#0000</v>
      </c>
      <c r="K21" s="48"/>
      <c r="L21" s="9" t="str">
        <f t="shared" si="6"/>
        <v>FUT</v>
      </c>
      <c r="M21" s="90" t="str">
        <f t="shared" si="7"/>
        <v>obj_0026b#0000</v>
      </c>
      <c r="N21" s="143" t="str">
        <f>IFERROR(_xll.qlRateHelperQuoteName(M21,Trigger),"--")</f>
        <v>AUDFUT3MH6_Quote</v>
      </c>
      <c r="O21" s="148">
        <f>IFERROR(_xll.qlRateHelperQuoteValue($M21,Trigger),"--")</f>
        <v>97.89500000000001</v>
      </c>
      <c r="P21" s="93" t="b">
        <v>1</v>
      </c>
      <c r="Q21" s="90">
        <v>60</v>
      </c>
      <c r="R21" s="90">
        <v>1</v>
      </c>
      <c r="S21" s="95">
        <f>IFERROR(_xll.qlRateHelperEarliestDate(M21,Trigger),"--")</f>
        <v>42440</v>
      </c>
      <c r="T21" s="95">
        <f>IFERROR(_xll.qlRateHelperPillarDate(M21,Trigger),"--")</f>
        <v>42535</v>
      </c>
      <c r="V21" s="3" t="str">
        <f t="shared" si="3"/>
        <v>Sw</v>
      </c>
      <c r="W21" s="3" t="str">
        <v>obj_0024b</v>
      </c>
      <c r="X21" s="3" t="str">
        <f>IFERROR(_xll.qlRateHelperQuoteName(W21,Trigger),"")</f>
        <v>AUDSM6AB5Y_Quote</v>
      </c>
      <c r="Y21" s="68">
        <f>IFERROR(_xll.qlRateHelperRate(W21,Trigger),"")</f>
        <v>2.7824999999999999E-2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42181</v>
      </c>
      <c r="AB21" s="4">
        <f>IFERROR(_xll.qlRateHelperPillarDate(W21,Trigger),"")</f>
        <v>44008</v>
      </c>
      <c r="AC21" s="68">
        <v>2.7848642276123055E-2</v>
      </c>
      <c r="AD21" s="158"/>
      <c r="AH21" s="156"/>
    </row>
    <row r="22" spans="1:34" ht="11.25" customHeight="1" x14ac:dyDescent="0.2">
      <c r="A22" s="58" t="s">
        <v>78</v>
      </c>
      <c r="B22" s="112" t="b">
        <v>1</v>
      </c>
      <c r="C22" s="61" t="str">
        <f>_xll.qlASXNextCode(C21,B22,Trigger)</f>
        <v>Z5</v>
      </c>
      <c r="D22" s="121"/>
      <c r="E22" s="121"/>
      <c r="F22" s="121"/>
      <c r="G22" s="60" t="str">
        <f t="shared" si="8"/>
        <v>AudBBSW3M</v>
      </c>
      <c r="H22" s="115" t="str">
        <f t="shared" si="9"/>
        <v>AUDFUT3MZ5_Quote</v>
      </c>
      <c r="I22" s="115" t="str">
        <f t="shared" si="10"/>
        <v>AUDFUT3MZ5ConvAdj_Quote</v>
      </c>
      <c r="J22" s="62" t="str">
        <f>_xll.qlFuturesRateHelper(,H22,$H$15,_xll.qlASXdate(C22),G22,I22,Permanent,Trigger,ObjectOverwrite)</f>
        <v>obj_0026a#0000</v>
      </c>
      <c r="K22" s="48"/>
      <c r="L22" s="9" t="str">
        <f t="shared" si="6"/>
        <v>FUT</v>
      </c>
      <c r="M22" s="90" t="str">
        <f t="shared" si="7"/>
        <v>obj_0026c#0000</v>
      </c>
      <c r="N22" s="143" t="str">
        <f>IFERROR(_xll.qlRateHelperQuoteName(M22,Trigger),"--")</f>
        <v>AUDFUT3MM6_Quote</v>
      </c>
      <c r="O22" s="148">
        <f>IFERROR(_xll.qlRateHelperQuoteValue($M22,Trigger),"--")</f>
        <v>97.87</v>
      </c>
      <c r="P22" s="93" t="b">
        <v>1</v>
      </c>
      <c r="Q22" s="90">
        <v>60</v>
      </c>
      <c r="R22" s="90">
        <v>1</v>
      </c>
      <c r="S22" s="95">
        <f>IFERROR(_xll.qlRateHelperEarliestDate(M22,Trigger),"--")</f>
        <v>42531</v>
      </c>
      <c r="T22" s="95">
        <f>IFERROR(_xll.qlRateHelperPillarDate(M22,Trigger),"--")</f>
        <v>42625</v>
      </c>
      <c r="V22" s="3" t="str">
        <f t="shared" si="3"/>
        <v>Sw</v>
      </c>
      <c r="W22" s="3" t="str">
        <v>obj_0024c</v>
      </c>
      <c r="X22" s="3" t="str">
        <f>IFERROR(_xll.qlRateHelperQuoteName(W22,Trigger),"")</f>
        <v>AUDSM6AB7Y_Quote</v>
      </c>
      <c r="Y22" s="68">
        <f>IFERROR(_xll.qlRateHelperRate(W22,Trigger),"")</f>
        <v>3.0949999999999998E-2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42181</v>
      </c>
      <c r="AB22" s="4">
        <f>IFERROR(_xll.qlRateHelperPillarDate(W22,Trigger),"")</f>
        <v>44739</v>
      </c>
      <c r="AC22" s="68">
        <v>3.1148972277847083E-2</v>
      </c>
      <c r="AD22" s="158"/>
      <c r="AH22" s="156"/>
    </row>
    <row r="23" spans="1:34" ht="11.25" customHeight="1" x14ac:dyDescent="0.2">
      <c r="A23" s="58" t="s">
        <v>78</v>
      </c>
      <c r="B23" s="112" t="b">
        <v>1</v>
      </c>
      <c r="C23" s="61" t="str">
        <f>_xll.qlASXNextCode(C22,B23,Trigger)</f>
        <v>H6</v>
      </c>
      <c r="D23" s="121"/>
      <c r="E23" s="121"/>
      <c r="F23" s="121"/>
      <c r="G23" s="60" t="str">
        <f t="shared" si="8"/>
        <v>AudBBSW3M</v>
      </c>
      <c r="H23" s="115" t="str">
        <f t="shared" si="9"/>
        <v>AUDFUT3MH6_Quote</v>
      </c>
      <c r="I23" s="115" t="str">
        <f t="shared" si="10"/>
        <v>AUDFUT3MH6ConvAdj_Quote</v>
      </c>
      <c r="J23" s="62" t="str">
        <f>_xll.qlFuturesRateHelper(,H23,$H$15,_xll.qlASXdate(C23),G23,I23,Permanent,Trigger,ObjectOverwrite)</f>
        <v>obj_0026b#0000</v>
      </c>
      <c r="K23" s="48"/>
      <c r="L23" s="9" t="str">
        <f t="shared" si="6"/>
        <v>FUT</v>
      </c>
      <c r="M23" s="90" t="str">
        <f t="shared" si="7"/>
        <v>obj_0026d#0000</v>
      </c>
      <c r="N23" s="143" t="str">
        <f>IFERROR(_xll.qlRateHelperQuoteName(M23,Trigger),"--")</f>
        <v>AUDFUT3MU6_Quote</v>
      </c>
      <c r="O23" s="148">
        <f>IFERROR(_xll.qlRateHelperQuoteValue($M23,Trigger),"--")</f>
        <v>97.81</v>
      </c>
      <c r="P23" s="93" t="b">
        <v>1</v>
      </c>
      <c r="Q23" s="90">
        <v>60</v>
      </c>
      <c r="R23" s="90">
        <v>1</v>
      </c>
      <c r="S23" s="95">
        <f>IFERROR(_xll.qlRateHelperEarliestDate(M23,Trigger),"--")</f>
        <v>42622</v>
      </c>
      <c r="T23" s="95">
        <f>IFERROR(_xll.qlRateHelperPillarDate(M23,Trigger),"--")</f>
        <v>42713</v>
      </c>
      <c r="V23" s="3" t="str">
        <f t="shared" si="3"/>
        <v>Sw</v>
      </c>
      <c r="W23" s="3" t="str">
        <v>obj_00252</v>
      </c>
      <c r="X23" s="3" t="str">
        <f>IFERROR(_xll.qlRateHelperQuoteName(W23,Trigger),"")</f>
        <v>AUDSM6AB10Y_Quote</v>
      </c>
      <c r="Y23" s="68">
        <f>IFERROR(_xll.qlRateHelperRate(W23,Trigger),"")</f>
        <v>3.4025E-2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42181</v>
      </c>
      <c r="AB23" s="4">
        <f>IFERROR(_xll.qlRateHelperPillarDate(W23,Trigger),"")</f>
        <v>45834</v>
      </c>
      <c r="AC23" s="68">
        <v>3.449838104808936E-2</v>
      </c>
      <c r="AD23" s="158"/>
      <c r="AH23" s="156"/>
    </row>
    <row r="24" spans="1:34" ht="11.25" customHeight="1" x14ac:dyDescent="0.2">
      <c r="A24" s="58" t="s">
        <v>78</v>
      </c>
      <c r="B24" s="112" t="b">
        <v>1</v>
      </c>
      <c r="C24" s="61" t="str">
        <f>_xll.qlASXNextCode(C23,B24,Trigger)</f>
        <v>M6</v>
      </c>
      <c r="D24" s="121"/>
      <c r="E24" s="121"/>
      <c r="F24" s="121"/>
      <c r="G24" s="60" t="str">
        <f t="shared" si="8"/>
        <v>AudBBSW3M</v>
      </c>
      <c r="H24" s="115" t="str">
        <f t="shared" si="9"/>
        <v>AUDFUT3MM6_Quote</v>
      </c>
      <c r="I24" s="115" t="str">
        <f t="shared" si="10"/>
        <v>AUDFUT3MM6ConvAdj_Quote</v>
      </c>
      <c r="J24" s="62" t="str">
        <f>_xll.qlFuturesRateHelper(,H24,$H$15,_xll.qlASXdate(C24),G24,I24,Permanent,Trigger,ObjectOverwrite)</f>
        <v>obj_0026c#0000</v>
      </c>
      <c r="K24" s="48"/>
      <c r="L24" s="9" t="str">
        <f t="shared" si="6"/>
        <v>FUT</v>
      </c>
      <c r="M24" s="90" t="str">
        <f t="shared" si="7"/>
        <v>obj_0026e#0000</v>
      </c>
      <c r="N24" s="143" t="str">
        <f>IFERROR(_xll.qlRateHelperQuoteName(M24,Trigger),"--")</f>
        <v>AUDFUT3MZ6_Quote</v>
      </c>
      <c r="O24" s="148">
        <f>IFERROR(_xll.qlRateHelperQuoteValue($M24,Trigger),"--")</f>
        <v>97.73</v>
      </c>
      <c r="P24" s="93" t="b">
        <v>1</v>
      </c>
      <c r="Q24" s="90">
        <v>60</v>
      </c>
      <c r="R24" s="90">
        <v>1</v>
      </c>
      <c r="S24" s="95">
        <f>IFERROR(_xll.qlRateHelperEarliestDate(M24,Trigger),"--")</f>
        <v>42713</v>
      </c>
      <c r="T24" s="95">
        <f>IFERROR(_xll.qlRateHelperPillarDate(M24,Trigger),"--")</f>
        <v>42803</v>
      </c>
      <c r="V24" s="3" t="str">
        <f t="shared" si="3"/>
        <v>Sw</v>
      </c>
      <c r="W24" s="3" t="str">
        <v>obj_00251</v>
      </c>
      <c r="X24" s="3" t="str">
        <f>IFERROR(_xll.qlRateHelperQuoteName(W24,Trigger),"")</f>
        <v>AUDSM6AB12Y_Quote</v>
      </c>
      <c r="Y24" s="68">
        <f>IFERROR(_xll.qlRateHelperRate(W24,Trigger),"")</f>
        <v>3.5425000000000005E-2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42181</v>
      </c>
      <c r="AB24" s="4">
        <f>IFERROR(_xll.qlRateHelperPillarDate(W24,Trigger),"")</f>
        <v>46566</v>
      </c>
      <c r="AC24" s="68">
        <v>3.6066336048095032E-2</v>
      </c>
      <c r="AD24" s="158"/>
      <c r="AH24" s="156"/>
    </row>
    <row r="25" spans="1:34" ht="11.25" customHeight="1" x14ac:dyDescent="0.2">
      <c r="A25" s="58" t="s">
        <v>78</v>
      </c>
      <c r="B25" s="112" t="b">
        <v>1</v>
      </c>
      <c r="C25" s="61" t="str">
        <f>_xll.qlASXNextCode(C24,B25,Trigger)</f>
        <v>U6</v>
      </c>
      <c r="D25" s="121"/>
      <c r="E25" s="121"/>
      <c r="F25" s="121"/>
      <c r="G25" s="60" t="str">
        <f t="shared" si="8"/>
        <v>AudBBSW3M</v>
      </c>
      <c r="H25" s="115" t="str">
        <f t="shared" si="9"/>
        <v>AUDFUT3MU6_Quote</v>
      </c>
      <c r="I25" s="115" t="str">
        <f t="shared" si="10"/>
        <v>AUDFUT3MU6ConvAdj_Quote</v>
      </c>
      <c r="J25" s="62" t="str">
        <f>_xll.qlFuturesRateHelper(,H25,$H$15,_xll.qlASXdate(C25),G25,I25,Permanent,Trigger,ObjectOverwrite)</f>
        <v>obj_0026d#0000</v>
      </c>
      <c r="K25" s="48"/>
      <c r="L25" s="9" t="str">
        <f t="shared" si="6"/>
        <v>FUT</v>
      </c>
      <c r="M25" s="90" t="str">
        <f t="shared" si="7"/>
        <v>obj_0026f#0000</v>
      </c>
      <c r="N25" s="143" t="str">
        <f>IFERROR(_xll.qlRateHelperQuoteName(M25,Trigger),"--")</f>
        <v>AUDFUT3MH7_Quote</v>
      </c>
      <c r="O25" s="148">
        <f>IFERROR(_xll.qlRateHelperQuoteValue($M25,Trigger),"--")</f>
        <v>97.63</v>
      </c>
      <c r="P25" s="93" t="b">
        <v>0</v>
      </c>
      <c r="Q25" s="90">
        <v>30</v>
      </c>
      <c r="R25" s="90">
        <v>1</v>
      </c>
      <c r="S25" s="95">
        <f>IFERROR(_xll.qlRateHelperEarliestDate(M25,Trigger),"--")</f>
        <v>42804</v>
      </c>
      <c r="T25" s="95">
        <f>IFERROR(_xll.qlRateHelperPillarDate(M25,Trigger),"--")</f>
        <v>42899</v>
      </c>
      <c r="V25" s="3" t="str">
        <f t="shared" si="3"/>
        <v>Sw</v>
      </c>
      <c r="W25" s="3" t="str">
        <v>obj_00254</v>
      </c>
      <c r="X25" s="3" t="str">
        <f>IFERROR(_xll.qlRateHelperQuoteName(W25,Trigger),"")</f>
        <v>AUDSM6AB15Y_Quote</v>
      </c>
      <c r="Y25" s="68">
        <f>IFERROR(_xll.qlRateHelperRate(W25,Trigger),"")</f>
        <v>3.6750000000000005E-2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42181</v>
      </c>
      <c r="AB25" s="4">
        <f>IFERROR(_xll.qlRateHelperPillarDate(W25,Trigger),"")</f>
        <v>47660</v>
      </c>
      <c r="AC25" s="68">
        <v>3.7569982659807419E-2</v>
      </c>
      <c r="AD25" s="158"/>
      <c r="AH25" s="156"/>
    </row>
    <row r="26" spans="1:34" ht="11.25" customHeight="1" x14ac:dyDescent="0.2">
      <c r="A26" s="58" t="s">
        <v>78</v>
      </c>
      <c r="B26" s="112" t="b">
        <v>1</v>
      </c>
      <c r="C26" s="61" t="str">
        <f>_xll.qlASXNextCode(C25,B26,Trigger)</f>
        <v>Z6</v>
      </c>
      <c r="D26" s="121"/>
      <c r="E26" s="121"/>
      <c r="F26" s="121"/>
      <c r="G26" s="60" t="str">
        <f t="shared" si="8"/>
        <v>AudBBSW3M</v>
      </c>
      <c r="H26" s="115" t="str">
        <f t="shared" si="9"/>
        <v>AUDFUT3MZ6_Quote</v>
      </c>
      <c r="I26" s="115" t="str">
        <f t="shared" si="10"/>
        <v>AUDFUT3MZ6ConvAdj_Quote</v>
      </c>
      <c r="J26" s="62" t="str">
        <f>_xll.qlFuturesRateHelper(,H26,$H$15,_xll.qlASXdate(C26),G26,I26,Permanent,Trigger,ObjectOverwrite)</f>
        <v>obj_0026e#0000</v>
      </c>
      <c r="K26" s="48"/>
      <c r="L26" s="9" t="str">
        <f t="shared" si="6"/>
        <v>FUT</v>
      </c>
      <c r="M26" s="90" t="str">
        <f t="shared" si="7"/>
        <v>obj_00270#0000</v>
      </c>
      <c r="N26" s="143" t="str">
        <f>IFERROR(_xll.qlRateHelperQuoteName(M26,Trigger),"--")</f>
        <v>AUDFUT3MM7_Quote</v>
      </c>
      <c r="O26" s="148">
        <f>IFERROR(_xll.qlRateHelperQuoteValue($M26,Trigger),"--")</f>
        <v>97.52000000000001</v>
      </c>
      <c r="P26" s="93" t="b">
        <v>0</v>
      </c>
      <c r="Q26" s="90">
        <v>30</v>
      </c>
      <c r="R26" s="90">
        <v>1</v>
      </c>
      <c r="S26" s="95">
        <f>IFERROR(_xll.qlRateHelperEarliestDate(M26,Trigger),"--")</f>
        <v>42895</v>
      </c>
      <c r="T26" s="95">
        <f>IFERROR(_xll.qlRateHelperPillarDate(M26,Trigger),"--")</f>
        <v>42989</v>
      </c>
      <c r="V26" s="3" t="str">
        <f t="shared" si="3"/>
        <v>Sw</v>
      </c>
      <c r="W26" s="3" t="str">
        <v>obj_0024d</v>
      </c>
      <c r="X26" s="3" t="str">
        <f>IFERROR(_xll.qlRateHelperQuoteName(W26,Trigger),"")</f>
        <v>AUDSM6AB20Y_Quote</v>
      </c>
      <c r="Y26" s="68">
        <f>IFERROR(_xll.qlRateHelperRate(W26,Trigger),"")</f>
        <v>3.7675E-2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42181</v>
      </c>
      <c r="AB26" s="4">
        <f>IFERROR(_xll.qlRateHelperPillarDate(W26,Trigger),"")</f>
        <v>49486</v>
      </c>
      <c r="AC26" s="68">
        <v>3.8561611515311511E-2</v>
      </c>
      <c r="AD26" s="158"/>
      <c r="AH26" s="156"/>
    </row>
    <row r="27" spans="1:34" ht="11.25" customHeight="1" x14ac:dyDescent="0.2">
      <c r="A27" s="58" t="s">
        <v>78</v>
      </c>
      <c r="B27" s="112" t="b">
        <v>1</v>
      </c>
      <c r="C27" s="61" t="str">
        <f>_xll.qlASXNextCode(C26,B27,Trigger)</f>
        <v>H7</v>
      </c>
      <c r="D27" s="121"/>
      <c r="E27" s="121"/>
      <c r="F27" s="121"/>
      <c r="G27" s="60" t="str">
        <f t="shared" si="8"/>
        <v>AudBBSW3M</v>
      </c>
      <c r="H27" s="115" t="str">
        <f t="shared" si="9"/>
        <v>AUDFUT3MH7_Quote</v>
      </c>
      <c r="I27" s="115" t="str">
        <f t="shared" si="10"/>
        <v>AUDFUT3MH7ConvAdj_Quote</v>
      </c>
      <c r="J27" s="62" t="str">
        <f>_xll.qlFuturesRateHelper(,H27,$H$15,_xll.qlASXdate(C27),G27,I27,Permanent,Trigger,ObjectOverwrite)</f>
        <v>obj_0026f#0000</v>
      </c>
      <c r="K27" s="48"/>
      <c r="L27" s="9" t="str">
        <f t="shared" si="6"/>
        <v>FUT</v>
      </c>
      <c r="M27" s="90" t="str">
        <f t="shared" si="7"/>
        <v>obj_00271#0000</v>
      </c>
      <c r="N27" s="143" t="str">
        <f>IFERROR(_xll.qlRateHelperQuoteName(M27,Trigger),"--")</f>
        <v>AUDFUT3MU7_Quote</v>
      </c>
      <c r="O27" s="148">
        <f>IFERROR(_xll.qlRateHelperQuoteValue($M27,Trigger),"--")</f>
        <v>97.415000000000006</v>
      </c>
      <c r="P27" s="93" t="b">
        <v>0</v>
      </c>
      <c r="Q27" s="90">
        <v>30</v>
      </c>
      <c r="R27" s="90">
        <v>1</v>
      </c>
      <c r="S27" s="95">
        <f>IFERROR(_xll.qlRateHelperEarliestDate(M27,Trigger),"--")</f>
        <v>42986</v>
      </c>
      <c r="T27" s="95">
        <f>IFERROR(_xll.qlRateHelperPillarDate(M27,Trigger),"--")</f>
        <v>43077</v>
      </c>
      <c r="V27" s="3" t="str">
        <f t="shared" si="3"/>
        <v>Sw</v>
      </c>
      <c r="W27" s="3" t="str">
        <v>obj_0024f</v>
      </c>
      <c r="X27" s="3" t="str">
        <f>IFERROR(_xll.qlRateHelperQuoteName(W27,Trigger),"")</f>
        <v>AUDSM6AB30Y_Quote</v>
      </c>
      <c r="Y27" s="68">
        <f>IFERROR(_xll.qlRateHelperRate(W27,Trigger),"")</f>
        <v>3.8225000000000002E-2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42181</v>
      </c>
      <c r="AB27" s="4">
        <f>IFERROR(_xll.qlRateHelperPillarDate(W27,Trigger),"")</f>
        <v>53139</v>
      </c>
      <c r="AC27" s="68">
        <v>3.9018516569938343E-2</v>
      </c>
      <c r="AD27" s="158"/>
      <c r="AH27" s="156"/>
    </row>
    <row r="28" spans="1:34" ht="11.25" customHeight="1" x14ac:dyDescent="0.2">
      <c r="A28" s="58" t="s">
        <v>78</v>
      </c>
      <c r="B28" s="112" t="b">
        <v>1</v>
      </c>
      <c r="C28" s="61" t="str">
        <f>_xll.qlASXNextCode(C27,B28,Trigger)</f>
        <v>M7</v>
      </c>
      <c r="D28" s="121"/>
      <c r="E28" s="121"/>
      <c r="F28" s="121"/>
      <c r="G28" s="60" t="str">
        <f t="shared" si="8"/>
        <v>AudBBSW3M</v>
      </c>
      <c r="H28" s="115" t="str">
        <f t="shared" si="9"/>
        <v>AUDFUT3MM7_Quote</v>
      </c>
      <c r="I28" s="115" t="str">
        <f t="shared" si="10"/>
        <v>AUDFUT3MM7ConvAdj_Quote</v>
      </c>
      <c r="J28" s="62" t="str">
        <f>_xll.qlFuturesRateHelper(,H28,$H$15,_xll.qlASXdate(C28),G28,I28,Permanent,Trigger,ObjectOverwrite)</f>
        <v>obj_00270#0000</v>
      </c>
      <c r="K28" s="48"/>
      <c r="L28" s="9" t="str">
        <f t="shared" si="6"/>
        <v>FUT</v>
      </c>
      <c r="M28" s="90" t="str">
        <f t="shared" si="7"/>
        <v>obj_00272#0000</v>
      </c>
      <c r="N28" s="143" t="str">
        <f>IFERROR(_xll.qlRateHelperQuoteName(M28,Trigger),"--")</f>
        <v>AUDFUT3MZ7_Quote</v>
      </c>
      <c r="O28" s="148">
        <f>IFERROR(_xll.qlRateHelperQuoteValue($M28,Trigger),"--")</f>
        <v>97.31</v>
      </c>
      <c r="P28" s="93" t="b">
        <v>0</v>
      </c>
      <c r="Q28" s="90">
        <v>30</v>
      </c>
      <c r="R28" s="90">
        <v>1</v>
      </c>
      <c r="S28" s="95">
        <f>IFERROR(_xll.qlRateHelperEarliestDate(M28,Trigger),"--")</f>
        <v>43077</v>
      </c>
      <c r="T28" s="95">
        <f>IFERROR(_xll.qlRateHelperPillarDate(M28,Trigger),"--")</f>
        <v>43167</v>
      </c>
      <c r="V28" s="3" t="str">
        <f t="shared" si="3"/>
        <v/>
      </c>
      <c r="W28" s="3" t="e">
        <v>#N/A</v>
      </c>
      <c r="X28" s="3" t="str">
        <f>IFERROR(_xll.qlRateHelperQuoteName(W28,Trigger),"")</f>
        <v/>
      </c>
      <c r="Y28" s="68" t="str">
        <f>IFERROR(_xll.qlRateHelperRate(W28,Trigger),"")</f>
        <v/>
      </c>
      <c r="Z28" s="100" t="str">
        <f>IF(ISERROR(_xll.qlSwapRateHelperSpread($W28)),IF(ISERROR(_xll.qlFuturesRateHelperConvexityAdjustment($W28)),"",_xll.qlFuturesRateHelperConvexityAdjustment($W28)),_xll.qlSwapRateHelperSpread($W28))</f>
        <v/>
      </c>
      <c r="AA28" s="4" t="str">
        <f>IFERROR(_xll.qlRateHelperEarliestDate(W28,Trigger),"")</f>
        <v/>
      </c>
      <c r="AB28" s="4" t="str">
        <f>IFERROR(_xll.qlRateHelperPillarDate(W28,Trigger),"")</f>
        <v/>
      </c>
      <c r="AC28" s="68" t="e">
        <v>#N/A</v>
      </c>
      <c r="AD28" s="158"/>
      <c r="AH28" s="156"/>
    </row>
    <row r="29" spans="1:34" ht="11.25" customHeight="1" x14ac:dyDescent="0.2">
      <c r="A29" s="58" t="s">
        <v>78</v>
      </c>
      <c r="B29" s="112" t="b">
        <v>1</v>
      </c>
      <c r="C29" s="61" t="str">
        <f>_xll.qlASXNextCode(C28,B29,Trigger)</f>
        <v>U7</v>
      </c>
      <c r="D29" s="121"/>
      <c r="E29" s="121"/>
      <c r="F29" s="121"/>
      <c r="G29" s="60" t="str">
        <f t="shared" si="8"/>
        <v>AudBBSW3M</v>
      </c>
      <c r="H29" s="115" t="str">
        <f t="shared" si="9"/>
        <v>AUDFUT3MU7_Quote</v>
      </c>
      <c r="I29" s="115" t="str">
        <f t="shared" si="10"/>
        <v>AUDFUT3MU7ConvAdj_Quote</v>
      </c>
      <c r="J29" s="62" t="str">
        <f>_xll.qlFuturesRateHelper(,H29,$H$15,_xll.qlASXdate(C29),G29,I29,Permanent,Trigger,ObjectOverwrite)</f>
        <v>obj_00271#0000</v>
      </c>
      <c r="K29" s="48"/>
      <c r="L29" s="9" t="str">
        <f t="shared" si="6"/>
        <v>FUT</v>
      </c>
      <c r="M29" s="90" t="str">
        <f t="shared" si="7"/>
        <v>obj_00273#0000</v>
      </c>
      <c r="N29" s="143" t="str">
        <f>IFERROR(_xll.qlRateHelperQuoteName(M29,Trigger),"--")</f>
        <v>AUDFUT3MH8_Quote</v>
      </c>
      <c r="O29" s="148">
        <f>IFERROR(_xll.qlRateHelperQuoteValue($M29,Trigger),"--")</f>
        <v>97.2</v>
      </c>
      <c r="P29" s="93" t="b">
        <v>0</v>
      </c>
      <c r="Q29" s="90">
        <v>30</v>
      </c>
      <c r="R29" s="90">
        <v>1</v>
      </c>
      <c r="S29" s="95">
        <f>IFERROR(_xll.qlRateHelperEarliestDate(M29,Trigger),"--")</f>
        <v>43168</v>
      </c>
      <c r="T29" s="95">
        <f>IFERROR(_xll.qlRateHelperPillarDate(M29,Trigger),"--")</f>
        <v>43263</v>
      </c>
      <c r="V29" s="3" t="str">
        <f t="shared" si="3"/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0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8" t="e">
        <v>#N/A</v>
      </c>
      <c r="AD29" s="158"/>
      <c r="AH29" s="156"/>
    </row>
    <row r="30" spans="1:34" ht="11.25" customHeight="1" x14ac:dyDescent="0.2">
      <c r="A30" s="58" t="s">
        <v>78</v>
      </c>
      <c r="B30" s="112" t="b">
        <v>1</v>
      </c>
      <c r="C30" s="61" t="str">
        <f>_xll.qlASXNextCode(C29,B30,Trigger)</f>
        <v>Z7</v>
      </c>
      <c r="D30" s="121"/>
      <c r="E30" s="121"/>
      <c r="F30" s="121"/>
      <c r="G30" s="60" t="str">
        <f t="shared" si="8"/>
        <v>AudBBSW3M</v>
      </c>
      <c r="H30" s="115" t="str">
        <f t="shared" si="9"/>
        <v>AUDFUT3MZ7_Quote</v>
      </c>
      <c r="I30" s="115" t="str">
        <f t="shared" si="10"/>
        <v>AUDFUT3MZ7ConvAdj_Quote</v>
      </c>
      <c r="J30" s="62" t="str">
        <f>_xll.qlFuturesRateHelper(,H30,$H$15,_xll.qlASXdate(C30),G30,I30,Permanent,Trigger,ObjectOverwrite)</f>
        <v>obj_00272#0000</v>
      </c>
      <c r="K30" s="48"/>
      <c r="L30" s="9" t="str">
        <f t="shared" si="6"/>
        <v>FUT</v>
      </c>
      <c r="M30" s="90" t="str">
        <f t="shared" si="7"/>
        <v>obj_00274#0000</v>
      </c>
      <c r="N30" s="143" t="str">
        <f>IFERROR(_xll.qlRateHelperQuoteName(M30,Trigger),"--")</f>
        <v>AUDFUT3MM8_Quote</v>
      </c>
      <c r="O30" s="148">
        <f>IFERROR(_xll.qlRateHelperQuoteValue($M30,Trigger),"--")</f>
        <v>97.1</v>
      </c>
      <c r="P30" s="93" t="b">
        <v>0</v>
      </c>
      <c r="Q30" s="90">
        <v>30</v>
      </c>
      <c r="R30" s="90">
        <v>1</v>
      </c>
      <c r="S30" s="95">
        <f>IFERROR(_xll.qlRateHelperEarliestDate(M30,Trigger),"--")</f>
        <v>43259</v>
      </c>
      <c r="T30" s="95">
        <f>IFERROR(_xll.qlRateHelperPillarDate(M30,Trigger),"--")</f>
        <v>43353</v>
      </c>
      <c r="V30" s="3" t="str">
        <f t="shared" si="3"/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0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8" t="e">
        <v>#N/A</v>
      </c>
      <c r="AD30" s="158"/>
      <c r="AH30" s="156"/>
    </row>
    <row r="31" spans="1:34" ht="11.25" customHeight="1" x14ac:dyDescent="0.2">
      <c r="A31" s="58" t="s">
        <v>78</v>
      </c>
      <c r="B31" s="112" t="b">
        <v>1</v>
      </c>
      <c r="C31" s="61" t="str">
        <f>_xll.qlASXNextCode(C30,B31,Trigger)</f>
        <v>H8</v>
      </c>
      <c r="D31" s="121"/>
      <c r="E31" s="121"/>
      <c r="F31" s="121"/>
      <c r="G31" s="60" t="str">
        <f t="shared" si="8"/>
        <v>AudBBSW3M</v>
      </c>
      <c r="H31" s="115" t="str">
        <f t="shared" si="9"/>
        <v>AUDFUT3MH8_Quote</v>
      </c>
      <c r="I31" s="115" t="str">
        <f t="shared" si="10"/>
        <v>AUDFUT3MH8ConvAdj_Quote</v>
      </c>
      <c r="J31" s="62" t="str">
        <f>_xll.qlFuturesRateHelper(,H31,$H$15,_xll.qlASXdate(C31),G31,I31,Permanent,Trigger,ObjectOverwrite)</f>
        <v>obj_00273#0000</v>
      </c>
      <c r="K31" s="48"/>
      <c r="L31" s="9" t="str">
        <f t="shared" si="6"/>
        <v>FUT</v>
      </c>
      <c r="M31" s="90" t="str">
        <f t="shared" si="7"/>
        <v>obj_00275#0000</v>
      </c>
      <c r="N31" s="143" t="str">
        <f>IFERROR(_xll.qlRateHelperQuoteName(M31,Trigger),"--")</f>
        <v>AUDFUT3MU8_Quote</v>
      </c>
      <c r="O31" s="148" t="str">
        <f>IFERROR(_xll.qlRateHelperQuoteValue($M31,Trigger),"--")</f>
        <v>--</v>
      </c>
      <c r="P31" s="93" t="b">
        <v>0</v>
      </c>
      <c r="Q31" s="90">
        <v>30</v>
      </c>
      <c r="R31" s="90">
        <v>1</v>
      </c>
      <c r="S31" s="95">
        <f>IFERROR(_xll.qlRateHelperEarliestDate(M31,Trigger),"--")</f>
        <v>43357</v>
      </c>
      <c r="T31" s="95">
        <f>IFERROR(_xll.qlRateHelperPillarDate(M31,Trigger),"--")</f>
        <v>43448</v>
      </c>
      <c r="V31" s="3" t="str">
        <f t="shared" si="3"/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0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8" t="e">
        <v>#N/A</v>
      </c>
      <c r="AD31" s="158"/>
      <c r="AH31" s="156"/>
    </row>
    <row r="32" spans="1:34" ht="11.25" customHeight="1" x14ac:dyDescent="0.2">
      <c r="A32" s="58" t="s">
        <v>78</v>
      </c>
      <c r="B32" s="112" t="b">
        <v>1</v>
      </c>
      <c r="C32" s="61" t="str">
        <f>_xll.qlASXNextCode(C31,B32,Trigger)</f>
        <v>M8</v>
      </c>
      <c r="D32" s="121"/>
      <c r="E32" s="121"/>
      <c r="F32" s="121"/>
      <c r="G32" s="60" t="str">
        <f t="shared" si="8"/>
        <v>AudBBSW3M</v>
      </c>
      <c r="H32" s="115" t="str">
        <f t="shared" si="9"/>
        <v>AUDFUT3MM8_Quote</v>
      </c>
      <c r="I32" s="115" t="str">
        <f t="shared" si="10"/>
        <v>AUDFUT3MM8ConvAdj_Quote</v>
      </c>
      <c r="J32" s="62" t="str">
        <f>_xll.qlFuturesRateHelper(,H32,$H$15,_xll.qlASXdate(C32),G32,I32,Permanent,Trigger,ObjectOverwrite)</f>
        <v>obj_00274#0000</v>
      </c>
      <c r="K32" s="48"/>
      <c r="L32" s="9" t="str">
        <f t="shared" si="6"/>
        <v>FUT</v>
      </c>
      <c r="M32" s="90" t="str">
        <f t="shared" si="7"/>
        <v>obj_00276#0000</v>
      </c>
      <c r="N32" s="143" t="str">
        <f>IFERROR(_xll.qlRateHelperQuoteName(M32,Trigger),"--")</f>
        <v>AUDFUT3MZ8_Quote</v>
      </c>
      <c r="O32" s="148" t="str">
        <f>IFERROR(_xll.qlRateHelperQuoteValue($M32,Trigger),"--")</f>
        <v>--</v>
      </c>
      <c r="P32" s="93" t="b">
        <v>0</v>
      </c>
      <c r="Q32" s="90">
        <v>30</v>
      </c>
      <c r="R32" s="90">
        <v>1</v>
      </c>
      <c r="S32" s="95">
        <f>IFERROR(_xll.qlRateHelperEarliestDate(M32,Trigger),"--")</f>
        <v>43448</v>
      </c>
      <c r="T32" s="95">
        <f>IFERROR(_xll.qlRateHelperPillarDate(M32,Trigger),"--")</f>
        <v>43538</v>
      </c>
      <c r="V32" s="3" t="str">
        <f t="shared" si="3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0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  <c r="AD32" s="158"/>
    </row>
    <row r="33" spans="1:30" ht="11.25" customHeight="1" x14ac:dyDescent="0.2">
      <c r="A33" s="58" t="s">
        <v>78</v>
      </c>
      <c r="B33" s="112" t="b">
        <v>1</v>
      </c>
      <c r="C33" s="61" t="str">
        <f>_xll.qlASXNextCode(C32,B33,Trigger)</f>
        <v>U8</v>
      </c>
      <c r="D33" s="121"/>
      <c r="E33" s="121"/>
      <c r="F33" s="121"/>
      <c r="G33" s="60" t="str">
        <f t="shared" si="8"/>
        <v>AudBBSW3M</v>
      </c>
      <c r="H33" s="115" t="str">
        <f t="shared" si="9"/>
        <v>AUDFUT3MU8_Quote</v>
      </c>
      <c r="I33" s="115" t="str">
        <f t="shared" si="10"/>
        <v>AUDFUT3MU8ConvAdj_Quote</v>
      </c>
      <c r="J33" s="62" t="str">
        <f>_xll.qlFuturesRateHelper(,H33,$H$15,_xll.qlASXdate(C33),G33,I33,Permanent,Trigger,ObjectOverwrite)</f>
        <v>obj_00275#0000</v>
      </c>
      <c r="K33" s="48"/>
      <c r="L33" s="9" t="str">
        <f t="shared" si="6"/>
        <v>FUT</v>
      </c>
      <c r="M33" s="90" t="str">
        <f t="shared" si="7"/>
        <v>obj_00277#0000</v>
      </c>
      <c r="N33" s="143" t="str">
        <f>IFERROR(_xll.qlRateHelperQuoteName(M33,Trigger),"--")</f>
        <v>AUDFUT3MH9_Quote</v>
      </c>
      <c r="O33" s="148" t="str">
        <f>IFERROR(_xll.qlRateHelperQuoteValue($M33,Trigger),"--")</f>
        <v>--</v>
      </c>
      <c r="P33" s="93" t="b">
        <v>0</v>
      </c>
      <c r="Q33" s="90">
        <v>30</v>
      </c>
      <c r="R33" s="90">
        <v>1</v>
      </c>
      <c r="S33" s="95">
        <f>IFERROR(_xll.qlRateHelperEarliestDate(M33,Trigger),"--")</f>
        <v>43532</v>
      </c>
      <c r="T33" s="95">
        <f>IFERROR(_xll.qlRateHelperPillarDate(M33,Trigger),"--")</f>
        <v>43627</v>
      </c>
      <c r="V33" s="3" t="str">
        <f t="shared" si="3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0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  <c r="AD33" s="158"/>
    </row>
    <row r="34" spans="1:30" ht="11.25" customHeight="1" x14ac:dyDescent="0.2">
      <c r="A34" s="58" t="s">
        <v>78</v>
      </c>
      <c r="B34" s="112" t="b">
        <v>1</v>
      </c>
      <c r="C34" s="61" t="str">
        <f>_xll.qlASXNextCode(C33,B34,Trigger)</f>
        <v>Z8</v>
      </c>
      <c r="D34" s="121"/>
      <c r="E34" s="121"/>
      <c r="F34" s="121"/>
      <c r="G34" s="60" t="str">
        <f t="shared" si="8"/>
        <v>AudBBSW3M</v>
      </c>
      <c r="H34" s="115" t="str">
        <f t="shared" si="9"/>
        <v>AUDFUT3MZ8_Quote</v>
      </c>
      <c r="I34" s="115" t="str">
        <f t="shared" si="10"/>
        <v>AUDFUT3MZ8ConvAdj_Quote</v>
      </c>
      <c r="J34" s="62" t="str">
        <f>_xll.qlFuturesRateHelper(,H34,$H$15,_xll.qlASXdate(C34),G34,I34,Permanent,Trigger,ObjectOverwrite)</f>
        <v>obj_00276#0000</v>
      </c>
      <c r="K34" s="48"/>
      <c r="L34" s="9" t="str">
        <f t="shared" si="6"/>
        <v>FUT</v>
      </c>
      <c r="M34" s="90" t="str">
        <f t="shared" si="7"/>
        <v>obj_00278#0000</v>
      </c>
      <c r="N34" s="143" t="str">
        <f>IFERROR(_xll.qlRateHelperQuoteName(M34,Trigger),"--")</f>
        <v>AUDFUT3MM9_Quote</v>
      </c>
      <c r="O34" s="148" t="str">
        <f>IFERROR(_xll.qlRateHelperQuoteValue($M34,Trigger),"--")</f>
        <v>--</v>
      </c>
      <c r="P34" s="93" t="b">
        <v>0</v>
      </c>
      <c r="Q34" s="90">
        <v>30</v>
      </c>
      <c r="R34" s="90">
        <v>1</v>
      </c>
      <c r="S34" s="95">
        <f>IFERROR(_xll.qlRateHelperEarliestDate(M34,Trigger),"--")</f>
        <v>43630</v>
      </c>
      <c r="T34" s="95">
        <f>IFERROR(_xll.qlRateHelperPillarDate(M34,Trigger),"--")</f>
        <v>43721</v>
      </c>
      <c r="V34" s="3" t="str">
        <f t="shared" si="3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0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  <c r="AD34" s="158"/>
    </row>
    <row r="35" spans="1:30" ht="11.25" customHeight="1" x14ac:dyDescent="0.2">
      <c r="A35" s="58" t="s">
        <v>78</v>
      </c>
      <c r="B35" s="112" t="b">
        <v>1</v>
      </c>
      <c r="C35" s="61" t="str">
        <f>_xll.qlASXNextCode(C34,B35,Trigger)</f>
        <v>H9</v>
      </c>
      <c r="D35" s="121"/>
      <c r="E35" s="121"/>
      <c r="F35" s="121"/>
      <c r="G35" s="60" t="str">
        <f t="shared" si="8"/>
        <v>AudBBSW3M</v>
      </c>
      <c r="H35" s="115" t="str">
        <f t="shared" si="9"/>
        <v>AUDFUT3MH9_Quote</v>
      </c>
      <c r="I35" s="115" t="str">
        <f t="shared" si="10"/>
        <v>AUDFUT3MH9ConvAdj_Quote</v>
      </c>
      <c r="J35" s="62" t="str">
        <f>_xll.qlFuturesRateHelper(,H35,$H$15,_xll.qlASXdate(C35),G35,I35,Permanent,Trigger,ObjectOverwrite)</f>
        <v>obj_00277#0000</v>
      </c>
      <c r="K35" s="48"/>
      <c r="L35" s="9" t="str">
        <f t="shared" si="6"/>
        <v>FUT</v>
      </c>
      <c r="M35" s="90" t="str">
        <f t="shared" si="7"/>
        <v>obj_00279#0000</v>
      </c>
      <c r="N35" s="143" t="str">
        <f>IFERROR(_xll.qlRateHelperQuoteName(M35,Trigger),"--")</f>
        <v>AUDFUT3MU9_Quote</v>
      </c>
      <c r="O35" s="148" t="str">
        <f>IFERROR(_xll.qlRateHelperQuoteValue($M35,Trigger),"--")</f>
        <v>--</v>
      </c>
      <c r="P35" s="93" t="b">
        <v>0</v>
      </c>
      <c r="Q35" s="90">
        <v>30</v>
      </c>
      <c r="R35" s="90">
        <v>1</v>
      </c>
      <c r="S35" s="95">
        <f>IFERROR(_xll.qlRateHelperEarliestDate(M35,Trigger),"--")</f>
        <v>43721</v>
      </c>
      <c r="T35" s="95">
        <f>IFERROR(_xll.qlRateHelperPillarDate(M35,Trigger),"--")</f>
        <v>43812</v>
      </c>
      <c r="V35" s="3" t="str">
        <f t="shared" si="3"/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0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  <c r="AD35" s="158"/>
    </row>
    <row r="36" spans="1:30" ht="11.25" customHeight="1" x14ac:dyDescent="0.2">
      <c r="A36" s="58" t="s">
        <v>78</v>
      </c>
      <c r="B36" s="112" t="b">
        <v>1</v>
      </c>
      <c r="C36" s="61" t="str">
        <f>_xll.qlASXNextCode(C35,B36,Trigger)</f>
        <v>M9</v>
      </c>
      <c r="D36" s="121"/>
      <c r="E36" s="121"/>
      <c r="F36" s="121"/>
      <c r="G36" s="60" t="str">
        <f t="shared" si="8"/>
        <v>AudBBSW3M</v>
      </c>
      <c r="H36" s="115" t="str">
        <f t="shared" si="9"/>
        <v>AUDFUT3MM9_Quote</v>
      </c>
      <c r="I36" s="115" t="str">
        <f t="shared" si="10"/>
        <v>AUDFUT3MM9ConvAdj_Quote</v>
      </c>
      <c r="J36" s="62" t="str">
        <f>_xll.qlFuturesRateHelper(,H36,$H$15,_xll.qlASXdate(C36),G36,I36,Permanent,Trigger,ObjectOverwrite)</f>
        <v>obj_00278#0000</v>
      </c>
      <c r="K36" s="48"/>
      <c r="L36" s="10" t="str">
        <f t="shared" si="6"/>
        <v>FUT</v>
      </c>
      <c r="M36" s="91" t="str">
        <f t="shared" si="7"/>
        <v>obj_0027a#0000</v>
      </c>
      <c r="N36" s="144" t="str">
        <f>IFERROR(_xll.qlRateHelperQuoteName(M36,Trigger),"--")</f>
        <v>AUDFUT3MZ9_Quote</v>
      </c>
      <c r="O36" s="149" t="str">
        <f>IFERROR(_xll.qlRateHelperQuoteValue($M36,Trigger),"--")</f>
        <v>--</v>
      </c>
      <c r="P36" s="96" t="b">
        <v>0</v>
      </c>
      <c r="Q36" s="91">
        <v>30</v>
      </c>
      <c r="R36" s="91">
        <v>1</v>
      </c>
      <c r="S36" s="98">
        <f>IFERROR(_xll.qlRateHelperEarliestDate(M36,Trigger),"--")</f>
        <v>43812</v>
      </c>
      <c r="T36" s="98">
        <f>IFERROR(_xll.qlRateHelperPillarDate(M36,Trigger),"--")</f>
        <v>43903</v>
      </c>
      <c r="V36" s="3" t="str">
        <f t="shared" si="3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0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  <c r="AD36" s="158"/>
    </row>
    <row r="37" spans="1:30" ht="11.25" customHeight="1" x14ac:dyDescent="0.2">
      <c r="A37" s="58" t="s">
        <v>78</v>
      </c>
      <c r="B37" s="112" t="b">
        <v>1</v>
      </c>
      <c r="C37" s="61" t="str">
        <f>_xll.qlASXNextCode(C36,B37,Trigger)</f>
        <v>U9</v>
      </c>
      <c r="D37" s="121"/>
      <c r="E37" s="121"/>
      <c r="F37" s="121"/>
      <c r="G37" s="60" t="str">
        <f t="shared" si="8"/>
        <v>AudBBSW3M</v>
      </c>
      <c r="H37" s="115" t="str">
        <f t="shared" si="9"/>
        <v>AUDFUT3MU9_Quote</v>
      </c>
      <c r="I37" s="115" t="str">
        <f t="shared" si="10"/>
        <v>AUDFUT3MU9ConvAdj_Quote</v>
      </c>
      <c r="J37" s="62" t="str">
        <f>_xll.qlFuturesRateHelper(,H37,$H$15,_xll.qlASXdate(C37),G37,I37,Permanent,Trigger,ObjectOverwrite)</f>
        <v>obj_00279#0000</v>
      </c>
      <c r="K37" s="48"/>
      <c r="L37" s="132" t="str">
        <f>A41</f>
        <v>Sw</v>
      </c>
      <c r="M37" s="133" t="str">
        <f>IF(ISBLANK(J41),"--",J41)</f>
        <v>obj_0024e#0000</v>
      </c>
      <c r="N37" s="145" t="str">
        <f>IFERROR(_xll.qlRateHelperQuoteName(M37,Trigger),"--")</f>
        <v>AUDQM3AB1Y_Quote</v>
      </c>
      <c r="O37" s="135">
        <f>IFERROR(_xll.qlRateHelperQuoteValue($M37,Trigger),"--")</f>
        <v>2.1299999999999999E-2</v>
      </c>
      <c r="P37" s="134" t="b">
        <v>0</v>
      </c>
      <c r="Q37" s="133">
        <v>50</v>
      </c>
      <c r="R37" s="133">
        <v>1</v>
      </c>
      <c r="S37" s="136">
        <f>IFERROR(_xll.qlRateHelperEarliestDate(M37,Trigger),"--")</f>
        <v>42181</v>
      </c>
      <c r="T37" s="136">
        <f>IFERROR(_xll.qlRateHelperPillarDate(M37,Trigger),"--")</f>
        <v>42548</v>
      </c>
      <c r="V37" s="3" t="str">
        <f t="shared" si="3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0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  <c r="AD37" s="158"/>
    </row>
    <row r="38" spans="1:30" ht="11.25" customHeight="1" x14ac:dyDescent="0.2">
      <c r="A38" s="1" t="s">
        <v>78</v>
      </c>
      <c r="B38" s="113" t="b">
        <v>1</v>
      </c>
      <c r="C38" s="8" t="str">
        <f>_xll.qlASXNextCode(C37,B38,Trigger)</f>
        <v>Z9</v>
      </c>
      <c r="D38" s="122"/>
      <c r="E38" s="122"/>
      <c r="F38" s="122"/>
      <c r="G38" s="6" t="str">
        <f t="shared" si="8"/>
        <v>AudBBSW3M</v>
      </c>
      <c r="H38" s="116" t="str">
        <f t="shared" si="9"/>
        <v>AUDFUT3MZ9_Quote</v>
      </c>
      <c r="I38" s="116" t="str">
        <f t="shared" si="10"/>
        <v>AUDFUT3MZ9ConvAdj_Quote</v>
      </c>
      <c r="J38" s="2" t="str">
        <f>_xll.qlFuturesRateHelper(,H38,$H$15,_xll.qlASXdate(C38),G38,I38,Permanent,Trigger,ObjectOverwrite)</f>
        <v>obj_0027a#0000</v>
      </c>
      <c r="K38" s="48"/>
      <c r="L38" s="69" t="str">
        <f t="shared" ref="L38:L73" si="11">A42</f>
        <v>Sw</v>
      </c>
      <c r="M38" s="137" t="str">
        <f t="shared" ref="M38:M73" si="12">IF(ISBLANK(J42),"--",J42)</f>
        <v>--</v>
      </c>
      <c r="N38" s="146" t="str">
        <f>IFERROR(_xll.qlRateHelperQuoteName(M38,Trigger),"--")</f>
        <v>--</v>
      </c>
      <c r="O38" s="139" t="str">
        <f>IFERROR(_xll.qlRateHelperQuoteValue($M38,Trigger),"--")</f>
        <v>--</v>
      </c>
      <c r="P38" s="138" t="b">
        <v>0</v>
      </c>
      <c r="Q38" s="137">
        <v>50</v>
      </c>
      <c r="R38" s="137">
        <v>1</v>
      </c>
      <c r="S38" s="140" t="str">
        <f>IFERROR(_xll.qlRateHelperEarliestDate(M38,Trigger),"--")</f>
        <v>--</v>
      </c>
      <c r="T38" s="140" t="str">
        <f>IFERROR(_xll.qlRateHelperPillarDate(M38,Trigger),"--")</f>
        <v>--</v>
      </c>
      <c r="V38" s="3" t="str">
        <f t="shared" si="3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0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  <c r="AD38" s="158"/>
    </row>
    <row r="39" spans="1:30" ht="11.25" customHeight="1" x14ac:dyDescent="0.2">
      <c r="G39" s="50" t="s">
        <v>121</v>
      </c>
      <c r="H39" s="50" t="s">
        <v>120</v>
      </c>
      <c r="L39" s="69" t="str">
        <f t="shared" si="11"/>
        <v>Sw</v>
      </c>
      <c r="M39" s="137" t="str">
        <f t="shared" si="12"/>
        <v>--</v>
      </c>
      <c r="N39" s="146" t="str">
        <f>IFERROR(_xll.qlRateHelperQuoteName(M39,Trigger),"--")</f>
        <v>--</v>
      </c>
      <c r="O39" s="139" t="str">
        <f>IFERROR(_xll.qlRateHelperQuoteValue($M39,Trigger),"--")</f>
        <v>--</v>
      </c>
      <c r="P39" s="138" t="b">
        <v>0</v>
      </c>
      <c r="Q39" s="137">
        <v>50</v>
      </c>
      <c r="R39" s="137">
        <v>1</v>
      </c>
      <c r="S39" s="140" t="str">
        <f>IFERROR(_xll.qlRateHelperEarliestDate(M39,Trigger),"--")</f>
        <v>--</v>
      </c>
      <c r="T39" s="140" t="str">
        <f>IFERROR(_xll.qlRateHelperPillarDate(M39,Trigger),"--")</f>
        <v>--</v>
      </c>
      <c r="V39" s="3" t="str">
        <f t="shared" si="3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0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  <c r="AD39" s="158"/>
    </row>
    <row r="40" spans="1:30" ht="11.25" customHeight="1" x14ac:dyDescent="0.2">
      <c r="A40" s="63" t="s">
        <v>8</v>
      </c>
      <c r="B40" s="63" t="s">
        <v>28</v>
      </c>
      <c r="C40" s="63" t="s">
        <v>97</v>
      </c>
      <c r="D40" s="63" t="s">
        <v>5</v>
      </c>
      <c r="E40" s="63" t="s">
        <v>32</v>
      </c>
      <c r="F40" s="63" t="s">
        <v>98</v>
      </c>
      <c r="G40" s="63" t="s">
        <v>4</v>
      </c>
      <c r="H40" s="63" t="s">
        <v>1</v>
      </c>
      <c r="I40" s="63" t="s">
        <v>96</v>
      </c>
      <c r="J40" s="63" t="s">
        <v>24</v>
      </c>
      <c r="L40" s="69" t="str">
        <f t="shared" si="11"/>
        <v>Sw</v>
      </c>
      <c r="M40" s="137" t="str">
        <f t="shared" si="12"/>
        <v>--</v>
      </c>
      <c r="N40" s="146" t="str">
        <f>IFERROR(_xll.qlRateHelperQuoteName(M40,Trigger),"--")</f>
        <v>--</v>
      </c>
      <c r="O40" s="139" t="str">
        <f>IFERROR(_xll.qlRateHelperQuoteValue($M40,Trigger),"--")</f>
        <v>--</v>
      </c>
      <c r="P40" s="138" t="b">
        <v>0</v>
      </c>
      <c r="Q40" s="137">
        <v>50</v>
      </c>
      <c r="R40" s="137">
        <v>1</v>
      </c>
      <c r="S40" s="140" t="str">
        <f>IFERROR(_xll.qlRateHelperEarliestDate(M40,Trigger),"--")</f>
        <v>--</v>
      </c>
      <c r="T40" s="140" t="str">
        <f>IFERROR(_xll.qlRateHelperPillarDate(M40,Trigger),"--")</f>
        <v>--</v>
      </c>
      <c r="V40" s="3" t="str">
        <f t="shared" si="3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0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  <c r="AD40" s="158"/>
    </row>
    <row r="41" spans="1:30" ht="11.25" customHeight="1" x14ac:dyDescent="0.2">
      <c r="A41" s="53" t="s">
        <v>25</v>
      </c>
      <c r="B41" s="54" t="s">
        <v>27</v>
      </c>
      <c r="C41" s="55" t="s">
        <v>6</v>
      </c>
      <c r="D41" s="60" t="s">
        <v>118</v>
      </c>
      <c r="E41" s="60" t="s">
        <v>7</v>
      </c>
      <c r="F41" s="60" t="s">
        <v>115</v>
      </c>
      <c r="G41" s="60" t="str">
        <f t="shared" ref="G41:G77" si="13">PROPER(Currency)&amp;FamilyName&amp;SUBSTITUTE($H$39,"AB","M")</f>
        <v>AudBBSW3M</v>
      </c>
      <c r="H41" s="58" t="str">
        <f t="shared" ref="H41:H77" si="14">Currency&amp;$G$39&amp;$H$39&amp;$B41&amp;"_Quote"</f>
        <v>AUDQM3AB1Y_Quote</v>
      </c>
      <c r="I41" s="124">
        <v>0</v>
      </c>
      <c r="J41" s="57" t="str">
        <f>_xll.qlSwapRateHelper2(,H41,1,B41,Calendar,D41,E41,F41,G41,I41,C41,,PillarDate,,Permanent,Trigger,ObjectOverwrite)</f>
        <v>obj_0024e#0000</v>
      </c>
      <c r="L41" s="69" t="str">
        <f t="shared" si="11"/>
        <v>Sw</v>
      </c>
      <c r="M41" s="137" t="str">
        <f t="shared" si="12"/>
        <v>obj_00261#0000</v>
      </c>
      <c r="N41" s="146" t="str">
        <f>IFERROR(_xll.qlRateHelperQuoteName(M41,Trigger),"--")</f>
        <v>AUDQM3AB2Y_Quote</v>
      </c>
      <c r="O41" s="139">
        <f>IFERROR(_xll.qlRateHelperQuoteValue($M41,Trigger),"--")</f>
        <v>2.1925E-2</v>
      </c>
      <c r="P41" s="138" t="b">
        <v>1</v>
      </c>
      <c r="Q41" s="137">
        <v>50</v>
      </c>
      <c r="R41" s="137">
        <v>1</v>
      </c>
      <c r="S41" s="140">
        <f>IFERROR(_xll.qlRateHelperEarliestDate(M41,Trigger),"--")</f>
        <v>42181</v>
      </c>
      <c r="T41" s="140">
        <f>IFERROR(_xll.qlRateHelperPillarDate(M41,Trigger),"--")</f>
        <v>42912</v>
      </c>
      <c r="V41" s="3" t="str">
        <f t="shared" si="3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0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  <c r="AD41" s="158"/>
    </row>
    <row r="42" spans="1:30" ht="11.25" customHeight="1" x14ac:dyDescent="0.2">
      <c r="A42" s="58" t="s">
        <v>25</v>
      </c>
      <c r="B42" s="59" t="s">
        <v>37</v>
      </c>
      <c r="C42" s="60" t="s">
        <v>6</v>
      </c>
      <c r="D42" s="60" t="s">
        <v>118</v>
      </c>
      <c r="E42" s="60" t="s">
        <v>7</v>
      </c>
      <c r="F42" s="60" t="s">
        <v>115</v>
      </c>
      <c r="G42" s="60" t="str">
        <f t="shared" si="13"/>
        <v>AudBBSW3M</v>
      </c>
      <c r="H42" s="58" t="str">
        <f t="shared" si="14"/>
        <v>AUDQM3AB15M_Quote</v>
      </c>
      <c r="I42" s="125">
        <v>0</v>
      </c>
      <c r="J42" s="62"/>
      <c r="L42" s="69" t="str">
        <f t="shared" si="11"/>
        <v>Sw</v>
      </c>
      <c r="M42" s="137" t="str">
        <f t="shared" si="12"/>
        <v>obj_00262#0000</v>
      </c>
      <c r="N42" s="146" t="str">
        <f>IFERROR(_xll.qlRateHelperQuoteName(M42,Trigger),"--")</f>
        <v>AUDQM3AB3Y_Quote</v>
      </c>
      <c r="O42" s="139">
        <f>IFERROR(_xll.qlRateHelperQuoteValue($M42,Trigger),"--")</f>
        <v>2.3349999999999999E-2</v>
      </c>
      <c r="P42" s="138" t="b">
        <v>1</v>
      </c>
      <c r="Q42" s="137">
        <v>50</v>
      </c>
      <c r="R42" s="137">
        <v>1</v>
      </c>
      <c r="S42" s="140">
        <f>IFERROR(_xll.qlRateHelperEarliestDate(M42,Trigger),"--")</f>
        <v>42181</v>
      </c>
      <c r="T42" s="140">
        <f>IFERROR(_xll.qlRateHelperPillarDate(M42,Trigger),"--")</f>
        <v>43277</v>
      </c>
      <c r="V42" s="3" t="str">
        <f t="shared" si="3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0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  <c r="AD42" s="158"/>
    </row>
    <row r="43" spans="1:30" ht="11.25" customHeight="1" x14ac:dyDescent="0.2">
      <c r="A43" s="58" t="s">
        <v>25</v>
      </c>
      <c r="B43" s="59" t="s">
        <v>38</v>
      </c>
      <c r="C43" s="60" t="s">
        <v>6</v>
      </c>
      <c r="D43" s="60" t="s">
        <v>118</v>
      </c>
      <c r="E43" s="60" t="s">
        <v>7</v>
      </c>
      <c r="F43" s="60" t="s">
        <v>115</v>
      </c>
      <c r="G43" s="60" t="str">
        <f t="shared" si="13"/>
        <v>AudBBSW3M</v>
      </c>
      <c r="H43" s="58" t="str">
        <f t="shared" si="14"/>
        <v>AUDQM3AB18M_Quote</v>
      </c>
      <c r="I43" s="125">
        <v>0</v>
      </c>
      <c r="J43" s="62"/>
      <c r="L43" s="69" t="str">
        <f t="shared" si="11"/>
        <v>Sw</v>
      </c>
      <c r="M43" s="137" t="str">
        <f t="shared" si="12"/>
        <v>--</v>
      </c>
      <c r="N43" s="146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50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3" t="str">
        <f t="shared" si="3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0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  <c r="AD43" s="158"/>
    </row>
    <row r="44" spans="1:30" ht="11.25" customHeight="1" x14ac:dyDescent="0.2">
      <c r="A44" s="58" t="s">
        <v>25</v>
      </c>
      <c r="B44" s="59" t="s">
        <v>39</v>
      </c>
      <c r="C44" s="60" t="s">
        <v>6</v>
      </c>
      <c r="D44" s="60" t="s">
        <v>118</v>
      </c>
      <c r="E44" s="60" t="s">
        <v>7</v>
      </c>
      <c r="F44" s="60" t="s">
        <v>115</v>
      </c>
      <c r="G44" s="60" t="str">
        <f t="shared" si="13"/>
        <v>AudBBSW3M</v>
      </c>
      <c r="H44" s="58" t="str">
        <f t="shared" si="14"/>
        <v>AUDQM3AB21M_Quote</v>
      </c>
      <c r="I44" s="125">
        <v>0</v>
      </c>
      <c r="J44" s="62"/>
      <c r="L44" s="69" t="str">
        <f t="shared" si="11"/>
        <v>Sw</v>
      </c>
      <c r="M44" s="137" t="str">
        <f t="shared" si="12"/>
        <v>--</v>
      </c>
      <c r="N44" s="146" t="str">
        <f>IFERROR(_xll.qlRateHelperQuoteName(M44,Trigger),"--")</f>
        <v>--</v>
      </c>
      <c r="O44" s="139" t="str">
        <f>IFERROR(_xll.qlRateHelperQuoteValue($M44,Trigger),"--")</f>
        <v>--</v>
      </c>
      <c r="P44" s="138" t="b">
        <v>0</v>
      </c>
      <c r="Q44" s="137">
        <v>50</v>
      </c>
      <c r="R44" s="137">
        <v>1</v>
      </c>
      <c r="S44" s="140" t="str">
        <f>IFERROR(_xll.qlRateHelperEarliestDate(M44,Trigger),"--")</f>
        <v>--</v>
      </c>
      <c r="T44" s="140" t="str">
        <f>IFERROR(_xll.qlRateHelperPillarDate(M44,Trigger),"--")</f>
        <v>--</v>
      </c>
      <c r="V44" s="3" t="str">
        <f t="shared" si="3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0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  <c r="AD44" s="158"/>
    </row>
    <row r="45" spans="1:30" ht="11.25" customHeight="1" x14ac:dyDescent="0.2">
      <c r="A45" s="58" t="s">
        <v>25</v>
      </c>
      <c r="B45" s="59" t="s">
        <v>40</v>
      </c>
      <c r="C45" s="60" t="s">
        <v>6</v>
      </c>
      <c r="D45" s="60" t="s">
        <v>118</v>
      </c>
      <c r="E45" s="60" t="s">
        <v>7</v>
      </c>
      <c r="F45" s="60" t="s">
        <v>115</v>
      </c>
      <c r="G45" s="60" t="str">
        <f t="shared" si="13"/>
        <v>AudBBSW3M</v>
      </c>
      <c r="H45" s="58" t="str">
        <f t="shared" si="14"/>
        <v>AUDQM3AB2Y_Quote</v>
      </c>
      <c r="I45" s="125">
        <v>0</v>
      </c>
      <c r="J45" s="62" t="str">
        <f>_xll.qlSwapRateHelper2(,H45,1,B45,Calendar,D45,E45,F45,G45,I45,C45,,PillarDate,,Permanent,Trigger,ObjectOverwrite)</f>
        <v>obj_00261#0000</v>
      </c>
      <c r="L45" s="69" t="str">
        <f t="shared" si="11"/>
        <v>Sw</v>
      </c>
      <c r="M45" s="137" t="str">
        <f t="shared" si="12"/>
        <v>--</v>
      </c>
      <c r="N45" s="146" t="str">
        <f>IFERROR(_xll.qlRateHelperQuoteName(M45,Trigger),"--")</f>
        <v>--</v>
      </c>
      <c r="O45" s="139" t="str">
        <f>IFERROR(_xll.qlRateHelperQuoteValue($M45,Trigger),"--")</f>
        <v>--</v>
      </c>
      <c r="P45" s="138" t="b">
        <v>0</v>
      </c>
      <c r="Q45" s="137">
        <v>50</v>
      </c>
      <c r="R45" s="137">
        <v>1</v>
      </c>
      <c r="S45" s="140" t="str">
        <f>IFERROR(_xll.qlRateHelperEarliestDate(M45,Trigger),"--")</f>
        <v>--</v>
      </c>
      <c r="T45" s="140" t="str">
        <f>IFERROR(_xll.qlRateHelperPillarDate(M45,Trigger),"--")</f>
        <v>--</v>
      </c>
      <c r="V45" s="3" t="str">
        <f t="shared" si="3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0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  <c r="AD45" s="158"/>
    </row>
    <row r="46" spans="1:30" ht="11.25" customHeight="1" x14ac:dyDescent="0.2">
      <c r="A46" s="58" t="s">
        <v>25</v>
      </c>
      <c r="B46" s="59" t="s">
        <v>41</v>
      </c>
      <c r="C46" s="60" t="s">
        <v>6</v>
      </c>
      <c r="D46" s="60" t="s">
        <v>118</v>
      </c>
      <c r="E46" s="60" t="s">
        <v>7</v>
      </c>
      <c r="F46" s="60" t="s">
        <v>115</v>
      </c>
      <c r="G46" s="60" t="str">
        <f t="shared" si="13"/>
        <v>AudBBSW3M</v>
      </c>
      <c r="H46" s="58" t="str">
        <f t="shared" si="14"/>
        <v>AUDQM3AB3Y_Quote</v>
      </c>
      <c r="I46" s="125">
        <v>0</v>
      </c>
      <c r="J46" s="62" t="str">
        <f>_xll.qlSwapRateHelper2(,H46,1,B46,Calendar,D46,E46,F46,G46,I46,C46,,PillarDate,,Permanent,Trigger,ObjectOverwrite)</f>
        <v>obj_00262#0000</v>
      </c>
      <c r="L46" s="69" t="str">
        <f t="shared" si="11"/>
        <v>Sw</v>
      </c>
      <c r="M46" s="137" t="str">
        <f t="shared" si="12"/>
        <v>--</v>
      </c>
      <c r="N46" s="146" t="str">
        <f>IFERROR(_xll.qlRateHelperQuoteName(M46,Trigger),"--")</f>
        <v>--</v>
      </c>
      <c r="O46" s="139" t="str">
        <f>IFERROR(_xll.qlRateHelperQuoteValue($M46,Trigger),"--")</f>
        <v>--</v>
      </c>
      <c r="P46" s="138" t="b">
        <v>0</v>
      </c>
      <c r="Q46" s="137">
        <v>50</v>
      </c>
      <c r="R46" s="137">
        <v>1</v>
      </c>
      <c r="S46" s="140" t="str">
        <f>IFERROR(_xll.qlRateHelperEarliestDate(M46,Trigger),"--")</f>
        <v>--</v>
      </c>
      <c r="T46" s="140" t="str">
        <f>IFERROR(_xll.qlRateHelperPillarDate(M46,Trigger),"--")</f>
        <v>--</v>
      </c>
      <c r="V46" s="3" t="str">
        <f t="shared" si="3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0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  <c r="AD46" s="158"/>
    </row>
    <row r="47" spans="1:30" ht="11.25" customHeight="1" x14ac:dyDescent="0.2">
      <c r="A47" s="58" t="s">
        <v>25</v>
      </c>
      <c r="B47" s="59" t="s">
        <v>42</v>
      </c>
      <c r="C47" s="60" t="s">
        <v>6</v>
      </c>
      <c r="D47" s="60" t="s">
        <v>118</v>
      </c>
      <c r="E47" s="60" t="s">
        <v>7</v>
      </c>
      <c r="F47" s="60" t="s">
        <v>115</v>
      </c>
      <c r="G47" s="60" t="str">
        <f t="shared" si="13"/>
        <v>AudBBSW3M</v>
      </c>
      <c r="H47" s="58" t="str">
        <f t="shared" si="14"/>
        <v>AUDQM3AB4Y_Quote</v>
      </c>
      <c r="I47" s="125">
        <v>0</v>
      </c>
      <c r="J47" s="62"/>
      <c r="L47" s="69" t="str">
        <f t="shared" si="11"/>
        <v>Sw</v>
      </c>
      <c r="M47" s="137" t="str">
        <f t="shared" si="12"/>
        <v>--</v>
      </c>
      <c r="N47" s="146" t="str">
        <f>IFERROR(_xll.qlRateHelperQuoteName(M47,Trigger),"--")</f>
        <v>--</v>
      </c>
      <c r="O47" s="139" t="str">
        <f>IFERROR(_xll.qlRateHelperQuoteValue($M47,Trigger),"--")</f>
        <v>--</v>
      </c>
      <c r="P47" s="138" t="b">
        <v>0</v>
      </c>
      <c r="Q47" s="137">
        <v>50</v>
      </c>
      <c r="R47" s="137">
        <v>1</v>
      </c>
      <c r="S47" s="140" t="str">
        <f>IFERROR(_xll.qlRateHelperEarliestDate(M47,Trigger),"--")</f>
        <v>--</v>
      </c>
      <c r="T47" s="140" t="str">
        <f>IFERROR(_xll.qlRateHelperPillarDate(M47,Trigger),"--")</f>
        <v>--</v>
      </c>
      <c r="V47" s="3" t="str">
        <f t="shared" si="3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0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  <c r="AD47" s="158"/>
    </row>
    <row r="48" spans="1:30" ht="11.25" customHeight="1" x14ac:dyDescent="0.2">
      <c r="A48" s="58" t="s">
        <v>25</v>
      </c>
      <c r="B48" s="59" t="s">
        <v>43</v>
      </c>
      <c r="C48" s="60" t="s">
        <v>6</v>
      </c>
      <c r="D48" s="60" t="s">
        <v>118</v>
      </c>
      <c r="E48" s="60" t="s">
        <v>7</v>
      </c>
      <c r="F48" s="60" t="s">
        <v>115</v>
      </c>
      <c r="G48" s="60" t="str">
        <f t="shared" si="13"/>
        <v>AudBBSW3M</v>
      </c>
      <c r="H48" s="58" t="str">
        <f t="shared" si="14"/>
        <v>AUDQM3AB5Y_Quote</v>
      </c>
      <c r="I48" s="125">
        <v>0</v>
      </c>
      <c r="J48" s="62"/>
      <c r="L48" s="69" t="str">
        <f t="shared" si="11"/>
        <v>Sw</v>
      </c>
      <c r="M48" s="137" t="str">
        <f t="shared" si="12"/>
        <v>--</v>
      </c>
      <c r="N48" s="146" t="str">
        <f>IFERROR(_xll.qlRateHelperQuoteName(M48,Trigger),"--")</f>
        <v>--</v>
      </c>
      <c r="O48" s="139" t="str">
        <f>IFERROR(_xll.qlRateHelperQuoteValue($M48,Trigger),"--")</f>
        <v>--</v>
      </c>
      <c r="P48" s="138" t="b">
        <v>0</v>
      </c>
      <c r="Q48" s="137">
        <v>50</v>
      </c>
      <c r="R48" s="137">
        <v>1</v>
      </c>
      <c r="S48" s="140" t="str">
        <f>IFERROR(_xll.qlRateHelperEarliestDate(M48,Trigger),"--")</f>
        <v>--</v>
      </c>
      <c r="T48" s="140" t="str">
        <f>IFERROR(_xll.qlRateHelperPillarDate(M48,Trigger),"--")</f>
        <v>--</v>
      </c>
      <c r="V48" s="3" t="str">
        <f t="shared" si="3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0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  <c r="AD48" s="158"/>
    </row>
    <row r="49" spans="1:30" ht="11.25" customHeight="1" x14ac:dyDescent="0.2">
      <c r="A49" s="58" t="s">
        <v>25</v>
      </c>
      <c r="B49" s="59" t="s">
        <v>44</v>
      </c>
      <c r="C49" s="60" t="s">
        <v>6</v>
      </c>
      <c r="D49" s="60" t="s">
        <v>118</v>
      </c>
      <c r="E49" s="60" t="s">
        <v>7</v>
      </c>
      <c r="F49" s="60" t="s">
        <v>115</v>
      </c>
      <c r="G49" s="60" t="str">
        <f t="shared" si="13"/>
        <v>AudBBSW3M</v>
      </c>
      <c r="H49" s="58" t="str">
        <f t="shared" si="14"/>
        <v>AUDQM3AB6Y_Quote</v>
      </c>
      <c r="I49" s="125">
        <v>0</v>
      </c>
      <c r="J49" s="62"/>
      <c r="L49" s="69" t="str">
        <f t="shared" si="11"/>
        <v>Sw</v>
      </c>
      <c r="M49" s="137" t="str">
        <f t="shared" si="12"/>
        <v>--</v>
      </c>
      <c r="N49" s="146" t="str">
        <f>IFERROR(_xll.qlRateHelperQuoteName(M49,Trigger),"--")</f>
        <v>--</v>
      </c>
      <c r="O49" s="139" t="str">
        <f>IFERROR(_xll.qlRateHelperQuoteValue($M49,Trigger),"--")</f>
        <v>--</v>
      </c>
      <c r="P49" s="138" t="b">
        <v>0</v>
      </c>
      <c r="Q49" s="137">
        <v>50</v>
      </c>
      <c r="R49" s="137">
        <v>1</v>
      </c>
      <c r="S49" s="140" t="str">
        <f>IFERROR(_xll.qlRateHelperEarliestDate(M49,Trigger),"--")</f>
        <v>--</v>
      </c>
      <c r="T49" s="140" t="str">
        <f>IFERROR(_xll.qlRateHelperPillarDate(M49,Trigger),"--")</f>
        <v>--</v>
      </c>
      <c r="V49" s="3" t="str">
        <f t="shared" si="3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0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  <c r="AD49" s="158"/>
    </row>
    <row r="50" spans="1:30" ht="11.25" customHeight="1" x14ac:dyDescent="0.2">
      <c r="A50" s="58" t="s">
        <v>25</v>
      </c>
      <c r="B50" s="59" t="s">
        <v>45</v>
      </c>
      <c r="C50" s="60" t="s">
        <v>6</v>
      </c>
      <c r="D50" s="60" t="s">
        <v>118</v>
      </c>
      <c r="E50" s="60" t="s">
        <v>7</v>
      </c>
      <c r="F50" s="60" t="s">
        <v>115</v>
      </c>
      <c r="G50" s="60" t="str">
        <f t="shared" si="13"/>
        <v>AudBBSW3M</v>
      </c>
      <c r="H50" s="58" t="str">
        <f t="shared" si="14"/>
        <v>AUDQM3AB7Y_Quote</v>
      </c>
      <c r="I50" s="125">
        <v>0</v>
      </c>
      <c r="J50" s="62"/>
      <c r="L50" s="69" t="str">
        <f t="shared" si="11"/>
        <v>Sw</v>
      </c>
      <c r="M50" s="138" t="str">
        <f t="shared" si="12"/>
        <v>--</v>
      </c>
      <c r="N50" s="146" t="str">
        <f>IFERROR(_xll.qlRateHelperQuoteName(M50,Trigger),"--")</f>
        <v>--</v>
      </c>
      <c r="O50" s="139" t="str">
        <f>IFERROR(_xll.qlRateHelperQuoteValue($M50,Trigger),"--")</f>
        <v>--</v>
      </c>
      <c r="P50" s="138" t="b">
        <v>0</v>
      </c>
      <c r="Q50" s="138">
        <v>50</v>
      </c>
      <c r="R50" s="138">
        <v>1</v>
      </c>
      <c r="S50" s="140" t="str">
        <f>IFERROR(_xll.qlRateHelperEarliestDate(M50,Trigger),"--")</f>
        <v>--</v>
      </c>
      <c r="T50" s="140" t="str">
        <f>IFERROR(_xll.qlRateHelperPillarDate(M50,Trigger),"--")</f>
        <v>--</v>
      </c>
      <c r="V50" s="3" t="str">
        <f t="shared" si="3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0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  <c r="AD50" s="158"/>
    </row>
    <row r="51" spans="1:30" ht="11.25" customHeight="1" x14ac:dyDescent="0.2">
      <c r="A51" s="58" t="s">
        <v>25</v>
      </c>
      <c r="B51" s="59" t="s">
        <v>46</v>
      </c>
      <c r="C51" s="60" t="s">
        <v>6</v>
      </c>
      <c r="D51" s="60" t="s">
        <v>118</v>
      </c>
      <c r="E51" s="60" t="s">
        <v>7</v>
      </c>
      <c r="F51" s="60" t="s">
        <v>115</v>
      </c>
      <c r="G51" s="60" t="str">
        <f t="shared" si="13"/>
        <v>AudBBSW3M</v>
      </c>
      <c r="H51" s="58" t="str">
        <f t="shared" si="14"/>
        <v>AUDQM3AB8Y_Quote</v>
      </c>
      <c r="I51" s="125">
        <v>0</v>
      </c>
      <c r="J51" s="62"/>
      <c r="L51" s="69" t="str">
        <f t="shared" si="11"/>
        <v>Sw</v>
      </c>
      <c r="M51" s="138" t="str">
        <f t="shared" si="12"/>
        <v>--</v>
      </c>
      <c r="N51" s="146" t="str">
        <f>IFERROR(_xll.qlRateHelperQuoteName(M51,Trigger),"--")</f>
        <v>--</v>
      </c>
      <c r="O51" s="139" t="str">
        <f>IFERROR(_xll.qlRateHelperQuoteValue($M51,Trigger),"--")</f>
        <v>--</v>
      </c>
      <c r="P51" s="138" t="b">
        <v>0</v>
      </c>
      <c r="Q51" s="138">
        <v>50</v>
      </c>
      <c r="R51" s="138">
        <v>1</v>
      </c>
      <c r="S51" s="140" t="str">
        <f>IFERROR(_xll.qlRateHelperEarliestDate(M51,Trigger),"--")</f>
        <v>--</v>
      </c>
      <c r="T51" s="140" t="str">
        <f>IFERROR(_xll.qlRateHelperPillarDate(M51,Trigger),"--")</f>
        <v>--</v>
      </c>
      <c r="V51" s="3" t="str">
        <f t="shared" si="3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0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  <c r="AD51" s="158"/>
    </row>
    <row r="52" spans="1:30" ht="11.25" customHeight="1" x14ac:dyDescent="0.2">
      <c r="A52" s="58" t="s">
        <v>25</v>
      </c>
      <c r="B52" s="59" t="s">
        <v>47</v>
      </c>
      <c r="C52" s="60" t="s">
        <v>6</v>
      </c>
      <c r="D52" s="60" t="s">
        <v>118</v>
      </c>
      <c r="E52" s="60" t="s">
        <v>7</v>
      </c>
      <c r="F52" s="60" t="s">
        <v>115</v>
      </c>
      <c r="G52" s="60" t="str">
        <f t="shared" si="13"/>
        <v>AudBBSW3M</v>
      </c>
      <c r="H52" s="58" t="str">
        <f t="shared" si="14"/>
        <v>AUDQM3AB9Y_Quote</v>
      </c>
      <c r="I52" s="125">
        <v>0</v>
      </c>
      <c r="J52" s="62"/>
      <c r="L52" s="69" t="str">
        <f t="shared" si="11"/>
        <v>Sw</v>
      </c>
      <c r="M52" s="138" t="str">
        <f t="shared" si="12"/>
        <v>--</v>
      </c>
      <c r="N52" s="146" t="str">
        <f>IFERROR(_xll.qlRateHelperQuoteName(M52,Trigger),"--")</f>
        <v>--</v>
      </c>
      <c r="O52" s="139" t="str">
        <f>IFERROR(_xll.qlRateHelperQuoteValue($M52,Trigger),"--")</f>
        <v>--</v>
      </c>
      <c r="P52" s="138" t="b">
        <v>0</v>
      </c>
      <c r="Q52" s="138">
        <v>50</v>
      </c>
      <c r="R52" s="138">
        <v>1</v>
      </c>
      <c r="S52" s="140" t="str">
        <f>IFERROR(_xll.qlRateHelperEarliestDate(M52,Trigger),"--")</f>
        <v>--</v>
      </c>
      <c r="T52" s="140" t="str">
        <f>IFERROR(_xll.qlRateHelperPillarDate(M52,Trigger),"--")</f>
        <v>--</v>
      </c>
      <c r="V52" s="3" t="str">
        <f t="shared" si="3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25</v>
      </c>
      <c r="B53" s="59" t="s">
        <v>48</v>
      </c>
      <c r="C53" s="60" t="s">
        <v>6</v>
      </c>
      <c r="D53" s="60" t="s">
        <v>118</v>
      </c>
      <c r="E53" s="60" t="s">
        <v>7</v>
      </c>
      <c r="F53" s="60" t="s">
        <v>115</v>
      </c>
      <c r="G53" s="60" t="str">
        <f t="shared" si="13"/>
        <v>AudBBSW3M</v>
      </c>
      <c r="H53" s="58" t="str">
        <f t="shared" si="14"/>
        <v>AUDQM3AB10Y_Quote</v>
      </c>
      <c r="I53" s="125">
        <v>0</v>
      </c>
      <c r="J53" s="62"/>
      <c r="L53" s="69" t="str">
        <f t="shared" si="11"/>
        <v>Sw</v>
      </c>
      <c r="M53" s="138" t="str">
        <f t="shared" si="12"/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8">
        <v>50</v>
      </c>
      <c r="R53" s="138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 t="shared" si="3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25</v>
      </c>
      <c r="B54" s="59" t="s">
        <v>81</v>
      </c>
      <c r="C54" s="60" t="s">
        <v>6</v>
      </c>
      <c r="D54" s="60" t="s">
        <v>118</v>
      </c>
      <c r="E54" s="60" t="s">
        <v>7</v>
      </c>
      <c r="F54" s="60" t="s">
        <v>115</v>
      </c>
      <c r="G54" s="60" t="str">
        <f t="shared" si="13"/>
        <v>AudBBSW3M</v>
      </c>
      <c r="H54" s="58" t="str">
        <f t="shared" si="14"/>
        <v>AUDQM3AB11Y_Quote</v>
      </c>
      <c r="I54" s="125">
        <v>0</v>
      </c>
      <c r="J54" s="62"/>
      <c r="L54" s="69" t="str">
        <f t="shared" si="11"/>
        <v>Sw</v>
      </c>
      <c r="M54" s="138" t="str">
        <f t="shared" si="12"/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8">
        <v>50</v>
      </c>
      <c r="R54" s="138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 t="shared" si="3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58" t="s">
        <v>25</v>
      </c>
      <c r="B55" s="59" t="s">
        <v>49</v>
      </c>
      <c r="C55" s="60" t="s">
        <v>6</v>
      </c>
      <c r="D55" s="60" t="s">
        <v>118</v>
      </c>
      <c r="E55" s="60" t="s">
        <v>7</v>
      </c>
      <c r="F55" s="60" t="s">
        <v>115</v>
      </c>
      <c r="G55" s="60" t="str">
        <f t="shared" si="13"/>
        <v>AudBBSW3M</v>
      </c>
      <c r="H55" s="58" t="str">
        <f t="shared" si="14"/>
        <v>AUDQM3AB12Y_Quote</v>
      </c>
      <c r="I55" s="125">
        <v>0</v>
      </c>
      <c r="J55" s="62"/>
      <c r="L55" s="69" t="str">
        <f t="shared" si="11"/>
        <v>Sw</v>
      </c>
      <c r="M55" s="138" t="str">
        <f t="shared" si="12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8">
        <v>50</v>
      </c>
      <c r="R55" s="138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3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A56" s="58" t="s">
        <v>25</v>
      </c>
      <c r="B56" s="59" t="s">
        <v>82</v>
      </c>
      <c r="C56" s="60" t="s">
        <v>6</v>
      </c>
      <c r="D56" s="60" t="s">
        <v>118</v>
      </c>
      <c r="E56" s="60" t="s">
        <v>7</v>
      </c>
      <c r="F56" s="60" t="s">
        <v>115</v>
      </c>
      <c r="G56" s="60" t="str">
        <f t="shared" si="13"/>
        <v>AudBBSW3M</v>
      </c>
      <c r="H56" s="58" t="str">
        <f t="shared" si="14"/>
        <v>AUDQM3AB13Y_Quote</v>
      </c>
      <c r="I56" s="125">
        <v>0</v>
      </c>
      <c r="J56" s="62"/>
      <c r="L56" s="69" t="str">
        <f t="shared" si="11"/>
        <v>Sw</v>
      </c>
      <c r="M56" s="138" t="str">
        <f t="shared" si="12"/>
        <v>--</v>
      </c>
      <c r="N56" s="146" t="str">
        <f>IFERROR(_xll.qlRateHelperQuoteName(M56,Trigger),"--")</f>
        <v>--</v>
      </c>
      <c r="O56" s="139" t="str">
        <f>IFERROR(_xll.qlRateHelperQuoteValue($M56,Trigger),"--")</f>
        <v>--</v>
      </c>
      <c r="P56" s="138" t="b">
        <v>0</v>
      </c>
      <c r="Q56" s="138">
        <v>50</v>
      </c>
      <c r="R56" s="138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3" t="str">
        <f t="shared" si="3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58" t="s">
        <v>25</v>
      </c>
      <c r="B57" s="59" t="s">
        <v>83</v>
      </c>
      <c r="C57" s="60" t="s">
        <v>6</v>
      </c>
      <c r="D57" s="60" t="s">
        <v>118</v>
      </c>
      <c r="E57" s="60" t="s">
        <v>7</v>
      </c>
      <c r="F57" s="60" t="s">
        <v>115</v>
      </c>
      <c r="G57" s="60" t="str">
        <f t="shared" si="13"/>
        <v>AudBBSW3M</v>
      </c>
      <c r="H57" s="58" t="str">
        <f t="shared" si="14"/>
        <v>AUDQM3AB14Y_Quote</v>
      </c>
      <c r="I57" s="125">
        <v>0</v>
      </c>
      <c r="J57" s="62"/>
      <c r="L57" s="69" t="str">
        <f t="shared" si="11"/>
        <v>Sw</v>
      </c>
      <c r="M57" s="138" t="str">
        <f t="shared" si="12"/>
        <v>--</v>
      </c>
      <c r="N57" s="146" t="str">
        <f>IFERROR(_xll.qlRateHelperQuoteName(M57,Trigger),"--")</f>
        <v>--</v>
      </c>
      <c r="O57" s="139" t="str">
        <f>IFERROR(_xll.qlRateHelperQuoteValue($M57,Trigger),"--")</f>
        <v>--</v>
      </c>
      <c r="P57" s="138" t="b">
        <v>0</v>
      </c>
      <c r="Q57" s="138">
        <v>50</v>
      </c>
      <c r="R57" s="138">
        <v>1</v>
      </c>
      <c r="S57" s="140" t="str">
        <f>IFERROR(_xll.qlRateHelperEarliestDate(M57,Trigger),"--")</f>
        <v>--</v>
      </c>
      <c r="T57" s="140" t="str">
        <f>IFERROR(_xll.qlRateHelperPillarDate(M57,Trigger),"--")</f>
        <v>--</v>
      </c>
      <c r="V57" s="3" t="str">
        <f t="shared" si="3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8" t="s">
        <v>25</v>
      </c>
      <c r="B58" s="59" t="s">
        <v>50</v>
      </c>
      <c r="C58" s="60" t="s">
        <v>6</v>
      </c>
      <c r="D58" s="60" t="s">
        <v>118</v>
      </c>
      <c r="E58" s="60" t="s">
        <v>7</v>
      </c>
      <c r="F58" s="60" t="s">
        <v>115</v>
      </c>
      <c r="G58" s="60" t="str">
        <f t="shared" si="13"/>
        <v>AudBBSW3M</v>
      </c>
      <c r="H58" s="58" t="str">
        <f t="shared" si="14"/>
        <v>AUDQM3AB15Y_Quote</v>
      </c>
      <c r="I58" s="125">
        <v>0</v>
      </c>
      <c r="J58" s="62"/>
      <c r="L58" s="69" t="str">
        <f t="shared" si="11"/>
        <v>Sw</v>
      </c>
      <c r="M58" s="138" t="str">
        <f t="shared" si="12"/>
        <v>--</v>
      </c>
      <c r="N58" s="146" t="str">
        <f>IFERROR(_xll.qlRateHelperQuoteName(M58,Trigger),"--")</f>
        <v>--</v>
      </c>
      <c r="O58" s="139" t="str">
        <f>IFERROR(_xll.qlRateHelperQuoteValue($M58,Trigger),"--")</f>
        <v>--</v>
      </c>
      <c r="P58" s="138" t="b">
        <v>0</v>
      </c>
      <c r="Q58" s="138">
        <v>50</v>
      </c>
      <c r="R58" s="138">
        <v>1</v>
      </c>
      <c r="S58" s="140" t="str">
        <f>IFERROR(_xll.qlRateHelperEarliestDate(M58,Trigger),"--")</f>
        <v>--</v>
      </c>
      <c r="T58" s="140" t="str">
        <f>IFERROR(_xll.qlRateHelperPillarDate(M58,Trigger),"--")</f>
        <v>--</v>
      </c>
      <c r="V58" s="3" t="str">
        <f t="shared" si="3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25</v>
      </c>
      <c r="B59" s="59" t="s">
        <v>84</v>
      </c>
      <c r="C59" s="60" t="s">
        <v>6</v>
      </c>
      <c r="D59" s="60" t="s">
        <v>118</v>
      </c>
      <c r="E59" s="60" t="s">
        <v>7</v>
      </c>
      <c r="F59" s="60" t="s">
        <v>115</v>
      </c>
      <c r="G59" s="60" t="str">
        <f t="shared" si="13"/>
        <v>AudBBSW3M</v>
      </c>
      <c r="H59" s="58" t="str">
        <f t="shared" si="14"/>
        <v>AUDQM3AB16Y_Quote</v>
      </c>
      <c r="I59" s="125">
        <v>0</v>
      </c>
      <c r="J59" s="62"/>
      <c r="L59" s="69" t="str">
        <f t="shared" si="11"/>
        <v>Sw</v>
      </c>
      <c r="M59" s="138" t="str">
        <f t="shared" si="12"/>
        <v>--</v>
      </c>
      <c r="N59" s="146" t="str">
        <f>IFERROR(_xll.qlRateHelperQuoteName(M59,Trigger),"--")</f>
        <v>--</v>
      </c>
      <c r="O59" s="139" t="str">
        <f>IFERROR(_xll.qlRateHelperQuoteValue($M59,Trigger),"--")</f>
        <v>--</v>
      </c>
      <c r="P59" s="138" t="b">
        <v>0</v>
      </c>
      <c r="Q59" s="138">
        <v>50</v>
      </c>
      <c r="R59" s="138">
        <v>1</v>
      </c>
      <c r="S59" s="140" t="str">
        <f>IFERROR(_xll.qlRateHelperEarliestDate(M59,Trigger),"--")</f>
        <v>--</v>
      </c>
      <c r="T59" s="140" t="str">
        <f>IFERROR(_xll.qlRateHelperPillarDate(M59,Trigger),"--")</f>
        <v>--</v>
      </c>
      <c r="V59" s="3" t="str">
        <f t="shared" si="3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25</v>
      </c>
      <c r="B60" s="59" t="s">
        <v>85</v>
      </c>
      <c r="C60" s="60" t="s">
        <v>6</v>
      </c>
      <c r="D60" s="60" t="s">
        <v>118</v>
      </c>
      <c r="E60" s="60" t="s">
        <v>7</v>
      </c>
      <c r="F60" s="60" t="s">
        <v>115</v>
      </c>
      <c r="G60" s="60" t="str">
        <f t="shared" si="13"/>
        <v>AudBBSW3M</v>
      </c>
      <c r="H60" s="58" t="str">
        <f t="shared" si="14"/>
        <v>AUDQM3AB17Y_Quote</v>
      </c>
      <c r="I60" s="125">
        <v>0</v>
      </c>
      <c r="J60" s="62"/>
      <c r="L60" s="69" t="str">
        <f t="shared" si="11"/>
        <v>Sw</v>
      </c>
      <c r="M60" s="138" t="str">
        <f t="shared" si="12"/>
        <v>--</v>
      </c>
      <c r="N60" s="146" t="str">
        <f>IFERROR(_xll.qlRateHelperQuoteName(M60,Trigger),"--")</f>
        <v>--</v>
      </c>
      <c r="O60" s="139" t="str">
        <f>IFERROR(_xll.qlRateHelperQuoteValue($M60,Trigger),"--")</f>
        <v>--</v>
      </c>
      <c r="P60" s="138" t="b">
        <v>0</v>
      </c>
      <c r="Q60" s="138">
        <v>50</v>
      </c>
      <c r="R60" s="138">
        <v>1</v>
      </c>
      <c r="S60" s="140" t="str">
        <f>IFERROR(_xll.qlRateHelperEarliestDate(M60,Trigger),"--")</f>
        <v>--</v>
      </c>
      <c r="T60" s="140" t="str">
        <f>IFERROR(_xll.qlRateHelperPillarDate(M60,Trigger),"--")</f>
        <v>--</v>
      </c>
      <c r="V60" s="3" t="str">
        <f t="shared" si="3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25</v>
      </c>
      <c r="B61" s="59" t="s">
        <v>86</v>
      </c>
      <c r="C61" s="60" t="s">
        <v>6</v>
      </c>
      <c r="D61" s="60" t="s">
        <v>118</v>
      </c>
      <c r="E61" s="60" t="s">
        <v>7</v>
      </c>
      <c r="F61" s="60" t="s">
        <v>115</v>
      </c>
      <c r="G61" s="60" t="str">
        <f t="shared" si="13"/>
        <v>AudBBSW3M</v>
      </c>
      <c r="H61" s="58" t="str">
        <f t="shared" si="14"/>
        <v>AUDQM3AB18Y_Quote</v>
      </c>
      <c r="I61" s="125">
        <v>0</v>
      </c>
      <c r="J61" s="62"/>
      <c r="L61" s="69" t="str">
        <f t="shared" si="11"/>
        <v>Sw</v>
      </c>
      <c r="M61" s="138" t="str">
        <f t="shared" si="12"/>
        <v>--</v>
      </c>
      <c r="N61" s="146" t="str">
        <f>IFERROR(_xll.qlRateHelperQuoteName(M61,Trigger),"--")</f>
        <v>--</v>
      </c>
      <c r="O61" s="139" t="str">
        <f>IFERROR(_xll.qlRateHelperQuoteValue($M61,Trigger),"--")</f>
        <v>--</v>
      </c>
      <c r="P61" s="138" t="b">
        <v>0</v>
      </c>
      <c r="Q61" s="138">
        <v>50</v>
      </c>
      <c r="R61" s="138">
        <v>1</v>
      </c>
      <c r="S61" s="140" t="str">
        <f>IFERROR(_xll.qlRateHelperEarliestDate(M61,Trigger),"--")</f>
        <v>--</v>
      </c>
      <c r="T61" s="140" t="str">
        <f>IFERROR(_xll.qlRateHelperPillarDate(M61,Trigger),"--")</f>
        <v>--</v>
      </c>
      <c r="V61" s="3" t="str">
        <f t="shared" si="3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25</v>
      </c>
      <c r="B62" s="59" t="s">
        <v>87</v>
      </c>
      <c r="C62" s="60" t="s">
        <v>6</v>
      </c>
      <c r="D62" s="60" t="s">
        <v>118</v>
      </c>
      <c r="E62" s="60" t="s">
        <v>7</v>
      </c>
      <c r="F62" s="60" t="s">
        <v>115</v>
      </c>
      <c r="G62" s="60" t="str">
        <f t="shared" si="13"/>
        <v>AudBBSW3M</v>
      </c>
      <c r="H62" s="58" t="str">
        <f t="shared" si="14"/>
        <v>AUDQM3AB19Y_Quote</v>
      </c>
      <c r="I62" s="125">
        <v>0</v>
      </c>
      <c r="J62" s="62"/>
      <c r="L62" s="69" t="str">
        <f t="shared" si="11"/>
        <v>Sw</v>
      </c>
      <c r="M62" s="138" t="str">
        <f t="shared" si="12"/>
        <v>--</v>
      </c>
      <c r="N62" s="146" t="str">
        <f>IFERROR(_xll.qlRateHelperQuoteName(M62,Trigger),"--")</f>
        <v>--</v>
      </c>
      <c r="O62" s="139" t="str">
        <f>IFERROR(_xll.qlRateHelperQuoteValue($M62,Trigger),"--")</f>
        <v>--</v>
      </c>
      <c r="P62" s="138" t="b">
        <v>0</v>
      </c>
      <c r="Q62" s="138">
        <v>50</v>
      </c>
      <c r="R62" s="138">
        <v>1</v>
      </c>
      <c r="S62" s="140" t="str">
        <f>IFERROR(_xll.qlRateHelperEarliestDate(M62,Trigger),"--")</f>
        <v>--</v>
      </c>
      <c r="T62" s="140" t="str">
        <f>IFERROR(_xll.qlRateHelperPillarDate(M62,Trigger),"--")</f>
        <v>--</v>
      </c>
      <c r="V62" s="3" t="str">
        <f t="shared" si="3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25</v>
      </c>
      <c r="B63" s="59" t="s">
        <v>51</v>
      </c>
      <c r="C63" s="60" t="s">
        <v>6</v>
      </c>
      <c r="D63" s="60" t="s">
        <v>118</v>
      </c>
      <c r="E63" s="60" t="s">
        <v>7</v>
      </c>
      <c r="F63" s="60" t="s">
        <v>115</v>
      </c>
      <c r="G63" s="60" t="str">
        <f t="shared" si="13"/>
        <v>AudBBSW3M</v>
      </c>
      <c r="H63" s="58" t="str">
        <f t="shared" si="14"/>
        <v>AUDQM3AB20Y_Quote</v>
      </c>
      <c r="I63" s="125">
        <v>0</v>
      </c>
      <c r="J63" s="62"/>
      <c r="L63" s="69" t="str">
        <f t="shared" si="11"/>
        <v>Sw</v>
      </c>
      <c r="M63" s="138" t="str">
        <f t="shared" si="12"/>
        <v>--</v>
      </c>
      <c r="N63" s="146" t="str">
        <f>IFERROR(_xll.qlRateHelperQuoteName(M63,Trigger),"--")</f>
        <v>--</v>
      </c>
      <c r="O63" s="139" t="str">
        <f>IFERROR(_xll.qlRateHelperQuoteValue($M63,Trigger),"--")</f>
        <v>--</v>
      </c>
      <c r="P63" s="138" t="b">
        <v>0</v>
      </c>
      <c r="Q63" s="138">
        <v>50</v>
      </c>
      <c r="R63" s="138">
        <v>1</v>
      </c>
      <c r="S63" s="140" t="str">
        <f>IFERROR(_xll.qlRateHelperEarliestDate(M63,Trigger),"--")</f>
        <v>--</v>
      </c>
      <c r="T63" s="140" t="str">
        <f>IFERROR(_xll.qlRateHelperPillarDate(M63,Trigger),"--")</f>
        <v>--</v>
      </c>
      <c r="V63" s="3" t="str">
        <f t="shared" si="3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25</v>
      </c>
      <c r="B64" s="59" t="s">
        <v>88</v>
      </c>
      <c r="C64" s="60" t="s">
        <v>6</v>
      </c>
      <c r="D64" s="60" t="s">
        <v>118</v>
      </c>
      <c r="E64" s="60" t="s">
        <v>7</v>
      </c>
      <c r="F64" s="60" t="s">
        <v>115</v>
      </c>
      <c r="G64" s="60" t="str">
        <f t="shared" si="13"/>
        <v>AudBBSW3M</v>
      </c>
      <c r="H64" s="58" t="str">
        <f t="shared" si="14"/>
        <v>AUDQM3AB21Y_Quote</v>
      </c>
      <c r="I64" s="125">
        <v>0</v>
      </c>
      <c r="J64" s="62"/>
      <c r="L64" s="69" t="str">
        <f t="shared" si="11"/>
        <v>Sw</v>
      </c>
      <c r="M64" s="138" t="str">
        <f t="shared" si="12"/>
        <v>--</v>
      </c>
      <c r="N64" s="146" t="str">
        <f>IFERROR(_xll.qlRateHelperQuoteName(M64,Trigger),"--")</f>
        <v>--</v>
      </c>
      <c r="O64" s="139" t="str">
        <f>IFERROR(_xll.qlRateHelperQuoteValue($M64,Trigger),"--")</f>
        <v>--</v>
      </c>
      <c r="P64" s="138" t="b">
        <v>0</v>
      </c>
      <c r="Q64" s="138">
        <v>50</v>
      </c>
      <c r="R64" s="138">
        <v>1</v>
      </c>
      <c r="S64" s="140" t="str">
        <f>IFERROR(_xll.qlRateHelperEarliestDate(M64,Trigger),"--")</f>
        <v>--</v>
      </c>
      <c r="T64" s="140" t="str">
        <f>IFERROR(_xll.qlRateHelperPillarDate(M64,Trigger),"--")</f>
        <v>--</v>
      </c>
      <c r="V64" s="3" t="str">
        <f t="shared" si="3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25</v>
      </c>
      <c r="B65" s="59" t="s">
        <v>89</v>
      </c>
      <c r="C65" s="60" t="s">
        <v>6</v>
      </c>
      <c r="D65" s="60" t="s">
        <v>118</v>
      </c>
      <c r="E65" s="60" t="s">
        <v>7</v>
      </c>
      <c r="F65" s="60" t="s">
        <v>115</v>
      </c>
      <c r="G65" s="60" t="str">
        <f t="shared" si="13"/>
        <v>AudBBSW3M</v>
      </c>
      <c r="H65" s="58" t="str">
        <f t="shared" si="14"/>
        <v>AUDQM3AB22Y_Quote</v>
      </c>
      <c r="I65" s="125">
        <v>0</v>
      </c>
      <c r="J65" s="62"/>
      <c r="L65" s="69" t="str">
        <f t="shared" si="11"/>
        <v>Sw</v>
      </c>
      <c r="M65" s="138" t="str">
        <f t="shared" si="12"/>
        <v>--</v>
      </c>
      <c r="N65" s="146" t="str">
        <f>IFERROR(_xll.qlRateHelperQuoteName(M65,Trigger),"--")</f>
        <v>--</v>
      </c>
      <c r="O65" s="139" t="str">
        <f>IFERROR(_xll.qlRateHelperQuoteValue($M65,Trigger),"--")</f>
        <v>--</v>
      </c>
      <c r="P65" s="138" t="b">
        <v>0</v>
      </c>
      <c r="Q65" s="138">
        <v>50</v>
      </c>
      <c r="R65" s="138">
        <v>1</v>
      </c>
      <c r="S65" s="140" t="str">
        <f>IFERROR(_xll.qlRateHelperEarliestDate(M65,Trigger),"--")</f>
        <v>--</v>
      </c>
      <c r="T65" s="140" t="str">
        <f>IFERROR(_xll.qlRateHelperPillarDate(M65,Trigger),"--")</f>
        <v>--</v>
      </c>
      <c r="V65" s="3" t="str">
        <f t="shared" si="3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25</v>
      </c>
      <c r="B66" s="59" t="s">
        <v>90</v>
      </c>
      <c r="C66" s="60" t="s">
        <v>6</v>
      </c>
      <c r="D66" s="60" t="s">
        <v>118</v>
      </c>
      <c r="E66" s="60" t="s">
        <v>7</v>
      </c>
      <c r="F66" s="60" t="s">
        <v>115</v>
      </c>
      <c r="G66" s="60" t="str">
        <f t="shared" si="13"/>
        <v>AudBBSW3M</v>
      </c>
      <c r="H66" s="58" t="str">
        <f t="shared" si="14"/>
        <v>AUDQM3AB23Y_Quote</v>
      </c>
      <c r="I66" s="125">
        <v>0</v>
      </c>
      <c r="J66" s="62"/>
      <c r="L66" s="69" t="str">
        <f t="shared" si="11"/>
        <v>Sw</v>
      </c>
      <c r="M66" s="138" t="str">
        <f t="shared" si="12"/>
        <v>--</v>
      </c>
      <c r="N66" s="146" t="str">
        <f>IFERROR(_xll.qlRateHelperQuoteName(M66,Trigger),"--")</f>
        <v>--</v>
      </c>
      <c r="O66" s="139" t="str">
        <f>IFERROR(_xll.qlRateHelperQuoteValue($M66,Trigger),"--")</f>
        <v>--</v>
      </c>
      <c r="P66" s="138" t="b">
        <v>0</v>
      </c>
      <c r="Q66" s="138">
        <v>50</v>
      </c>
      <c r="R66" s="138">
        <v>1</v>
      </c>
      <c r="S66" s="140" t="str">
        <f>IFERROR(_xll.qlRateHelperEarliestDate(M66,Trigger),"--")</f>
        <v>--</v>
      </c>
      <c r="T66" s="140" t="str">
        <f>IFERROR(_xll.qlRateHelperPillarDate(M66,Trigger),"--")</f>
        <v>--</v>
      </c>
      <c r="V66" s="3" t="str">
        <f t="shared" si="3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25</v>
      </c>
      <c r="B67" s="59" t="s">
        <v>91</v>
      </c>
      <c r="C67" s="60" t="s">
        <v>6</v>
      </c>
      <c r="D67" s="60" t="s">
        <v>118</v>
      </c>
      <c r="E67" s="60" t="s">
        <v>7</v>
      </c>
      <c r="F67" s="60" t="s">
        <v>115</v>
      </c>
      <c r="G67" s="60" t="str">
        <f t="shared" si="13"/>
        <v>AudBBSW3M</v>
      </c>
      <c r="H67" s="58" t="str">
        <f t="shared" si="14"/>
        <v>AUDQM3AB24Y_Quote</v>
      </c>
      <c r="I67" s="125">
        <v>0</v>
      </c>
      <c r="J67" s="62"/>
      <c r="L67" s="69" t="str">
        <f t="shared" si="11"/>
        <v>Sw</v>
      </c>
      <c r="M67" s="138" t="str">
        <f t="shared" si="12"/>
        <v>--</v>
      </c>
      <c r="N67" s="146" t="str">
        <f>IFERROR(_xll.qlRateHelperQuoteName(M67,Trigger),"--")</f>
        <v>--</v>
      </c>
      <c r="O67" s="139" t="str">
        <f>IFERROR(_xll.qlRateHelperQuoteValue($M67,Trigger),"--")</f>
        <v>--</v>
      </c>
      <c r="P67" s="138" t="b">
        <v>0</v>
      </c>
      <c r="Q67" s="138">
        <v>50</v>
      </c>
      <c r="R67" s="138">
        <v>1</v>
      </c>
      <c r="S67" s="140" t="str">
        <f>IFERROR(_xll.qlRateHelperEarliestDate(M67,Trigger),"--")</f>
        <v>--</v>
      </c>
      <c r="T67" s="140" t="str">
        <f>IFERROR(_xll.qlRateHelperPillarDate(M67,Trigger),"--")</f>
        <v>--</v>
      </c>
      <c r="V67" s="3" t="str">
        <f t="shared" si="3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25</v>
      </c>
      <c r="B68" s="59" t="s">
        <v>52</v>
      </c>
      <c r="C68" s="60" t="s">
        <v>6</v>
      </c>
      <c r="D68" s="60" t="s">
        <v>118</v>
      </c>
      <c r="E68" s="60" t="s">
        <v>7</v>
      </c>
      <c r="F68" s="60" t="s">
        <v>115</v>
      </c>
      <c r="G68" s="60" t="str">
        <f t="shared" si="13"/>
        <v>AudBBSW3M</v>
      </c>
      <c r="H68" s="58" t="str">
        <f t="shared" si="14"/>
        <v>AUDQM3AB25Y_Quote</v>
      </c>
      <c r="I68" s="125">
        <v>0</v>
      </c>
      <c r="J68" s="62"/>
      <c r="L68" s="69" t="str">
        <f t="shared" si="11"/>
        <v>Sw</v>
      </c>
      <c r="M68" s="138" t="str">
        <f t="shared" si="12"/>
        <v>--</v>
      </c>
      <c r="N68" s="146" t="str">
        <f>IFERROR(_xll.qlRateHelperQuoteName(M68,Trigger),"--")</f>
        <v>--</v>
      </c>
      <c r="O68" s="139" t="str">
        <f>IFERROR(_xll.qlRateHelperQuoteValue($M68,Trigger),"--")</f>
        <v>--</v>
      </c>
      <c r="P68" s="138" t="b">
        <v>0</v>
      </c>
      <c r="Q68" s="138">
        <v>50</v>
      </c>
      <c r="R68" s="138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3" t="str">
        <f t="shared" ref="V68:V110" si="15">IFERROR(INDEX($L$3:$L$110,MATCH(X68,$N$3:$N$110,0),1),"")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25</v>
      </c>
      <c r="B69" s="59" t="s">
        <v>92</v>
      </c>
      <c r="C69" s="60" t="s">
        <v>6</v>
      </c>
      <c r="D69" s="60" t="s">
        <v>118</v>
      </c>
      <c r="E69" s="60" t="s">
        <v>7</v>
      </c>
      <c r="F69" s="60" t="s">
        <v>115</v>
      </c>
      <c r="G69" s="60" t="str">
        <f t="shared" si="13"/>
        <v>AudBBSW3M</v>
      </c>
      <c r="H69" s="58" t="str">
        <f t="shared" si="14"/>
        <v>AUDQM3AB26Y_Quote</v>
      </c>
      <c r="I69" s="125">
        <v>0</v>
      </c>
      <c r="J69" s="62"/>
      <c r="L69" s="69" t="str">
        <f t="shared" si="11"/>
        <v>Sw</v>
      </c>
      <c r="M69" s="138" t="str">
        <f t="shared" si="12"/>
        <v>--</v>
      </c>
      <c r="N69" s="146" t="str">
        <f>IFERROR(_xll.qlRateHelperQuoteName(M69,Trigger),"--")</f>
        <v>--</v>
      </c>
      <c r="O69" s="139" t="str">
        <f>IFERROR(_xll.qlRateHelperQuoteValue($M69,Trigger),"--")</f>
        <v>--</v>
      </c>
      <c r="P69" s="138" t="b">
        <v>0</v>
      </c>
      <c r="Q69" s="138">
        <v>50</v>
      </c>
      <c r="R69" s="138">
        <v>1</v>
      </c>
      <c r="S69" s="140" t="str">
        <f>IFERROR(_xll.qlRateHelperEarliestDate(M69,Trigger),"--")</f>
        <v>--</v>
      </c>
      <c r="T69" s="140" t="str">
        <f>IFERROR(_xll.qlRateHelperPillarDate(M69,Trigger),"--")</f>
        <v>--</v>
      </c>
      <c r="V69" s="3" t="str">
        <f t="shared" si="15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25</v>
      </c>
      <c r="B70" s="59" t="s">
        <v>53</v>
      </c>
      <c r="C70" s="60" t="s">
        <v>6</v>
      </c>
      <c r="D70" s="60" t="s">
        <v>118</v>
      </c>
      <c r="E70" s="60" t="s">
        <v>7</v>
      </c>
      <c r="F70" s="60" t="s">
        <v>115</v>
      </c>
      <c r="G70" s="60" t="str">
        <f t="shared" si="13"/>
        <v>AudBBSW3M</v>
      </c>
      <c r="H70" s="58" t="str">
        <f t="shared" si="14"/>
        <v>AUDQM3AB27Y_Quote</v>
      </c>
      <c r="I70" s="125">
        <v>0</v>
      </c>
      <c r="J70" s="62"/>
      <c r="L70" s="69" t="str">
        <f t="shared" si="11"/>
        <v>Sw</v>
      </c>
      <c r="M70" s="138" t="str">
        <f t="shared" si="12"/>
        <v>--</v>
      </c>
      <c r="N70" s="146" t="str">
        <f>IFERROR(_xll.qlRateHelperQuoteName(M70,Trigger),"--")</f>
        <v>--</v>
      </c>
      <c r="O70" s="139" t="str">
        <f>IFERROR(_xll.qlRateHelperQuoteValue($M70,Trigger),"--")</f>
        <v>--</v>
      </c>
      <c r="P70" s="138" t="b">
        <v>0</v>
      </c>
      <c r="Q70" s="138">
        <v>50</v>
      </c>
      <c r="R70" s="138">
        <v>1</v>
      </c>
      <c r="S70" s="140" t="str">
        <f>IFERROR(_xll.qlRateHelperEarliestDate(M70,Trigger),"--")</f>
        <v>--</v>
      </c>
      <c r="T70" s="140" t="str">
        <f>IFERROR(_xll.qlRateHelperPillarDate(M70,Trigger),"--")</f>
        <v>--</v>
      </c>
      <c r="V70" s="3" t="str">
        <f t="shared" si="15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25</v>
      </c>
      <c r="B71" s="59" t="s">
        <v>93</v>
      </c>
      <c r="C71" s="60" t="s">
        <v>6</v>
      </c>
      <c r="D71" s="60" t="s">
        <v>118</v>
      </c>
      <c r="E71" s="60" t="s">
        <v>7</v>
      </c>
      <c r="F71" s="60" t="s">
        <v>115</v>
      </c>
      <c r="G71" s="60" t="str">
        <f t="shared" si="13"/>
        <v>AudBBSW3M</v>
      </c>
      <c r="H71" s="58" t="str">
        <f t="shared" si="14"/>
        <v>AUDQM3AB28Y_Quote</v>
      </c>
      <c r="I71" s="125">
        <v>0</v>
      </c>
      <c r="J71" s="62"/>
      <c r="L71" s="69" t="str">
        <f t="shared" si="11"/>
        <v>Sw</v>
      </c>
      <c r="M71" s="138" t="str">
        <f t="shared" si="12"/>
        <v>--</v>
      </c>
      <c r="N71" s="146" t="str">
        <f>IFERROR(_xll.qlRateHelperQuoteName(M71,Trigger),"--")</f>
        <v>--</v>
      </c>
      <c r="O71" s="139" t="str">
        <f>IFERROR(_xll.qlRateHelperQuoteValue($M71,Trigger),"--")</f>
        <v>--</v>
      </c>
      <c r="P71" s="138" t="b">
        <v>0</v>
      </c>
      <c r="Q71" s="138">
        <v>50</v>
      </c>
      <c r="R71" s="138">
        <v>1</v>
      </c>
      <c r="S71" s="140" t="str">
        <f>IFERROR(_xll.qlRateHelperEarliestDate(M71,Trigger),"--")</f>
        <v>--</v>
      </c>
      <c r="T71" s="140" t="str">
        <f>IFERROR(_xll.qlRateHelperPillarDate(M71,Trigger),"--")</f>
        <v>--</v>
      </c>
      <c r="V71" s="3" t="str">
        <f t="shared" si="15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25</v>
      </c>
      <c r="B72" s="59" t="s">
        <v>94</v>
      </c>
      <c r="C72" s="60" t="s">
        <v>6</v>
      </c>
      <c r="D72" s="60" t="s">
        <v>118</v>
      </c>
      <c r="E72" s="60" t="s">
        <v>7</v>
      </c>
      <c r="F72" s="60" t="s">
        <v>115</v>
      </c>
      <c r="G72" s="60" t="str">
        <f t="shared" si="13"/>
        <v>AudBBSW3M</v>
      </c>
      <c r="H72" s="58" t="str">
        <f t="shared" si="14"/>
        <v>AUDQM3AB29Y_Quote</v>
      </c>
      <c r="I72" s="125">
        <v>0</v>
      </c>
      <c r="J72" s="62"/>
      <c r="L72" s="69" t="str">
        <f t="shared" si="11"/>
        <v>Sw</v>
      </c>
      <c r="M72" s="138" t="str">
        <f t="shared" si="12"/>
        <v>--</v>
      </c>
      <c r="N72" s="146" t="str">
        <f>IFERROR(_xll.qlRateHelperQuoteName(M72,Trigger),"--")</f>
        <v>--</v>
      </c>
      <c r="O72" s="139" t="str">
        <f>IFERROR(_xll.qlRateHelperQuoteValue($M72,Trigger),"--")</f>
        <v>--</v>
      </c>
      <c r="P72" s="138" t="b">
        <v>0</v>
      </c>
      <c r="Q72" s="138">
        <v>50</v>
      </c>
      <c r="R72" s="138">
        <v>1</v>
      </c>
      <c r="S72" s="140" t="str">
        <f>IFERROR(_xll.qlRateHelperEarliestDate(M72,Trigger),"--")</f>
        <v>--</v>
      </c>
      <c r="T72" s="140" t="str">
        <f>IFERROR(_xll.qlRateHelperPillarDate(M72,Trigger),"--")</f>
        <v>--</v>
      </c>
      <c r="V72" s="3" t="str">
        <f t="shared" si="15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25</v>
      </c>
      <c r="B73" s="59" t="s">
        <v>54</v>
      </c>
      <c r="C73" s="60" t="s">
        <v>6</v>
      </c>
      <c r="D73" s="60" t="s">
        <v>118</v>
      </c>
      <c r="E73" s="60" t="s">
        <v>7</v>
      </c>
      <c r="F73" s="60" t="s">
        <v>115</v>
      </c>
      <c r="G73" s="60" t="str">
        <f t="shared" si="13"/>
        <v>AudBBSW3M</v>
      </c>
      <c r="H73" s="58" t="str">
        <f t="shared" si="14"/>
        <v>AUDQM3AB30Y_Quote</v>
      </c>
      <c r="I73" s="125">
        <v>0</v>
      </c>
      <c r="J73" s="62"/>
      <c r="L73" s="69" t="str">
        <f t="shared" si="11"/>
        <v>Sw</v>
      </c>
      <c r="M73" s="138" t="str">
        <f t="shared" si="12"/>
        <v>--</v>
      </c>
      <c r="N73" s="146" t="str">
        <f>IFERROR(_xll.qlRateHelperQuoteName(M73,Trigger),"--")</f>
        <v>--</v>
      </c>
      <c r="O73" s="139" t="str">
        <f>IFERROR(_xll.qlRateHelperQuoteValue($M73,Trigger),"--")</f>
        <v>--</v>
      </c>
      <c r="P73" s="138" t="b">
        <v>0</v>
      </c>
      <c r="Q73" s="138">
        <v>50</v>
      </c>
      <c r="R73" s="138">
        <v>1</v>
      </c>
      <c r="S73" s="140" t="str">
        <f>IFERROR(_xll.qlRateHelperEarliestDate(M73,Trigger),"--")</f>
        <v>--</v>
      </c>
      <c r="T73" s="140" t="str">
        <f>IFERROR(_xll.qlRateHelperPillarDate(M73,Trigger),"--")</f>
        <v>--</v>
      </c>
      <c r="V73" s="3" t="str">
        <f t="shared" si="15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25</v>
      </c>
      <c r="B74" s="59" t="s">
        <v>55</v>
      </c>
      <c r="C74" s="60" t="s">
        <v>6</v>
      </c>
      <c r="D74" s="60" t="s">
        <v>118</v>
      </c>
      <c r="E74" s="60" t="s">
        <v>7</v>
      </c>
      <c r="F74" s="60" t="s">
        <v>115</v>
      </c>
      <c r="G74" s="60" t="str">
        <f t="shared" si="13"/>
        <v>AudBBSW3M</v>
      </c>
      <c r="H74" s="58" t="str">
        <f t="shared" si="14"/>
        <v>AUDQM3AB35Y_Quote</v>
      </c>
      <c r="I74" s="125">
        <v>0</v>
      </c>
      <c r="J74" s="62"/>
      <c r="L74" s="132" t="str">
        <f>A80</f>
        <v>Sw</v>
      </c>
      <c r="M74" s="134" t="str">
        <f>IF(ISBLANK(J80),"--",J80)</f>
        <v>--</v>
      </c>
      <c r="N74" s="145" t="str">
        <f>IFERROR(_xll.qlRateHelperQuoteName(M74,Trigger),"--")</f>
        <v>--</v>
      </c>
      <c r="O74" s="135" t="str">
        <f>IFERROR(_xll.qlRateHelperQuoteValue($M74,Trigger),"--")</f>
        <v>--</v>
      </c>
      <c r="P74" s="134" t="b">
        <v>0</v>
      </c>
      <c r="Q74" s="134">
        <v>50</v>
      </c>
      <c r="R74" s="134">
        <v>1</v>
      </c>
      <c r="S74" s="136" t="str">
        <f>IFERROR(_xll.qlRateHelperEarliestDate(M74,Trigger),"--")</f>
        <v>--</v>
      </c>
      <c r="T74" s="136" t="str">
        <f>IFERROR(_xll.qlRateHelperPillarDate(M74,Trigger),"--")</f>
        <v>--</v>
      </c>
      <c r="V74" s="3" t="str">
        <f t="shared" si="15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25</v>
      </c>
      <c r="B75" s="59" t="s">
        <v>56</v>
      </c>
      <c r="C75" s="60" t="s">
        <v>6</v>
      </c>
      <c r="D75" s="60" t="s">
        <v>118</v>
      </c>
      <c r="E75" s="60" t="s">
        <v>7</v>
      </c>
      <c r="F75" s="60" t="s">
        <v>115</v>
      </c>
      <c r="G75" s="60" t="str">
        <f t="shared" si="13"/>
        <v>AudBBSW3M</v>
      </c>
      <c r="H75" s="58" t="str">
        <f t="shared" si="14"/>
        <v>AUDQM3AB40Y_Quote</v>
      </c>
      <c r="I75" s="123">
        <v>0</v>
      </c>
      <c r="J75" s="62"/>
      <c r="L75" s="69" t="str">
        <f t="shared" ref="L75:L110" si="16">A81</f>
        <v>Sw</v>
      </c>
      <c r="M75" s="138" t="str">
        <f t="shared" ref="M75:M110" si="17">IF(ISBLANK(J81),"--",J81)</f>
        <v>--</v>
      </c>
      <c r="N75" s="146" t="str">
        <f>IFERROR(_xll.qlRateHelperQuoteName(M75,Trigger),"--")</f>
        <v>--</v>
      </c>
      <c r="O75" s="139" t="str">
        <f>IFERROR(_xll.qlRateHelperQuoteValue($M75,Trigger),"--")</f>
        <v>--</v>
      </c>
      <c r="P75" s="138" t="b">
        <v>0</v>
      </c>
      <c r="Q75" s="138">
        <v>50</v>
      </c>
      <c r="R75" s="138">
        <v>1</v>
      </c>
      <c r="S75" s="140" t="str">
        <f>IFERROR(_xll.qlRateHelperEarliestDate(M75,Trigger),"--")</f>
        <v>--</v>
      </c>
      <c r="T75" s="140" t="str">
        <f>IFERROR(_xll.qlRateHelperPillarDate(M75,Trigger),"--")</f>
        <v>--</v>
      </c>
      <c r="V75" s="3" t="str">
        <f t="shared" si="15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25</v>
      </c>
      <c r="B76" s="59" t="s">
        <v>57</v>
      </c>
      <c r="C76" s="60" t="s">
        <v>6</v>
      </c>
      <c r="D76" s="60" t="s">
        <v>118</v>
      </c>
      <c r="E76" s="60" t="s">
        <v>7</v>
      </c>
      <c r="F76" s="60" t="s">
        <v>115</v>
      </c>
      <c r="G76" s="60" t="str">
        <f t="shared" si="13"/>
        <v>AudBBSW3M</v>
      </c>
      <c r="H76" s="58" t="str">
        <f t="shared" si="14"/>
        <v>AUDQM3AB50Y_Quote</v>
      </c>
      <c r="I76" s="123">
        <v>0</v>
      </c>
      <c r="J76" s="62"/>
      <c r="L76" s="69" t="str">
        <f t="shared" si="16"/>
        <v>Sw</v>
      </c>
      <c r="M76" s="138" t="str">
        <f t="shared" si="17"/>
        <v>--</v>
      </c>
      <c r="N76" s="146" t="str">
        <f>IFERROR(_xll.qlRateHelperQuoteName(M76,Trigger),"--")</f>
        <v>--</v>
      </c>
      <c r="O76" s="139" t="str">
        <f>IFERROR(_xll.qlRateHelperQuoteValue($M76,Trigger),"--")</f>
        <v>--</v>
      </c>
      <c r="P76" s="138" t="b">
        <v>0</v>
      </c>
      <c r="Q76" s="138">
        <v>50</v>
      </c>
      <c r="R76" s="138">
        <v>1</v>
      </c>
      <c r="S76" s="140" t="str">
        <f>IFERROR(_xll.qlRateHelperEarliestDate(M76,Trigger),"--")</f>
        <v>--</v>
      </c>
      <c r="T76" s="140" t="str">
        <f>IFERROR(_xll.qlRateHelperPillarDate(M76,Trigger),"--")</f>
        <v>--</v>
      </c>
      <c r="V76" s="3" t="str">
        <f t="shared" si="15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1" t="s">
        <v>25</v>
      </c>
      <c r="B77" s="7" t="s">
        <v>95</v>
      </c>
      <c r="C77" s="6" t="s">
        <v>6</v>
      </c>
      <c r="D77" s="6" t="s">
        <v>118</v>
      </c>
      <c r="E77" s="6" t="s">
        <v>7</v>
      </c>
      <c r="F77" s="6" t="s">
        <v>115</v>
      </c>
      <c r="G77" s="6" t="str">
        <f t="shared" si="13"/>
        <v>AudBBSW3M</v>
      </c>
      <c r="H77" s="1" t="str">
        <f t="shared" si="14"/>
        <v>AUDQM3AB60Y_Quote</v>
      </c>
      <c r="I77" s="126">
        <v>0</v>
      </c>
      <c r="J77" s="2"/>
      <c r="L77" s="69" t="str">
        <f t="shared" si="16"/>
        <v>Sw</v>
      </c>
      <c r="M77" s="138" t="str">
        <f t="shared" si="17"/>
        <v>--</v>
      </c>
      <c r="N77" s="146" t="str">
        <f>IFERROR(_xll.qlRateHelperQuoteName(M77,Trigger),"--")</f>
        <v>--</v>
      </c>
      <c r="O77" s="139" t="str">
        <f>IFERROR(_xll.qlRateHelperQuoteValue($M77,Trigger),"--")</f>
        <v>--</v>
      </c>
      <c r="P77" s="138" t="b">
        <v>0</v>
      </c>
      <c r="Q77" s="138">
        <v>50</v>
      </c>
      <c r="R77" s="138">
        <v>1</v>
      </c>
      <c r="S77" s="140" t="str">
        <f>IFERROR(_xll.qlRateHelperEarliestDate(M77,Trigger),"--")</f>
        <v>--</v>
      </c>
      <c r="T77" s="140" t="str">
        <f>IFERROR(_xll.qlRateHelperPillarDate(M77,Trigger),"--")</f>
        <v>--</v>
      </c>
      <c r="V77" s="3" t="str">
        <f t="shared" si="15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G78" s="50" t="s">
        <v>122</v>
      </c>
      <c r="H78" s="99" t="s">
        <v>119</v>
      </c>
      <c r="L78" s="69" t="str">
        <f t="shared" si="16"/>
        <v>Sw</v>
      </c>
      <c r="M78" s="138" t="str">
        <f t="shared" si="17"/>
        <v>--</v>
      </c>
      <c r="N78" s="146" t="str">
        <f>IFERROR(_xll.qlRateHelperQuoteName(M78,Trigger),"--")</f>
        <v>--</v>
      </c>
      <c r="O78" s="139" t="str">
        <f>IFERROR(_xll.qlRateHelperQuoteValue($M78,Trigger),"--")</f>
        <v>--</v>
      </c>
      <c r="P78" s="138" t="b">
        <v>0</v>
      </c>
      <c r="Q78" s="138">
        <v>50</v>
      </c>
      <c r="R78" s="138">
        <v>1</v>
      </c>
      <c r="S78" s="140" t="str">
        <f>IFERROR(_xll.qlRateHelperEarliestDate(M78,Trigger),"--")</f>
        <v>--</v>
      </c>
      <c r="T78" s="140" t="str">
        <f>IFERROR(_xll.qlRateHelperPillarDate(M78,Trigger),"--")</f>
        <v>--</v>
      </c>
      <c r="V78" s="3" t="str">
        <f t="shared" si="15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63" t="s">
        <v>8</v>
      </c>
      <c r="B79" s="63" t="s">
        <v>28</v>
      </c>
      <c r="C79" s="63" t="s">
        <v>97</v>
      </c>
      <c r="D79" s="63" t="s">
        <v>5</v>
      </c>
      <c r="E79" s="63" t="s">
        <v>32</v>
      </c>
      <c r="F79" s="63" t="s">
        <v>98</v>
      </c>
      <c r="G79" s="63" t="s">
        <v>4</v>
      </c>
      <c r="H79" s="63" t="s">
        <v>1</v>
      </c>
      <c r="I79" s="63" t="s">
        <v>96</v>
      </c>
      <c r="J79" s="63" t="s">
        <v>24</v>
      </c>
      <c r="L79" s="69" t="str">
        <f t="shared" si="16"/>
        <v>Sw</v>
      </c>
      <c r="M79" s="138" t="str">
        <f t="shared" si="17"/>
        <v>--</v>
      </c>
      <c r="N79" s="146" t="str">
        <f>IFERROR(_xll.qlRateHelperQuoteName(M79,Trigger),"--")</f>
        <v>--</v>
      </c>
      <c r="O79" s="139" t="str">
        <f>IFERROR(_xll.qlRateHelperQuoteValue($M79,Trigger),"--")</f>
        <v>--</v>
      </c>
      <c r="P79" s="138" t="b">
        <v>0</v>
      </c>
      <c r="Q79" s="138">
        <v>50</v>
      </c>
      <c r="R79" s="138">
        <v>1</v>
      </c>
      <c r="S79" s="140" t="str">
        <f>IFERROR(_xll.qlRateHelperEarliestDate(M79,Trigger),"--")</f>
        <v>--</v>
      </c>
      <c r="T79" s="140" t="str">
        <f>IFERROR(_xll.qlRateHelperPillarDate(M79,Trigger),"--")</f>
        <v>--</v>
      </c>
      <c r="V79" s="3" t="str">
        <f t="shared" si="15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3" t="s">
        <v>25</v>
      </c>
      <c r="B80" s="54" t="s">
        <v>27</v>
      </c>
      <c r="C80" s="55" t="s">
        <v>6</v>
      </c>
      <c r="D80" s="60" t="s">
        <v>117</v>
      </c>
      <c r="E80" s="60" t="s">
        <v>7</v>
      </c>
      <c r="F80" s="60" t="s">
        <v>115</v>
      </c>
      <c r="G80" s="60" t="str">
        <f t="shared" ref="G80:G116" si="18">PROPER(Currency)&amp;FamilyName&amp;SUBSTITUTE($H$78,"AB","M")</f>
        <v>AudBBSW6M</v>
      </c>
      <c r="H80" s="58" t="str">
        <f t="shared" ref="H80:H116" si="19">Currency&amp;$G$78&amp;$H$78&amp;$B80&amp;"_Quote"</f>
        <v>AUDSM6AB1Y_Quote</v>
      </c>
      <c r="I80" s="124">
        <v>0</v>
      </c>
      <c r="J80" s="57"/>
      <c r="L80" s="69" t="str">
        <f t="shared" si="16"/>
        <v>Sw</v>
      </c>
      <c r="M80" s="138" t="str">
        <f t="shared" si="17"/>
        <v>obj_00253#0000</v>
      </c>
      <c r="N80" s="146" t="str">
        <f>IFERROR(_xll.qlRateHelperQuoteName(M80,Trigger),"--")</f>
        <v>AUDSM6AB4Y_Quote</v>
      </c>
      <c r="O80" s="139">
        <f>IFERROR(_xll.qlRateHelperQuoteValue($M80,Trigger),"--")</f>
        <v>2.6050000000000004E-2</v>
      </c>
      <c r="P80" s="138" t="b">
        <v>1</v>
      </c>
      <c r="Q80" s="138">
        <v>50</v>
      </c>
      <c r="R80" s="138">
        <v>1</v>
      </c>
      <c r="S80" s="140">
        <f>IFERROR(_xll.qlRateHelperEarliestDate(M80,Trigger),"--")</f>
        <v>42181</v>
      </c>
      <c r="T80" s="140">
        <f>IFERROR(_xll.qlRateHelperPillarDate(M80,Trigger),"--")</f>
        <v>43642</v>
      </c>
      <c r="V80" s="3" t="str">
        <f t="shared" si="15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25</v>
      </c>
      <c r="B81" s="59" t="s">
        <v>37</v>
      </c>
      <c r="C81" s="60" t="s">
        <v>6</v>
      </c>
      <c r="D81" s="60" t="s">
        <v>117</v>
      </c>
      <c r="E81" s="60" t="s">
        <v>7</v>
      </c>
      <c r="F81" s="60" t="s">
        <v>115</v>
      </c>
      <c r="G81" s="60" t="str">
        <f t="shared" si="18"/>
        <v>AudBBSW6M</v>
      </c>
      <c r="H81" s="58" t="str">
        <f t="shared" si="19"/>
        <v>AUDSM6AB15M_Quote</v>
      </c>
      <c r="I81" s="125">
        <v>0</v>
      </c>
      <c r="J81" s="62"/>
      <c r="L81" s="69" t="str">
        <f t="shared" si="16"/>
        <v>Sw</v>
      </c>
      <c r="M81" s="138" t="str">
        <f t="shared" si="17"/>
        <v>obj_0024b#0000</v>
      </c>
      <c r="N81" s="146" t="str">
        <f>IFERROR(_xll.qlRateHelperQuoteName(M81,Trigger),"--")</f>
        <v>AUDSM6AB5Y_Quote</v>
      </c>
      <c r="O81" s="139">
        <f>IFERROR(_xll.qlRateHelperQuoteValue($M81,Trigger),"--")</f>
        <v>2.7824999999999999E-2</v>
      </c>
      <c r="P81" s="138" t="b">
        <v>1</v>
      </c>
      <c r="Q81" s="138">
        <v>50</v>
      </c>
      <c r="R81" s="138">
        <v>1</v>
      </c>
      <c r="S81" s="140">
        <f>IFERROR(_xll.qlRateHelperEarliestDate(M81,Trigger),"--")</f>
        <v>42181</v>
      </c>
      <c r="T81" s="140">
        <f>IFERROR(_xll.qlRateHelperPillarDate(M81,Trigger),"--")</f>
        <v>44008</v>
      </c>
      <c r="V81" s="3" t="str">
        <f t="shared" si="15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25</v>
      </c>
      <c r="B82" s="59" t="s">
        <v>38</v>
      </c>
      <c r="C82" s="60" t="s">
        <v>6</v>
      </c>
      <c r="D82" s="60" t="s">
        <v>117</v>
      </c>
      <c r="E82" s="60" t="s">
        <v>7</v>
      </c>
      <c r="F82" s="60" t="s">
        <v>115</v>
      </c>
      <c r="G82" s="60" t="str">
        <f t="shared" si="18"/>
        <v>AudBBSW6M</v>
      </c>
      <c r="H82" s="58" t="str">
        <f t="shared" si="19"/>
        <v>AUDSM6AB18M_Quote</v>
      </c>
      <c r="I82" s="125">
        <v>0</v>
      </c>
      <c r="J82" s="62"/>
      <c r="L82" s="69" t="str">
        <f t="shared" si="16"/>
        <v>Sw</v>
      </c>
      <c r="M82" s="138" t="str">
        <f t="shared" si="17"/>
        <v>--</v>
      </c>
      <c r="N82" s="146" t="str">
        <f>IFERROR(_xll.qlRateHelperQuoteName(M82,Trigger),"--")</f>
        <v>--</v>
      </c>
      <c r="O82" s="139" t="str">
        <f>IFERROR(_xll.qlRateHelperQuoteValue($M82,Trigger),"--")</f>
        <v>--</v>
      </c>
      <c r="P82" s="138" t="b">
        <v>0</v>
      </c>
      <c r="Q82" s="138">
        <v>50</v>
      </c>
      <c r="R82" s="138">
        <v>1</v>
      </c>
      <c r="S82" s="140" t="str">
        <f>IFERROR(_xll.qlRateHelperEarliestDate(M82,Trigger),"--")</f>
        <v>--</v>
      </c>
      <c r="T82" s="140" t="str">
        <f>IFERROR(_xll.qlRateHelperPillarDate(M82,Trigger),"--")</f>
        <v>--</v>
      </c>
      <c r="V82" s="3" t="str">
        <f t="shared" si="15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25</v>
      </c>
      <c r="B83" s="59" t="s">
        <v>39</v>
      </c>
      <c r="C83" s="60" t="s">
        <v>6</v>
      </c>
      <c r="D83" s="60" t="s">
        <v>117</v>
      </c>
      <c r="E83" s="60" t="s">
        <v>7</v>
      </c>
      <c r="F83" s="60" t="s">
        <v>115</v>
      </c>
      <c r="G83" s="60" t="str">
        <f t="shared" si="18"/>
        <v>AudBBSW6M</v>
      </c>
      <c r="H83" s="58" t="str">
        <f t="shared" si="19"/>
        <v>AUDSM6AB21M_Quote</v>
      </c>
      <c r="I83" s="125">
        <v>0</v>
      </c>
      <c r="J83" s="62"/>
      <c r="L83" s="69" t="str">
        <f t="shared" si="16"/>
        <v>Sw</v>
      </c>
      <c r="M83" s="138" t="str">
        <f t="shared" si="17"/>
        <v>obj_0024c#0000</v>
      </c>
      <c r="N83" s="146" t="str">
        <f>IFERROR(_xll.qlRateHelperQuoteName(M83,Trigger),"--")</f>
        <v>AUDSM6AB7Y_Quote</v>
      </c>
      <c r="O83" s="139">
        <f>IFERROR(_xll.qlRateHelperQuoteValue($M83,Trigger),"--")</f>
        <v>3.0949999999999998E-2</v>
      </c>
      <c r="P83" s="138" t="b">
        <v>1</v>
      </c>
      <c r="Q83" s="138">
        <v>50</v>
      </c>
      <c r="R83" s="138">
        <v>1</v>
      </c>
      <c r="S83" s="140">
        <f>IFERROR(_xll.qlRateHelperEarliestDate(M83,Trigger),"--")</f>
        <v>42181</v>
      </c>
      <c r="T83" s="140">
        <f>IFERROR(_xll.qlRateHelperPillarDate(M83,Trigger),"--")</f>
        <v>44739</v>
      </c>
      <c r="V83" s="3" t="str">
        <f t="shared" si="15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25</v>
      </c>
      <c r="B84" s="59" t="s">
        <v>40</v>
      </c>
      <c r="C84" s="60" t="s">
        <v>6</v>
      </c>
      <c r="D84" s="60" t="s">
        <v>117</v>
      </c>
      <c r="E84" s="60" t="s">
        <v>7</v>
      </c>
      <c r="F84" s="60" t="s">
        <v>115</v>
      </c>
      <c r="G84" s="60" t="str">
        <f t="shared" si="18"/>
        <v>AudBBSW6M</v>
      </c>
      <c r="H84" s="58" t="str">
        <f t="shared" si="19"/>
        <v>AUDSM6AB2Y_Quote</v>
      </c>
      <c r="I84" s="125">
        <v>0</v>
      </c>
      <c r="J84" s="62"/>
      <c r="L84" s="69" t="str">
        <f t="shared" si="16"/>
        <v>Sw</v>
      </c>
      <c r="M84" s="138" t="str">
        <f t="shared" si="17"/>
        <v>--</v>
      </c>
      <c r="N84" s="146" t="str">
        <f>IFERROR(_xll.qlRateHelperQuoteName(M84,Trigger),"--")</f>
        <v>--</v>
      </c>
      <c r="O84" s="139" t="str">
        <f>IFERROR(_xll.qlRateHelperQuoteValue($M84,Trigger),"--")</f>
        <v>--</v>
      </c>
      <c r="P84" s="138" t="b">
        <v>0</v>
      </c>
      <c r="Q84" s="138">
        <v>50</v>
      </c>
      <c r="R84" s="138">
        <v>1</v>
      </c>
      <c r="S84" s="140" t="str">
        <f>IFERROR(_xll.qlRateHelperEarliestDate(M84,Trigger),"--")</f>
        <v>--</v>
      </c>
      <c r="T84" s="140" t="str">
        <f>IFERROR(_xll.qlRateHelperPillarDate(M84,Trigger),"--")</f>
        <v>--</v>
      </c>
      <c r="V84" s="3" t="str">
        <f t="shared" si="15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25</v>
      </c>
      <c r="B85" s="59" t="s">
        <v>41</v>
      </c>
      <c r="C85" s="60" t="s">
        <v>6</v>
      </c>
      <c r="D85" s="60" t="s">
        <v>117</v>
      </c>
      <c r="E85" s="60" t="s">
        <v>7</v>
      </c>
      <c r="F85" s="60" t="s">
        <v>115</v>
      </c>
      <c r="G85" s="60" t="str">
        <f t="shared" si="18"/>
        <v>AudBBSW6M</v>
      </c>
      <c r="H85" s="58" t="str">
        <f t="shared" si="19"/>
        <v>AUDSM6AB3Y_Quote</v>
      </c>
      <c r="I85" s="125">
        <v>0</v>
      </c>
      <c r="J85" s="62"/>
      <c r="L85" s="69" t="str">
        <f t="shared" si="16"/>
        <v>Sw</v>
      </c>
      <c r="M85" s="138" t="str">
        <f t="shared" si="17"/>
        <v>--</v>
      </c>
      <c r="N85" s="146" t="str">
        <f>IFERROR(_xll.qlRateHelperQuoteName(M85,Trigger),"--")</f>
        <v>--</v>
      </c>
      <c r="O85" s="139" t="str">
        <f>IFERROR(_xll.qlRateHelperQuoteValue($M85,Trigger),"--")</f>
        <v>--</v>
      </c>
      <c r="P85" s="138" t="b">
        <v>0</v>
      </c>
      <c r="Q85" s="138">
        <v>50</v>
      </c>
      <c r="R85" s="138">
        <v>1</v>
      </c>
      <c r="S85" s="140" t="str">
        <f>IFERROR(_xll.qlRateHelperEarliestDate(M85,Trigger),"--")</f>
        <v>--</v>
      </c>
      <c r="T85" s="140" t="str">
        <f>IFERROR(_xll.qlRateHelperPillarDate(M85,Trigger),"--")</f>
        <v>--</v>
      </c>
      <c r="V85" s="3" t="str">
        <f t="shared" si="15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25</v>
      </c>
      <c r="B86" s="59" t="s">
        <v>42</v>
      </c>
      <c r="C86" s="60" t="s">
        <v>6</v>
      </c>
      <c r="D86" s="60" t="s">
        <v>117</v>
      </c>
      <c r="E86" s="60" t="s">
        <v>7</v>
      </c>
      <c r="F86" s="60" t="s">
        <v>115</v>
      </c>
      <c r="G86" s="60" t="str">
        <f t="shared" si="18"/>
        <v>AudBBSW6M</v>
      </c>
      <c r="H86" s="58" t="str">
        <f t="shared" si="19"/>
        <v>AUDSM6AB4Y_Quote</v>
      </c>
      <c r="I86" s="125">
        <v>0</v>
      </c>
      <c r="J86" s="62" t="str">
        <f>_xll.qlSwapRateHelper2(,H86,1,B86,Calendar,D86,E86,F86,G86,I86,C86,,PillarDate,,Permanent,Trigger,ObjectOverwrite)</f>
        <v>obj_00253#0000</v>
      </c>
      <c r="L86" s="69" t="str">
        <f t="shared" si="16"/>
        <v>Sw</v>
      </c>
      <c r="M86" s="138" t="str">
        <f t="shared" si="17"/>
        <v>obj_00252#0000</v>
      </c>
      <c r="N86" s="146" t="str">
        <f>IFERROR(_xll.qlRateHelperQuoteName(M86,Trigger),"--")</f>
        <v>AUDSM6AB10Y_Quote</v>
      </c>
      <c r="O86" s="139">
        <f>IFERROR(_xll.qlRateHelperQuoteValue($M86,Trigger),"--")</f>
        <v>3.4025E-2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42181</v>
      </c>
      <c r="T86" s="140">
        <f>IFERROR(_xll.qlRateHelperPillarDate(M86,Trigger),"--")</f>
        <v>45834</v>
      </c>
      <c r="V86" s="3" t="str">
        <f t="shared" si="15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25</v>
      </c>
      <c r="B87" s="59" t="s">
        <v>43</v>
      </c>
      <c r="C87" s="60" t="s">
        <v>6</v>
      </c>
      <c r="D87" s="60" t="s">
        <v>117</v>
      </c>
      <c r="E87" s="60" t="s">
        <v>7</v>
      </c>
      <c r="F87" s="60" t="s">
        <v>115</v>
      </c>
      <c r="G87" s="60" t="str">
        <f t="shared" si="18"/>
        <v>AudBBSW6M</v>
      </c>
      <c r="H87" s="58" t="str">
        <f t="shared" si="19"/>
        <v>AUDSM6AB5Y_Quote</v>
      </c>
      <c r="I87" s="125">
        <v>0</v>
      </c>
      <c r="J87" s="62" t="str">
        <f>_xll.qlSwapRateHelper2(,H87,1,B87,Calendar,D87,E87,F87,G87,I87,C87,,PillarDate,,Permanent,Trigger,ObjectOverwrite)</f>
        <v>obj_0024b#0000</v>
      </c>
      <c r="L87" s="69" t="str">
        <f t="shared" si="16"/>
        <v>Sw</v>
      </c>
      <c r="M87" s="138" t="str">
        <f t="shared" si="17"/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 t="shared" si="15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25</v>
      </c>
      <c r="B88" s="59" t="s">
        <v>44</v>
      </c>
      <c r="C88" s="60" t="s">
        <v>6</v>
      </c>
      <c r="D88" s="60" t="s">
        <v>117</v>
      </c>
      <c r="E88" s="60" t="s">
        <v>7</v>
      </c>
      <c r="F88" s="60" t="s">
        <v>115</v>
      </c>
      <c r="G88" s="60" t="str">
        <f t="shared" si="18"/>
        <v>AudBBSW6M</v>
      </c>
      <c r="H88" s="58" t="str">
        <f t="shared" si="19"/>
        <v>AUDSM6AB6Y_Quote</v>
      </c>
      <c r="I88" s="125">
        <v>0</v>
      </c>
      <c r="J88" s="62"/>
      <c r="K88" s="47" t="s">
        <v>34</v>
      </c>
      <c r="L88" s="69" t="str">
        <f t="shared" si="16"/>
        <v>Sw</v>
      </c>
      <c r="M88" s="138" t="str">
        <f t="shared" si="17"/>
        <v>obj_00251#0000</v>
      </c>
      <c r="N88" s="146" t="str">
        <f>IFERROR(_xll.qlRateHelperQuoteName(M88,Trigger),"--")</f>
        <v>AUDSM6AB12Y_Quote</v>
      </c>
      <c r="O88" s="139">
        <f>IFERROR(_xll.qlRateHelperQuoteValue($M88,Trigger),"--")</f>
        <v>3.5425000000000005E-2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42181</v>
      </c>
      <c r="T88" s="140">
        <f>IFERROR(_xll.qlRateHelperPillarDate(M88,Trigger),"--")</f>
        <v>46566</v>
      </c>
      <c r="V88" s="3" t="str">
        <f t="shared" si="15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25</v>
      </c>
      <c r="B89" s="59" t="s">
        <v>45</v>
      </c>
      <c r="C89" s="60" t="s">
        <v>6</v>
      </c>
      <c r="D89" s="60" t="s">
        <v>117</v>
      </c>
      <c r="E89" s="60" t="s">
        <v>7</v>
      </c>
      <c r="F89" s="60" t="s">
        <v>115</v>
      </c>
      <c r="G89" s="60" t="str">
        <f t="shared" si="18"/>
        <v>AudBBSW6M</v>
      </c>
      <c r="H89" s="58" t="str">
        <f t="shared" si="19"/>
        <v>AUDSM6AB7Y_Quote</v>
      </c>
      <c r="I89" s="125">
        <v>0</v>
      </c>
      <c r="J89" s="62" t="str">
        <f>_xll.qlSwapRateHelper2(,H89,1,B89,Calendar,D89,E89,F89,G89,I89,C89,,PillarDate,,Permanent,Trigger,ObjectOverwrite)</f>
        <v>obj_0024c#0000</v>
      </c>
      <c r="L89" s="69" t="str">
        <f t="shared" si="16"/>
        <v>Sw</v>
      </c>
      <c r="M89" s="138" t="str">
        <f t="shared" si="17"/>
        <v>--</v>
      </c>
      <c r="N89" s="146" t="str">
        <f>IFERROR(_xll.qlRateHelperQuoteName(M89,Trigger),"--")</f>
        <v>--</v>
      </c>
      <c r="O89" s="139" t="str">
        <f>IFERROR(_xll.qlRateHelperQuoteValue($M89,Trigger),"--")</f>
        <v>--</v>
      </c>
      <c r="P89" s="138" t="b">
        <v>0</v>
      </c>
      <c r="Q89" s="138">
        <v>50</v>
      </c>
      <c r="R89" s="138">
        <v>1</v>
      </c>
      <c r="S89" s="140" t="str">
        <f>IFERROR(_xll.qlRateHelperEarliestDate(M89,Trigger),"--")</f>
        <v>--</v>
      </c>
      <c r="T89" s="140" t="str">
        <f>IFERROR(_xll.qlRateHelperPillarDate(M89,Trigger),"--")</f>
        <v>--</v>
      </c>
      <c r="V89" s="3" t="str">
        <f t="shared" si="15"/>
        <v/>
      </c>
      <c r="W89" s="3" t="e">
        <v>#N/A</v>
      </c>
      <c r="X89" s="3" t="str">
        <f>IFERROR(_xll.qlRateHelperQuoteName(W89,Trigger),"")</f>
        <v/>
      </c>
      <c r="Y89" s="68" t="str">
        <f>IFERROR(_xll.qlRateHelperRate(W89,Trigger),"")</f>
        <v/>
      </c>
      <c r="Z89" s="100" t="str">
        <f>IF(ISERROR(_xll.qlSwapRateHelperSpread($W89)),IF(ISERROR(_xll.qlFuturesRateHelperConvexityAdjustment($W89)),"",_xll.qlFuturesRateHelperConvexityAdjustment($W89)),_xll.qlSwapRateHelperSpread($W89))</f>
        <v/>
      </c>
      <c r="AA89" s="4" t="str">
        <f>IFERROR(_xll.qlRateHelperEarliestDate(W89,Trigger),"")</f>
        <v/>
      </c>
      <c r="AB89" s="4" t="str">
        <f>IFERROR(_xll.qlRateHelperPillarDate(W89,Trigger),"")</f>
        <v/>
      </c>
      <c r="AC89" s="68" t="e">
        <v>#N/A</v>
      </c>
      <c r="AD89" s="158"/>
    </row>
    <row r="90" spans="1:30" x14ac:dyDescent="0.2">
      <c r="A90" s="58" t="s">
        <v>25</v>
      </c>
      <c r="B90" s="59" t="s">
        <v>46</v>
      </c>
      <c r="C90" s="60" t="s">
        <v>6</v>
      </c>
      <c r="D90" s="60" t="s">
        <v>117</v>
      </c>
      <c r="E90" s="60" t="s">
        <v>7</v>
      </c>
      <c r="F90" s="60" t="s">
        <v>115</v>
      </c>
      <c r="G90" s="60" t="str">
        <f t="shared" si="18"/>
        <v>AudBBSW6M</v>
      </c>
      <c r="H90" s="58" t="str">
        <f t="shared" si="19"/>
        <v>AUDSM6AB8Y_Quote</v>
      </c>
      <c r="I90" s="125">
        <v>0</v>
      </c>
      <c r="J90" s="62"/>
      <c r="L90" s="69" t="str">
        <f t="shared" si="16"/>
        <v>Sw</v>
      </c>
      <c r="M90" s="138" t="str">
        <f t="shared" si="17"/>
        <v>--</v>
      </c>
      <c r="N90" s="146" t="str">
        <f>IFERROR(_xll.qlRateHelperQuoteName(M90,Trigger),"--")</f>
        <v>--</v>
      </c>
      <c r="O90" s="139" t="str">
        <f>IFERROR(_xll.qlRateHelperQuoteValue($M90,Trigger),"--")</f>
        <v>--</v>
      </c>
      <c r="P90" s="138" t="b">
        <v>0</v>
      </c>
      <c r="Q90" s="138">
        <v>50</v>
      </c>
      <c r="R90" s="138">
        <v>1</v>
      </c>
      <c r="S90" s="140" t="str">
        <f>IFERROR(_xll.qlRateHelperEarliestDate(M90,Trigger),"--")</f>
        <v>--</v>
      </c>
      <c r="T90" s="140" t="str">
        <f>IFERROR(_xll.qlRateHelperPillarDate(M90,Trigger),"--")</f>
        <v>--</v>
      </c>
      <c r="V90" s="3" t="str">
        <f t="shared" si="15"/>
        <v/>
      </c>
      <c r="W90" s="3" t="e">
        <v>#N/A</v>
      </c>
      <c r="X90" s="3" t="str">
        <f>IFERROR(_xll.qlRateHelperQuoteName(W90,Trigger),"")</f>
        <v/>
      </c>
      <c r="Y90" s="68" t="str">
        <f>IFERROR(_xll.qlRateHelperRate(W90,Trigger),"")</f>
        <v/>
      </c>
      <c r="Z90" s="100" t="str">
        <f>IF(ISERROR(_xll.qlSwapRateHelperSpread($W90)),IF(ISERROR(_xll.qlFuturesRateHelperConvexityAdjustment($W90)),"",_xll.qlFuturesRateHelperConvexityAdjustment($W90)),_xll.qlSwapRateHelperSpread($W90))</f>
        <v/>
      </c>
      <c r="AA90" s="4" t="str">
        <f>IFERROR(_xll.qlRateHelperEarliestDate(W90,Trigger),"")</f>
        <v/>
      </c>
      <c r="AB90" s="4" t="str">
        <f>IFERROR(_xll.qlRateHelperPillarDate(W90,Trigger),"")</f>
        <v/>
      </c>
      <c r="AC90" s="68" t="e">
        <v>#N/A</v>
      </c>
      <c r="AD90" s="158"/>
    </row>
    <row r="91" spans="1:30" x14ac:dyDescent="0.2">
      <c r="A91" s="58" t="s">
        <v>25</v>
      </c>
      <c r="B91" s="59" t="s">
        <v>47</v>
      </c>
      <c r="C91" s="60" t="s">
        <v>6</v>
      </c>
      <c r="D91" s="60" t="s">
        <v>117</v>
      </c>
      <c r="E91" s="60" t="s">
        <v>7</v>
      </c>
      <c r="F91" s="60" t="s">
        <v>115</v>
      </c>
      <c r="G91" s="60" t="str">
        <f t="shared" si="18"/>
        <v>AudBBSW6M</v>
      </c>
      <c r="H91" s="58" t="str">
        <f t="shared" si="19"/>
        <v>AUDSM6AB9Y_Quote</v>
      </c>
      <c r="I91" s="125">
        <v>0</v>
      </c>
      <c r="J91" s="62"/>
      <c r="L91" s="69" t="str">
        <f t="shared" si="16"/>
        <v>Sw</v>
      </c>
      <c r="M91" s="138" t="str">
        <f t="shared" si="17"/>
        <v>obj_00254#0000</v>
      </c>
      <c r="N91" s="146" t="str">
        <f>IFERROR(_xll.qlRateHelperQuoteName(M91,Trigger),"--")</f>
        <v>AUDSM6AB15Y_Quote</v>
      </c>
      <c r="O91" s="139">
        <f>IFERROR(_xll.qlRateHelperQuoteValue($M91,Trigger),"--")</f>
        <v>3.6750000000000005E-2</v>
      </c>
      <c r="P91" s="138" t="b">
        <v>1</v>
      </c>
      <c r="Q91" s="138">
        <v>50</v>
      </c>
      <c r="R91" s="138">
        <v>1</v>
      </c>
      <c r="S91" s="140">
        <f>IFERROR(_xll.qlRateHelperEarliestDate(M91,Trigger),"--")</f>
        <v>42181</v>
      </c>
      <c r="T91" s="140">
        <f>IFERROR(_xll.qlRateHelperPillarDate(M91,Trigger),"--")</f>
        <v>47660</v>
      </c>
      <c r="V91" s="3" t="str">
        <f t="shared" si="15"/>
        <v/>
      </c>
      <c r="W91" s="3" t="e">
        <v>#N/A</v>
      </c>
      <c r="X91" s="3" t="str">
        <f>IFERROR(_xll.qlRateHelperQuoteName(W91,Trigger),"")</f>
        <v/>
      </c>
      <c r="Y91" s="68" t="str">
        <f>IFERROR(_xll.qlRateHelperRate(W91,Trigger),"")</f>
        <v/>
      </c>
      <c r="Z91" s="100" t="str">
        <f>IF(ISERROR(_xll.qlSwapRateHelperSpread($W91)),IF(ISERROR(_xll.qlFuturesRateHelperConvexityAdjustment($W91)),"",_xll.qlFuturesRateHelperConvexityAdjustment($W91)),_xll.qlSwapRateHelperSpread($W91))</f>
        <v/>
      </c>
      <c r="AA91" s="4" t="str">
        <f>IFERROR(_xll.qlRateHelperEarliestDate(W91,Trigger),"")</f>
        <v/>
      </c>
      <c r="AB91" s="4" t="str">
        <f>IFERROR(_xll.qlRateHelperPillarDate(W91,Trigger),"")</f>
        <v/>
      </c>
      <c r="AC91" s="68" t="e">
        <v>#N/A</v>
      </c>
      <c r="AD91" s="158"/>
    </row>
    <row r="92" spans="1:30" x14ac:dyDescent="0.2">
      <c r="A92" s="58" t="s">
        <v>25</v>
      </c>
      <c r="B92" s="59" t="s">
        <v>48</v>
      </c>
      <c r="C92" s="60" t="s">
        <v>6</v>
      </c>
      <c r="D92" s="60" t="s">
        <v>117</v>
      </c>
      <c r="E92" s="60" t="s">
        <v>7</v>
      </c>
      <c r="F92" s="60" t="s">
        <v>115</v>
      </c>
      <c r="G92" s="60" t="str">
        <f t="shared" si="18"/>
        <v>AudBBSW6M</v>
      </c>
      <c r="H92" s="58" t="str">
        <f t="shared" si="19"/>
        <v>AUDSM6AB10Y_Quote</v>
      </c>
      <c r="I92" s="125">
        <v>0</v>
      </c>
      <c r="J92" s="62" t="str">
        <f>_xll.qlSwapRateHelper2(,H92,1,B92,Calendar,D92,E92,F92,G92,I92,C92,,PillarDate,,Permanent,Trigger,ObjectOverwrite)</f>
        <v>obj_00252#0000</v>
      </c>
      <c r="L92" s="69" t="str">
        <f t="shared" si="16"/>
        <v>Sw</v>
      </c>
      <c r="M92" s="138" t="str">
        <f t="shared" si="17"/>
        <v>--</v>
      </c>
      <c r="N92" s="146" t="str">
        <f>IFERROR(_xll.qlRateHelperQuoteName(M92,Trigger),"--")</f>
        <v>--</v>
      </c>
      <c r="O92" s="139" t="str">
        <f>IFERROR(_xll.qlRateHelperQuoteValue($M92,Trigger),"--")</f>
        <v>--</v>
      </c>
      <c r="P92" s="138" t="b">
        <v>0</v>
      </c>
      <c r="Q92" s="138">
        <v>50</v>
      </c>
      <c r="R92" s="138">
        <v>1</v>
      </c>
      <c r="S92" s="140" t="str">
        <f>IFERROR(_xll.qlRateHelperEarliestDate(M92,Trigger),"--")</f>
        <v>--</v>
      </c>
      <c r="T92" s="140" t="str">
        <f>IFERROR(_xll.qlRateHelperPillarDate(M92,Trigger),"--")</f>
        <v>--</v>
      </c>
      <c r="V92" s="3" t="str">
        <f t="shared" si="15"/>
        <v/>
      </c>
      <c r="W92" s="3" t="e">
        <v>#N/A</v>
      </c>
      <c r="X92" s="3" t="str">
        <f>IFERROR(_xll.qlRateHelperQuoteName(W92,Trigger),"")</f>
        <v/>
      </c>
      <c r="Y92" s="68" t="str">
        <f>IFERROR(_xll.qlRateHelperRate(W92,Trigger),"")</f>
        <v/>
      </c>
      <c r="Z92" s="100" t="str">
        <f>IF(ISERROR(_xll.qlSwapRateHelperSpread($W92)),IF(ISERROR(_xll.qlFuturesRateHelperConvexityAdjustment($W92)),"",_xll.qlFuturesRateHelperConvexityAdjustment($W92)),_xll.qlSwapRateHelperSpread($W92))</f>
        <v/>
      </c>
      <c r="AA92" s="4" t="str">
        <f>IFERROR(_xll.qlRateHelperEarliestDate(W92,Trigger),"")</f>
        <v/>
      </c>
      <c r="AB92" s="4" t="str">
        <f>IFERROR(_xll.qlRateHelperPillarDate(W92,Trigger),"")</f>
        <v/>
      </c>
      <c r="AC92" s="68" t="e">
        <v>#N/A</v>
      </c>
      <c r="AD92" s="158"/>
    </row>
    <row r="93" spans="1:30" x14ac:dyDescent="0.2">
      <c r="A93" s="58" t="s">
        <v>25</v>
      </c>
      <c r="B93" s="59" t="s">
        <v>81</v>
      </c>
      <c r="C93" s="60" t="s">
        <v>6</v>
      </c>
      <c r="D93" s="60" t="s">
        <v>117</v>
      </c>
      <c r="E93" s="60" t="s">
        <v>7</v>
      </c>
      <c r="F93" s="60" t="s">
        <v>115</v>
      </c>
      <c r="G93" s="60" t="str">
        <f t="shared" si="18"/>
        <v>AudBBSW6M</v>
      </c>
      <c r="H93" s="58" t="str">
        <f t="shared" si="19"/>
        <v>AUDSM6AB11Y_Quote</v>
      </c>
      <c r="I93" s="125">
        <v>0</v>
      </c>
      <c r="J93" s="62"/>
      <c r="L93" s="69" t="str">
        <f t="shared" si="16"/>
        <v>Sw</v>
      </c>
      <c r="M93" s="138" t="str">
        <f t="shared" si="17"/>
        <v>--</v>
      </c>
      <c r="N93" s="146" t="str">
        <f>IFERROR(_xll.qlRateHelperQuoteName(M93,Trigger),"--")</f>
        <v>--</v>
      </c>
      <c r="O93" s="139" t="str">
        <f>IFERROR(_xll.qlRateHelperQuoteValue($M93,Trigger),"--")</f>
        <v>--</v>
      </c>
      <c r="P93" s="138" t="b">
        <v>0</v>
      </c>
      <c r="Q93" s="138">
        <v>50</v>
      </c>
      <c r="R93" s="138">
        <v>1</v>
      </c>
      <c r="S93" s="140" t="str">
        <f>IFERROR(_xll.qlRateHelperEarliestDate(M93,Trigger),"--")</f>
        <v>--</v>
      </c>
      <c r="T93" s="140" t="str">
        <f>IFERROR(_xll.qlRateHelperPillarDate(M93,Trigger),"--")</f>
        <v>--</v>
      </c>
      <c r="V93" s="3" t="str">
        <f t="shared" si="15"/>
        <v/>
      </c>
      <c r="W93" s="3" t="e">
        <v>#N/A</v>
      </c>
      <c r="X93" s="3" t="str">
        <f>IFERROR(_xll.qlRateHelperQuoteName(W93,Trigger),"")</f>
        <v/>
      </c>
      <c r="Y93" s="68" t="str">
        <f>IFERROR(_xll.qlRateHelperRate(W93,Trigger),"")</f>
        <v/>
      </c>
      <c r="Z93" s="100" t="str">
        <f>IF(ISERROR(_xll.qlSwapRateHelperSpread($W93)),IF(ISERROR(_xll.qlFuturesRateHelperConvexityAdjustment($W93)),"",_xll.qlFuturesRateHelperConvexityAdjustment($W93)),_xll.qlSwapRateHelperSpread($W93))</f>
        <v/>
      </c>
      <c r="AA93" s="4" t="str">
        <f>IFERROR(_xll.qlRateHelperEarliestDate(W93,Trigger),"")</f>
        <v/>
      </c>
      <c r="AB93" s="4" t="str">
        <f>IFERROR(_xll.qlRateHelperPillarDate(W93,Trigger),"")</f>
        <v/>
      </c>
      <c r="AC93" s="68" t="e">
        <v>#N/A</v>
      </c>
      <c r="AD93" s="158"/>
    </row>
    <row r="94" spans="1:30" x14ac:dyDescent="0.2">
      <c r="A94" s="58" t="s">
        <v>25</v>
      </c>
      <c r="B94" s="59" t="s">
        <v>49</v>
      </c>
      <c r="C94" s="60" t="s">
        <v>6</v>
      </c>
      <c r="D94" s="60" t="s">
        <v>117</v>
      </c>
      <c r="E94" s="60" t="s">
        <v>7</v>
      </c>
      <c r="F94" s="60" t="s">
        <v>115</v>
      </c>
      <c r="G94" s="60" t="str">
        <f t="shared" si="18"/>
        <v>AudBBSW6M</v>
      </c>
      <c r="H94" s="58" t="str">
        <f t="shared" si="19"/>
        <v>AUDSM6AB12Y_Quote</v>
      </c>
      <c r="I94" s="125">
        <v>0</v>
      </c>
      <c r="J94" s="62" t="str">
        <f>_xll.qlSwapRateHelper2(,H94,1,B94,Calendar,D94,E94,F94,G94,I94,C94,,PillarDate,,Permanent,Trigger,ObjectOverwrite)</f>
        <v>obj_00251#0000</v>
      </c>
      <c r="L94" s="69" t="str">
        <f t="shared" si="16"/>
        <v>Sw</v>
      </c>
      <c r="M94" s="138" t="str">
        <f t="shared" si="17"/>
        <v>--</v>
      </c>
      <c r="N94" s="146" t="str">
        <f>IFERROR(_xll.qlRateHelperQuoteName(M94,Trigger),"--")</f>
        <v>--</v>
      </c>
      <c r="O94" s="139" t="str">
        <f>IFERROR(_xll.qlRateHelperQuoteValue($M94,Trigger),"--")</f>
        <v>--</v>
      </c>
      <c r="P94" s="138" t="b">
        <v>0</v>
      </c>
      <c r="Q94" s="138">
        <v>50</v>
      </c>
      <c r="R94" s="138">
        <v>1</v>
      </c>
      <c r="S94" s="140" t="str">
        <f>IFERROR(_xll.qlRateHelperEarliestDate(M94,Trigger),"--")</f>
        <v>--</v>
      </c>
      <c r="T94" s="140" t="str">
        <f>IFERROR(_xll.qlRateHelperPillarDate(M94,Trigger),"--")</f>
        <v>--</v>
      </c>
      <c r="V94" s="3" t="str">
        <f t="shared" si="15"/>
        <v/>
      </c>
      <c r="W94" s="3" t="e">
        <v>#N/A</v>
      </c>
      <c r="X94" s="3" t="str">
        <f>IFERROR(_xll.qlRateHelperQuoteName(W94,Trigger),"")</f>
        <v/>
      </c>
      <c r="Y94" s="68" t="str">
        <f>IFERROR(_xll.qlRateHelperRate(W94,Trigger),"")</f>
        <v/>
      </c>
      <c r="Z94" s="100" t="str">
        <f>IF(ISERROR(_xll.qlSwapRateHelperSpread($W94)),IF(ISERROR(_xll.qlFuturesRateHelperConvexityAdjustment($W94)),"",_xll.qlFuturesRateHelperConvexityAdjustment($W94)),_xll.qlSwapRateHelperSpread($W94))</f>
        <v/>
      </c>
      <c r="AA94" s="4" t="str">
        <f>IFERROR(_xll.qlRateHelperEarliestDate(W94,Trigger),"")</f>
        <v/>
      </c>
      <c r="AB94" s="4" t="str">
        <f>IFERROR(_xll.qlRateHelperPillarDate(W94,Trigger),"")</f>
        <v/>
      </c>
      <c r="AC94" s="68" t="e">
        <v>#N/A</v>
      </c>
      <c r="AD94" s="158"/>
    </row>
    <row r="95" spans="1:30" x14ac:dyDescent="0.2">
      <c r="A95" s="58" t="s">
        <v>25</v>
      </c>
      <c r="B95" s="59" t="s">
        <v>82</v>
      </c>
      <c r="C95" s="60" t="s">
        <v>6</v>
      </c>
      <c r="D95" s="60" t="s">
        <v>117</v>
      </c>
      <c r="E95" s="60" t="s">
        <v>7</v>
      </c>
      <c r="F95" s="60" t="s">
        <v>115</v>
      </c>
      <c r="G95" s="60" t="str">
        <f t="shared" si="18"/>
        <v>AudBBSW6M</v>
      </c>
      <c r="H95" s="58" t="str">
        <f t="shared" si="19"/>
        <v>AUDSM6AB13Y_Quote</v>
      </c>
      <c r="I95" s="125">
        <v>0</v>
      </c>
      <c r="J95" s="62"/>
      <c r="L95" s="69" t="str">
        <f t="shared" si="16"/>
        <v>Sw</v>
      </c>
      <c r="M95" s="138" t="str">
        <f t="shared" si="17"/>
        <v>--</v>
      </c>
      <c r="N95" s="146" t="str">
        <f>IFERROR(_xll.qlRateHelperQuoteName(M95,Trigger),"--")</f>
        <v>--</v>
      </c>
      <c r="O95" s="139" t="str">
        <f>IFERROR(_xll.qlRateHelperQuoteValue($M95,Trigger),"--")</f>
        <v>--</v>
      </c>
      <c r="P95" s="138" t="b">
        <v>0</v>
      </c>
      <c r="Q95" s="138">
        <v>50</v>
      </c>
      <c r="R95" s="138">
        <v>1</v>
      </c>
      <c r="S95" s="140" t="str">
        <f>IFERROR(_xll.qlRateHelperEarliestDate(M95,Trigger),"--")</f>
        <v>--</v>
      </c>
      <c r="T95" s="140" t="str">
        <f>IFERROR(_xll.qlRateHelperPillarDate(M95,Trigger),"--")</f>
        <v>--</v>
      </c>
      <c r="V95" s="3" t="str">
        <f t="shared" si="15"/>
        <v/>
      </c>
      <c r="W95" s="3" t="e">
        <v>#N/A</v>
      </c>
      <c r="X95" s="3" t="str">
        <f>IFERROR(_xll.qlRateHelperQuoteName(W95,Trigger),"")</f>
        <v/>
      </c>
      <c r="Y95" s="68" t="str">
        <f>IFERROR(_xll.qlRateHelperRate(W95,Trigger),"")</f>
        <v/>
      </c>
      <c r="Z95" s="100" t="str">
        <f>IF(ISERROR(_xll.qlSwapRateHelperSpread($W95)),IF(ISERROR(_xll.qlFuturesRateHelperConvexityAdjustment($W95)),"",_xll.qlFuturesRateHelperConvexityAdjustment($W95)),_xll.qlSwapRateHelperSpread($W95))</f>
        <v/>
      </c>
      <c r="AA95" s="4" t="str">
        <f>IFERROR(_xll.qlRateHelperEarliestDate(W95,Trigger),"")</f>
        <v/>
      </c>
      <c r="AB95" s="4" t="str">
        <f>IFERROR(_xll.qlRateHelperPillarDate(W95,Trigger),"")</f>
        <v/>
      </c>
      <c r="AC95" s="68" t="e">
        <v>#N/A</v>
      </c>
      <c r="AD95" s="158"/>
    </row>
    <row r="96" spans="1:30" x14ac:dyDescent="0.2">
      <c r="A96" s="58" t="s">
        <v>25</v>
      </c>
      <c r="B96" s="59" t="s">
        <v>83</v>
      </c>
      <c r="C96" s="60" t="s">
        <v>6</v>
      </c>
      <c r="D96" s="60" t="s">
        <v>117</v>
      </c>
      <c r="E96" s="60" t="s">
        <v>7</v>
      </c>
      <c r="F96" s="60" t="s">
        <v>115</v>
      </c>
      <c r="G96" s="60" t="str">
        <f t="shared" si="18"/>
        <v>AudBBSW6M</v>
      </c>
      <c r="H96" s="58" t="str">
        <f t="shared" si="19"/>
        <v>AUDSM6AB14Y_Quote</v>
      </c>
      <c r="I96" s="125">
        <v>0</v>
      </c>
      <c r="J96" s="62"/>
      <c r="L96" s="69" t="str">
        <f t="shared" si="16"/>
        <v>Sw</v>
      </c>
      <c r="M96" s="138" t="str">
        <f t="shared" si="17"/>
        <v>obj_0024d#0000</v>
      </c>
      <c r="N96" s="146" t="str">
        <f>IFERROR(_xll.qlRateHelperQuoteName(M96,Trigger),"--")</f>
        <v>AUDSM6AB20Y_Quote</v>
      </c>
      <c r="O96" s="139">
        <f>IFERROR(_xll.qlRateHelperQuoteValue($M96,Trigger),"--")</f>
        <v>3.7675E-2</v>
      </c>
      <c r="P96" s="138" t="b">
        <v>1</v>
      </c>
      <c r="Q96" s="138">
        <v>50</v>
      </c>
      <c r="R96" s="138">
        <v>1</v>
      </c>
      <c r="S96" s="140">
        <f>IFERROR(_xll.qlRateHelperEarliestDate(M96,Trigger),"--")</f>
        <v>42181</v>
      </c>
      <c r="T96" s="140">
        <f>IFERROR(_xll.qlRateHelperPillarDate(M96,Trigger),"--")</f>
        <v>49486</v>
      </c>
      <c r="V96" s="3" t="str">
        <f t="shared" si="15"/>
        <v/>
      </c>
      <c r="W96" s="3" t="e">
        <v>#N/A</v>
      </c>
      <c r="X96" s="3" t="str">
        <f>IFERROR(_xll.qlRateHelperQuoteName(W96,Trigger),"")</f>
        <v/>
      </c>
      <c r="Y96" s="68" t="str">
        <f>IFERROR(_xll.qlRateHelperRate(W96,Trigger),"")</f>
        <v/>
      </c>
      <c r="Z96" s="100" t="str">
        <f>IF(ISERROR(_xll.qlSwapRateHelperSpread($W96)),IF(ISERROR(_xll.qlFuturesRateHelperConvexityAdjustment($W96)),"",_xll.qlFuturesRateHelperConvexityAdjustment($W96)),_xll.qlSwapRateHelperSpread($W96))</f>
        <v/>
      </c>
      <c r="AA96" s="4" t="str">
        <f>IFERROR(_xll.qlRateHelperEarliestDate(W96,Trigger),"")</f>
        <v/>
      </c>
      <c r="AB96" s="4" t="str">
        <f>IFERROR(_xll.qlRateHelperPillarDate(W96,Trigger),"")</f>
        <v/>
      </c>
      <c r="AC96" s="68" t="e">
        <v>#N/A</v>
      </c>
      <c r="AD96" s="158"/>
    </row>
    <row r="97" spans="1:30" x14ac:dyDescent="0.2">
      <c r="A97" s="58" t="s">
        <v>25</v>
      </c>
      <c r="B97" s="59" t="s">
        <v>50</v>
      </c>
      <c r="C97" s="60" t="s">
        <v>6</v>
      </c>
      <c r="D97" s="60" t="s">
        <v>117</v>
      </c>
      <c r="E97" s="60" t="s">
        <v>7</v>
      </c>
      <c r="F97" s="60" t="s">
        <v>115</v>
      </c>
      <c r="G97" s="60" t="str">
        <f t="shared" si="18"/>
        <v>AudBBSW6M</v>
      </c>
      <c r="H97" s="58" t="str">
        <f t="shared" si="19"/>
        <v>AUDSM6AB15Y_Quote</v>
      </c>
      <c r="I97" s="125">
        <v>0</v>
      </c>
      <c r="J97" s="62" t="str">
        <f>_xll.qlSwapRateHelper2(,H97,1,B97,Calendar,D97,E97,F97,G97,I97,C97,,PillarDate,,Permanent,Trigger,ObjectOverwrite)</f>
        <v>obj_00254#0000</v>
      </c>
      <c r="L97" s="69" t="str">
        <f t="shared" si="16"/>
        <v>Sw</v>
      </c>
      <c r="M97" s="138" t="str">
        <f t="shared" si="17"/>
        <v>--</v>
      </c>
      <c r="N97" s="146" t="str">
        <f>IFERROR(_xll.qlRateHelperQuoteName(M97,Trigger),"--")</f>
        <v>--</v>
      </c>
      <c r="O97" s="139" t="str">
        <f>IFERROR(_xll.qlRateHelperQuoteValue($M97,Trigger),"--")</f>
        <v>--</v>
      </c>
      <c r="P97" s="138" t="b">
        <v>0</v>
      </c>
      <c r="Q97" s="138">
        <v>50</v>
      </c>
      <c r="R97" s="138">
        <v>1</v>
      </c>
      <c r="S97" s="140" t="str">
        <f>IFERROR(_xll.qlRateHelperEarliestDate(M97,Trigger),"--")</f>
        <v>--</v>
      </c>
      <c r="T97" s="140" t="str">
        <f>IFERROR(_xll.qlRateHelperPillarDate(M97,Trigger),"--")</f>
        <v>--</v>
      </c>
      <c r="V97" s="3" t="str">
        <f t="shared" si="15"/>
        <v/>
      </c>
      <c r="W97" s="3" t="e">
        <v>#N/A</v>
      </c>
      <c r="X97" s="3" t="str">
        <f>IFERROR(_xll.qlRateHelperQuoteName(W97,Trigger),"")</f>
        <v/>
      </c>
      <c r="Y97" s="68" t="str">
        <f>IFERROR(_xll.qlRateHelperRate(W97,Trigger),"")</f>
        <v/>
      </c>
      <c r="Z97" s="100" t="str">
        <f>IF(ISERROR(_xll.qlSwapRateHelperSpread($W97)),IF(ISERROR(_xll.qlFuturesRateHelperConvexityAdjustment($W97)),"",_xll.qlFuturesRateHelperConvexityAdjustment($W97)),_xll.qlSwapRateHelperSpread($W97))</f>
        <v/>
      </c>
      <c r="AA97" s="4" t="str">
        <f>IFERROR(_xll.qlRateHelperEarliestDate(W97,Trigger),"")</f>
        <v/>
      </c>
      <c r="AB97" s="4" t="str">
        <f>IFERROR(_xll.qlRateHelperPillarDate(W97,Trigger),"")</f>
        <v/>
      </c>
      <c r="AC97" s="68" t="e">
        <v>#N/A</v>
      </c>
      <c r="AD97" s="158"/>
    </row>
    <row r="98" spans="1:30" x14ac:dyDescent="0.2">
      <c r="A98" s="58" t="s">
        <v>25</v>
      </c>
      <c r="B98" s="59" t="s">
        <v>84</v>
      </c>
      <c r="C98" s="60" t="s">
        <v>6</v>
      </c>
      <c r="D98" s="60" t="s">
        <v>117</v>
      </c>
      <c r="E98" s="60" t="s">
        <v>7</v>
      </c>
      <c r="F98" s="60" t="s">
        <v>115</v>
      </c>
      <c r="G98" s="60" t="str">
        <f t="shared" si="18"/>
        <v>AudBBSW6M</v>
      </c>
      <c r="H98" s="58" t="str">
        <f t="shared" si="19"/>
        <v>AUDSM6AB16Y_Quote</v>
      </c>
      <c r="I98" s="125">
        <v>0</v>
      </c>
      <c r="J98" s="62"/>
      <c r="L98" s="69" t="str">
        <f t="shared" si="16"/>
        <v>Sw</v>
      </c>
      <c r="M98" s="138" t="str">
        <f t="shared" si="17"/>
        <v>--</v>
      </c>
      <c r="N98" s="146" t="str">
        <f>IFERROR(_xll.qlRateHelperQuoteName(M98,Trigger),"--")</f>
        <v>--</v>
      </c>
      <c r="O98" s="139" t="str">
        <f>IFERROR(_xll.qlRateHelperQuoteValue($M98,Trigger),"--")</f>
        <v>--</v>
      </c>
      <c r="P98" s="138" t="b">
        <v>0</v>
      </c>
      <c r="Q98" s="138">
        <v>50</v>
      </c>
      <c r="R98" s="138">
        <v>1</v>
      </c>
      <c r="S98" s="140" t="str">
        <f>IFERROR(_xll.qlRateHelperEarliestDate(M98,Trigger),"--")</f>
        <v>--</v>
      </c>
      <c r="T98" s="140" t="str">
        <f>IFERROR(_xll.qlRateHelperPillarDate(M98,Trigger),"--")</f>
        <v>--</v>
      </c>
      <c r="V98" s="3" t="str">
        <f t="shared" si="15"/>
        <v/>
      </c>
      <c r="W98" s="3" t="e">
        <v>#N/A</v>
      </c>
      <c r="X98" s="3" t="str">
        <f>IFERROR(_xll.qlRateHelperQuoteName(W98,Trigger),"")</f>
        <v/>
      </c>
      <c r="Y98" s="68" t="str">
        <f>IFERROR(_xll.qlRateHelperRate(W98,Trigger),"")</f>
        <v/>
      </c>
      <c r="Z98" s="100" t="str">
        <f>IF(ISERROR(_xll.qlSwapRateHelperSpread($W98)),IF(ISERROR(_xll.qlFuturesRateHelperConvexityAdjustment($W98)),"",_xll.qlFuturesRateHelperConvexityAdjustment($W98)),_xll.qlSwapRateHelperSpread($W98))</f>
        <v/>
      </c>
      <c r="AA98" s="4" t="str">
        <f>IFERROR(_xll.qlRateHelperEarliestDate(W98,Trigger),"")</f>
        <v/>
      </c>
      <c r="AB98" s="4" t="str">
        <f>IFERROR(_xll.qlRateHelperPillarDate(W98,Trigger),"")</f>
        <v/>
      </c>
      <c r="AC98" s="68" t="e">
        <v>#N/A</v>
      </c>
      <c r="AD98" s="158"/>
    </row>
    <row r="99" spans="1:30" x14ac:dyDescent="0.2">
      <c r="A99" s="58" t="s">
        <v>25</v>
      </c>
      <c r="B99" s="59" t="s">
        <v>85</v>
      </c>
      <c r="C99" s="60" t="s">
        <v>6</v>
      </c>
      <c r="D99" s="60" t="s">
        <v>117</v>
      </c>
      <c r="E99" s="60" t="s">
        <v>7</v>
      </c>
      <c r="F99" s="60" t="s">
        <v>115</v>
      </c>
      <c r="G99" s="60" t="str">
        <f t="shared" si="18"/>
        <v>AudBBSW6M</v>
      </c>
      <c r="H99" s="58" t="str">
        <f t="shared" si="19"/>
        <v>AUDSM6AB17Y_Quote</v>
      </c>
      <c r="I99" s="125">
        <v>0</v>
      </c>
      <c r="J99" s="62"/>
      <c r="L99" s="69" t="str">
        <f t="shared" si="16"/>
        <v>Sw</v>
      </c>
      <c r="M99" s="138" t="str">
        <f t="shared" si="17"/>
        <v>--</v>
      </c>
      <c r="N99" s="146" t="str">
        <f>IFERROR(_xll.qlRateHelperQuoteName(M99,Trigger),"--")</f>
        <v>--</v>
      </c>
      <c r="O99" s="139" t="str">
        <f>IFERROR(_xll.qlRateHelperQuoteValue($M99,Trigger),"--")</f>
        <v>--</v>
      </c>
      <c r="P99" s="138" t="b">
        <v>0</v>
      </c>
      <c r="Q99" s="138">
        <v>50</v>
      </c>
      <c r="R99" s="138">
        <v>1</v>
      </c>
      <c r="S99" s="140" t="str">
        <f>IFERROR(_xll.qlRateHelperEarliestDate(M99,Trigger),"--")</f>
        <v>--</v>
      </c>
      <c r="T99" s="140" t="str">
        <f>IFERROR(_xll.qlRateHelperPillarDate(M99,Trigger),"--")</f>
        <v>--</v>
      </c>
      <c r="V99" s="3" t="str">
        <f t="shared" si="15"/>
        <v/>
      </c>
      <c r="W99" s="3" t="e">
        <v>#N/A</v>
      </c>
      <c r="X99" s="3" t="str">
        <f>IFERROR(_xll.qlRateHelperQuoteName(W99,Trigger),"")</f>
        <v/>
      </c>
      <c r="Y99" s="68" t="str">
        <f>IFERROR(_xll.qlRateHelperRate(W99,Trigger),"")</f>
        <v/>
      </c>
      <c r="Z99" s="100" t="str">
        <f>IF(ISERROR(_xll.qlSwapRateHelperSpread($W99)),IF(ISERROR(_xll.qlFuturesRateHelperConvexityAdjustment($W99)),"",_xll.qlFuturesRateHelperConvexityAdjustment($W99)),_xll.qlSwapRateHelperSpread($W99))</f>
        <v/>
      </c>
      <c r="AA99" s="4" t="str">
        <f>IFERROR(_xll.qlRateHelperEarliestDate(W99,Trigger),"")</f>
        <v/>
      </c>
      <c r="AB99" s="4" t="str">
        <f>IFERROR(_xll.qlRateHelperPillarDate(W99,Trigger),"")</f>
        <v/>
      </c>
      <c r="AC99" s="68" t="e">
        <v>#N/A</v>
      </c>
      <c r="AD99" s="158"/>
    </row>
    <row r="100" spans="1:30" x14ac:dyDescent="0.2">
      <c r="A100" s="58" t="s">
        <v>25</v>
      </c>
      <c r="B100" s="59" t="s">
        <v>86</v>
      </c>
      <c r="C100" s="60" t="s">
        <v>6</v>
      </c>
      <c r="D100" s="60" t="s">
        <v>117</v>
      </c>
      <c r="E100" s="60" t="s">
        <v>7</v>
      </c>
      <c r="F100" s="60" t="s">
        <v>115</v>
      </c>
      <c r="G100" s="60" t="str">
        <f t="shared" si="18"/>
        <v>AudBBSW6M</v>
      </c>
      <c r="H100" s="58" t="str">
        <f t="shared" si="19"/>
        <v>AUDSM6AB18Y_Quote</v>
      </c>
      <c r="I100" s="125">
        <v>0</v>
      </c>
      <c r="J100" s="62"/>
      <c r="L100" s="69" t="str">
        <f t="shared" si="16"/>
        <v>Sw</v>
      </c>
      <c r="M100" s="138" t="str">
        <f t="shared" si="17"/>
        <v>--</v>
      </c>
      <c r="N100" s="146" t="str">
        <f>IFERROR(_xll.qlRateHelperQuoteName(M100,Trigger),"--")</f>
        <v>--</v>
      </c>
      <c r="O100" s="139" t="str">
        <f>IFERROR(_xll.qlRateHelperQuoteValue($M100,Trigger),"--")</f>
        <v>--</v>
      </c>
      <c r="P100" s="138" t="b">
        <v>0</v>
      </c>
      <c r="Q100" s="138">
        <v>50</v>
      </c>
      <c r="R100" s="138">
        <v>1</v>
      </c>
      <c r="S100" s="140" t="str">
        <f>IFERROR(_xll.qlRateHelperEarliestDate(M100,Trigger),"--")</f>
        <v>--</v>
      </c>
      <c r="T100" s="140" t="str">
        <f>IFERROR(_xll.qlRateHelperPillarDate(M100,Trigger),"--")</f>
        <v>--</v>
      </c>
      <c r="V100" s="3" t="str">
        <f t="shared" si="15"/>
        <v/>
      </c>
      <c r="W100" s="3" t="e">
        <v>#N/A</v>
      </c>
      <c r="X100" s="3" t="str">
        <f>IFERROR(_xll.qlRateHelperQuoteName(W100,Trigger),"")</f>
        <v/>
      </c>
      <c r="Y100" s="68" t="str">
        <f>IFERROR(_xll.qlRateHelperRate(W100,Trigger),"")</f>
        <v/>
      </c>
      <c r="Z100" s="100" t="str">
        <f>IF(ISERROR(_xll.qlSwapRateHelperSpread($W100)),IF(ISERROR(_xll.qlFuturesRateHelperConvexityAdjustment($W100)),"",_xll.qlFuturesRateHelperConvexityAdjustment($W100)),_xll.qlSwapRateHelperSpread($W100))</f>
        <v/>
      </c>
      <c r="AA100" s="4" t="str">
        <f>IFERROR(_xll.qlRateHelperEarliestDate(W100,Trigger),"")</f>
        <v/>
      </c>
      <c r="AB100" s="4" t="str">
        <f>IFERROR(_xll.qlRateHelperPillarDate(W100,Trigger),"")</f>
        <v/>
      </c>
      <c r="AC100" s="68" t="e">
        <v>#N/A</v>
      </c>
      <c r="AD100" s="158"/>
    </row>
    <row r="101" spans="1:30" x14ac:dyDescent="0.2">
      <c r="A101" s="58" t="s">
        <v>25</v>
      </c>
      <c r="B101" s="59" t="s">
        <v>87</v>
      </c>
      <c r="C101" s="60" t="s">
        <v>6</v>
      </c>
      <c r="D101" s="60" t="s">
        <v>117</v>
      </c>
      <c r="E101" s="60" t="s">
        <v>7</v>
      </c>
      <c r="F101" s="60" t="s">
        <v>115</v>
      </c>
      <c r="G101" s="60" t="str">
        <f t="shared" si="18"/>
        <v>AudBBSW6M</v>
      </c>
      <c r="H101" s="58" t="str">
        <f t="shared" si="19"/>
        <v>AUDSM6AB19Y_Quote</v>
      </c>
      <c r="I101" s="125">
        <v>0</v>
      </c>
      <c r="J101" s="62"/>
      <c r="L101" s="69" t="str">
        <f t="shared" si="16"/>
        <v>Sw</v>
      </c>
      <c r="M101" s="138" t="str">
        <f t="shared" si="17"/>
        <v>--</v>
      </c>
      <c r="N101" s="146" t="str">
        <f>IFERROR(_xll.qlRateHelperQuoteName(M101,Trigger),"--")</f>
        <v>--</v>
      </c>
      <c r="O101" s="139" t="str">
        <f>IFERROR(_xll.qlRateHelperQuoteValue($M101,Trigger),"--")</f>
        <v>--</v>
      </c>
      <c r="P101" s="138" t="b">
        <v>0</v>
      </c>
      <c r="Q101" s="138">
        <v>50</v>
      </c>
      <c r="R101" s="138">
        <v>1</v>
      </c>
      <c r="S101" s="140" t="str">
        <f>IFERROR(_xll.qlRateHelperEarliestDate(M101,Trigger),"--")</f>
        <v>--</v>
      </c>
      <c r="T101" s="140" t="str">
        <f>IFERROR(_xll.qlRateHelperPillarDate(M101,Trigger),"--")</f>
        <v>--</v>
      </c>
      <c r="V101" s="3" t="str">
        <f t="shared" si="15"/>
        <v/>
      </c>
      <c r="W101" s="3" t="e">
        <v>#N/A</v>
      </c>
      <c r="X101" s="3" t="str">
        <f>IFERROR(_xll.qlRateHelperQuoteName(W101,Trigger),"")</f>
        <v/>
      </c>
      <c r="Y101" s="68" t="str">
        <f>IFERROR(_xll.qlRateHelperRate(W101,Trigger),"")</f>
        <v/>
      </c>
      <c r="Z101" s="100" t="str">
        <f>IF(ISERROR(_xll.qlSwapRateHelperSpread($W101)),IF(ISERROR(_xll.qlFuturesRateHelperConvexityAdjustment($W101)),"",_xll.qlFuturesRateHelperConvexityAdjustment($W101)),_xll.qlSwapRateHelperSpread($W101))</f>
        <v/>
      </c>
      <c r="AA101" s="4" t="str">
        <f>IFERROR(_xll.qlRateHelperEarliestDate(W101,Trigger),"")</f>
        <v/>
      </c>
      <c r="AB101" s="4" t="str">
        <f>IFERROR(_xll.qlRateHelperPillarDate(W101,Trigger),"")</f>
        <v/>
      </c>
      <c r="AC101" s="68" t="e">
        <v>#N/A</v>
      </c>
      <c r="AD101" s="158"/>
    </row>
    <row r="102" spans="1:30" x14ac:dyDescent="0.2">
      <c r="A102" s="58" t="s">
        <v>25</v>
      </c>
      <c r="B102" s="59" t="s">
        <v>51</v>
      </c>
      <c r="C102" s="60" t="s">
        <v>6</v>
      </c>
      <c r="D102" s="60" t="s">
        <v>117</v>
      </c>
      <c r="E102" s="60" t="s">
        <v>7</v>
      </c>
      <c r="F102" s="60" t="s">
        <v>115</v>
      </c>
      <c r="G102" s="60" t="str">
        <f t="shared" si="18"/>
        <v>AudBBSW6M</v>
      </c>
      <c r="H102" s="58" t="str">
        <f t="shared" si="19"/>
        <v>AUDSM6AB20Y_Quote</v>
      </c>
      <c r="I102" s="125">
        <v>0</v>
      </c>
      <c r="J102" s="62" t="str">
        <f>_xll.qlSwapRateHelper2(,H102,1,B102,Calendar,D102,E102,F102,G102,I102,C102,,PillarDate,,Permanent,Trigger,ObjectOverwrite)</f>
        <v>obj_0024d#0000</v>
      </c>
      <c r="L102" s="69" t="str">
        <f t="shared" si="16"/>
        <v>Sw</v>
      </c>
      <c r="M102" s="138" t="str">
        <f t="shared" si="17"/>
        <v>--</v>
      </c>
      <c r="N102" s="146" t="str">
        <f>IFERROR(_xll.qlRateHelperQuoteName(M102,Trigger),"--")</f>
        <v>--</v>
      </c>
      <c r="O102" s="139" t="str">
        <f>IFERROR(_xll.qlRateHelperQuoteValue($M102,Trigger),"--")</f>
        <v>--</v>
      </c>
      <c r="P102" s="138" t="b">
        <v>0</v>
      </c>
      <c r="Q102" s="138">
        <v>50</v>
      </c>
      <c r="R102" s="138">
        <v>1</v>
      </c>
      <c r="S102" s="140" t="str">
        <f>IFERROR(_xll.qlRateHelperEarliestDate(M102,Trigger),"--")</f>
        <v>--</v>
      </c>
      <c r="T102" s="140" t="str">
        <f>IFERROR(_xll.qlRateHelperPillarDate(M102,Trigger),"--")</f>
        <v>--</v>
      </c>
      <c r="V102" s="3" t="str">
        <f t="shared" si="15"/>
        <v/>
      </c>
      <c r="W102" s="3" t="e">
        <v>#N/A</v>
      </c>
      <c r="X102" s="3" t="str">
        <f>IFERROR(_xll.qlRateHelperQuoteName(W102,Trigger),"")</f>
        <v/>
      </c>
      <c r="Y102" s="68" t="str">
        <f>IFERROR(_xll.qlRateHelperRate(W102,Trigger),"")</f>
        <v/>
      </c>
      <c r="Z102" s="100" t="str">
        <f>IF(ISERROR(_xll.qlSwapRateHelperSpread($W102)),IF(ISERROR(_xll.qlFuturesRateHelperConvexityAdjustment($W102)),"",_xll.qlFuturesRateHelperConvexityAdjustment($W102)),_xll.qlSwapRateHelperSpread($W102))</f>
        <v/>
      </c>
      <c r="AA102" s="4" t="str">
        <f>IFERROR(_xll.qlRateHelperEarliestDate(W102,Trigger),"")</f>
        <v/>
      </c>
      <c r="AB102" s="4" t="str">
        <f>IFERROR(_xll.qlRateHelperPillarDate(W102,Trigger),"")</f>
        <v/>
      </c>
      <c r="AC102" s="68" t="e">
        <v>#N/A</v>
      </c>
      <c r="AD102" s="158"/>
    </row>
    <row r="103" spans="1:30" x14ac:dyDescent="0.2">
      <c r="A103" s="58" t="s">
        <v>25</v>
      </c>
      <c r="B103" s="59" t="s">
        <v>88</v>
      </c>
      <c r="C103" s="60" t="s">
        <v>6</v>
      </c>
      <c r="D103" s="60" t="s">
        <v>117</v>
      </c>
      <c r="E103" s="60" t="s">
        <v>7</v>
      </c>
      <c r="F103" s="60" t="s">
        <v>115</v>
      </c>
      <c r="G103" s="60" t="str">
        <f t="shared" si="18"/>
        <v>AudBBSW6M</v>
      </c>
      <c r="H103" s="58" t="str">
        <f t="shared" si="19"/>
        <v>AUDSM6AB21Y_Quote</v>
      </c>
      <c r="I103" s="125">
        <v>0</v>
      </c>
      <c r="J103" s="62"/>
      <c r="L103" s="69" t="str">
        <f t="shared" si="16"/>
        <v>Sw</v>
      </c>
      <c r="M103" s="138" t="str">
        <f t="shared" si="17"/>
        <v>--</v>
      </c>
      <c r="N103" s="146" t="str">
        <f>IFERROR(_xll.qlRateHelperQuoteName(M103,Trigger),"--")</f>
        <v>--</v>
      </c>
      <c r="O103" s="139" t="str">
        <f>IFERROR(_xll.qlRateHelperQuoteValue($M103,Trigger),"--")</f>
        <v>--</v>
      </c>
      <c r="P103" s="138" t="b">
        <v>0</v>
      </c>
      <c r="Q103" s="138">
        <v>50</v>
      </c>
      <c r="R103" s="138">
        <v>1</v>
      </c>
      <c r="S103" s="140" t="str">
        <f>IFERROR(_xll.qlRateHelperEarliestDate(M103,Trigger),"--")</f>
        <v>--</v>
      </c>
      <c r="T103" s="140" t="str">
        <f>IFERROR(_xll.qlRateHelperPillarDate(M103,Trigger),"--")</f>
        <v>--</v>
      </c>
      <c r="V103" s="3" t="str">
        <f t="shared" si="15"/>
        <v/>
      </c>
      <c r="W103" s="3" t="e">
        <v>#N/A</v>
      </c>
      <c r="X103" s="3" t="str">
        <f>IFERROR(_xll.qlRateHelperQuoteName(W103,Trigger),"")</f>
        <v/>
      </c>
      <c r="Y103" s="68" t="str">
        <f>IFERROR(_xll.qlRateHelperRate(W103,Trigger),"")</f>
        <v/>
      </c>
      <c r="Z103" s="100" t="str">
        <f>IF(ISERROR(_xll.qlSwapRateHelperSpread($W103)),IF(ISERROR(_xll.qlFuturesRateHelperConvexityAdjustment($W103)),"",_xll.qlFuturesRateHelperConvexityAdjustment($W103)),_xll.qlSwapRateHelperSpread($W103))</f>
        <v/>
      </c>
      <c r="AA103" s="4" t="str">
        <f>IFERROR(_xll.qlRateHelperEarliestDate(W103,Trigger),"")</f>
        <v/>
      </c>
      <c r="AB103" s="4" t="str">
        <f>IFERROR(_xll.qlRateHelperPillarDate(W103,Trigger),"")</f>
        <v/>
      </c>
      <c r="AC103" s="68" t="e">
        <v>#N/A</v>
      </c>
      <c r="AD103" s="158"/>
    </row>
    <row r="104" spans="1:30" x14ac:dyDescent="0.2">
      <c r="A104" s="58" t="s">
        <v>25</v>
      </c>
      <c r="B104" s="59" t="s">
        <v>89</v>
      </c>
      <c r="C104" s="60" t="s">
        <v>6</v>
      </c>
      <c r="D104" s="60" t="s">
        <v>117</v>
      </c>
      <c r="E104" s="60" t="s">
        <v>7</v>
      </c>
      <c r="F104" s="60" t="s">
        <v>115</v>
      </c>
      <c r="G104" s="60" t="str">
        <f t="shared" si="18"/>
        <v>AudBBSW6M</v>
      </c>
      <c r="H104" s="58" t="str">
        <f t="shared" si="19"/>
        <v>AUDSM6AB22Y_Quote</v>
      </c>
      <c r="I104" s="125">
        <v>0</v>
      </c>
      <c r="J104" s="62"/>
      <c r="L104" s="69" t="str">
        <f t="shared" si="16"/>
        <v>Sw</v>
      </c>
      <c r="M104" s="138" t="str">
        <f t="shared" si="17"/>
        <v>--</v>
      </c>
      <c r="N104" s="146" t="str">
        <f>IFERROR(_xll.qlRateHelperQuoteName(M104,Trigger),"--")</f>
        <v>--</v>
      </c>
      <c r="O104" s="139" t="str">
        <f>IFERROR(_xll.qlRateHelperQuoteValue($M104,Trigger),"--")</f>
        <v>--</v>
      </c>
      <c r="P104" s="138" t="b">
        <v>0</v>
      </c>
      <c r="Q104" s="138">
        <v>50</v>
      </c>
      <c r="R104" s="138">
        <v>1</v>
      </c>
      <c r="S104" s="140" t="str">
        <f>IFERROR(_xll.qlRateHelperEarliestDate(M104,Trigger),"--")</f>
        <v>--</v>
      </c>
      <c r="T104" s="140" t="str">
        <f>IFERROR(_xll.qlRateHelperPillarDate(M104,Trigger),"--")</f>
        <v>--</v>
      </c>
      <c r="V104" s="3" t="str">
        <f t="shared" si="15"/>
        <v/>
      </c>
      <c r="W104" s="3" t="e">
        <v>#N/A</v>
      </c>
      <c r="X104" s="3" t="str">
        <f>IFERROR(_xll.qlRateHelperQuoteName(W104,Trigger),"")</f>
        <v/>
      </c>
      <c r="Y104" s="68" t="str">
        <f>IFERROR(_xll.qlRateHelperRate(W104,Trigger),"")</f>
        <v/>
      </c>
      <c r="Z104" s="100" t="str">
        <f>IF(ISERROR(_xll.qlSwapRateHelperSpread($W104)),IF(ISERROR(_xll.qlFuturesRateHelperConvexityAdjustment($W104)),"",_xll.qlFuturesRateHelperConvexityAdjustment($W104)),_xll.qlSwapRateHelperSpread($W104))</f>
        <v/>
      </c>
      <c r="AA104" s="4" t="str">
        <f>IFERROR(_xll.qlRateHelperEarliestDate(W104,Trigger),"")</f>
        <v/>
      </c>
      <c r="AB104" s="4" t="str">
        <f>IFERROR(_xll.qlRateHelperPillarDate(W104,Trigger),"")</f>
        <v/>
      </c>
      <c r="AC104" s="68" t="e">
        <v>#N/A</v>
      </c>
      <c r="AD104" s="158"/>
    </row>
    <row r="105" spans="1:30" x14ac:dyDescent="0.2">
      <c r="A105" s="58" t="s">
        <v>25</v>
      </c>
      <c r="B105" s="59" t="s">
        <v>90</v>
      </c>
      <c r="C105" s="60" t="s">
        <v>6</v>
      </c>
      <c r="D105" s="60" t="s">
        <v>117</v>
      </c>
      <c r="E105" s="60" t="s">
        <v>7</v>
      </c>
      <c r="F105" s="60" t="s">
        <v>115</v>
      </c>
      <c r="G105" s="60" t="str">
        <f t="shared" si="18"/>
        <v>AudBBSW6M</v>
      </c>
      <c r="H105" s="58" t="str">
        <f t="shared" si="19"/>
        <v>AUDSM6AB23Y_Quote</v>
      </c>
      <c r="I105" s="125">
        <v>0</v>
      </c>
      <c r="J105" s="62"/>
      <c r="L105" s="69" t="str">
        <f t="shared" si="16"/>
        <v>Sw</v>
      </c>
      <c r="M105" s="138" t="str">
        <f t="shared" si="17"/>
        <v>--</v>
      </c>
      <c r="N105" s="146" t="str">
        <f>IFERROR(_xll.qlRateHelperQuoteName(M105,Trigger),"--")</f>
        <v>--</v>
      </c>
      <c r="O105" s="139" t="str">
        <f>IFERROR(_xll.qlRateHelperQuoteValue($M105,Trigger),"--")</f>
        <v>--</v>
      </c>
      <c r="P105" s="138" t="b">
        <v>0</v>
      </c>
      <c r="Q105" s="138">
        <v>50</v>
      </c>
      <c r="R105" s="138">
        <v>1</v>
      </c>
      <c r="S105" s="140" t="str">
        <f>IFERROR(_xll.qlRateHelperEarliestDate(M105,Trigger),"--")</f>
        <v>--</v>
      </c>
      <c r="T105" s="140" t="str">
        <f>IFERROR(_xll.qlRateHelperPillarDate(M105,Trigger),"--")</f>
        <v>--</v>
      </c>
      <c r="V105" s="3" t="str">
        <f t="shared" si="15"/>
        <v/>
      </c>
      <c r="W105" s="3" t="e">
        <v>#N/A</v>
      </c>
      <c r="X105" s="3" t="str">
        <f>IFERROR(_xll.qlRateHelperQuoteName(W105,Trigger),"")</f>
        <v/>
      </c>
      <c r="Y105" s="68" t="str">
        <f>IFERROR(_xll.qlRateHelperRate(W105,Trigger),"")</f>
        <v/>
      </c>
      <c r="Z105" s="100" t="str">
        <f>IF(ISERROR(_xll.qlSwapRateHelperSpread($W105)),IF(ISERROR(_xll.qlFuturesRateHelperConvexityAdjustment($W105)),"",_xll.qlFuturesRateHelperConvexityAdjustment($W105)),_xll.qlSwapRateHelperSpread($W105))</f>
        <v/>
      </c>
      <c r="AA105" s="4" t="str">
        <f>IFERROR(_xll.qlRateHelperEarliestDate(W105,Trigger),"")</f>
        <v/>
      </c>
      <c r="AB105" s="4" t="str">
        <f>IFERROR(_xll.qlRateHelperPillarDate(W105,Trigger),"")</f>
        <v/>
      </c>
      <c r="AC105" s="68" t="e">
        <v>#N/A</v>
      </c>
      <c r="AD105" s="158"/>
    </row>
    <row r="106" spans="1:30" x14ac:dyDescent="0.2">
      <c r="A106" s="58" t="s">
        <v>25</v>
      </c>
      <c r="B106" s="59" t="s">
        <v>91</v>
      </c>
      <c r="C106" s="60" t="s">
        <v>6</v>
      </c>
      <c r="D106" s="60" t="s">
        <v>117</v>
      </c>
      <c r="E106" s="60" t="s">
        <v>7</v>
      </c>
      <c r="F106" s="60" t="s">
        <v>115</v>
      </c>
      <c r="G106" s="60" t="str">
        <f t="shared" si="18"/>
        <v>AudBBSW6M</v>
      </c>
      <c r="H106" s="58" t="str">
        <f t="shared" si="19"/>
        <v>AUDSM6AB24Y_Quote</v>
      </c>
      <c r="I106" s="125">
        <v>0</v>
      </c>
      <c r="J106" s="62"/>
      <c r="L106" s="69" t="str">
        <f t="shared" si="16"/>
        <v>Sw</v>
      </c>
      <c r="M106" s="138" t="str">
        <f t="shared" si="17"/>
        <v>obj_0024f#0000</v>
      </c>
      <c r="N106" s="146" t="str">
        <f>IFERROR(_xll.qlRateHelperQuoteName(M106,Trigger),"--")</f>
        <v>AUDSM6AB30Y_Quote</v>
      </c>
      <c r="O106" s="139">
        <f>IFERROR(_xll.qlRateHelperQuoteValue($M106,Trigger),"--")</f>
        <v>3.8225000000000002E-2</v>
      </c>
      <c r="P106" s="138" t="b">
        <v>1</v>
      </c>
      <c r="Q106" s="138">
        <v>50</v>
      </c>
      <c r="R106" s="138">
        <v>1</v>
      </c>
      <c r="S106" s="140">
        <f>IFERROR(_xll.qlRateHelperEarliestDate(M106,Trigger),"--")</f>
        <v>42181</v>
      </c>
      <c r="T106" s="140">
        <f>IFERROR(_xll.qlRateHelperPillarDate(M106,Trigger),"--")</f>
        <v>53139</v>
      </c>
      <c r="V106" s="3" t="str">
        <f t="shared" si="15"/>
        <v/>
      </c>
      <c r="W106" s="3" t="e">
        <v>#N/A</v>
      </c>
      <c r="X106" s="3" t="str">
        <f>IFERROR(_xll.qlRateHelperQuoteName(W106,Trigger),"")</f>
        <v/>
      </c>
      <c r="Y106" s="68" t="str">
        <f>IFERROR(_xll.qlRateHelperRate(W106,Trigger),"")</f>
        <v/>
      </c>
      <c r="Z106" s="100" t="str">
        <f>IF(ISERROR(_xll.qlSwapRateHelperSpread($W106)),IF(ISERROR(_xll.qlFuturesRateHelperConvexityAdjustment($W106)),"",_xll.qlFuturesRateHelperConvexityAdjustment($W106)),_xll.qlSwapRateHelperSpread($W106))</f>
        <v/>
      </c>
      <c r="AA106" s="4" t="str">
        <f>IFERROR(_xll.qlRateHelperEarliestDate(W106,Trigger),"")</f>
        <v/>
      </c>
      <c r="AB106" s="4" t="str">
        <f>IFERROR(_xll.qlRateHelperPillarDate(W106,Trigger),"")</f>
        <v/>
      </c>
      <c r="AC106" s="68" t="e">
        <v>#N/A</v>
      </c>
      <c r="AD106" s="158"/>
    </row>
    <row r="107" spans="1:30" x14ac:dyDescent="0.2">
      <c r="A107" s="58" t="s">
        <v>25</v>
      </c>
      <c r="B107" s="59" t="s">
        <v>52</v>
      </c>
      <c r="C107" s="60" t="s">
        <v>6</v>
      </c>
      <c r="D107" s="60" t="s">
        <v>117</v>
      </c>
      <c r="E107" s="60" t="s">
        <v>7</v>
      </c>
      <c r="F107" s="60" t="s">
        <v>115</v>
      </c>
      <c r="G107" s="60" t="str">
        <f t="shared" si="18"/>
        <v>AudBBSW6M</v>
      </c>
      <c r="H107" s="58" t="str">
        <f t="shared" si="19"/>
        <v>AUDSM6AB25Y_Quote</v>
      </c>
      <c r="I107" s="125">
        <v>0</v>
      </c>
      <c r="J107" s="62"/>
      <c r="L107" s="69" t="str">
        <f t="shared" si="16"/>
        <v>Sw</v>
      </c>
      <c r="M107" s="138" t="str">
        <f t="shared" si="17"/>
        <v>--</v>
      </c>
      <c r="N107" s="146" t="str">
        <f>IFERROR(_xll.qlRateHelperQuoteName(M107,Trigger),"--")</f>
        <v>--</v>
      </c>
      <c r="O107" s="139" t="str">
        <f>IFERROR(_xll.qlRateHelperQuoteValue($M107,Trigger),"--")</f>
        <v>--</v>
      </c>
      <c r="P107" s="138" t="b">
        <v>0</v>
      </c>
      <c r="Q107" s="138">
        <v>50</v>
      </c>
      <c r="R107" s="138">
        <v>1</v>
      </c>
      <c r="S107" s="140" t="str">
        <f>IFERROR(_xll.qlRateHelperEarliestDate(M107,Trigger),"--")</f>
        <v>--</v>
      </c>
      <c r="T107" s="140" t="str">
        <f>IFERROR(_xll.qlRateHelperPillarDate(M107,Trigger),"--")</f>
        <v>--</v>
      </c>
      <c r="V107" s="3" t="str">
        <f t="shared" si="15"/>
        <v/>
      </c>
      <c r="W107" s="3" t="e">
        <v>#N/A</v>
      </c>
      <c r="X107" s="3" t="str">
        <f>IFERROR(_xll.qlRateHelperQuoteName(W107,Trigger),"")</f>
        <v/>
      </c>
      <c r="Y107" s="68" t="str">
        <f>IFERROR(_xll.qlRateHelperRate(W107,Trigger),"")</f>
        <v/>
      </c>
      <c r="Z107" s="100" t="str">
        <f>IF(ISERROR(_xll.qlSwapRateHelperSpread($W107)),IF(ISERROR(_xll.qlFuturesRateHelperConvexityAdjustment($W107)),"",_xll.qlFuturesRateHelperConvexityAdjustment($W107)),_xll.qlSwapRateHelperSpread($W107))</f>
        <v/>
      </c>
      <c r="AA107" s="4" t="str">
        <f>IFERROR(_xll.qlRateHelperEarliestDate(W107,Trigger),"")</f>
        <v/>
      </c>
      <c r="AB107" s="4" t="str">
        <f>IFERROR(_xll.qlRateHelperPillarDate(W107,Trigger),"")</f>
        <v/>
      </c>
      <c r="AC107" s="68" t="e">
        <v>#N/A</v>
      </c>
      <c r="AD107" s="158"/>
    </row>
    <row r="108" spans="1:30" x14ac:dyDescent="0.2">
      <c r="A108" s="58" t="s">
        <v>25</v>
      </c>
      <c r="B108" s="59" t="s">
        <v>92</v>
      </c>
      <c r="C108" s="60" t="s">
        <v>6</v>
      </c>
      <c r="D108" s="60" t="s">
        <v>117</v>
      </c>
      <c r="E108" s="60" t="s">
        <v>7</v>
      </c>
      <c r="F108" s="60" t="s">
        <v>115</v>
      </c>
      <c r="G108" s="60" t="str">
        <f t="shared" si="18"/>
        <v>AudBBSW6M</v>
      </c>
      <c r="H108" s="58" t="str">
        <f t="shared" si="19"/>
        <v>AUDSM6AB26Y_Quote</v>
      </c>
      <c r="I108" s="125">
        <v>0</v>
      </c>
      <c r="J108" s="62"/>
      <c r="L108" s="69" t="str">
        <f t="shared" si="16"/>
        <v>Sw</v>
      </c>
      <c r="M108" s="138" t="str">
        <f t="shared" si="17"/>
        <v>--</v>
      </c>
      <c r="N108" s="146" t="str">
        <f>IFERROR(_xll.qlRateHelperQuoteName(M108,Trigger),"--")</f>
        <v>--</v>
      </c>
      <c r="O108" s="139" t="str">
        <f>IFERROR(_xll.qlRateHelperQuoteValue($M108,Trigger),"--")</f>
        <v>--</v>
      </c>
      <c r="P108" s="138" t="b">
        <v>0</v>
      </c>
      <c r="Q108" s="138">
        <v>50</v>
      </c>
      <c r="R108" s="138">
        <v>1</v>
      </c>
      <c r="S108" s="140" t="str">
        <f>IFERROR(_xll.qlRateHelperEarliestDate(M108,Trigger),"--")</f>
        <v>--</v>
      </c>
      <c r="T108" s="140" t="str">
        <f>IFERROR(_xll.qlRateHelperPillarDate(M108,Trigger),"--")</f>
        <v>--</v>
      </c>
      <c r="V108" s="3" t="str">
        <f t="shared" si="15"/>
        <v/>
      </c>
      <c r="W108" s="3" t="e">
        <v>#N/A</v>
      </c>
      <c r="X108" s="3" t="str">
        <f>IFERROR(_xll.qlRateHelperQuoteName(W108,Trigger),"")</f>
        <v/>
      </c>
      <c r="Y108" s="68" t="str">
        <f>IFERROR(_xll.qlRateHelperRate(W108,Trigger),"")</f>
        <v/>
      </c>
      <c r="Z108" s="100" t="str">
        <f>IF(ISERROR(_xll.qlSwapRateHelperSpread($W108)),IF(ISERROR(_xll.qlFuturesRateHelperConvexityAdjustment($W108)),"",_xll.qlFuturesRateHelperConvexityAdjustment($W108)),_xll.qlSwapRateHelperSpread($W108))</f>
        <v/>
      </c>
      <c r="AA108" s="4" t="str">
        <f>IFERROR(_xll.qlRateHelperEarliestDate(W108,Trigger),"")</f>
        <v/>
      </c>
      <c r="AB108" s="4" t="str">
        <f>IFERROR(_xll.qlRateHelperPillarDate(W108,Trigger),"")</f>
        <v/>
      </c>
      <c r="AC108" s="68" t="e">
        <v>#N/A</v>
      </c>
      <c r="AD108" s="158"/>
    </row>
    <row r="109" spans="1:30" x14ac:dyDescent="0.2">
      <c r="A109" s="58" t="s">
        <v>25</v>
      </c>
      <c r="B109" s="59" t="s">
        <v>53</v>
      </c>
      <c r="C109" s="60" t="s">
        <v>6</v>
      </c>
      <c r="D109" s="60" t="s">
        <v>117</v>
      </c>
      <c r="E109" s="60" t="s">
        <v>7</v>
      </c>
      <c r="F109" s="60" t="s">
        <v>115</v>
      </c>
      <c r="G109" s="60" t="str">
        <f t="shared" si="18"/>
        <v>AudBBSW6M</v>
      </c>
      <c r="H109" s="58" t="str">
        <f t="shared" si="19"/>
        <v>AUDSM6AB27Y_Quote</v>
      </c>
      <c r="I109" s="125">
        <v>0</v>
      </c>
      <c r="J109" s="62"/>
      <c r="L109" s="69" t="str">
        <f t="shared" si="16"/>
        <v>Sw</v>
      </c>
      <c r="M109" s="138" t="str">
        <f t="shared" si="17"/>
        <v>--</v>
      </c>
      <c r="N109" s="146" t="str">
        <f>IFERROR(_xll.qlRateHelperQuoteName(M109,Trigger),"--")</f>
        <v>--</v>
      </c>
      <c r="O109" s="139" t="str">
        <f>IFERROR(_xll.qlRateHelperQuoteValue($M109,Trigger),"--")</f>
        <v>--</v>
      </c>
      <c r="P109" s="138" t="b">
        <v>0</v>
      </c>
      <c r="Q109" s="138">
        <v>50</v>
      </c>
      <c r="R109" s="138">
        <v>1</v>
      </c>
      <c r="S109" s="140" t="str">
        <f>IFERROR(_xll.qlRateHelperEarliestDate(M109,Trigger),"--")</f>
        <v>--</v>
      </c>
      <c r="T109" s="140" t="str">
        <f>IFERROR(_xll.qlRateHelperPillarDate(M109,Trigger),"--")</f>
        <v>--</v>
      </c>
      <c r="V109" s="3" t="str">
        <f t="shared" si="15"/>
        <v/>
      </c>
      <c r="W109" s="3" t="e">
        <v>#N/A</v>
      </c>
      <c r="X109" s="3" t="str">
        <f>IFERROR(_xll.qlRateHelperQuoteName(W109,Trigger),"")</f>
        <v/>
      </c>
      <c r="Y109" s="68" t="str">
        <f>IFERROR(_xll.qlRateHelperRate(W109,Trigger),"")</f>
        <v/>
      </c>
      <c r="Z109" s="100" t="str">
        <f>IF(ISERROR(_xll.qlSwapRateHelperSpread($W109)),IF(ISERROR(_xll.qlFuturesRateHelperConvexityAdjustment($W109)),"",_xll.qlFuturesRateHelperConvexityAdjustment($W109)),_xll.qlSwapRateHelperSpread($W109))</f>
        <v/>
      </c>
      <c r="AA109" s="4" t="str">
        <f>IFERROR(_xll.qlRateHelperEarliestDate(W109,Trigger),"")</f>
        <v/>
      </c>
      <c r="AB109" s="4" t="str">
        <f>IFERROR(_xll.qlRateHelperPillarDate(W109,Trigger),"")</f>
        <v/>
      </c>
      <c r="AC109" s="68" t="e">
        <v>#N/A</v>
      </c>
      <c r="AD109" s="158"/>
    </row>
    <row r="110" spans="1:30" x14ac:dyDescent="0.2">
      <c r="A110" s="58" t="s">
        <v>25</v>
      </c>
      <c r="B110" s="59" t="s">
        <v>93</v>
      </c>
      <c r="C110" s="60" t="s">
        <v>6</v>
      </c>
      <c r="D110" s="60" t="s">
        <v>117</v>
      </c>
      <c r="E110" s="60" t="s">
        <v>7</v>
      </c>
      <c r="F110" s="60" t="s">
        <v>115</v>
      </c>
      <c r="G110" s="60" t="str">
        <f t="shared" si="18"/>
        <v>AudBBSW6M</v>
      </c>
      <c r="H110" s="58" t="str">
        <f t="shared" si="19"/>
        <v>AUDSM6AB28Y_Quote</v>
      </c>
      <c r="I110" s="125">
        <v>0</v>
      </c>
      <c r="J110" s="62"/>
      <c r="L110" s="70" t="str">
        <f t="shared" si="16"/>
        <v>Sw</v>
      </c>
      <c r="M110" s="141" t="str">
        <f t="shared" si="17"/>
        <v>--</v>
      </c>
      <c r="N110" s="151" t="str">
        <f>IFERROR(_xll.qlRateHelperQuoteName(M110,Trigger),"--")</f>
        <v>--</v>
      </c>
      <c r="O110" s="152" t="str">
        <f>IFERROR(_xll.qlRateHelperQuoteValue($M110,Trigger),"--")</f>
        <v>--</v>
      </c>
      <c r="P110" s="141" t="b">
        <v>0</v>
      </c>
      <c r="Q110" s="141">
        <v>50</v>
      </c>
      <c r="R110" s="141">
        <v>1</v>
      </c>
      <c r="S110" s="150" t="str">
        <f>IFERROR(_xll.qlRateHelperEarliestDate(M110,Trigger),"--")</f>
        <v>--</v>
      </c>
      <c r="T110" s="150" t="str">
        <f>IFERROR(_xll.qlRateHelperPillarDate(M110,Trigger),"--")</f>
        <v>--</v>
      </c>
      <c r="V110" s="5" t="str">
        <f t="shared" si="15"/>
        <v/>
      </c>
      <c r="W110" s="5" t="e">
        <v>#N/A</v>
      </c>
      <c r="X110" s="5" t="str">
        <f>IFERROR(_xll.qlRateHelperQuoteName(W110,Trigger),"")</f>
        <v/>
      </c>
      <c r="Y110" s="75" t="str">
        <f>IFERROR(_xll.qlRateHelperRate(W110,Trigger),"")</f>
        <v/>
      </c>
      <c r="Z110" s="101" t="str">
        <f>IF(ISERROR(_xll.qlSwapRateHelperSpread($W110)),IF(ISERROR(_xll.qlFuturesRateHelperConvexityAdjustment($W110)),"",_xll.qlFuturesRateHelperConvexityAdjustment($W110)),_xll.qlSwapRateHelperSpread($W110))</f>
        <v/>
      </c>
      <c r="AA110" s="11" t="str">
        <f>IFERROR(_xll.qlRateHelperEarliestDate(W110,Trigger),"")</f>
        <v/>
      </c>
      <c r="AB110" s="11" t="str">
        <f>IFERROR(_xll.qlRateHelperPillarDate(W110,Trigger),"")</f>
        <v/>
      </c>
      <c r="AC110" s="75" t="e">
        <v>#N/A</v>
      </c>
      <c r="AD110" s="158"/>
    </row>
    <row r="111" spans="1:30" x14ac:dyDescent="0.2">
      <c r="A111" s="58" t="s">
        <v>25</v>
      </c>
      <c r="B111" s="59" t="s">
        <v>94</v>
      </c>
      <c r="C111" s="60" t="s">
        <v>6</v>
      </c>
      <c r="D111" s="60" t="s">
        <v>117</v>
      </c>
      <c r="E111" s="60" t="s">
        <v>7</v>
      </c>
      <c r="F111" s="60" t="s">
        <v>115</v>
      </c>
      <c r="G111" s="60" t="str">
        <f t="shared" si="18"/>
        <v>AudBBSW6M</v>
      </c>
      <c r="H111" s="58" t="str">
        <f t="shared" si="19"/>
        <v>AUDSM6AB29Y_Quote</v>
      </c>
      <c r="I111" s="125">
        <v>0</v>
      </c>
      <c r="J111" s="62"/>
      <c r="AD111" s="158"/>
    </row>
    <row r="112" spans="1:30" x14ac:dyDescent="0.2">
      <c r="A112" s="58" t="s">
        <v>25</v>
      </c>
      <c r="B112" s="59" t="s">
        <v>54</v>
      </c>
      <c r="C112" s="60" t="s">
        <v>6</v>
      </c>
      <c r="D112" s="60" t="s">
        <v>117</v>
      </c>
      <c r="E112" s="60" t="s">
        <v>7</v>
      </c>
      <c r="F112" s="60" t="s">
        <v>115</v>
      </c>
      <c r="G112" s="60" t="str">
        <f t="shared" si="18"/>
        <v>AudBBSW6M</v>
      </c>
      <c r="H112" s="58" t="str">
        <f t="shared" si="19"/>
        <v>AUDSM6AB30Y_Quote</v>
      </c>
      <c r="I112" s="125">
        <v>0</v>
      </c>
      <c r="J112" s="62" t="str">
        <f>_xll.qlSwapRateHelper2(,H112,1,B112,Calendar,D112,E112,F112,G112,I112,C112,,PillarDate,,Permanent,Trigger,ObjectOverwrite)</f>
        <v>obj_0024f#0000</v>
      </c>
      <c r="AD112" s="158"/>
    </row>
    <row r="113" spans="1:30" x14ac:dyDescent="0.2">
      <c r="A113" s="58" t="s">
        <v>25</v>
      </c>
      <c r="B113" s="59" t="s">
        <v>55</v>
      </c>
      <c r="C113" s="60" t="s">
        <v>6</v>
      </c>
      <c r="D113" s="60" t="s">
        <v>117</v>
      </c>
      <c r="E113" s="60" t="s">
        <v>7</v>
      </c>
      <c r="F113" s="60" t="s">
        <v>115</v>
      </c>
      <c r="G113" s="60" t="str">
        <f t="shared" si="18"/>
        <v>AudBBSW6M</v>
      </c>
      <c r="H113" s="58" t="str">
        <f t="shared" si="19"/>
        <v>AUDSM6AB35Y_Quote</v>
      </c>
      <c r="I113" s="125">
        <v>0</v>
      </c>
      <c r="J113" s="62"/>
      <c r="AD113" s="158"/>
    </row>
    <row r="114" spans="1:30" x14ac:dyDescent="0.2">
      <c r="A114" s="58" t="s">
        <v>25</v>
      </c>
      <c r="B114" s="59" t="s">
        <v>56</v>
      </c>
      <c r="C114" s="60" t="s">
        <v>6</v>
      </c>
      <c r="D114" s="60" t="s">
        <v>117</v>
      </c>
      <c r="E114" s="60" t="s">
        <v>7</v>
      </c>
      <c r="F114" s="60" t="s">
        <v>115</v>
      </c>
      <c r="G114" s="60" t="str">
        <f t="shared" si="18"/>
        <v>AudBBSW6M</v>
      </c>
      <c r="H114" s="58" t="str">
        <f t="shared" si="19"/>
        <v>AUDSM6AB40Y_Quote</v>
      </c>
      <c r="I114" s="123">
        <v>0</v>
      </c>
      <c r="J114" s="62"/>
      <c r="AD114" s="158"/>
    </row>
    <row r="115" spans="1:30" x14ac:dyDescent="0.2">
      <c r="A115" s="58" t="s">
        <v>25</v>
      </c>
      <c r="B115" s="59" t="s">
        <v>57</v>
      </c>
      <c r="C115" s="60" t="s">
        <v>6</v>
      </c>
      <c r="D115" s="60" t="s">
        <v>117</v>
      </c>
      <c r="E115" s="60" t="s">
        <v>7</v>
      </c>
      <c r="F115" s="60" t="s">
        <v>115</v>
      </c>
      <c r="G115" s="60" t="str">
        <f t="shared" si="18"/>
        <v>AudBBSW6M</v>
      </c>
      <c r="H115" s="58" t="str">
        <f t="shared" si="19"/>
        <v>AUDSM6AB50Y_Quote</v>
      </c>
      <c r="I115" s="123">
        <v>0</v>
      </c>
      <c r="J115" s="62"/>
      <c r="AD115" s="158"/>
    </row>
    <row r="116" spans="1:30" x14ac:dyDescent="0.2">
      <c r="A116" s="1" t="s">
        <v>25</v>
      </c>
      <c r="B116" s="7" t="s">
        <v>95</v>
      </c>
      <c r="C116" s="6" t="s">
        <v>6</v>
      </c>
      <c r="D116" s="6" t="s">
        <v>117</v>
      </c>
      <c r="E116" s="6" t="s">
        <v>7</v>
      </c>
      <c r="F116" s="6" t="s">
        <v>115</v>
      </c>
      <c r="G116" s="6" t="str">
        <f t="shared" si="18"/>
        <v>AudBBSW6M</v>
      </c>
      <c r="H116" s="1" t="str">
        <f t="shared" si="19"/>
        <v>AUDSM6AB60Y_Quote</v>
      </c>
      <c r="I116" s="126">
        <v>0</v>
      </c>
      <c r="J116" s="2"/>
      <c r="AD116" s="158"/>
    </row>
    <row r="117" spans="1:30" x14ac:dyDescent="0.2">
      <c r="AD117" s="158"/>
    </row>
    <row r="118" spans="1:30" x14ac:dyDescent="0.2">
      <c r="AD118" s="158"/>
    </row>
    <row r="119" spans="1:30" x14ac:dyDescent="0.2">
      <c r="AD119" s="158"/>
    </row>
    <row r="120" spans="1:30" x14ac:dyDescent="0.2">
      <c r="AD120" s="158"/>
    </row>
    <row r="121" spans="1:30" x14ac:dyDescent="0.2">
      <c r="AD121" s="158"/>
    </row>
    <row r="122" spans="1:30" x14ac:dyDescent="0.2">
      <c r="AD122" s="158"/>
    </row>
    <row r="123" spans="1:30" x14ac:dyDescent="0.2">
      <c r="AD123" s="158"/>
    </row>
    <row r="124" spans="1:30" x14ac:dyDescent="0.2">
      <c r="AD124" s="158"/>
    </row>
    <row r="125" spans="1:30" x14ac:dyDescent="0.2">
      <c r="AD125" s="158"/>
    </row>
    <row r="126" spans="1:30" x14ac:dyDescent="0.2">
      <c r="AD126" s="158"/>
    </row>
    <row r="127" spans="1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E3 E6:E8 E41:E77 E80:E116">
      <formula1>"Following,Modified Following,Preceding,Modified Preceding,Unadjusted,Half-Month Modified Following"</formula1>
    </dataValidation>
    <dataValidation type="list" allowBlank="1" showInputMessage="1" showErrorMessage="1" sqref="F3 F6:F8 F41:F77 F80:F1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41:D77 D80:D116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EURSTD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2015-09-25T12:07:48Z</dcterms:modified>
</cp:coreProperties>
</file>