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MainChecks!$C$15:$C$18</definedName>
    <definedName name="FuturesTable">MainChecks!$A$4:$H$13</definedName>
    <definedName name="IMMFutures">MainChecks!$D$15:$D$18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7" i="2" l="1"/>
  <c r="M10" i="2"/>
  <c r="K5" i="2" l="1"/>
  <c r="K16" i="2" l="1"/>
  <c r="K13" i="2"/>
  <c r="K12" i="2"/>
  <c r="L16" i="2"/>
  <c r="L13" i="2"/>
  <c r="L12" i="2"/>
  <c r="K10" i="2" l="1"/>
  <c r="L10" i="2"/>
  <c r="Q16" i="2"/>
  <c r="Q12" i="2"/>
  <c r="K7" i="2" l="1"/>
  <c r="C15" i="2" a="1"/>
  <c r="Q6" i="2"/>
  <c r="Q7" i="2"/>
  <c r="P7" i="2"/>
  <c r="Q5" i="2"/>
  <c r="C15" i="2" l="1"/>
  <c r="C17" i="2"/>
  <c r="C16" i="2"/>
  <c r="C18" i="2"/>
  <c r="K15" i="2" l="1"/>
  <c r="K14" i="2"/>
  <c r="K11" i="2"/>
  <c r="U6" i="2"/>
  <c r="Q10" i="2"/>
  <c r="L15" i="2"/>
  <c r="L14" i="2"/>
  <c r="L11" i="2"/>
  <c r="D15" i="2" a="1"/>
  <c r="U5" i="2"/>
  <c r="D15" i="2" l="1"/>
  <c r="D16" i="2"/>
  <c r="D17" i="2"/>
  <c r="D18" i="2"/>
  <c r="Q11" i="2"/>
  <c r="Q13" i="2"/>
  <c r="Q15" i="2"/>
  <c r="Q14" i="2"/>
</calcChain>
</file>

<file path=xl/sharedStrings.xml><?xml version="1.0" encoding="utf-8"?>
<sst xmlns="http://schemas.openxmlformats.org/spreadsheetml/2006/main" count="113" uniqueCount="59">
  <si>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</si>
  <si>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</si>
  <si>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</si>
  <si>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</si>
  <si>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</si>
  <si>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</si>
  <si>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</si>
  <si>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</si>
  <si>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</si>
  <si>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</si>
  <si>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</si>
  <si>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</si>
  <si>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</si>
  <si>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</si>
  <si>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</si>
  <si>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</si>
  <si>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</si>
  <si>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</si>
  <si>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</si>
  <si>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</si>
  <si>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</si>
  <si>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</si>
  <si>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</si>
  <si>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</si>
  <si>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</si>
  <si>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</si>
  <si>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</si>
  <si>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</si>
  <si>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</si>
  <si>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</si>
  <si>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</si>
  <si>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</si>
  <si>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</si>
  <si>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</si>
  <si>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</si>
  <si>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</si>
  <si>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</si>
  <si>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</si>
  <si>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</si>
  <si>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</si>
  <si>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</si>
  <si>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</si>
  <si>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</si>
  <si>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</si>
  <si>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</si>
  <si>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</si>
  <si>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</si>
  <si>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</si>
  <si>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</si>
  <si>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</si>
  <si>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</si>
  <si>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</si>
  <si>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</si>
  <si>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</si>
  <si>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</si>
  <si>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FESM5</t>
  </si>
  <si>
    <t>Reference Date</t>
  </si>
  <si>
    <t>Value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</si>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</sst>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6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  <xf numFmtId="166" fontId="6" fillId="0" borderId="0" xfId="0" quotePrefix="1" applyNumberFormat="1" applyFont="1" applyFill="1" applyBorder="1" applyAlignment="1">
      <alignment vertical="center"/>
    </xf>
    <xf numFmtId="169" fontId="6" fillId="0" borderId="0" xfId="0" quotePrefix="1" applyNumberFormat="1" applyFont="1" applyFill="1" applyBorder="1" applyAlignment="1">
      <alignment vertical="center"/>
    </xf>
    <xf numFmtId="0" fontId="6" fillId="0" borderId="0" xfId="0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17:05:37</v>
        <stp/>
        <stp>{1BC20190-FE7A-481E-A49A-44D708D13EC2}</stp>
        <tr r="P7" s="2"/>
      </tp>
      <tp t="s">
        <v>Updated at 17:04:50</v>
        <stp/>
        <stp>{FE2F3133-59D8-47B5-86BD-66B0AE42C501}</stp>
        <tr r="Q6" s="2"/>
      </tp>
      <tp t="s">
        <v>Updated at 17:06:43</v>
        <stp/>
        <stp>{706D2534-F369-44E4-8F58-F34BADECA9E3}</stp>
        <tr r="Q5" s="2"/>
      </tp>
      <tp t="s">
        <v>Updated at 17:05:37</v>
        <stp/>
        <stp>{4B24D794-C1CA-4255-A4C3-EBB536736645}</stp>
        <tr r="Q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3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4" width="8" style="2" hidden="1" customWidth="1" outlineLevel="1"/>
    <col min="15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11</v>
      </c>
      <c r="S2" s="1"/>
      <c r="T2" s="19" t="s">
        <v>1</v>
      </c>
      <c r="U2" s="18">
        <v>42118.650057870371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7" t="s">
        <v>5</v>
      </c>
      <c r="B4" s="48" t="s">
        <v>37</v>
      </c>
      <c r="C4" s="48" t="s">
        <v>3</v>
      </c>
      <c r="D4" s="48" t="s">
        <v>23</v>
      </c>
      <c r="E4" s="48" t="s">
        <v>27</v>
      </c>
      <c r="F4" s="48" t="s">
        <v>29</v>
      </c>
      <c r="G4" s="48" t="s">
        <v>47</v>
      </c>
      <c r="H4" s="49" t="s">
        <v>33</v>
      </c>
      <c r="I4" s="3"/>
      <c r="J4" s="7"/>
      <c r="K4" s="16" t="s">
        <v>6</v>
      </c>
      <c r="L4" s="12" t="s">
        <v>46</v>
      </c>
      <c r="M4" s="12" t="s">
        <v>12</v>
      </c>
      <c r="N4" s="12"/>
      <c r="O4" s="12"/>
      <c r="P4" s="12"/>
      <c r="Q4" s="17" t="s">
        <v>10</v>
      </c>
      <c r="R4" s="8" t="s">
        <v>11</v>
      </c>
      <c r="S4" s="1"/>
      <c r="T4" s="19" t="s">
        <v>8</v>
      </c>
      <c r="U4" s="11" t="s">
        <v>22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0" t="s">
        <v>15</v>
      </c>
      <c r="B5" s="51" t="s">
        <v>38</v>
      </c>
      <c r="C5" s="51" t="s">
        <v>14</v>
      </c>
      <c r="D5" s="51" t="s">
        <v>24</v>
      </c>
      <c r="E5" s="51" t="s">
        <v>32</v>
      </c>
      <c r="F5" s="51" t="s">
        <v>31</v>
      </c>
      <c r="G5" s="51" t="s">
        <v>47</v>
      </c>
      <c r="H5" s="52" t="s">
        <v>34</v>
      </c>
      <c r="I5" s="3"/>
      <c r="J5" s="7"/>
      <c r="K5" s="26" t="str">
        <f>VLOOKUP(Currency,FuturesTable,3,0)</f>
        <v>FGBLc1</v>
      </c>
      <c r="L5" s="27">
        <v>42163</v>
      </c>
      <c r="M5" s="28">
        <v>159.30000000000001</v>
      </c>
      <c r="N5" s="28"/>
      <c r="O5" s="28"/>
      <c r="P5" s="28"/>
      <c r="Q5" s="29" t="str">
        <f>_xll.RData(K5,{"EXPIR_DATE","LAST"},,"FRQ:1S",,L5)</f>
        <v>Updated at 17:06:43</v>
      </c>
      <c r="R5" s="8" t="s">
        <v>11</v>
      </c>
      <c r="S5" s="1"/>
      <c r="T5" s="19" t="s">
        <v>4</v>
      </c>
      <c r="U5" s="11" t="str">
        <f>_xll.ohBoostVersion(Trigger)&amp;" / "&amp;_xll.ohVersion(Trigger)&amp;" / "&amp;_xll.qlVersion(Trigger)</f>
        <v>1_57 / 1.6.0 / 1.6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0" t="s">
        <v>16</v>
      </c>
      <c r="B6" s="51" t="s">
        <v>37</v>
      </c>
      <c r="C6" s="51" t="s">
        <v>13</v>
      </c>
      <c r="D6" s="51" t="s">
        <v>25</v>
      </c>
      <c r="E6" s="51" t="s">
        <v>30</v>
      </c>
      <c r="F6" s="51" t="s">
        <v>28</v>
      </c>
      <c r="G6" s="51" t="s">
        <v>47</v>
      </c>
      <c r="H6" s="52" t="s">
        <v>34</v>
      </c>
      <c r="I6" s="3"/>
      <c r="J6" s="20"/>
      <c r="K6" s="23" t="s">
        <v>55</v>
      </c>
      <c r="L6" s="58">
        <v>42170</v>
      </c>
      <c r="M6" s="59">
        <v>100.88</v>
      </c>
      <c r="N6" s="30"/>
      <c r="O6" s="30"/>
      <c r="P6" s="30"/>
      <c r="Q6" s="31" t="str">
        <f>_xll.RData(K6,{"EXPIR_DATE","LAST"},,"FRQ:1S",,L6)</f>
        <v>Updated at 17:04:50</v>
      </c>
      <c r="R6" s="8" t="s">
        <v>11</v>
      </c>
      <c r="S6" s="1"/>
      <c r="T6" s="19" t="s">
        <v>2</v>
      </c>
      <c r="U6" s="11">
        <f>_xll.ohRepositoryObjectCount(Trigger)</f>
        <v>492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0" t="s">
        <v>17</v>
      </c>
      <c r="B7" s="51" t="s">
        <v>38</v>
      </c>
      <c r="C7" s="51" t="s">
        <v>14</v>
      </c>
      <c r="D7" s="51" t="s">
        <v>39</v>
      </c>
      <c r="E7" s="51" t="s">
        <v>40</v>
      </c>
      <c r="F7" s="51" t="s">
        <v>41</v>
      </c>
      <c r="G7" s="51" t="s">
        <v>49</v>
      </c>
      <c r="H7" s="52" t="s">
        <v>35</v>
      </c>
      <c r="I7" s="3"/>
      <c r="J7" s="20"/>
      <c r="K7" s="23" t="str">
        <f>Currency&amp;VLOOKUP(Currency,FuturesTable,5,0)&amp;VLOOKUP(Currency,FuturesTable,6,0)&amp;"10Y"</f>
        <v>CHFAB3L10Y</v>
      </c>
      <c r="L7" s="24">
        <v>42118</v>
      </c>
      <c r="M7" s="33" t="str">
        <f>N7&amp;"/"&amp;O7</f>
        <v>-0.0425/0.0375</v>
      </c>
      <c r="N7" s="30">
        <v>-4.2500000000000003E-2</v>
      </c>
      <c r="O7" s="30">
        <v>3.7499999999999999E-2</v>
      </c>
      <c r="P7" s="30" t="str">
        <f>_xll.RData(K7&amp;"="&amp;VLOOKUP(Currency,FuturesTable,7,0),{"BID","ASK"},,"FRQ:1S",,N7)</f>
        <v>Updated at 17:05:37</v>
      </c>
      <c r="Q7" s="31" t="str">
        <f>_xll.RData(K7&amp;"="&amp;VLOOKUP(Currency,FuturesTable,7,0),"VALUE_DT1",,"FRQ:1S",,L7)</f>
        <v>Updated at 17:05:37</v>
      </c>
      <c r="R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0" t="s">
        <v>18</v>
      </c>
      <c r="B8" s="51" t="s">
        <v>37</v>
      </c>
      <c r="C8" s="51" t="s">
        <v>50</v>
      </c>
      <c r="D8" s="51" t="s">
        <v>42</v>
      </c>
      <c r="E8" s="51" t="s">
        <v>30</v>
      </c>
      <c r="F8" s="51" t="s">
        <v>28</v>
      </c>
      <c r="G8" s="51" t="s">
        <v>47</v>
      </c>
      <c r="H8" s="52" t="s">
        <v>34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0" t="s">
        <v>19</v>
      </c>
      <c r="B9" s="51" t="s">
        <v>37</v>
      </c>
      <c r="C9" s="51" t="s">
        <v>14</v>
      </c>
      <c r="D9" s="51" t="s">
        <v>43</v>
      </c>
      <c r="E9" s="51" t="s">
        <v>44</v>
      </c>
      <c r="F9" s="51" t="s">
        <v>45</v>
      </c>
      <c r="G9" s="51" t="s">
        <v>48</v>
      </c>
      <c r="H9" s="52" t="s">
        <v>36</v>
      </c>
      <c r="I9" s="3"/>
      <c r="J9" s="7"/>
      <c r="K9" s="16" t="s">
        <v>0</v>
      </c>
      <c r="L9" s="12" t="s">
        <v>56</v>
      </c>
      <c r="M9" s="12" t="s">
        <v>57</v>
      </c>
      <c r="N9" s="12" t="s">
        <v>10</v>
      </c>
      <c r="O9" s="12"/>
      <c r="P9" s="12"/>
      <c r="Q9" s="17" t="s">
        <v>10</v>
      </c>
      <c r="R9" s="8" t="s">
        <v>11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0" t="s">
        <v>20</v>
      </c>
      <c r="B10" s="51" t="s">
        <v>38</v>
      </c>
      <c r="C10" s="51" t="s">
        <v>14</v>
      </c>
      <c r="D10" s="51" t="s">
        <v>51</v>
      </c>
      <c r="E10" s="51" t="s">
        <v>40</v>
      </c>
      <c r="F10" s="51" t="s">
        <v>52</v>
      </c>
      <c r="G10" s="51" t="s">
        <v>53</v>
      </c>
      <c r="H10" s="52" t="s">
        <v>54</v>
      </c>
      <c r="I10" s="3"/>
      <c r="J10" s="7"/>
      <c r="K10" s="21" t="str">
        <f>PROPER(Currency)&amp;VLOOKUP(Currency,FuturesTable,8,0)&amp;VLOOKUP(Currency,FuturesTable,2,0)</f>
        <v>ChfLibor3M</v>
      </c>
      <c r="L10" s="22">
        <f>_xll.qlLastFixingQuoteReferenceDate(FirstIndex&amp;"LastFixing_Quote",Trigger)</f>
        <v>42109</v>
      </c>
      <c r="M10" s="32">
        <f>_xll.qlQuoteValue(FirstIndex&amp;"LastFixing_Quote",Trigger)</f>
        <v>-8.1200000000000005E-3</v>
      </c>
      <c r="N10" s="32"/>
      <c r="O10" s="32"/>
      <c r="P10" s="32"/>
      <c r="Q10" s="34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0" t="s">
        <v>21</v>
      </c>
      <c r="B11" s="51" t="s">
        <v>38</v>
      </c>
      <c r="C11" s="51" t="s">
        <v>14</v>
      </c>
      <c r="D11" s="51" t="s">
        <v>51</v>
      </c>
      <c r="E11" s="51" t="s">
        <v>40</v>
      </c>
      <c r="F11" s="51" t="s">
        <v>41</v>
      </c>
      <c r="G11" s="51" t="s">
        <v>53</v>
      </c>
      <c r="H11" s="52" t="s">
        <v>35</v>
      </c>
      <c r="I11" s="3"/>
      <c r="J11" s="7"/>
      <c r="K11" s="23" t="str">
        <f>UPPER(Currency)&amp;"STD"</f>
        <v>CHFSTD</v>
      </c>
      <c r="L11" s="24" t="e">
        <f>_xll.qlTermStructureReferenceDate(K11,Trigger)</f>
        <v>#NUM!</v>
      </c>
      <c r="M11" s="25">
        <v>0</v>
      </c>
      <c r="N11" s="25"/>
      <c r="O11" s="25"/>
      <c r="P11" s="25"/>
      <c r="Q11" s="35" t="str">
        <f ca="1">IF(ISERROR(L11),_xll.ohRangeRetrieveError(L11),_xll.ohRangeRetrieveError(M11))</f>
        <v>qlTermStructureReferenceDate - empty Handle cannot be dereferenced</v>
      </c>
      <c r="R11" s="8" t="s">
        <v>11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58</v>
      </c>
      <c r="B12" s="60" t="s">
        <v>38</v>
      </c>
      <c r="C12" s="60" t="s">
        <v>3</v>
      </c>
      <c r="D12" s="60" t="s">
        <v>51</v>
      </c>
      <c r="E12" s="60" t="s">
        <v>27</v>
      </c>
      <c r="F12" s="60" t="s">
        <v>52</v>
      </c>
      <c r="G12" s="60" t="s">
        <v>47</v>
      </c>
      <c r="H12" s="8" t="s">
        <v>33</v>
      </c>
      <c r="I12" s="3"/>
      <c r="J12" s="7"/>
      <c r="K12" s="23" t="str">
        <f>UPPER(Currency)&amp;"ON"</f>
        <v>CHFON</v>
      </c>
      <c r="L12" s="24" t="e">
        <f>_xll.qlTermStructureReferenceDate(K12,Trigger)</f>
        <v>#NUM!</v>
      </c>
      <c r="M12" s="25">
        <v>0</v>
      </c>
      <c r="N12" s="25"/>
      <c r="O12" s="25"/>
      <c r="P12" s="25"/>
      <c r="Q12" s="35" t="str">
        <f ca="1">IF(ISERROR(L12),_xll.ohRangeRetrieveError(L12),_xll.ohRangeRetrieveError(M12))</f>
        <v>qlTermStructureReferenceDate - empty Handle cannot be dereferenced</v>
      </c>
      <c r="R12" s="8" t="s">
        <v>11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53" t="s">
        <v>22</v>
      </c>
      <c r="B13" s="54" t="s">
        <v>38</v>
      </c>
      <c r="C13" s="55" t="s">
        <v>3</v>
      </c>
      <c r="D13" s="56" t="s">
        <v>26</v>
      </c>
      <c r="E13" s="56" t="s">
        <v>27</v>
      </c>
      <c r="F13" s="56" t="s">
        <v>31</v>
      </c>
      <c r="G13" s="56" t="s">
        <v>47</v>
      </c>
      <c r="H13" s="57" t="s">
        <v>34</v>
      </c>
      <c r="I13" s="3"/>
      <c r="J13" s="7"/>
      <c r="K13" s="23" t="str">
        <f>UPPER(Currency)&amp;"1M"</f>
        <v>CHF1M</v>
      </c>
      <c r="L13" s="24" t="e">
        <f>_xll.qlTermStructureReferenceDate(K13,Trigger)</f>
        <v>#NUM!</v>
      </c>
      <c r="M13" s="25">
        <v>0</v>
      </c>
      <c r="N13" s="25"/>
      <c r="O13" s="25"/>
      <c r="P13" s="25"/>
      <c r="Q13" s="36" t="str">
        <f ca="1">IF(ISERROR(L13),_xll.ohRangeRetrieveError(L13),_xll.ohRangeRetrieveError(M13))</f>
        <v>qlTermStructureReferenceDate - empty Handle cannot be dereferenced</v>
      </c>
      <c r="R13" s="8" t="s">
        <v>11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7"/>
      <c r="K14" s="23" t="str">
        <f>UPPER(Currency)&amp;"3M"</f>
        <v>CHF3M</v>
      </c>
      <c r="L14" s="24" t="e">
        <f>_xll.qlTermStructureReferenceDate(K14,Trigger)</f>
        <v>#NUM!</v>
      </c>
      <c r="M14" s="25">
        <v>0</v>
      </c>
      <c r="N14" s="25"/>
      <c r="O14" s="25"/>
      <c r="P14" s="25"/>
      <c r="Q14" s="36" t="str">
        <f ca="1">IF(ISERROR(L14),_xll.ohRangeRetrieveError(L14),_xll.ohRangeRetrieveError(M14))</f>
        <v>qlTermStructureReferenceDate - empty Handle cannot be dereferenced</v>
      </c>
      <c r="R14" s="8" t="s">
        <v>11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" t="b">
        <v>1</v>
      </c>
      <c r="C15" s="37">
        <f t="array" ref="C15:C18">_xll.qlIMMNextDates(_xll.qlSettingsEvaluationDate(Trigger)-1,B15:B18)</f>
        <v>42172</v>
      </c>
      <c r="D15" s="6" t="str">
        <f t="array" ref="D15:D18">VLOOKUP(Currency,FuturesTable,4,0)&amp;_xll.qlIMMcode(FuturesDates)</f>
        <v>FESM5</v>
      </c>
      <c r="E15" s="3"/>
      <c r="F15" s="3"/>
      <c r="G15" s="3"/>
      <c r="H15" s="3"/>
      <c r="I15" s="3"/>
      <c r="J15" s="7"/>
      <c r="K15" s="23" t="str">
        <f>UPPER(Currency)&amp;"6M"</f>
        <v>CHF6M</v>
      </c>
      <c r="L15" s="24" t="e">
        <f>_xll.qlTermStructureReferenceDate(K15,Trigger)</f>
        <v>#NUM!</v>
      </c>
      <c r="M15" s="25">
        <v>0</v>
      </c>
      <c r="N15" s="25"/>
      <c r="O15" s="25"/>
      <c r="P15" s="25"/>
      <c r="Q15" s="36" t="str">
        <f ca="1">IF(ISERROR(L15),_xll.ohRangeRetrieveError(L15),_xll.ohRangeRetrieveError(M15))</f>
        <v>qlTermStructureReferenceDate - empty Handle cannot be dereferenced</v>
      </c>
      <c r="R15" s="8" t="s">
        <v>11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>
        <v>42263</v>
      </c>
      <c r="D16" s="8" t="str">
        <v>FESU5</v>
      </c>
      <c r="E16" s="3"/>
      <c r="F16" s="3"/>
      <c r="G16" s="3"/>
      <c r="H16" s="3"/>
      <c r="I16" s="3"/>
      <c r="J16" s="7"/>
      <c r="K16" s="43" t="str">
        <f>UPPER(Currency)&amp;"1Y"</f>
        <v>CHF1Y</v>
      </c>
      <c r="L16" s="24" t="e">
        <f>_xll.qlTermStructureReferenceDate(K16,Trigger)</f>
        <v>#NUM!</v>
      </c>
      <c r="M16" s="44">
        <v>0</v>
      </c>
      <c r="N16" s="44"/>
      <c r="O16" s="44"/>
      <c r="P16" s="44"/>
      <c r="Q16" s="45" t="str">
        <f ca="1">IF(ISERROR(L16),_xll.ohRangeRetrieveError(L16),_xll.ohRangeRetrieveError(M16))</f>
        <v>qlTermStructureReferenceDate - ObjectHandler error: attempt to retrieve object with unknown ID 'CHF1Y'</v>
      </c>
      <c r="R16" s="8" t="s">
        <v>11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0" t="b">
        <v>1</v>
      </c>
      <c r="C17" s="38">
        <v>42354</v>
      </c>
      <c r="D17" s="8" t="str">
        <v>FESZ5</v>
      </c>
      <c r="E17" s="3"/>
      <c r="F17" s="3"/>
      <c r="G17" s="3"/>
      <c r="H17" s="3"/>
      <c r="I17" s="3"/>
      <c r="J17" s="9"/>
      <c r="K17" s="42"/>
      <c r="L17" s="42"/>
      <c r="M17" s="42"/>
      <c r="N17" s="42"/>
      <c r="O17" s="42"/>
      <c r="P17" s="42"/>
      <c r="Q17" s="42"/>
      <c r="R17" s="10" t="s">
        <v>11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41" t="b">
        <v>1</v>
      </c>
      <c r="C18" s="39">
        <v>42445</v>
      </c>
      <c r="D18" s="10" t="str">
        <v>FESH6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6" customFormat="1" x14ac:dyDescent="0.2">
      <c r="A101" s="3"/>
      <c r="B101" s="3"/>
      <c r="C101" s="3"/>
      <c r="D101" s="3"/>
      <c r="E101" s="3"/>
      <c r="F101" s="3"/>
      <c r="G101" s="3"/>
      <c r="H101" s="3"/>
    </row>
    <row r="102" spans="1:36" s="46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  <row r="103" spans="1:36" x14ac:dyDescent="0.2">
      <c r="A103" s="46"/>
      <c r="B103" s="46"/>
      <c r="C103" s="46"/>
      <c r="D103" s="46"/>
      <c r="E103" s="46"/>
      <c r="F103" s="46"/>
      <c r="G103" s="46"/>
      <c r="H103" s="46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BARONE RICCARDO</cp:lastModifiedBy>
  <cp:lastPrinted>2007-04-04T08:40:21Z</cp:lastPrinted>
  <dcterms:created xsi:type="dcterms:W3CDTF">2006-04-26T09:45:07Z</dcterms:created>
  <dcterms:modified xsi:type="dcterms:W3CDTF">2015-04-24T15:06:50Z</dcterms:modified>
</cp:coreProperties>
</file>