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8675" windowHeight="12030" tabRatio="900"/>
  </bookViews>
  <sheets>
    <sheet name="General Settings" sheetId="67" r:id="rId1"/>
    <sheet name="GBPLibor" sheetId="6" r:id="rId2"/>
    <sheet name="Deposits" sheetId="21" r:id="rId3"/>
    <sheet name="FRA" sheetId="22" r:id="rId4"/>
    <sheet name="IMMFra" sheetId="79" r:id="rId5"/>
    <sheet name="IMMFra6M " sheetId="25" r:id="rId6"/>
    <sheet name="OIS" sheetId="28" r:id="rId7"/>
    <sheet name="MPC OIS" sheetId="72" r:id="rId8"/>
    <sheet name="Futures3M" sheetId="24" r:id="rId9"/>
    <sheet name="FuturesHWConvAdj" sheetId="26" r:id="rId10"/>
    <sheet name="BasisSwap1MxM" sheetId="17" r:id="rId11"/>
    <sheet name="BasisSwap3M6M" sheetId="18" r:id="rId12"/>
    <sheet name="BasisSwapxM12M" sheetId="19" r:id="rId13"/>
    <sheet name="Swaps1M" sheetId="29" r:id="rId14"/>
    <sheet name="Swap3MAnnual" sheetId="83" r:id="rId15"/>
    <sheet name="Swap3MSemiAnnual" sheetId="82" r:id="rId16"/>
    <sheet name="Swap6M" sheetId="32" r:id="rId17"/>
    <sheet name="SwapsIMMDated" sheetId="30" r:id="rId18"/>
    <sheet name="LiborSwapIsda" sheetId="84" r:id="rId19"/>
  </sheets>
  <definedNames>
    <definedName name="AreaTable">'General Settings'!$C$34:$D$49</definedName>
    <definedName name="Calendar">'General Settings'!$D$18</definedName>
    <definedName name="Contributor" localSheetId="10">BasisSwap1MxM!$O$2</definedName>
    <definedName name="Contributor" localSheetId="11">BasisSwap3M6M!$O$2</definedName>
    <definedName name="Contributor" localSheetId="12">BasisSwapxM12M!$O$2</definedName>
    <definedName name="Contributor" localSheetId="2">Deposits!$M$2</definedName>
    <definedName name="Contributor" localSheetId="3">FRA!$O$2</definedName>
    <definedName name="Contributor" localSheetId="9">FuturesHWConvAdj!$L$2</definedName>
    <definedName name="Contributor" localSheetId="5">'IMMFra6M '!$O$2</definedName>
    <definedName name="Contributor" localSheetId="14">Swap3MAnnual!$O$2</definedName>
    <definedName name="Contributor" localSheetId="15">Swap3MSemiAnnual!$O$2</definedName>
    <definedName name="Contributor" localSheetId="16">Swap6M!$O$2</definedName>
    <definedName name="Contributor" localSheetId="13">Swaps1M!$O$2</definedName>
    <definedName name="Contributor" localSheetId="17">SwapsIMMDated!$O$2</definedName>
    <definedName name="Contributor">OIS!$O$2</definedName>
    <definedName name="Contributors">'General Settings'!$C$23:$C$29</definedName>
    <definedName name="ContributorTable">'General Settings'!$C$23:$D$29</definedName>
    <definedName name="Currency">'General Settings'!$D$13</definedName>
    <definedName name="Discounting">GBPLibor!$D$4</definedName>
    <definedName name="EvaluationDate">'General Settings'!$D$5</definedName>
    <definedName name="FamilyName" localSheetId="18">LiborSwapIsda!$F$3</definedName>
    <definedName name="FamilyName">'General Settings'!$D$15</definedName>
    <definedName name="FixingType" localSheetId="18">LiborSwapIsda!$F$4</definedName>
    <definedName name="FixingType">'General Settings'!$D$17</definedName>
    <definedName name="FuturesCodes" localSheetId="8">Futures3M!$P$5:$P$46</definedName>
    <definedName name="FuturesCodes" localSheetId="5">'IMMFra6M '!$M$5:$M$8</definedName>
    <definedName name="FuturesDates" localSheetId="8">Futures3M!$Q$5:$Q$46</definedName>
    <definedName name="FuturesDates" localSheetId="5">'IMMFra6M '!$N$5:$N$8</definedName>
    <definedName name="IborIndex" localSheetId="8">Futures3M!$I$3</definedName>
    <definedName name="Instruments" localSheetId="10">BasisSwap1MxM!$N$5:$N$41</definedName>
    <definedName name="Instruments" localSheetId="11">BasisSwap3M6M!$N$5:$N$41</definedName>
    <definedName name="Instruments" localSheetId="12">BasisSwapxM12M!$N$5:$N$41</definedName>
    <definedName name="Instruments" localSheetId="2">Deposits!$L$5:$L$11</definedName>
    <definedName name="Instruments" localSheetId="3">FRA!$N$5:$N$58</definedName>
    <definedName name="Instruments" localSheetId="4">IMMFra!$P$5:$P$9</definedName>
    <definedName name="Instruments" localSheetId="14">Swap3MAnnual!$N$5:$N$43</definedName>
    <definedName name="Instruments" localSheetId="15">Swap3MSemiAnnual!$N$5:$N$41</definedName>
    <definedName name="Instruments" localSheetId="16">Swap6M!$N$5:$N$41</definedName>
    <definedName name="Instruments" localSheetId="13">Swaps1M!$N$5:$N$15</definedName>
    <definedName name="Instruments" localSheetId="17">SwapsIMMDated!$N$5:$N$11</definedName>
    <definedName name="Instruments">'MPC OIS'!$O$5:$O$16</definedName>
    <definedName name="LastFixingsTrigger">'General Settings'!$D$8</definedName>
    <definedName name="LastUpdate">'General Settings'!$I$5</definedName>
    <definedName name="LiveDataFeed">'General Settings'!$I$4</definedName>
    <definedName name="MeanReversion" localSheetId="8">Futures3M!$I$2</definedName>
    <definedName name="ObjectOverwrite">'General Settings'!$I$14</definedName>
    <definedName name="Permanent">'General Settings'!$I$13</definedName>
    <definedName name="PriceTickValue">'General Settings'!$I$17</definedName>
    <definedName name="Quote" localSheetId="10">BasisSwap1MxM!$W$5:$W$41</definedName>
    <definedName name="Quote" localSheetId="11">BasisSwap3M6M!$W$5:$W$41</definedName>
    <definedName name="Quote" localSheetId="12">BasisSwapxM12M!$W$5:$W$41</definedName>
    <definedName name="Quote" localSheetId="2">Deposits!$R$5:$R$11</definedName>
    <definedName name="Quote" localSheetId="3">FRA!$W$5:$W$58</definedName>
    <definedName name="Quote" localSheetId="8">Futures3M!$AC$5:$AC$46</definedName>
    <definedName name="Quote" localSheetId="9">FuturesHWConvAdj!$T$5:$T$6</definedName>
    <definedName name="Quote" localSheetId="4">IMMFra!$Z$5:$Z$9</definedName>
    <definedName name="Quote" localSheetId="5">'IMMFra6M '!$Z$5:$Z$8</definedName>
    <definedName name="Quote" localSheetId="7">'MPC OIS'!$Y$5:$Y$16</definedName>
    <definedName name="Quote" localSheetId="6">OIS!$W$5:$W$40</definedName>
    <definedName name="Quote" localSheetId="14">Swap3MAnnual!$W$5:$W$43</definedName>
    <definedName name="Quote" localSheetId="15">Swap3MSemiAnnual!$W$5:$W$41</definedName>
    <definedName name="Quote" localSheetId="16">Swap6M!$W$5:$W$41</definedName>
    <definedName name="Quote" localSheetId="13">Swaps1M!$W$5:$W$15</definedName>
    <definedName name="Quote" localSheetId="17">SwapsIMMDated!$W$5:$W$11</definedName>
    <definedName name="QuoteLive" localSheetId="10">BasisSwap1MxM!$R$5:$R$41</definedName>
    <definedName name="QuoteLive" localSheetId="11">BasisSwap3M6M!$R$5:$R$41</definedName>
    <definedName name="QuoteLive" localSheetId="12">BasisSwapxM12M!$R$5:$R$41</definedName>
    <definedName name="QuoteLive" localSheetId="2">Deposits!$N$5:$N$11</definedName>
    <definedName name="QuoteLive" localSheetId="3">FRA!$R$5:$R$58</definedName>
    <definedName name="QuoteLive" localSheetId="8">Futures3M!$X$5:$X$46</definedName>
    <definedName name="QuoteLive" localSheetId="9">FuturesHWConvAdj!$P$5:$P$6</definedName>
    <definedName name="QuoteLive" localSheetId="4">IMMFra!$U$5:$U$9</definedName>
    <definedName name="QuoteLive" localSheetId="5">'IMMFra6M '!$U$5:$U$8</definedName>
    <definedName name="QuoteLive" localSheetId="7">'MPC OIS'!$T$5:$T$16</definedName>
    <definedName name="QuoteLive" localSheetId="6">OIS!$R$5:$R$40</definedName>
    <definedName name="QuoteLive" localSheetId="14">Swap3MAnnual!$R$5:$R$43</definedName>
    <definedName name="QuoteLive" localSheetId="15">Swap3MSemiAnnual!$R$5:$R$41</definedName>
    <definedName name="QuoteLive" localSheetId="16">Swap6M!$R$5:$R$41</definedName>
    <definedName name="QuoteLive" localSheetId="13">Swaps1M!$R$5:$R$15</definedName>
    <definedName name="QuoteLive" localSheetId="17">SwapsIMMDated!$R$5:$R$11</definedName>
    <definedName name="QuoteStatic" localSheetId="10">BasisSwap1MxM!$U$5:$U$41</definedName>
    <definedName name="QuoteStatic" localSheetId="11">BasisSwap3M6M!$U$5:$U$41</definedName>
    <definedName name="QuoteStatic" localSheetId="12">BasisSwapxM12M!$U$5:$U$41</definedName>
    <definedName name="QuoteStatic" localSheetId="2">Deposits!$P$5:$P$11</definedName>
    <definedName name="QuoteStatic" localSheetId="3">FRA!$U$5:$U$58</definedName>
    <definedName name="QuoteStatic" localSheetId="8">Futures3M!$AA$5:$AA$46</definedName>
    <definedName name="QuoteStatic" localSheetId="9">FuturesHWConvAdj!$R$5:$R$6</definedName>
    <definedName name="QuoteStatic" localSheetId="4">IMMFra!$X$5:$X$9</definedName>
    <definedName name="QuoteStatic" localSheetId="5">'IMMFra6M '!$X$5:$X$8</definedName>
    <definedName name="QuoteStatic" localSheetId="7">'MPC OIS'!$W$5:$W$16</definedName>
    <definedName name="QuoteStatic" localSheetId="6">OIS!$U$5:$U$40</definedName>
    <definedName name="QuoteStatic" localSheetId="14">Swap3MAnnual!$U$5:$U$43</definedName>
    <definedName name="QuoteStatic" localSheetId="15">Swap3MSemiAnnual!$U$5:$U$41</definedName>
    <definedName name="QuoteStatic" localSheetId="16">Swap6M!$U$5:$U$41</definedName>
    <definedName name="QuoteStatic" localSheetId="13">Swaps1M!$U$5:$U$15</definedName>
    <definedName name="QuoteStatic" localSheetId="17">SwapsIMMDated!$U$5:$U$11</definedName>
    <definedName name="QuoteSuffix">'General Settings'!$I$15</definedName>
    <definedName name="RateTickValue">'General Settings'!$I$16</definedName>
    <definedName name="ReutersRtMode">'General Settings'!$I$18</definedName>
    <definedName name="Swap3M4Y">Swap3MSemiAnnual!$W$11</definedName>
    <definedName name="Swap6M4Y">Swap6M!$W$11</definedName>
    <definedName name="Traits" localSheetId="18">LiborSwapIsda!$N$23:$P$29</definedName>
    <definedName name="Trigger">'General Settings'!$D$4</definedName>
    <definedName name="TriggerCounter">'General Settings'!$D$7</definedName>
    <definedName name="Volatility" localSheetId="8">Futures3M!$I$1</definedName>
  </definedNames>
  <calcPr calcId="145621"/>
</workbook>
</file>

<file path=xl/calcChain.xml><?xml version="1.0" encoding="utf-8"?>
<calcChain xmlns="http://schemas.openxmlformats.org/spreadsheetml/2006/main">
  <c r="D8" i="84" l="1"/>
  <c r="D9" i="84"/>
  <c r="D10" i="84"/>
  <c r="D11" i="84"/>
  <c r="D12" i="84"/>
  <c r="D13" i="84"/>
  <c r="D14" i="84"/>
  <c r="D15" i="84"/>
  <c r="D16" i="84"/>
  <c r="D17" i="84"/>
  <c r="D18" i="84"/>
  <c r="D19" i="84"/>
  <c r="D20" i="84"/>
  <c r="D21" i="84"/>
  <c r="D22" i="84"/>
  <c r="D23" i="84"/>
  <c r="D24" i="84"/>
  <c r="D25" i="84"/>
  <c r="D26" i="84"/>
  <c r="D27" i="84"/>
  <c r="D28" i="84"/>
  <c r="D29" i="84"/>
  <c r="D30" i="84"/>
  <c r="D31" i="84"/>
  <c r="D32" i="84"/>
  <c r="D33" i="84"/>
  <c r="D34" i="84"/>
  <c r="D35" i="84"/>
  <c r="D36" i="84"/>
  <c r="D37" i="84"/>
  <c r="D38" i="84"/>
  <c r="D39" i="84"/>
  <c r="D40" i="84"/>
  <c r="D41" i="84"/>
  <c r="D42" i="84"/>
  <c r="D43" i="84"/>
  <c r="D44" i="84"/>
  <c r="D45" i="84"/>
  <c r="D46" i="84"/>
  <c r="D47" i="84"/>
  <c r="D48" i="84"/>
  <c r="D49" i="84"/>
  <c r="D50" i="84"/>
  <c r="D51" i="84"/>
  <c r="D52" i="84"/>
  <c r="D53" i="84"/>
  <c r="D54" i="84"/>
  <c r="D55" i="84"/>
  <c r="D56" i="84"/>
  <c r="D57" i="84"/>
  <c r="D58" i="84"/>
  <c r="D59" i="84"/>
  <c r="D60" i="84"/>
  <c r="D61" i="84"/>
  <c r="D62" i="84"/>
  <c r="D63" i="84"/>
  <c r="D64" i="84"/>
  <c r="D65" i="84"/>
  <c r="D7" i="84"/>
  <c r="D6" i="84"/>
  <c r="F65" i="84"/>
  <c r="F57" i="84"/>
  <c r="F49" i="84"/>
  <c r="F41" i="84"/>
  <c r="F33" i="84"/>
  <c r="F25" i="84"/>
  <c r="F17" i="84"/>
  <c r="F9" i="84"/>
  <c r="F64" i="84"/>
  <c r="F56" i="84"/>
  <c r="F48" i="84"/>
  <c r="F40" i="84"/>
  <c r="F32" i="84"/>
  <c r="F24" i="84"/>
  <c r="F16" i="84"/>
  <c r="F8" i="84"/>
  <c r="F63" i="84"/>
  <c r="F55" i="84"/>
  <c r="F47" i="84"/>
  <c r="F39" i="84"/>
  <c r="F31" i="84"/>
  <c r="F23" i="84"/>
  <c r="F15" i="84"/>
  <c r="F7" i="84"/>
  <c r="F54" i="84"/>
  <c r="F46" i="84"/>
  <c r="F38" i="84"/>
  <c r="F30" i="84"/>
  <c r="F22" i="84"/>
  <c r="F61" i="84"/>
  <c r="F45" i="84"/>
  <c r="F37" i="84"/>
  <c r="F21" i="84"/>
  <c r="F60" i="84"/>
  <c r="F44" i="84"/>
  <c r="F28" i="84"/>
  <c r="F12" i="84"/>
  <c r="F51" i="84"/>
  <c r="F35" i="84"/>
  <c r="F19" i="84"/>
  <c r="F58" i="84"/>
  <c r="F42" i="84"/>
  <c r="F26" i="84"/>
  <c r="F10" i="84"/>
  <c r="F62" i="84"/>
  <c r="F14" i="84"/>
  <c r="F53" i="84"/>
  <c r="F29" i="84"/>
  <c r="F13" i="84"/>
  <c r="F52" i="84"/>
  <c r="F36" i="84"/>
  <c r="F20" i="84"/>
  <c r="F59" i="84"/>
  <c r="F43" i="84"/>
  <c r="F27" i="84"/>
  <c r="F11" i="84"/>
  <c r="F50" i="84"/>
  <c r="F34" i="84"/>
  <c r="F18" i="84"/>
  <c r="F6" i="84"/>
  <c r="W5" i="30" l="1" a="1"/>
  <c r="W5" i="30"/>
  <c r="W6" i="30"/>
  <c r="W7" i="30"/>
  <c r="W8" i="30"/>
  <c r="W9" i="30"/>
  <c r="W10" i="30"/>
  <c r="W11" i="30"/>
  <c r="W5" i="32" a="1"/>
  <c r="W5" i="32"/>
  <c r="W6" i="32"/>
  <c r="W7" i="32"/>
  <c r="W8" i="32"/>
  <c r="W9" i="32"/>
  <c r="W10" i="32"/>
  <c r="W11" i="32"/>
  <c r="W12" i="32"/>
  <c r="W13" i="32"/>
  <c r="W14" i="32"/>
  <c r="W15" i="32"/>
  <c r="W16" i="32"/>
  <c r="W17" i="32"/>
  <c r="W18" i="32"/>
  <c r="W19" i="32"/>
  <c r="W20" i="32"/>
  <c r="W21" i="32"/>
  <c r="W22" i="32"/>
  <c r="W23" i="32"/>
  <c r="W24" i="32"/>
  <c r="W25" i="32"/>
  <c r="W26" i="32"/>
  <c r="W27" i="32"/>
  <c r="W28" i="32"/>
  <c r="W29" i="32"/>
  <c r="W30" i="32"/>
  <c r="W31" i="32"/>
  <c r="W32" i="32"/>
  <c r="W33" i="32"/>
  <c r="W34" i="32"/>
  <c r="W35" i="32"/>
  <c r="W36" i="32"/>
  <c r="W37" i="32"/>
  <c r="W38" i="32"/>
  <c r="W39" i="32"/>
  <c r="W40" i="32"/>
  <c r="W41" i="32"/>
  <c r="W5" i="82" a="1"/>
  <c r="W5" i="83" a="1"/>
  <c r="W11" i="83" s="1"/>
  <c r="W5" i="83"/>
  <c r="W15" i="83"/>
  <c r="W27" i="83"/>
  <c r="W37" i="83"/>
  <c r="W5" i="29" a="1"/>
  <c r="W10" i="29" s="1"/>
  <c r="W5" i="29"/>
  <c r="W6" i="29"/>
  <c r="W7" i="29"/>
  <c r="W15" i="29"/>
  <c r="W5" i="19" a="1"/>
  <c r="W5" i="19"/>
  <c r="W6" i="19"/>
  <c r="W7" i="19"/>
  <c r="W8" i="19"/>
  <c r="W9" i="19"/>
  <c r="W10" i="19"/>
  <c r="W11" i="19"/>
  <c r="W12" i="19"/>
  <c r="W13" i="19"/>
  <c r="W14" i="19"/>
  <c r="W15" i="19"/>
  <c r="W16" i="19"/>
  <c r="W17" i="19"/>
  <c r="W18" i="19"/>
  <c r="W19" i="19"/>
  <c r="W20" i="19"/>
  <c r="W21" i="19"/>
  <c r="W22" i="19"/>
  <c r="W23" i="19"/>
  <c r="W24" i="19"/>
  <c r="W25" i="19"/>
  <c r="W26" i="19"/>
  <c r="W27" i="19"/>
  <c r="W28" i="19"/>
  <c r="W29" i="19"/>
  <c r="W30" i="19"/>
  <c r="W31" i="19"/>
  <c r="W32" i="19"/>
  <c r="W33" i="19"/>
  <c r="W34" i="19"/>
  <c r="W35" i="19"/>
  <c r="W36" i="19"/>
  <c r="W37" i="19"/>
  <c r="W38" i="19"/>
  <c r="W39" i="19"/>
  <c r="W40" i="19"/>
  <c r="W41" i="19"/>
  <c r="W5" i="18" a="1"/>
  <c r="W13" i="18" s="1"/>
  <c r="W5" i="18"/>
  <c r="W8" i="18"/>
  <c r="W9" i="18"/>
  <c r="W17" i="18"/>
  <c r="W18" i="18"/>
  <c r="W19" i="18"/>
  <c r="W27" i="18"/>
  <c r="W28" i="18"/>
  <c r="W29" i="18"/>
  <c r="W37" i="18"/>
  <c r="W40" i="18"/>
  <c r="W41" i="18"/>
  <c r="W5" i="17" a="1"/>
  <c r="W10" i="17"/>
  <c r="W11" i="17"/>
  <c r="W12" i="17"/>
  <c r="W13" i="17"/>
  <c r="W14" i="17"/>
  <c r="W20" i="17"/>
  <c r="W21" i="17"/>
  <c r="W22" i="17"/>
  <c r="W23" i="17"/>
  <c r="W26" i="17"/>
  <c r="W30" i="17"/>
  <c r="W31" i="17"/>
  <c r="W34" i="17"/>
  <c r="W35" i="17"/>
  <c r="W36" i="17"/>
  <c r="T5" i="26" a="1"/>
  <c r="T5" i="26"/>
  <c r="T6" i="26"/>
  <c r="AC5" i="24" a="1"/>
  <c r="AC10" i="24" s="1"/>
  <c r="Y5" i="72" a="1"/>
  <c r="Y5" i="72"/>
  <c r="Y6" i="72"/>
  <c r="Y7" i="72"/>
  <c r="Y8" i="72"/>
  <c r="Y9" i="72"/>
  <c r="Y10" i="72"/>
  <c r="Y11" i="72"/>
  <c r="Y12" i="72"/>
  <c r="Y13" i="72"/>
  <c r="Y14" i="72"/>
  <c r="Y15" i="72"/>
  <c r="Y16" i="72"/>
  <c r="W5" i="28" a="1"/>
  <c r="W11" i="28" s="1"/>
  <c r="W5" i="28"/>
  <c r="W6" i="28"/>
  <c r="W17" i="28"/>
  <c r="W18" i="28"/>
  <c r="W27" i="28"/>
  <c r="W28" i="28"/>
  <c r="W37" i="28"/>
  <c r="W38" i="28"/>
  <c r="Z5" i="25" a="1"/>
  <c r="Z5" i="25" s="1"/>
  <c r="Z5" i="79" a="1"/>
  <c r="Z9" i="79" s="1"/>
  <c r="Z7" i="79"/>
  <c r="Z8" i="79"/>
  <c r="W5" i="22" a="1"/>
  <c r="W5" i="22" s="1"/>
  <c r="W9" i="22"/>
  <c r="W10" i="22"/>
  <c r="W11" i="22"/>
  <c r="W12" i="22"/>
  <c r="W13" i="22"/>
  <c r="W14" i="22"/>
  <c r="W19" i="22"/>
  <c r="W20" i="22"/>
  <c r="W21" i="22"/>
  <c r="W22" i="22"/>
  <c r="W25" i="22"/>
  <c r="W26" i="22"/>
  <c r="W29" i="22"/>
  <c r="W30" i="22"/>
  <c r="W33" i="22"/>
  <c r="W34" i="22"/>
  <c r="W35" i="22"/>
  <c r="W36" i="22"/>
  <c r="W41" i="22"/>
  <c r="W42" i="22"/>
  <c r="W43" i="22"/>
  <c r="W44" i="22"/>
  <c r="W45" i="22"/>
  <c r="W46" i="22"/>
  <c r="W51" i="22"/>
  <c r="W52" i="22"/>
  <c r="W53" i="22"/>
  <c r="W54" i="22"/>
  <c r="W57" i="22"/>
  <c r="W58" i="22"/>
  <c r="R5" i="21" a="1"/>
  <c r="R5" i="21" s="1"/>
  <c r="R6" i="21"/>
  <c r="R7" i="21"/>
  <c r="R10" i="21"/>
  <c r="R11" i="21"/>
  <c r="W6" i="82" l="1"/>
  <c r="W14" i="82"/>
  <c r="W22" i="82"/>
  <c r="W30" i="82"/>
  <c r="W38" i="82"/>
  <c r="W7" i="82"/>
  <c r="W15" i="82"/>
  <c r="W23" i="82"/>
  <c r="W31" i="82"/>
  <c r="W39" i="82"/>
  <c r="W8" i="82"/>
  <c r="W16" i="82"/>
  <c r="W24" i="82"/>
  <c r="W32" i="82"/>
  <c r="W40" i="82"/>
  <c r="AC45" i="24"/>
  <c r="AC25" i="24"/>
  <c r="W14" i="83"/>
  <c r="W17" i="82"/>
  <c r="W26" i="28"/>
  <c r="AC34" i="24"/>
  <c r="W41" i="82"/>
  <c r="W29" i="28"/>
  <c r="W19" i="28"/>
  <c r="W9" i="28"/>
  <c r="AC37" i="24"/>
  <c r="AC27" i="24"/>
  <c r="AC17" i="24"/>
  <c r="AC5" i="24"/>
  <c r="W8" i="17"/>
  <c r="W16" i="17"/>
  <c r="W24" i="17"/>
  <c r="W32" i="17"/>
  <c r="W40" i="17"/>
  <c r="W9" i="17"/>
  <c r="W17" i="17"/>
  <c r="W25" i="17"/>
  <c r="W33" i="17"/>
  <c r="W41" i="17"/>
  <c r="W32" i="18"/>
  <c r="W20" i="18"/>
  <c r="W10" i="18"/>
  <c r="W38" i="83"/>
  <c r="W28" i="83"/>
  <c r="W18" i="83"/>
  <c r="W6" i="83"/>
  <c r="W33" i="82"/>
  <c r="W19" i="82"/>
  <c r="W5" i="82"/>
  <c r="AC46" i="24"/>
  <c r="AC36" i="24"/>
  <c r="AC26" i="24"/>
  <c r="AC14" i="24"/>
  <c r="W18" i="82"/>
  <c r="AC35" i="24"/>
  <c r="W36" i="83"/>
  <c r="W26" i="83"/>
  <c r="W28" i="82"/>
  <c r="W36" i="28"/>
  <c r="W14" i="28"/>
  <c r="AC44" i="24"/>
  <c r="AC12" i="24"/>
  <c r="W23" i="83"/>
  <c r="W13" i="83"/>
  <c r="W27" i="82"/>
  <c r="Z8" i="25"/>
  <c r="W35" i="28"/>
  <c r="W25" i="28"/>
  <c r="W13" i="28"/>
  <c r="AC43" i="24"/>
  <c r="AC33" i="24"/>
  <c r="AC21" i="24"/>
  <c r="AC11" i="24"/>
  <c r="W36" i="18"/>
  <c r="W26" i="18"/>
  <c r="W16" i="18"/>
  <c r="W8" i="29"/>
  <c r="W9" i="29"/>
  <c r="W34" i="83"/>
  <c r="W22" i="83"/>
  <c r="W12" i="83"/>
  <c r="W37" i="82"/>
  <c r="W26" i="82"/>
  <c r="W12" i="82"/>
  <c r="W50" i="22"/>
  <c r="W38" i="22"/>
  <c r="W28" i="22"/>
  <c r="W18" i="22"/>
  <c r="W6" i="22"/>
  <c r="Z7" i="25"/>
  <c r="W34" i="28"/>
  <c r="W22" i="28"/>
  <c r="W12" i="28"/>
  <c r="AC42" i="24"/>
  <c r="AC30" i="24"/>
  <c r="AC20" i="24"/>
  <c r="W39" i="17"/>
  <c r="W29" i="17"/>
  <c r="W19" i="17"/>
  <c r="W7" i="17"/>
  <c r="W35" i="18"/>
  <c r="W25" i="18"/>
  <c r="W13" i="29"/>
  <c r="W43" i="83"/>
  <c r="W31" i="83"/>
  <c r="W21" i="83"/>
  <c r="W36" i="82"/>
  <c r="W25" i="82"/>
  <c r="W11" i="82"/>
  <c r="AC7" i="24"/>
  <c r="AC15" i="24"/>
  <c r="AC23" i="24"/>
  <c r="AC31" i="24"/>
  <c r="AC39" i="24"/>
  <c r="AC8" i="24"/>
  <c r="AC16" i="24"/>
  <c r="AC24" i="24"/>
  <c r="AC32" i="24"/>
  <c r="AC40" i="24"/>
  <c r="W8" i="83"/>
  <c r="W16" i="83"/>
  <c r="W24" i="83"/>
  <c r="W32" i="83"/>
  <c r="W40" i="83"/>
  <c r="W9" i="83"/>
  <c r="W17" i="83"/>
  <c r="W25" i="83"/>
  <c r="W33" i="83"/>
  <c r="W41" i="83"/>
  <c r="Z5" i="79"/>
  <c r="Z6" i="79"/>
  <c r="W35" i="83"/>
  <c r="W6" i="18"/>
  <c r="W14" i="18"/>
  <c r="W22" i="18"/>
  <c r="W30" i="18"/>
  <c r="W38" i="18"/>
  <c r="W7" i="18"/>
  <c r="W15" i="18"/>
  <c r="W23" i="18"/>
  <c r="W31" i="18"/>
  <c r="W39" i="18"/>
  <c r="W14" i="29"/>
  <c r="R8" i="21"/>
  <c r="R9" i="21"/>
  <c r="W49" i="22"/>
  <c r="W37" i="22"/>
  <c r="W27" i="22"/>
  <c r="W17" i="22"/>
  <c r="Z6" i="25"/>
  <c r="W33" i="28"/>
  <c r="W21" i="28"/>
  <c r="AC41" i="24"/>
  <c r="AC29" i="24"/>
  <c r="AC19" i="24"/>
  <c r="AC9" i="24"/>
  <c r="W38" i="17"/>
  <c r="W28" i="17"/>
  <c r="W18" i="17"/>
  <c r="W6" i="17"/>
  <c r="W34" i="18"/>
  <c r="W24" i="18"/>
  <c r="W12" i="18"/>
  <c r="W12" i="29"/>
  <c r="W42" i="83"/>
  <c r="W30" i="83"/>
  <c r="W20" i="83"/>
  <c r="W10" i="83"/>
  <c r="W35" i="82"/>
  <c r="W21" i="82"/>
  <c r="W10" i="82"/>
  <c r="W29" i="82"/>
  <c r="AC13" i="24"/>
  <c r="W7" i="28"/>
  <c r="W15" i="28"/>
  <c r="W23" i="28"/>
  <c r="W31" i="28"/>
  <c r="W39" i="28"/>
  <c r="W8" i="28"/>
  <c r="W16" i="28"/>
  <c r="W24" i="28"/>
  <c r="W32" i="28"/>
  <c r="W40" i="28"/>
  <c r="AC22" i="24"/>
  <c r="W13" i="82"/>
  <c r="W7" i="22"/>
  <c r="W15" i="22"/>
  <c r="W23" i="22"/>
  <c r="W31" i="22"/>
  <c r="W39" i="22"/>
  <c r="W47" i="22"/>
  <c r="W55" i="22"/>
  <c r="W8" i="22"/>
  <c r="W16" i="22"/>
  <c r="W24" i="22"/>
  <c r="W32" i="22"/>
  <c r="W40" i="22"/>
  <c r="W48" i="22"/>
  <c r="W56" i="22"/>
  <c r="W30" i="28"/>
  <c r="W20" i="28"/>
  <c r="W10" i="28"/>
  <c r="AC38" i="24"/>
  <c r="AC28" i="24"/>
  <c r="AC18" i="24"/>
  <c r="AC6" i="24"/>
  <c r="W37" i="17"/>
  <c r="W27" i="17"/>
  <c r="W15" i="17"/>
  <c r="W5" i="17"/>
  <c r="W33" i="18"/>
  <c r="W21" i="18"/>
  <c r="W11" i="18"/>
  <c r="W11" i="29"/>
  <c r="W39" i="83"/>
  <c r="W29" i="83"/>
  <c r="W19" i="83"/>
  <c r="W7" i="83"/>
  <c r="W34" i="82"/>
  <c r="W20" i="82"/>
  <c r="W9" i="82"/>
  <c r="E65" i="84"/>
  <c r="E64" i="84"/>
  <c r="E63" i="84"/>
  <c r="E62" i="84"/>
  <c r="E61" i="84"/>
  <c r="E60" i="84"/>
  <c r="E59" i="84"/>
  <c r="E58" i="84"/>
  <c r="E57" i="84"/>
  <c r="E56" i="84"/>
  <c r="E55" i="84"/>
  <c r="E54" i="84"/>
  <c r="E53" i="84"/>
  <c r="E52" i="84"/>
  <c r="E51" i="84"/>
  <c r="E50" i="84"/>
  <c r="E49" i="84"/>
  <c r="E48" i="84"/>
  <c r="E47" i="84"/>
  <c r="E46" i="84"/>
  <c r="E45" i="84"/>
  <c r="E44" i="84"/>
  <c r="E43" i="84"/>
  <c r="E42" i="84"/>
  <c r="E41" i="84"/>
  <c r="E40" i="84"/>
  <c r="E39" i="84"/>
  <c r="E38" i="84"/>
  <c r="E37" i="84"/>
  <c r="E36" i="84"/>
  <c r="E35" i="84"/>
  <c r="E34" i="84"/>
  <c r="E33" i="84"/>
  <c r="E32" i="84"/>
  <c r="E31" i="84"/>
  <c r="E30" i="84"/>
  <c r="E29" i="84"/>
  <c r="E28" i="84"/>
  <c r="E27" i="84"/>
  <c r="E26" i="84"/>
  <c r="E25" i="84"/>
  <c r="E24" i="84"/>
  <c r="E23" i="84"/>
  <c r="E22" i="84"/>
  <c r="E21" i="84"/>
  <c r="E20" i="84"/>
  <c r="E19" i="84"/>
  <c r="E18" i="84"/>
  <c r="E17" i="84"/>
  <c r="E16" i="84"/>
  <c r="E15" i="84"/>
  <c r="E14" i="84"/>
  <c r="E13" i="84"/>
  <c r="E12" i="84"/>
  <c r="E11" i="84"/>
  <c r="E10" i="84"/>
  <c r="E9" i="84"/>
  <c r="E8" i="84"/>
  <c r="E7" i="84"/>
  <c r="E6" i="84"/>
  <c r="G52" i="84"/>
  <c r="G39" i="84"/>
  <c r="G44" i="84"/>
  <c r="G60" i="84"/>
  <c r="G30" i="84"/>
  <c r="G40" i="84"/>
  <c r="G17" i="84"/>
  <c r="G6" i="84"/>
  <c r="G24" i="84"/>
  <c r="G23" i="84"/>
  <c r="G56" i="84"/>
  <c r="G58" i="84"/>
  <c r="G21" i="84"/>
  <c r="G55" i="84"/>
  <c r="G27" i="84"/>
  <c r="G37" i="84"/>
  <c r="G36" i="84"/>
  <c r="G10" i="84"/>
  <c r="G47" i="84"/>
  <c r="G48" i="84"/>
  <c r="G12" i="84"/>
  <c r="G64" i="84"/>
  <c r="G63" i="84"/>
  <c r="G49" i="84"/>
  <c r="G18" i="84"/>
  <c r="G54" i="84"/>
  <c r="G28" i="84"/>
  <c r="G45" i="84"/>
  <c r="G31" i="84"/>
  <c r="G19" i="84"/>
  <c r="G50" i="84"/>
  <c r="G8" i="84"/>
  <c r="G13" i="84"/>
  <c r="G15" i="84"/>
  <c r="G20" i="84"/>
  <c r="G65" i="84"/>
  <c r="G61" i="84"/>
  <c r="G33" i="84"/>
  <c r="G14" i="84"/>
  <c r="G22" i="84"/>
  <c r="G7" i="84"/>
  <c r="G46" i="84"/>
  <c r="G59" i="84"/>
  <c r="G11" i="84"/>
  <c r="G35" i="84"/>
  <c r="G43" i="84"/>
  <c r="G38" i="84"/>
  <c r="G29" i="84"/>
  <c r="G34" i="84"/>
  <c r="G42" i="84"/>
  <c r="G26" i="84"/>
  <c r="G41" i="84"/>
  <c r="G16" i="84"/>
  <c r="G62" i="84"/>
  <c r="G57" i="84"/>
  <c r="G25" i="84"/>
  <c r="G53" i="84"/>
  <c r="G51" i="84"/>
  <c r="G9" i="84"/>
  <c r="G32" i="84"/>
  <c r="E7" i="72"/>
  <c r="E14" i="72"/>
  <c r="E6" i="72"/>
  <c r="E9" i="72"/>
  <c r="B15" i="72"/>
  <c r="B8" i="72"/>
  <c r="E16" i="72"/>
  <c r="E12" i="72"/>
  <c r="E15" i="72"/>
  <c r="E13" i="72"/>
  <c r="B13" i="72"/>
  <c r="B16" i="72"/>
  <c r="B11" i="72"/>
  <c r="B9" i="72"/>
  <c r="B10" i="72"/>
  <c r="B7" i="72"/>
  <c r="E10" i="72"/>
  <c r="B6" i="72"/>
  <c r="E11" i="72"/>
  <c r="B12" i="72"/>
  <c r="B5" i="72"/>
  <c r="B14" i="72"/>
  <c r="E8" i="72"/>
  <c r="R7" i="83" l="1"/>
  <c r="S7" i="83" s="1"/>
  <c r="R6" i="83"/>
  <c r="S6" i="83" s="1"/>
  <c r="N7" i="83"/>
  <c r="N6" i="83"/>
  <c r="D7" i="83"/>
  <c r="C7" i="83"/>
  <c r="B7" i="83"/>
  <c r="D6" i="83"/>
  <c r="C6" i="83"/>
  <c r="B6" i="83"/>
  <c r="D5" i="83"/>
  <c r="C5" i="83"/>
  <c r="B5" i="83"/>
  <c r="F7" i="83"/>
  <c r="F5" i="83"/>
  <c r="F6" i="83"/>
  <c r="E6" i="83" l="1"/>
  <c r="E7" i="83"/>
  <c r="E5" i="83"/>
  <c r="R43" i="83"/>
  <c r="N43" i="83"/>
  <c r="D43" i="83"/>
  <c r="C43" i="83"/>
  <c r="B43" i="83"/>
  <c r="R42" i="83"/>
  <c r="N42" i="83"/>
  <c r="D42" i="83"/>
  <c r="C42" i="83"/>
  <c r="E42" i="83" s="1"/>
  <c r="B42" i="83"/>
  <c r="R41" i="83"/>
  <c r="N41" i="83"/>
  <c r="D41" i="83"/>
  <c r="C41" i="83"/>
  <c r="B41" i="83"/>
  <c r="R40" i="83"/>
  <c r="N40" i="83"/>
  <c r="D40" i="83"/>
  <c r="C40" i="83"/>
  <c r="B40" i="83"/>
  <c r="R39" i="83"/>
  <c r="N39" i="83"/>
  <c r="D39" i="83"/>
  <c r="E39" i="83" s="1"/>
  <c r="C39" i="83"/>
  <c r="B39" i="83"/>
  <c r="R38" i="83"/>
  <c r="N38" i="83"/>
  <c r="D38" i="83"/>
  <c r="C38" i="83"/>
  <c r="E38" i="83" s="1"/>
  <c r="B38" i="83"/>
  <c r="R37" i="83"/>
  <c r="N37" i="83"/>
  <c r="D37" i="83"/>
  <c r="C37" i="83"/>
  <c r="B37" i="83"/>
  <c r="R36" i="83"/>
  <c r="N36" i="83"/>
  <c r="D36" i="83"/>
  <c r="C36" i="83"/>
  <c r="B36" i="83"/>
  <c r="R35" i="83"/>
  <c r="N35" i="83"/>
  <c r="D35" i="83"/>
  <c r="C35" i="83"/>
  <c r="B35" i="83"/>
  <c r="R34" i="83"/>
  <c r="N34" i="83"/>
  <c r="D34" i="83"/>
  <c r="C34" i="83"/>
  <c r="E34" i="83" s="1"/>
  <c r="B34" i="83"/>
  <c r="R33" i="83"/>
  <c r="N33" i="83"/>
  <c r="D33" i="83"/>
  <c r="C33" i="83"/>
  <c r="B33" i="83"/>
  <c r="R32" i="83"/>
  <c r="N32" i="83"/>
  <c r="D32" i="83"/>
  <c r="C32" i="83"/>
  <c r="B32" i="83"/>
  <c r="R31" i="83"/>
  <c r="N31" i="83"/>
  <c r="D31" i="83"/>
  <c r="E31" i="83" s="1"/>
  <c r="C31" i="83"/>
  <c r="B31" i="83"/>
  <c r="R30" i="83"/>
  <c r="N30" i="83"/>
  <c r="D30" i="83"/>
  <c r="C30" i="83"/>
  <c r="E30" i="83" s="1"/>
  <c r="B30" i="83"/>
  <c r="R29" i="83"/>
  <c r="N29" i="83"/>
  <c r="D29" i="83"/>
  <c r="C29" i="83"/>
  <c r="B29" i="83"/>
  <c r="R28" i="83"/>
  <c r="N28" i="83"/>
  <c r="D28" i="83"/>
  <c r="C28" i="83"/>
  <c r="B28" i="83"/>
  <c r="R27" i="83"/>
  <c r="N27" i="83"/>
  <c r="D27" i="83"/>
  <c r="C27" i="83"/>
  <c r="E27" i="83" s="1"/>
  <c r="B27" i="83"/>
  <c r="R26" i="83"/>
  <c r="N26" i="83"/>
  <c r="D26" i="83"/>
  <c r="C26" i="83"/>
  <c r="E26" i="83" s="1"/>
  <c r="B26" i="83"/>
  <c r="R25" i="83"/>
  <c r="N25" i="83"/>
  <c r="D25" i="83"/>
  <c r="C25" i="83"/>
  <c r="B25" i="83"/>
  <c r="R24" i="83"/>
  <c r="N24" i="83"/>
  <c r="D24" i="83"/>
  <c r="C24" i="83"/>
  <c r="B24" i="83"/>
  <c r="R23" i="83"/>
  <c r="N23" i="83"/>
  <c r="D23" i="83"/>
  <c r="C23" i="83"/>
  <c r="B23" i="83"/>
  <c r="R22" i="83"/>
  <c r="N22" i="83"/>
  <c r="D22" i="83"/>
  <c r="C22" i="83"/>
  <c r="E22" i="83" s="1"/>
  <c r="B22" i="83"/>
  <c r="R21" i="83"/>
  <c r="N21" i="83"/>
  <c r="D21" i="83"/>
  <c r="C21" i="83"/>
  <c r="B21" i="83"/>
  <c r="R20" i="83"/>
  <c r="N20" i="83"/>
  <c r="D20" i="83"/>
  <c r="C20" i="83"/>
  <c r="B20" i="83"/>
  <c r="R19" i="83"/>
  <c r="N19" i="83"/>
  <c r="D19" i="83"/>
  <c r="C19" i="83"/>
  <c r="B19" i="83"/>
  <c r="R18" i="83"/>
  <c r="N18" i="83"/>
  <c r="D18" i="83"/>
  <c r="C18" i="83"/>
  <c r="E18" i="83" s="1"/>
  <c r="B18" i="83"/>
  <c r="R17" i="83"/>
  <c r="N17" i="83"/>
  <c r="D17" i="83"/>
  <c r="C17" i="83"/>
  <c r="B17" i="83"/>
  <c r="R16" i="83"/>
  <c r="N16" i="83"/>
  <c r="D16" i="83"/>
  <c r="C16" i="83"/>
  <c r="B16" i="83"/>
  <c r="R15" i="83"/>
  <c r="N15" i="83"/>
  <c r="D15" i="83"/>
  <c r="C15" i="83"/>
  <c r="B15" i="83"/>
  <c r="R14" i="83"/>
  <c r="N14" i="83"/>
  <c r="D14" i="83"/>
  <c r="C14" i="83"/>
  <c r="E14" i="83" s="1"/>
  <c r="B14" i="83"/>
  <c r="R13" i="83"/>
  <c r="N13" i="83"/>
  <c r="D13" i="83"/>
  <c r="C13" i="83"/>
  <c r="B13" i="83"/>
  <c r="R12" i="83"/>
  <c r="N12" i="83"/>
  <c r="D12" i="83"/>
  <c r="C12" i="83"/>
  <c r="B12" i="83"/>
  <c r="R11" i="83"/>
  <c r="N11" i="83"/>
  <c r="D11" i="83"/>
  <c r="C11" i="83"/>
  <c r="B11" i="83"/>
  <c r="R10" i="83"/>
  <c r="N10" i="83"/>
  <c r="D10" i="83"/>
  <c r="C10" i="83"/>
  <c r="E10" i="83" s="1"/>
  <c r="B10" i="83"/>
  <c r="R9" i="83"/>
  <c r="N9" i="83"/>
  <c r="D9" i="83"/>
  <c r="C9" i="83"/>
  <c r="B9" i="83"/>
  <c r="R8" i="83"/>
  <c r="N8" i="83"/>
  <c r="D8" i="83"/>
  <c r="C8" i="83"/>
  <c r="B8" i="83"/>
  <c r="R5" i="83"/>
  <c r="N5" i="83"/>
  <c r="O2" i="83"/>
  <c r="I2" i="24"/>
  <c r="I1" i="24"/>
  <c r="E40" i="28"/>
  <c r="E39" i="28"/>
  <c r="E38" i="28"/>
  <c r="E37" i="28"/>
  <c r="E36" i="28"/>
  <c r="E35" i="28"/>
  <c r="E34" i="28"/>
  <c r="E33" i="28"/>
  <c r="E32" i="28"/>
  <c r="E31" i="28"/>
  <c r="E30" i="28"/>
  <c r="E29" i="28"/>
  <c r="E28" i="28"/>
  <c r="E27" i="28"/>
  <c r="E26" i="28"/>
  <c r="E25" i="28"/>
  <c r="E24" i="28"/>
  <c r="E23" i="28"/>
  <c r="E22" i="28"/>
  <c r="E21" i="28"/>
  <c r="E20" i="28"/>
  <c r="E19" i="28"/>
  <c r="E18" i="28"/>
  <c r="E17" i="28"/>
  <c r="E16" i="28"/>
  <c r="E15" i="28"/>
  <c r="E14" i="28"/>
  <c r="E13" i="28"/>
  <c r="E12" i="28"/>
  <c r="E11" i="28"/>
  <c r="E10" i="28"/>
  <c r="E9" i="28"/>
  <c r="E8" i="28"/>
  <c r="E7" i="28"/>
  <c r="E6" i="28"/>
  <c r="E5" i="28"/>
  <c r="N40" i="28"/>
  <c r="N39" i="28"/>
  <c r="N38" i="28"/>
  <c r="N37" i="28"/>
  <c r="N36" i="28"/>
  <c r="N35" i="28"/>
  <c r="N34" i="28"/>
  <c r="N33" i="28"/>
  <c r="N32" i="28"/>
  <c r="N31" i="28"/>
  <c r="N30" i="28"/>
  <c r="N29" i="28"/>
  <c r="N28" i="28"/>
  <c r="N27" i="28"/>
  <c r="N26" i="28"/>
  <c r="N25" i="28"/>
  <c r="N24" i="28"/>
  <c r="N23" i="28"/>
  <c r="N22" i="28"/>
  <c r="N21" i="28"/>
  <c r="N20" i="28"/>
  <c r="N19" i="28"/>
  <c r="N18" i="28"/>
  <c r="N17" i="28"/>
  <c r="N16" i="28"/>
  <c r="N15" i="28"/>
  <c r="N14" i="28"/>
  <c r="N13" i="28"/>
  <c r="N12" i="28"/>
  <c r="N11" i="28"/>
  <c r="N10" i="28"/>
  <c r="N9" i="28"/>
  <c r="N8" i="28"/>
  <c r="N7" i="28"/>
  <c r="N6" i="28"/>
  <c r="N5" i="28"/>
  <c r="F30" i="83"/>
  <c r="F26" i="28"/>
  <c r="F35" i="83"/>
  <c r="F19" i="28"/>
  <c r="F14" i="83"/>
  <c r="F28" i="28"/>
  <c r="F16" i="28"/>
  <c r="F31" i="28"/>
  <c r="F21" i="28"/>
  <c r="F34" i="83"/>
  <c r="F33" i="28"/>
  <c r="F12" i="28"/>
  <c r="F9" i="28"/>
  <c r="G7" i="83"/>
  <c r="F32" i="28"/>
  <c r="F11" i="83"/>
  <c r="F6" i="28"/>
  <c r="F11" i="28"/>
  <c r="F17" i="28"/>
  <c r="F37" i="28"/>
  <c r="F43" i="83"/>
  <c r="F23" i="83"/>
  <c r="F20" i="28"/>
  <c r="F13" i="28"/>
  <c r="F8" i="28"/>
  <c r="F10" i="28"/>
  <c r="F18" i="83"/>
  <c r="F19" i="83"/>
  <c r="F15" i="28"/>
  <c r="F27" i="28"/>
  <c r="F42" i="83"/>
  <c r="F22" i="83"/>
  <c r="F22" i="28"/>
  <c r="G5" i="83"/>
  <c r="F36" i="28"/>
  <c r="F14" i="28"/>
  <c r="F7" i="28"/>
  <c r="F29" i="28"/>
  <c r="F26" i="83"/>
  <c r="F38" i="28"/>
  <c r="F18" i="28"/>
  <c r="G6" i="83"/>
  <c r="F15" i="83"/>
  <c r="F34" i="28"/>
  <c r="F38" i="83"/>
  <c r="F10" i="83"/>
  <c r="F27" i="83"/>
  <c r="F5" i="28"/>
  <c r="F13" i="83"/>
  <c r="F24" i="28"/>
  <c r="F40" i="28"/>
  <c r="F30" i="28"/>
  <c r="F35" i="28"/>
  <c r="F23" i="28"/>
  <c r="F25" i="28"/>
  <c r="F39" i="28"/>
  <c r="X7" i="83"/>
  <c r="X6" i="83"/>
  <c r="O5" i="83" l="1" a="1"/>
  <c r="S17" i="83"/>
  <c r="S25" i="83"/>
  <c r="S33" i="83"/>
  <c r="S14" i="83"/>
  <c r="S22" i="83"/>
  <c r="S30" i="83"/>
  <c r="S38" i="83"/>
  <c r="S41" i="83"/>
  <c r="S11" i="83"/>
  <c r="S19" i="83"/>
  <c r="S27" i="83"/>
  <c r="S35" i="83"/>
  <c r="S8" i="83"/>
  <c r="S16" i="83"/>
  <c r="S24" i="83"/>
  <c r="S32" i="83"/>
  <c r="S43" i="83"/>
  <c r="S13" i="83"/>
  <c r="S21" i="83"/>
  <c r="S29" i="83"/>
  <c r="S37" i="83"/>
  <c r="S40" i="83"/>
  <c r="S10" i="83"/>
  <c r="S18" i="83"/>
  <c r="S26" i="83"/>
  <c r="S34" i="83"/>
  <c r="S5" i="83"/>
  <c r="S15" i="83"/>
  <c r="S23" i="83"/>
  <c r="S31" i="83"/>
  <c r="S39" i="83"/>
  <c r="S42" i="83"/>
  <c r="S12" i="83"/>
  <c r="S20" i="83"/>
  <c r="S28" i="83"/>
  <c r="S36" i="83"/>
  <c r="E15" i="83"/>
  <c r="S9" i="83"/>
  <c r="E19" i="83"/>
  <c r="E24" i="83"/>
  <c r="E9" i="83"/>
  <c r="E32" i="83"/>
  <c r="E12" i="83"/>
  <c r="E36" i="83"/>
  <c r="E11" i="83"/>
  <c r="E25" i="83"/>
  <c r="E16" i="83"/>
  <c r="E29" i="83"/>
  <c r="E43" i="83"/>
  <c r="E23" i="83"/>
  <c r="E28" i="83"/>
  <c r="E8" i="83"/>
  <c r="E21" i="83"/>
  <c r="E35" i="83"/>
  <c r="E40" i="83"/>
  <c r="E20" i="83"/>
  <c r="E13" i="83"/>
  <c r="E33" i="83"/>
  <c r="E37" i="83"/>
  <c r="E41" i="83"/>
  <c r="E17" i="83"/>
  <c r="N5" i="21" a="1"/>
  <c r="N5" i="21"/>
  <c r="N6" i="21"/>
  <c r="N7" i="21"/>
  <c r="N8" i="21"/>
  <c r="N9" i="21"/>
  <c r="N10" i="21"/>
  <c r="N11" i="21"/>
  <c r="M2" i="21"/>
  <c r="L11" i="21"/>
  <c r="L10" i="21"/>
  <c r="L9" i="21"/>
  <c r="L8" i="21"/>
  <c r="L7" i="21"/>
  <c r="L6" i="21"/>
  <c r="L5" i="21"/>
  <c r="H4" i="6"/>
  <c r="H10" i="6"/>
  <c r="H9" i="6"/>
  <c r="H8" i="6"/>
  <c r="H7" i="6"/>
  <c r="H6" i="6"/>
  <c r="H5" i="6"/>
  <c r="G38" i="83"/>
  <c r="G35" i="83"/>
  <c r="F36" i="83"/>
  <c r="E5" i="6"/>
  <c r="F39" i="83"/>
  <c r="G23" i="83"/>
  <c r="G15" i="83"/>
  <c r="F17" i="83"/>
  <c r="G42" i="83"/>
  <c r="G18" i="83"/>
  <c r="D4" i="6"/>
  <c r="G10" i="83"/>
  <c r="G27" i="83"/>
  <c r="F16" i="83"/>
  <c r="F24" i="83"/>
  <c r="F25" i="83"/>
  <c r="G26" i="83"/>
  <c r="E7" i="6"/>
  <c r="F33" i="83"/>
  <c r="F21" i="83"/>
  <c r="F29" i="83"/>
  <c r="G13" i="83"/>
  <c r="F28" i="83"/>
  <c r="K4" i="6"/>
  <c r="F37" i="83"/>
  <c r="G19" i="83"/>
  <c r="G30" i="83"/>
  <c r="F12" i="83"/>
  <c r="G34" i="83"/>
  <c r="F40" i="83"/>
  <c r="F32" i="83"/>
  <c r="G14" i="83"/>
  <c r="F8" i="83"/>
  <c r="G11" i="83"/>
  <c r="F20" i="83"/>
  <c r="F9" i="83"/>
  <c r="G43" i="83"/>
  <c r="F31" i="83"/>
  <c r="G22" i="83"/>
  <c r="G20" i="83"/>
  <c r="F41" i="83"/>
  <c r="X40" i="83"/>
  <c r="X15" i="83"/>
  <c r="X43" i="83"/>
  <c r="X37" i="83"/>
  <c r="X36" i="83"/>
  <c r="X25" i="83"/>
  <c r="X22" i="83"/>
  <c r="X32" i="83"/>
  <c r="X12" i="83"/>
  <c r="X13" i="83"/>
  <c r="X14" i="83"/>
  <c r="X42" i="83"/>
  <c r="X11" i="83"/>
  <c r="X26" i="83"/>
  <c r="X17" i="83"/>
  <c r="X38" i="83"/>
  <c r="X8" i="83"/>
  <c r="X30" i="83"/>
  <c r="X27" i="83"/>
  <c r="X41" i="83"/>
  <c r="X10" i="83"/>
  <c r="X34" i="83"/>
  <c r="X24" i="83"/>
  <c r="X16" i="83"/>
  <c r="X9" i="83"/>
  <c r="X35" i="83"/>
  <c r="X28" i="83"/>
  <c r="X19" i="83"/>
  <c r="X33" i="83"/>
  <c r="X18" i="83"/>
  <c r="X20" i="83"/>
  <c r="X21" i="83"/>
  <c r="X23" i="83"/>
  <c r="X5" i="83"/>
  <c r="X39" i="83"/>
  <c r="X31" i="83"/>
  <c r="H3" i="6"/>
  <c r="O10" i="83" l="1"/>
  <c r="O18" i="83"/>
  <c r="O26" i="83"/>
  <c r="O34" i="83"/>
  <c r="O42" i="83"/>
  <c r="O43" i="83"/>
  <c r="O12" i="83"/>
  <c r="O28" i="83"/>
  <c r="O11" i="83"/>
  <c r="O19" i="83"/>
  <c r="O27" i="83"/>
  <c r="O35" i="83"/>
  <c r="O20" i="83"/>
  <c r="O36" i="83"/>
  <c r="O5" i="83"/>
  <c r="O13" i="83"/>
  <c r="O21" i="83"/>
  <c r="O29" i="83"/>
  <c r="O37" i="83"/>
  <c r="O25" i="83"/>
  <c r="O41" i="83"/>
  <c r="O6" i="83"/>
  <c r="O14" i="83"/>
  <c r="O22" i="83"/>
  <c r="O30" i="83"/>
  <c r="O38" i="83"/>
  <c r="O7" i="83"/>
  <c r="O15" i="83"/>
  <c r="O23" i="83"/>
  <c r="O31" i="83"/>
  <c r="O39" i="83"/>
  <c r="O8" i="83"/>
  <c r="O16" i="83"/>
  <c r="O24" i="83"/>
  <c r="O32" i="83"/>
  <c r="O40" i="83"/>
  <c r="O9" i="83"/>
  <c r="O17" i="83"/>
  <c r="O33" i="83"/>
  <c r="M5" i="21" a="1"/>
  <c r="G37" i="83"/>
  <c r="G31" i="83"/>
  <c r="G29" i="83"/>
  <c r="G25" i="83"/>
  <c r="G8" i="83"/>
  <c r="G16" i="83"/>
  <c r="G39" i="83"/>
  <c r="E4" i="6"/>
  <c r="M4" i="6"/>
  <c r="G17" i="83"/>
  <c r="G33" i="83"/>
  <c r="G24" i="83"/>
  <c r="G21" i="83"/>
  <c r="G36" i="83"/>
  <c r="G9" i="83"/>
  <c r="G41" i="83"/>
  <c r="G32" i="83"/>
  <c r="G12" i="83"/>
  <c r="G28" i="83"/>
  <c r="G40" i="83"/>
  <c r="X29" i="83"/>
  <c r="M7" i="21" l="1"/>
  <c r="M11" i="21"/>
  <c r="M8" i="21"/>
  <c r="M6" i="21"/>
  <c r="M5" i="21"/>
  <c r="M10" i="21"/>
  <c r="M9" i="21"/>
  <c r="O2" i="25"/>
  <c r="O2" i="30"/>
  <c r="R11" i="30"/>
  <c r="S11" i="30" s="1"/>
  <c r="R10" i="30"/>
  <c r="S10" i="30" s="1"/>
  <c r="R9" i="30"/>
  <c r="S9" i="30" s="1"/>
  <c r="R8" i="30"/>
  <c r="S8" i="30" s="1"/>
  <c r="R7" i="30"/>
  <c r="S7" i="30" s="1"/>
  <c r="R6" i="30"/>
  <c r="R5" i="30"/>
  <c r="R41" i="32"/>
  <c r="R40" i="32"/>
  <c r="R39" i="32"/>
  <c r="R38" i="32"/>
  <c r="R37" i="32"/>
  <c r="R36" i="32"/>
  <c r="R35" i="32"/>
  <c r="R34" i="32"/>
  <c r="S34" i="32" s="1"/>
  <c r="R33" i="32"/>
  <c r="R32" i="32"/>
  <c r="R31" i="32"/>
  <c r="R30" i="32"/>
  <c r="R29" i="32"/>
  <c r="R28" i="32"/>
  <c r="R27" i="32"/>
  <c r="R26" i="32"/>
  <c r="S26" i="32" s="1"/>
  <c r="R25" i="32"/>
  <c r="R24" i="32"/>
  <c r="R23" i="32"/>
  <c r="R22" i="32"/>
  <c r="R21" i="32"/>
  <c r="R20" i="32"/>
  <c r="R19" i="32"/>
  <c r="R18" i="32"/>
  <c r="S18" i="32" s="1"/>
  <c r="R17" i="32"/>
  <c r="R16" i="32"/>
  <c r="R15" i="32"/>
  <c r="R14" i="32"/>
  <c r="R13" i="32"/>
  <c r="R12" i="32"/>
  <c r="R11" i="32"/>
  <c r="R10" i="32"/>
  <c r="S10" i="32" s="1"/>
  <c r="R9" i="32"/>
  <c r="R8" i="32"/>
  <c r="R7" i="32"/>
  <c r="R6" i="32"/>
  <c r="R5" i="32"/>
  <c r="L4" i="6"/>
  <c r="S11" i="32" l="1"/>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U9" i="79"/>
  <c r="U8" i="79"/>
  <c r="U7" i="79"/>
  <c r="U6" i="79"/>
  <c r="U5" i="79"/>
  <c r="T16" i="72"/>
  <c r="T15" i="72"/>
  <c r="T14" i="72"/>
  <c r="T13" i="72"/>
  <c r="T12" i="72"/>
  <c r="T11" i="72"/>
  <c r="T10" i="72"/>
  <c r="T9" i="72"/>
  <c r="T8" i="72"/>
  <c r="T7" i="72"/>
  <c r="T6" i="72"/>
  <c r="T5" i="72"/>
  <c r="R15" i="29"/>
  <c r="R14" i="29"/>
  <c r="R13" i="29"/>
  <c r="R12" i="29"/>
  <c r="R11" i="29"/>
  <c r="R10" i="29"/>
  <c r="R9" i="29"/>
  <c r="R8" i="29"/>
  <c r="R7" i="29"/>
  <c r="R6" i="29"/>
  <c r="R5" i="29"/>
  <c r="R41" i="82"/>
  <c r="N41" i="82"/>
  <c r="D41" i="82"/>
  <c r="C41" i="82"/>
  <c r="B41" i="82"/>
  <c r="R40" i="82"/>
  <c r="N40" i="82"/>
  <c r="D40" i="82"/>
  <c r="C40" i="82"/>
  <c r="B40" i="82"/>
  <c r="R39" i="82"/>
  <c r="N39" i="82"/>
  <c r="D39" i="82"/>
  <c r="C39" i="82"/>
  <c r="B39" i="82"/>
  <c r="R38" i="82"/>
  <c r="N38" i="82"/>
  <c r="D38" i="82"/>
  <c r="C38" i="82"/>
  <c r="B38" i="82"/>
  <c r="R37" i="82"/>
  <c r="N37" i="82"/>
  <c r="D37" i="82"/>
  <c r="C37" i="82"/>
  <c r="B37" i="82"/>
  <c r="R36" i="82"/>
  <c r="N36" i="82"/>
  <c r="D36" i="82"/>
  <c r="C36" i="82"/>
  <c r="B36" i="82"/>
  <c r="R35" i="82"/>
  <c r="N35" i="82"/>
  <c r="D35" i="82"/>
  <c r="C35" i="82"/>
  <c r="B35" i="82"/>
  <c r="R34" i="82"/>
  <c r="N34" i="82"/>
  <c r="D34" i="82"/>
  <c r="C34" i="82"/>
  <c r="B34" i="82"/>
  <c r="R33" i="82"/>
  <c r="N33" i="82"/>
  <c r="D33" i="82"/>
  <c r="C33" i="82"/>
  <c r="B33" i="82"/>
  <c r="R32" i="82"/>
  <c r="N32" i="82"/>
  <c r="D32" i="82"/>
  <c r="C32" i="82"/>
  <c r="B32" i="82"/>
  <c r="R31" i="82"/>
  <c r="N31" i="82"/>
  <c r="D31" i="82"/>
  <c r="C31" i="82"/>
  <c r="B31" i="82"/>
  <c r="R30" i="82"/>
  <c r="N30" i="82"/>
  <c r="D30" i="82"/>
  <c r="C30" i="82"/>
  <c r="B30" i="82"/>
  <c r="R29" i="82"/>
  <c r="N29" i="82"/>
  <c r="D29" i="82"/>
  <c r="C29" i="82"/>
  <c r="B29" i="82"/>
  <c r="R28" i="82"/>
  <c r="N28" i="82"/>
  <c r="D28" i="82"/>
  <c r="C28" i="82"/>
  <c r="B28" i="82"/>
  <c r="R27" i="82"/>
  <c r="N27" i="82"/>
  <c r="D27" i="82"/>
  <c r="C27" i="82"/>
  <c r="B27" i="82"/>
  <c r="R26" i="82"/>
  <c r="N26" i="82"/>
  <c r="D26" i="82"/>
  <c r="C26" i="82"/>
  <c r="B26" i="82"/>
  <c r="R25" i="82"/>
  <c r="N25" i="82"/>
  <c r="D25" i="82"/>
  <c r="C25" i="82"/>
  <c r="B25" i="82"/>
  <c r="R24" i="82"/>
  <c r="N24" i="82"/>
  <c r="D24" i="82"/>
  <c r="C24" i="82"/>
  <c r="E24" i="82" s="1"/>
  <c r="B24" i="82"/>
  <c r="R23" i="82"/>
  <c r="N23" i="82"/>
  <c r="D23" i="82"/>
  <c r="C23" i="82"/>
  <c r="B23" i="82"/>
  <c r="R22" i="82"/>
  <c r="N22" i="82"/>
  <c r="D22" i="82"/>
  <c r="C22" i="82"/>
  <c r="B22" i="82"/>
  <c r="R21" i="82"/>
  <c r="N21" i="82"/>
  <c r="D21" i="82"/>
  <c r="C21" i="82"/>
  <c r="B21" i="82"/>
  <c r="R20" i="82"/>
  <c r="N20" i="82"/>
  <c r="D20" i="82"/>
  <c r="C20" i="82"/>
  <c r="B20" i="82"/>
  <c r="R19" i="82"/>
  <c r="N19" i="82"/>
  <c r="D19" i="82"/>
  <c r="C19" i="82"/>
  <c r="B19" i="82"/>
  <c r="R18" i="82"/>
  <c r="N18" i="82"/>
  <c r="D18" i="82"/>
  <c r="C18" i="82"/>
  <c r="B18" i="82"/>
  <c r="R17" i="82"/>
  <c r="N17" i="82"/>
  <c r="D17" i="82"/>
  <c r="C17" i="82"/>
  <c r="B17" i="82"/>
  <c r="R16" i="82"/>
  <c r="N16" i="82"/>
  <c r="D16" i="82"/>
  <c r="C16" i="82"/>
  <c r="E16" i="82" s="1"/>
  <c r="B16" i="82"/>
  <c r="R15" i="82"/>
  <c r="N15" i="82"/>
  <c r="D15" i="82"/>
  <c r="C15" i="82"/>
  <c r="B15" i="82"/>
  <c r="R14" i="82"/>
  <c r="N14" i="82"/>
  <c r="D14" i="82"/>
  <c r="C14" i="82"/>
  <c r="B14" i="82"/>
  <c r="R13" i="82"/>
  <c r="N13" i="82"/>
  <c r="D13" i="82"/>
  <c r="C13" i="82"/>
  <c r="B13" i="82"/>
  <c r="R12" i="82"/>
  <c r="N12" i="82"/>
  <c r="D12" i="82"/>
  <c r="C12" i="82"/>
  <c r="B12" i="82"/>
  <c r="R11" i="82"/>
  <c r="P5" i="26" s="1"/>
  <c r="N11" i="82"/>
  <c r="D11" i="82"/>
  <c r="C11" i="82"/>
  <c r="B11" i="82"/>
  <c r="R10" i="82"/>
  <c r="N10" i="82"/>
  <c r="D10" i="82"/>
  <c r="C10" i="82"/>
  <c r="B10" i="82"/>
  <c r="R9" i="82"/>
  <c r="N9" i="82"/>
  <c r="D9" i="82"/>
  <c r="C9" i="82"/>
  <c r="B9" i="82"/>
  <c r="R8" i="82"/>
  <c r="N8" i="82"/>
  <c r="D8" i="82"/>
  <c r="C8" i="82"/>
  <c r="E8" i="82" s="1"/>
  <c r="B8" i="82"/>
  <c r="R7" i="82"/>
  <c r="N7" i="82"/>
  <c r="D7" i="82"/>
  <c r="C7" i="82"/>
  <c r="B7" i="82"/>
  <c r="R6" i="82"/>
  <c r="N6" i="82"/>
  <c r="D6" i="82"/>
  <c r="C6" i="82"/>
  <c r="B6" i="82"/>
  <c r="R5" i="82"/>
  <c r="N5" i="82"/>
  <c r="D5" i="82"/>
  <c r="C5" i="82"/>
  <c r="B5" i="82"/>
  <c r="O2" i="82"/>
  <c r="O2" i="29"/>
  <c r="C6" i="29"/>
  <c r="D6" i="29"/>
  <c r="C7" i="29"/>
  <c r="D7" i="29"/>
  <c r="C8" i="29"/>
  <c r="D8" i="29"/>
  <c r="C9" i="29"/>
  <c r="D9" i="29"/>
  <c r="C10" i="29"/>
  <c r="D10" i="29"/>
  <c r="C11" i="29"/>
  <c r="D11" i="29"/>
  <c r="C12" i="29"/>
  <c r="D12" i="29"/>
  <c r="C13" i="29"/>
  <c r="D13" i="29"/>
  <c r="C14" i="29"/>
  <c r="D14" i="29"/>
  <c r="C15" i="29"/>
  <c r="D15" i="29"/>
  <c r="D5" i="29"/>
  <c r="C5" i="29"/>
  <c r="Q2" i="79"/>
  <c r="D16" i="72"/>
  <c r="C16" i="72"/>
  <c r="D15" i="72"/>
  <c r="C15" i="72"/>
  <c r="D14" i="72"/>
  <c r="C14" i="72"/>
  <c r="D13" i="72"/>
  <c r="C13" i="72"/>
  <c r="D12" i="72"/>
  <c r="C12" i="72"/>
  <c r="D11" i="72"/>
  <c r="C11" i="72"/>
  <c r="D10" i="72"/>
  <c r="C10" i="72"/>
  <c r="D9" i="72"/>
  <c r="C9" i="72"/>
  <c r="D8" i="72"/>
  <c r="C8" i="72"/>
  <c r="D7" i="72"/>
  <c r="C7" i="72"/>
  <c r="D6" i="72"/>
  <c r="C6" i="72"/>
  <c r="D5" i="72"/>
  <c r="C5" i="72"/>
  <c r="P2" i="72"/>
  <c r="O2" i="28"/>
  <c r="B40" i="28"/>
  <c r="B39" i="28"/>
  <c r="B38" i="28"/>
  <c r="B37" i="28"/>
  <c r="B36" i="28"/>
  <c r="B35" i="28"/>
  <c r="B34" i="28"/>
  <c r="B33" i="28"/>
  <c r="B32" i="28"/>
  <c r="B31" i="28"/>
  <c r="B30" i="28"/>
  <c r="B29" i="28"/>
  <c r="B28" i="28"/>
  <c r="B27" i="28"/>
  <c r="B26" i="28"/>
  <c r="B25" i="28"/>
  <c r="B24" i="28"/>
  <c r="B23" i="28"/>
  <c r="B22" i="28"/>
  <c r="B21" i="28"/>
  <c r="B20" i="28"/>
  <c r="B19" i="28"/>
  <c r="B18" i="28"/>
  <c r="B17" i="28"/>
  <c r="B16" i="28"/>
  <c r="B15" i="28"/>
  <c r="B14" i="28"/>
  <c r="B13" i="28"/>
  <c r="B12" i="28"/>
  <c r="B11" i="28"/>
  <c r="B10" i="28"/>
  <c r="B9" i="28"/>
  <c r="B8" i="28"/>
  <c r="B7" i="28"/>
  <c r="B6" i="28"/>
  <c r="B5" i="28"/>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B11" i="21"/>
  <c r="E11" i="21" s="1"/>
  <c r="B10" i="21"/>
  <c r="E10" i="21" s="1"/>
  <c r="B9" i="21"/>
  <c r="E9" i="21" s="1"/>
  <c r="B8" i="21"/>
  <c r="E8" i="21" s="1"/>
  <c r="B7" i="21"/>
  <c r="E7" i="21" s="1"/>
  <c r="B6" i="21"/>
  <c r="E6" i="21" s="1"/>
  <c r="B5" i="21"/>
  <c r="E5" i="21" s="1"/>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18"/>
  <c r="O2" i="17"/>
  <c r="F28" i="82"/>
  <c r="F27" i="82"/>
  <c r="F15" i="82"/>
  <c r="F24" i="82"/>
  <c r="F23" i="82"/>
  <c r="F35" i="82"/>
  <c r="F31" i="82"/>
  <c r="F29" i="82"/>
  <c r="F36" i="82"/>
  <c r="F20" i="82"/>
  <c r="F21" i="82"/>
  <c r="F5" i="82"/>
  <c r="F37" i="82"/>
  <c r="F39" i="82"/>
  <c r="F40" i="82"/>
  <c r="F19" i="82"/>
  <c r="F17" i="82"/>
  <c r="F32" i="82"/>
  <c r="F7" i="82"/>
  <c r="F8" i="82"/>
  <c r="F16" i="82"/>
  <c r="F9" i="82"/>
  <c r="F33" i="82"/>
  <c r="F12" i="82"/>
  <c r="F13" i="82"/>
  <c r="F41" i="82"/>
  <c r="F25" i="82"/>
  <c r="U16" i="72" l="1"/>
  <c r="U6" i="72"/>
  <c r="U15" i="72"/>
  <c r="U13" i="72"/>
  <c r="U14" i="72"/>
  <c r="O5" i="82" a="1"/>
  <c r="V9" i="79"/>
  <c r="U8" i="72"/>
  <c r="U7" i="72"/>
  <c r="E11" i="82"/>
  <c r="E32" i="82"/>
  <c r="E21" i="82"/>
  <c r="E12" i="82"/>
  <c r="E20" i="82"/>
  <c r="E28" i="82"/>
  <c r="E36" i="82"/>
  <c r="U12" i="72"/>
  <c r="U5" i="72"/>
  <c r="S5" i="29"/>
  <c r="V7" i="79"/>
  <c r="S10" i="82"/>
  <c r="S18" i="82"/>
  <c r="S26" i="82"/>
  <c r="S34" i="82"/>
  <c r="S11" i="29"/>
  <c r="S13" i="29"/>
  <c r="S12" i="29"/>
  <c r="U9" i="72"/>
  <c r="S12" i="82"/>
  <c r="S20" i="82"/>
  <c r="S28" i="82"/>
  <c r="S36" i="82"/>
  <c r="S39" i="82"/>
  <c r="V6" i="79"/>
  <c r="S25" i="82"/>
  <c r="S6" i="82"/>
  <c r="S14" i="29"/>
  <c r="S19" i="82"/>
  <c r="S35" i="82"/>
  <c r="S15" i="29"/>
  <c r="S16" i="82"/>
  <c r="S5" i="82"/>
  <c r="S13" i="82"/>
  <c r="S21" i="82"/>
  <c r="S29" i="82"/>
  <c r="S37" i="82"/>
  <c r="S40" i="82"/>
  <c r="S9" i="29"/>
  <c r="S17" i="82"/>
  <c r="S14" i="82"/>
  <c r="S41" i="82"/>
  <c r="S27" i="82"/>
  <c r="S38" i="82"/>
  <c r="S8" i="82"/>
  <c r="S24" i="82"/>
  <c r="S10" i="29"/>
  <c r="S9" i="82"/>
  <c r="S33" i="82"/>
  <c r="U10" i="72"/>
  <c r="S22" i="82"/>
  <c r="S30" i="82"/>
  <c r="S6" i="29"/>
  <c r="U11" i="72"/>
  <c r="S11" i="82"/>
  <c r="S7" i="29"/>
  <c r="V8" i="79"/>
  <c r="S32" i="82"/>
  <c r="S8" i="29"/>
  <c r="V5" i="79"/>
  <c r="S7" i="82"/>
  <c r="S15" i="82"/>
  <c r="S23" i="82"/>
  <c r="S31" i="82"/>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G35" i="82"/>
  <c r="F18" i="82"/>
  <c r="F14" i="82"/>
  <c r="G24" i="82"/>
  <c r="G5" i="82"/>
  <c r="G27" i="82"/>
  <c r="G23" i="82"/>
  <c r="G32" i="82"/>
  <c r="G19" i="82"/>
  <c r="G37" i="82"/>
  <c r="G8" i="82"/>
  <c r="G13" i="82"/>
  <c r="G31" i="82"/>
  <c r="F34" i="82"/>
  <c r="G28" i="82"/>
  <c r="G25" i="82"/>
  <c r="F11" i="82"/>
  <c r="G16" i="82"/>
  <c r="F26" i="82"/>
  <c r="G9" i="82"/>
  <c r="F10" i="82"/>
  <c r="G41" i="82"/>
  <c r="F38" i="82"/>
  <c r="G21" i="82"/>
  <c r="F30" i="82"/>
  <c r="G20" i="82"/>
  <c r="G12" i="82"/>
  <c r="F6" i="82"/>
  <c r="G39" i="82"/>
  <c r="G33" i="82"/>
  <c r="G17" i="82"/>
  <c r="G7" i="82"/>
  <c r="F22" i="82"/>
  <c r="G36" i="82"/>
  <c r="G15" i="82"/>
  <c r="G29" i="82"/>
  <c r="G40" i="82"/>
  <c r="X37" i="82"/>
  <c r="X31" i="82"/>
  <c r="X21" i="82"/>
  <c r="X39" i="82"/>
  <c r="X14" i="82"/>
  <c r="X7" i="82"/>
  <c r="X5" i="82"/>
  <c r="X10" i="82"/>
  <c r="X6" i="82"/>
  <c r="X27" i="82"/>
  <c r="X35" i="82"/>
  <c r="X28" i="82"/>
  <c r="X17" i="82"/>
  <c r="X24" i="82"/>
  <c r="X33" i="82"/>
  <c r="X23" i="82"/>
  <c r="X16" i="82"/>
  <c r="X12" i="82"/>
  <c r="X9" i="82"/>
  <c r="X20" i="82"/>
  <c r="X40" i="82"/>
  <c r="X36" i="82"/>
  <c r="X29" i="82"/>
  <c r="X19" i="82"/>
  <c r="X15" i="82"/>
  <c r="X22" i="82"/>
  <c r="X13" i="82"/>
  <c r="X32" i="82"/>
  <c r="X8" i="82"/>
  <c r="X41" i="82"/>
  <c r="X34" i="82"/>
  <c r="X25" i="82"/>
  <c r="O6" i="82" l="1"/>
  <c r="O14" i="82"/>
  <c r="O22" i="82"/>
  <c r="O30" i="82"/>
  <c r="O38" i="82"/>
  <c r="O7" i="82"/>
  <c r="O15" i="82"/>
  <c r="O23" i="82"/>
  <c r="O31" i="82"/>
  <c r="O39" i="82"/>
  <c r="O8" i="82"/>
  <c r="O16" i="82"/>
  <c r="O24" i="82"/>
  <c r="O32" i="82"/>
  <c r="O40" i="82"/>
  <c r="O5" i="82"/>
  <c r="O19" i="82"/>
  <c r="O33" i="82"/>
  <c r="O9" i="82"/>
  <c r="O20" i="82"/>
  <c r="O34" i="82"/>
  <c r="O10" i="82"/>
  <c r="O21" i="82"/>
  <c r="O35" i="82"/>
  <c r="O11" i="82"/>
  <c r="O25" i="82"/>
  <c r="O36" i="82"/>
  <c r="O12" i="82"/>
  <c r="O26" i="82"/>
  <c r="O37" i="82"/>
  <c r="O13" i="82"/>
  <c r="O27" i="82"/>
  <c r="O41" i="82"/>
  <c r="O17" i="82"/>
  <c r="O28" i="82"/>
  <c r="O18" i="82"/>
  <c r="O29" i="82"/>
  <c r="K5" i="26"/>
  <c r="L5" i="26" s="1"/>
  <c r="G11" i="82"/>
  <c r="G10" i="82"/>
  <c r="G30" i="82"/>
  <c r="G18" i="82"/>
  <c r="F18" i="6"/>
  <c r="G14" i="82"/>
  <c r="G38" i="82"/>
  <c r="G22" i="82"/>
  <c r="G6" i="82"/>
  <c r="G34" i="82"/>
  <c r="G26" i="82"/>
  <c r="X18" i="82"/>
  <c r="X26" i="82"/>
  <c r="X30" i="82"/>
  <c r="X11" i="82"/>
  <c r="X38" i="82"/>
  <c r="K21" i="6"/>
  <c r="K16" i="6"/>
  <c r="I3" i="24" l="1"/>
  <c r="V6" i="25" l="1"/>
  <c r="V7" i="25"/>
  <c r="V8" i="25"/>
  <c r="V5" i="25"/>
  <c r="D5" i="25" a="1"/>
  <c r="D5" i="25" l="1"/>
  <c r="D6" i="25"/>
  <c r="D7" i="25"/>
  <c r="D8" i="25"/>
  <c r="H16" i="6"/>
  <c r="H21" i="6"/>
  <c r="D14" i="67" l="1"/>
  <c r="K5" i="6"/>
  <c r="K9" i="6"/>
  <c r="D9" i="6"/>
  <c r="K6" i="6"/>
  <c r="F4" i="6"/>
  <c r="D6" i="6"/>
  <c r="D10" i="6"/>
  <c r="E6" i="6"/>
  <c r="M6" i="6" s="1"/>
  <c r="I16" i="6"/>
  <c r="K7" i="6"/>
  <c r="K10" i="6"/>
  <c r="D11" i="6"/>
  <c r="K8" i="6"/>
  <c r="F6" i="6"/>
  <c r="D8" i="6"/>
  <c r="R58" i="22" l="1"/>
  <c r="R57" i="22"/>
  <c r="R56" i="22"/>
  <c r="R55" i="22"/>
  <c r="R54" i="22"/>
  <c r="R53" i="22"/>
  <c r="R52" i="22"/>
  <c r="R51" i="22"/>
  <c r="R50" i="22"/>
  <c r="R49" i="22"/>
  <c r="R48" i="22"/>
  <c r="R47" i="22"/>
  <c r="R46" i="22"/>
  <c r="R45" i="22"/>
  <c r="R44" i="22"/>
  <c r="R43" i="22"/>
  <c r="R42" i="22"/>
  <c r="R41" i="22"/>
  <c r="R40" i="22"/>
  <c r="R39" i="22"/>
  <c r="R38" i="22"/>
  <c r="R37" i="22"/>
  <c r="R36" i="22"/>
  <c r="R35" i="22"/>
  <c r="R34" i="22"/>
  <c r="R33" i="22"/>
  <c r="R32" i="22"/>
  <c r="R31" i="22"/>
  <c r="R30" i="22"/>
  <c r="R29" i="22"/>
  <c r="R28" i="22"/>
  <c r="R27" i="22"/>
  <c r="R26" i="22"/>
  <c r="R25" i="22"/>
  <c r="R24" i="22"/>
  <c r="R23" i="22"/>
  <c r="R22" i="22"/>
  <c r="R21" i="22"/>
  <c r="R20" i="22"/>
  <c r="R19" i="22"/>
  <c r="R18" i="22"/>
  <c r="R17" i="22"/>
  <c r="R16" i="22"/>
  <c r="R15" i="22"/>
  <c r="R14" i="22"/>
  <c r="R13" i="22"/>
  <c r="R12" i="22"/>
  <c r="R11" i="22"/>
  <c r="R10" i="22"/>
  <c r="R9" i="22"/>
  <c r="R8" i="22"/>
  <c r="R7" i="22"/>
  <c r="R6" i="22"/>
  <c r="F37" i="22"/>
  <c r="F24" i="22"/>
  <c r="F35" i="22"/>
  <c r="F51" i="22"/>
  <c r="F52" i="22"/>
  <c r="F7" i="6"/>
  <c r="F57" i="22"/>
  <c r="F50" i="22"/>
  <c r="M7" i="6"/>
  <c r="F43" i="22"/>
  <c r="E10" i="6"/>
  <c r="M10" i="6" s="1"/>
  <c r="F26" i="22"/>
  <c r="F28" i="22"/>
  <c r="F23" i="22"/>
  <c r="E9" i="6"/>
  <c r="F46" i="22"/>
  <c r="F32" i="22"/>
  <c r="F27" i="22"/>
  <c r="M5" i="6"/>
  <c r="F47" i="22"/>
  <c r="F39" i="22"/>
  <c r="F49" i="22"/>
  <c r="F58" i="22"/>
  <c r="F42" i="22"/>
  <c r="F48" i="22"/>
  <c r="F25" i="22"/>
  <c r="F55" i="22"/>
  <c r="F36" i="22"/>
  <c r="F21" i="22"/>
  <c r="F56" i="22"/>
  <c r="F18" i="22"/>
  <c r="F5" i="6"/>
  <c r="F45" i="22"/>
  <c r="F20" i="22"/>
  <c r="F34" i="22"/>
  <c r="F29" i="22"/>
  <c r="F22" i="22"/>
  <c r="F53" i="22"/>
  <c r="F40" i="22"/>
  <c r="F44" i="22"/>
  <c r="F19" i="22"/>
  <c r="L6" i="6"/>
  <c r="F31" i="22"/>
  <c r="F17" i="22"/>
  <c r="E8" i="6"/>
  <c r="F38" i="22"/>
  <c r="F30" i="22"/>
  <c r="M8" i="6"/>
  <c r="F41" i="22"/>
  <c r="F16" i="22"/>
  <c r="F54" i="22"/>
  <c r="F33" i="22"/>
  <c r="L16" i="6"/>
  <c r="F8" i="6"/>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F9" i="6"/>
  <c r="G23" i="22"/>
  <c r="F15" i="22"/>
  <c r="G56" i="22"/>
  <c r="G42" i="22"/>
  <c r="G47" i="22"/>
  <c r="L8" i="6"/>
  <c r="F14" i="22"/>
  <c r="L21" i="6"/>
  <c r="F12" i="22"/>
  <c r="G22" i="22"/>
  <c r="G46" i="22"/>
  <c r="G31" i="22"/>
  <c r="G49" i="22"/>
  <c r="G36" i="22"/>
  <c r="G34" i="22"/>
  <c r="G37" i="22"/>
  <c r="F13" i="22"/>
  <c r="G43" i="22"/>
  <c r="G55" i="22"/>
  <c r="G19" i="22"/>
  <c r="G52" i="22"/>
  <c r="G29" i="22"/>
  <c r="L7" i="6"/>
  <c r="G20" i="22"/>
  <c r="F10" i="6"/>
  <c r="G25" i="22"/>
  <c r="G48" i="22"/>
  <c r="G58" i="22"/>
  <c r="M9" i="6"/>
  <c r="G16" i="22"/>
  <c r="G57" i="22"/>
  <c r="G24" i="22"/>
  <c r="G54" i="22"/>
  <c r="G39" i="22"/>
  <c r="G26" i="22"/>
  <c r="G50" i="22"/>
  <c r="G45" i="22"/>
  <c r="G51" i="22"/>
  <c r="F11" i="22"/>
  <c r="G17" i="22"/>
  <c r="G21" i="22"/>
  <c r="G27" i="22"/>
  <c r="L10" i="6"/>
  <c r="G44" i="22"/>
  <c r="G35" i="22"/>
  <c r="G38" i="22"/>
  <c r="G33" i="22"/>
  <c r="G41" i="22"/>
  <c r="G32" i="22"/>
  <c r="G53" i="22"/>
  <c r="I21" i="6"/>
  <c r="G40" i="22"/>
  <c r="G18" i="22"/>
  <c r="G30" i="22"/>
  <c r="L5" i="6"/>
  <c r="G28" i="22"/>
  <c r="P9" i="79" l="1"/>
  <c r="P8" i="79"/>
  <c r="P7" i="79"/>
  <c r="P6" i="79"/>
  <c r="P5" i="79"/>
  <c r="G14" i="22"/>
  <c r="G13" i="22"/>
  <c r="G6" i="79"/>
  <c r="G15" i="22"/>
  <c r="L9" i="6"/>
  <c r="G11" i="22"/>
  <c r="G7" i="79"/>
  <c r="G8" i="79"/>
  <c r="G9" i="79"/>
  <c r="G5" i="79"/>
  <c r="G12" i="22"/>
  <c r="Q5" i="79" l="1" a="1"/>
  <c r="Q9" i="79" s="1"/>
  <c r="AA6" i="79"/>
  <c r="Q5" i="79" l="1"/>
  <c r="Q8" i="79"/>
  <c r="Q7" i="79"/>
  <c r="Q6" i="79"/>
  <c r="R5" i="22"/>
  <c r="AA7" i="79"/>
  <c r="AA8" i="79"/>
  <c r="AA5" i="79"/>
  <c r="AA9" i="79"/>
  <c r="S5" i="22" l="1"/>
  <c r="X55" i="22"/>
  <c r="X18" i="22"/>
  <c r="X30" i="22"/>
  <c r="X34" i="22"/>
  <c r="X14" i="22"/>
  <c r="X57" i="22"/>
  <c r="X49" i="22"/>
  <c r="X23" i="22"/>
  <c r="X52" i="22"/>
  <c r="X31" i="22"/>
  <c r="X53" i="22"/>
  <c r="X27" i="22"/>
  <c r="X58" i="22"/>
  <c r="X33" i="22"/>
  <c r="X46" i="22"/>
  <c r="X36" i="22"/>
  <c r="X44" i="22"/>
  <c r="X42" i="22"/>
  <c r="X25" i="22"/>
  <c r="X50" i="22"/>
  <c r="X22" i="22"/>
  <c r="X20" i="22"/>
  <c r="X51" i="22"/>
  <c r="X45" i="22"/>
  <c r="X56" i="22"/>
  <c r="X47" i="22"/>
  <c r="X13" i="22"/>
  <c r="X17" i="22"/>
  <c r="X54" i="22"/>
  <c r="X40" i="22"/>
  <c r="X43" i="22"/>
  <c r="X19" i="22"/>
  <c r="X24" i="22"/>
  <c r="X37" i="22"/>
  <c r="X48" i="22"/>
  <c r="X41" i="22"/>
  <c r="X15" i="22"/>
  <c r="X11" i="22"/>
  <c r="X26" i="22"/>
  <c r="X21" i="22"/>
  <c r="X38" i="22"/>
  <c r="X16" i="22"/>
  <c r="X32" i="22"/>
  <c r="X28" i="22"/>
  <c r="X29" i="22"/>
  <c r="X12" i="22"/>
  <c r="X39" i="22"/>
  <c r="X35" i="22"/>
  <c r="O16" i="72" l="1"/>
  <c r="O15" i="72"/>
  <c r="O14" i="72"/>
  <c r="O13" i="72"/>
  <c r="O12" i="72"/>
  <c r="O11" i="72"/>
  <c r="O10" i="72"/>
  <c r="O9" i="72"/>
  <c r="O8" i="72"/>
  <c r="O7" i="72"/>
  <c r="O6" i="72"/>
  <c r="O5" i="72"/>
  <c r="P5" i="72" l="1" a="1"/>
  <c r="P11" i="72" s="1"/>
  <c r="P7" i="72" l="1"/>
  <c r="P15" i="72"/>
  <c r="P6" i="72"/>
  <c r="P13" i="72"/>
  <c r="P9" i="72"/>
  <c r="P10" i="72"/>
  <c r="P5" i="72"/>
  <c r="P12" i="72"/>
  <c r="P16" i="72"/>
  <c r="P14" i="72"/>
  <c r="P8" i="72"/>
  <c r="P4" i="72"/>
  <c r="R6" i="28" l="1"/>
  <c r="R7" i="28"/>
  <c r="R8" i="28"/>
  <c r="R9" i="28"/>
  <c r="R10" i="28"/>
  <c r="R11" i="28"/>
  <c r="R12" i="28"/>
  <c r="R13" i="28"/>
  <c r="R14" i="28"/>
  <c r="R15" i="28"/>
  <c r="R16" i="28"/>
  <c r="R17" i="28"/>
  <c r="R18" i="28"/>
  <c r="R19" i="28"/>
  <c r="R20" i="28"/>
  <c r="R21" i="28"/>
  <c r="R22" i="28"/>
  <c r="R23" i="28"/>
  <c r="R24" i="28"/>
  <c r="R25" i="28"/>
  <c r="R26" i="28"/>
  <c r="R27" i="28"/>
  <c r="R28" i="28"/>
  <c r="R29" i="28"/>
  <c r="R30" i="28"/>
  <c r="R31" i="28"/>
  <c r="R32" i="28"/>
  <c r="R33" i="28"/>
  <c r="R34" i="28"/>
  <c r="R35" i="28"/>
  <c r="R36" i="28"/>
  <c r="R37" i="28"/>
  <c r="R38" i="28"/>
  <c r="R39" i="28"/>
  <c r="R40" i="28"/>
  <c r="R5" i="28"/>
  <c r="X5" i="28"/>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R23" i="18"/>
  <c r="R41" i="18"/>
  <c r="R34" i="18"/>
  <c r="R29" i="18"/>
  <c r="R11" i="18"/>
  <c r="R28" i="18"/>
  <c r="R39" i="18"/>
  <c r="R9" i="18"/>
  <c r="R15" i="18"/>
  <c r="R33" i="18"/>
  <c r="R14" i="18"/>
  <c r="R26" i="18"/>
  <c r="R37" i="18"/>
  <c r="R5" i="18"/>
  <c r="R30" i="18"/>
  <c r="R12" i="18"/>
  <c r="R25" i="18"/>
  <c r="R38" i="18"/>
  <c r="R24" i="18"/>
  <c r="R40" i="18"/>
  <c r="R31" i="18"/>
  <c r="R7" i="18"/>
  <c r="R22" i="18"/>
  <c r="R16" i="18"/>
  <c r="R8" i="18"/>
  <c r="R6" i="18"/>
  <c r="R32" i="18"/>
  <c r="R20" i="18"/>
  <c r="R13" i="18"/>
  <c r="R21" i="18"/>
  <c r="R35" i="18"/>
  <c r="R27" i="18"/>
  <c r="R18" i="18"/>
  <c r="R19" i="18"/>
  <c r="R17" i="18"/>
  <c r="R10" i="18"/>
  <c r="R36" i="18"/>
  <c r="S23" i="18" l="1"/>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O5" i="22" l="1" a="1"/>
  <c r="D5" i="67"/>
  <c r="D5" i="79"/>
  <c r="E5" i="72"/>
  <c r="F5" i="79" l="1"/>
  <c r="E5" i="79"/>
  <c r="F5" i="72"/>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Q5" i="24" a="1"/>
  <c r="D6" i="79"/>
  <c r="D7" i="79" s="1"/>
  <c r="N3" i="25"/>
  <c r="G5" i="72"/>
  <c r="G6" i="72"/>
  <c r="Z5" i="72"/>
  <c r="E6" i="79" l="1"/>
  <c r="F6" i="79"/>
  <c r="F7" i="72"/>
  <c r="E7" i="79"/>
  <c r="F7" i="79"/>
  <c r="Q5" i="24"/>
  <c r="X5" i="24"/>
  <c r="D8" i="79"/>
  <c r="H5" i="72"/>
  <c r="Z6" i="72"/>
  <c r="G7" i="72"/>
  <c r="H6" i="72"/>
  <c r="E8" i="79" l="1"/>
  <c r="F8" i="79"/>
  <c r="F8" i="72"/>
  <c r="Y5" i="24"/>
  <c r="Q6" i="24"/>
  <c r="X6" i="24"/>
  <c r="D9" i="79"/>
  <c r="G8" i="72"/>
  <c r="H7" i="72"/>
  <c r="Z7" i="72"/>
  <c r="F9" i="79" l="1"/>
  <c r="E9" i="79"/>
  <c r="F9" i="72"/>
  <c r="Y6" i="24"/>
  <c r="Q7" i="24"/>
  <c r="X7" i="24"/>
  <c r="H8" i="72"/>
  <c r="Z8" i="72"/>
  <c r="G9" i="72"/>
  <c r="F10" i="72" l="1"/>
  <c r="Y7" i="24"/>
  <c r="Q8" i="24"/>
  <c r="X8" i="24"/>
  <c r="H9" i="72"/>
  <c r="Z9" i="72"/>
  <c r="G10" i="72"/>
  <c r="Y8" i="24" l="1"/>
  <c r="Q9" i="24"/>
  <c r="X9" i="24"/>
  <c r="H10" i="72"/>
  <c r="Z10" i="72"/>
  <c r="F11" i="72" l="1"/>
  <c r="F12" i="72"/>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X23" i="24"/>
  <c r="X20" i="24"/>
  <c r="X26" i="24"/>
  <c r="X13" i="24"/>
  <c r="X37" i="24"/>
  <c r="X46" i="24"/>
  <c r="X19" i="24"/>
  <c r="X35" i="24"/>
  <c r="X21" i="24"/>
  <c r="X31" i="24"/>
  <c r="X18" i="24"/>
  <c r="X43" i="24"/>
  <c r="X42" i="24"/>
  <c r="X15" i="24"/>
  <c r="X38" i="24"/>
  <c r="X16" i="24"/>
  <c r="X12" i="24"/>
  <c r="X33" i="24"/>
  <c r="X45" i="24"/>
  <c r="X22" i="24"/>
  <c r="X41" i="24"/>
  <c r="X14" i="24"/>
  <c r="X36" i="24"/>
  <c r="X39" i="24"/>
  <c r="X32" i="24"/>
  <c r="X29" i="24"/>
  <c r="X44" i="24"/>
  <c r="X10" i="24"/>
  <c r="X40" i="24"/>
  <c r="X34" i="24"/>
  <c r="X28" i="24"/>
  <c r="X30" i="24"/>
  <c r="X24" i="24"/>
  <c r="X17" i="24"/>
  <c r="X11" i="24"/>
  <c r="X25" i="24"/>
  <c r="X27" i="24"/>
  <c r="G12" i="72"/>
  <c r="G11" i="72"/>
  <c r="H11" i="72"/>
  <c r="F13" i="72" l="1"/>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U5" i="25"/>
  <c r="U8" i="25"/>
  <c r="U7" i="25"/>
  <c r="U6" i="25"/>
  <c r="N5" i="25" a="1"/>
  <c r="G13" i="72"/>
  <c r="H12" i="72"/>
  <c r="Z11" i="72"/>
  <c r="Z12" i="72"/>
  <c r="F14" i="72" l="1"/>
  <c r="N7" i="25"/>
  <c r="N5" i="25"/>
  <c r="N6" i="25"/>
  <c r="N8" i="25"/>
  <c r="O8" i="25"/>
  <c r="O6" i="25"/>
  <c r="O7" i="25"/>
  <c r="Z13" i="72"/>
  <c r="H13" i="72"/>
  <c r="G14" i="72"/>
  <c r="F15" i="72" l="1"/>
  <c r="N5" i="29"/>
  <c r="N6" i="29"/>
  <c r="G15" i="72"/>
  <c r="H14" i="72"/>
  <c r="Z14" i="72"/>
  <c r="L4" i="26"/>
  <c r="F16" i="72" l="1"/>
  <c r="N7" i="29"/>
  <c r="H15" i="72"/>
  <c r="G16" i="72"/>
  <c r="Z15" i="72"/>
  <c r="Z16" i="72"/>
  <c r="H16" i="72"/>
  <c r="N8" i="29" l="1"/>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R5" i="17"/>
  <c r="O5" i="32" l="1" a="1"/>
  <c r="O12" i="32" s="1"/>
  <c r="S5" i="17"/>
  <c r="N5" i="17"/>
  <c r="N6" i="17"/>
  <c r="R6" i="17"/>
  <c r="O40" i="32" l="1"/>
  <c r="O10" i="32"/>
  <c r="O29" i="32"/>
  <c r="O26" i="32"/>
  <c r="O34" i="32"/>
  <c r="O7" i="32"/>
  <c r="O21" i="32"/>
  <c r="O15" i="32"/>
  <c r="O23" i="32"/>
  <c r="O38" i="32"/>
  <c r="O13" i="32"/>
  <c r="O31" i="32"/>
  <c r="O39" i="32"/>
  <c r="O9" i="32"/>
  <c r="O30" i="32"/>
  <c r="O5" i="32"/>
  <c r="O17" i="32"/>
  <c r="O25" i="32"/>
  <c r="O33" i="32"/>
  <c r="O22" i="32"/>
  <c r="O36" i="32"/>
  <c r="O41" i="32"/>
  <c r="O11" i="32"/>
  <c r="O19" i="32"/>
  <c r="O14" i="32"/>
  <c r="O28" i="32"/>
  <c r="O27" i="32"/>
  <c r="O35" i="32"/>
  <c r="O8" i="32"/>
  <c r="O6" i="32"/>
  <c r="O20" i="32"/>
  <c r="O18" i="32"/>
  <c r="O16" i="32"/>
  <c r="O24" i="32"/>
  <c r="O32" i="32"/>
  <c r="O37" i="32"/>
  <c r="S6" i="17"/>
  <c r="N7" i="17"/>
  <c r="R7" i="17"/>
  <c r="S7" i="17" l="1"/>
  <c r="N8" i="17"/>
  <c r="R8" i="17"/>
  <c r="R9" i="17"/>
  <c r="S8" i="17" l="1"/>
  <c r="S9" i="17"/>
  <c r="N9" i="17"/>
  <c r="R10" i="17"/>
  <c r="S10" i="17" l="1"/>
  <c r="N10" i="17"/>
  <c r="N11" i="17"/>
  <c r="R12" i="17"/>
  <c r="R11" i="17"/>
  <c r="S11" i="17" l="1"/>
  <c r="S12" i="17"/>
  <c r="N12" i="17"/>
  <c r="R13" i="17"/>
  <c r="S13" i="17" l="1"/>
  <c r="N13" i="17"/>
  <c r="R14" i="17"/>
  <c r="S14" i="17" l="1"/>
  <c r="N14" i="17"/>
  <c r="R15" i="17"/>
  <c r="S15" i="17" l="1"/>
  <c r="N15" i="17"/>
  <c r="R16" i="17"/>
  <c r="S16" i="17" l="1"/>
  <c r="N16" i="17"/>
  <c r="R17" i="17"/>
  <c r="S17" i="17" l="1"/>
  <c r="N17" i="17"/>
  <c r="R18" i="17"/>
  <c r="S18" i="17" l="1"/>
  <c r="N18" i="17"/>
  <c r="R19" i="17"/>
  <c r="S19" i="17" l="1"/>
  <c r="N19" i="17"/>
  <c r="N20" i="17"/>
  <c r="R21" i="17"/>
  <c r="R20" i="17"/>
  <c r="S21" i="17" l="1"/>
  <c r="S20" i="17"/>
  <c r="N21" i="17"/>
  <c r="R22" i="17"/>
  <c r="S22" i="17" l="1"/>
  <c r="N22" i="17"/>
  <c r="R23" i="17"/>
  <c r="S23" i="17" l="1"/>
  <c r="N23" i="17"/>
  <c r="R24" i="17"/>
  <c r="S24" i="17" l="1"/>
  <c r="N24" i="17"/>
  <c r="R25" i="17"/>
  <c r="S25" i="17" l="1"/>
  <c r="N25" i="17"/>
  <c r="N26" i="17"/>
  <c r="R26" i="17"/>
  <c r="R27" i="17"/>
  <c r="S26" i="17" l="1"/>
  <c r="S27" i="17"/>
  <c r="N27" i="17"/>
  <c r="R28" i="17"/>
  <c r="S28" i="17" l="1"/>
  <c r="N28" i="17"/>
  <c r="N29" i="17"/>
  <c r="R29" i="17"/>
  <c r="S29" i="17" l="1"/>
  <c r="N30" i="17"/>
  <c r="R31" i="17"/>
  <c r="R30" i="17"/>
  <c r="S30" i="17" l="1"/>
  <c r="S31" i="17"/>
  <c r="N31" i="17"/>
  <c r="R32" i="17"/>
  <c r="S32" i="17" l="1"/>
  <c r="N32" i="17"/>
  <c r="R33" i="17"/>
  <c r="S33" i="17" l="1"/>
  <c r="N33" i="17"/>
  <c r="N34" i="17"/>
  <c r="R34" i="17"/>
  <c r="S34" i="17" l="1"/>
  <c r="N35" i="17"/>
  <c r="R36" i="17"/>
  <c r="R35" i="17"/>
  <c r="S35" i="17" l="1"/>
  <c r="S36" i="17"/>
  <c r="N36" i="17"/>
  <c r="R37" i="17"/>
  <c r="S37" i="17" l="1"/>
  <c r="N37" i="17"/>
  <c r="N38" i="17"/>
  <c r="R38" i="17"/>
  <c r="R39" i="17"/>
  <c r="S38" i="17" l="1"/>
  <c r="S39" i="17"/>
  <c r="N39" i="17"/>
  <c r="R40" i="17"/>
  <c r="S40" i="17" l="1"/>
  <c r="N40" i="17"/>
  <c r="R41" i="17"/>
  <c r="S41" i="17" l="1"/>
  <c r="N41" i="17"/>
  <c r="O5" i="17" s="1" a="1"/>
  <c r="O6" i="17" l="1"/>
  <c r="O14" i="17"/>
  <c r="O22" i="17"/>
  <c r="O30" i="17"/>
  <c r="O38" i="17"/>
  <c r="O7" i="17"/>
  <c r="O15" i="17"/>
  <c r="O23" i="17"/>
  <c r="O31" i="17"/>
  <c r="O39" i="17"/>
  <c r="O9" i="17"/>
  <c r="O19" i="17"/>
  <c r="O29" i="17"/>
  <c r="O41" i="17"/>
  <c r="O10" i="17"/>
  <c r="O20" i="17"/>
  <c r="O32" i="17"/>
  <c r="O11" i="17"/>
  <c r="O21" i="17"/>
  <c r="O33" i="17"/>
  <c r="O12" i="17"/>
  <c r="O24" i="17"/>
  <c r="O34" i="17"/>
  <c r="O13" i="17"/>
  <c r="O25" i="17"/>
  <c r="O35" i="17"/>
  <c r="O16" i="17"/>
  <c r="O26" i="17"/>
  <c r="O36" i="17"/>
  <c r="O5" i="17"/>
  <c r="O8" i="17"/>
  <c r="O18" i="17"/>
  <c r="O28" i="17"/>
  <c r="O40" i="17"/>
  <c r="O17" i="17"/>
  <c r="O27" i="17"/>
  <c r="O37"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R5" i="19"/>
  <c r="O12" i="18" l="1"/>
  <c r="O20" i="18"/>
  <c r="O28" i="18"/>
  <c r="O36" i="18"/>
  <c r="O5" i="18"/>
  <c r="O13" i="18"/>
  <c r="O21" i="18"/>
  <c r="O29" i="18"/>
  <c r="O37" i="18"/>
  <c r="O15" i="18"/>
  <c r="O25" i="18"/>
  <c r="O35" i="18"/>
  <c r="O6" i="18"/>
  <c r="O16" i="18"/>
  <c r="O26" i="18"/>
  <c r="O38" i="18"/>
  <c r="O7" i="18"/>
  <c r="O17" i="18"/>
  <c r="O27" i="18"/>
  <c r="O39" i="18"/>
  <c r="O8" i="18"/>
  <c r="O18" i="18"/>
  <c r="O30" i="18"/>
  <c r="O40" i="18"/>
  <c r="O9" i="18"/>
  <c r="O19" i="18"/>
  <c r="O31" i="18"/>
  <c r="O41" i="18"/>
  <c r="O10" i="18"/>
  <c r="O22" i="18"/>
  <c r="O32" i="18"/>
  <c r="O14" i="18"/>
  <c r="O24" i="18"/>
  <c r="O34" i="18"/>
  <c r="O11" i="18"/>
  <c r="O23" i="18"/>
  <c r="O33" i="18"/>
  <c r="S5" i="19"/>
  <c r="N5" i="19"/>
  <c r="N6" i="19"/>
  <c r="R6" i="19"/>
  <c r="S6" i="19" l="1"/>
  <c r="N7" i="19"/>
  <c r="R7" i="19"/>
  <c r="R8" i="19"/>
  <c r="S7" i="19" l="1"/>
  <c r="S8" i="19"/>
  <c r="N8" i="19"/>
  <c r="R9" i="19"/>
  <c r="S9" i="19" l="1"/>
  <c r="N9" i="19"/>
  <c r="R10" i="19"/>
  <c r="S10" i="19" l="1"/>
  <c r="N10" i="19"/>
  <c r="N11" i="19"/>
  <c r="R11" i="19"/>
  <c r="R12" i="19"/>
  <c r="S12" i="19" l="1"/>
  <c r="S11" i="19"/>
  <c r="N12" i="19"/>
  <c r="R13" i="19"/>
  <c r="S13" i="19" l="1"/>
  <c r="N13" i="19"/>
  <c r="R14" i="19"/>
  <c r="S14" i="19" l="1"/>
  <c r="N14" i="19"/>
  <c r="N15" i="19"/>
  <c r="R15" i="19"/>
  <c r="S15" i="19" l="1"/>
  <c r="N16" i="19"/>
  <c r="R16" i="19"/>
  <c r="S16" i="19" l="1"/>
  <c r="N17" i="19"/>
  <c r="R18" i="19"/>
  <c r="R17" i="19"/>
  <c r="S18" i="19" l="1"/>
  <c r="S17" i="19"/>
  <c r="N18" i="19"/>
  <c r="R19" i="19"/>
  <c r="S19" i="19" l="1"/>
  <c r="N19" i="19"/>
  <c r="N20" i="19"/>
  <c r="R21" i="19"/>
  <c r="R20" i="19"/>
  <c r="S21" i="19" l="1"/>
  <c r="S20" i="19"/>
  <c r="N21" i="19"/>
  <c r="R22" i="19"/>
  <c r="S22" i="19" l="1"/>
  <c r="N22" i="19"/>
  <c r="R23" i="19"/>
  <c r="S23" i="19" l="1"/>
  <c r="N23" i="19"/>
  <c r="R24" i="19"/>
  <c r="S24" i="19" l="1"/>
  <c r="N24" i="19"/>
  <c r="R25" i="19"/>
  <c r="S25" i="19" l="1"/>
  <c r="N25" i="19"/>
  <c r="R26" i="19"/>
  <c r="S26" i="19" l="1"/>
  <c r="N26" i="19"/>
  <c r="R27" i="19"/>
  <c r="S27" i="19" l="1"/>
  <c r="N27" i="19"/>
  <c r="N28" i="19"/>
  <c r="R29" i="19"/>
  <c r="R28" i="19"/>
  <c r="S29" i="19" l="1"/>
  <c r="S28" i="19"/>
  <c r="N29" i="19"/>
  <c r="R30" i="19"/>
  <c r="S30" i="19" l="1"/>
  <c r="N30" i="19"/>
  <c r="N31" i="19"/>
  <c r="R31" i="19"/>
  <c r="S31" i="19" l="1"/>
  <c r="N32" i="19"/>
  <c r="R32" i="19"/>
  <c r="S32" i="19" l="1"/>
  <c r="N33" i="19"/>
  <c r="R33" i="19"/>
  <c r="R34" i="19"/>
  <c r="S33" i="19" l="1"/>
  <c r="S34" i="19"/>
  <c r="N34" i="19"/>
  <c r="R35" i="19"/>
  <c r="S35" i="19" l="1"/>
  <c r="N35" i="19"/>
  <c r="R36" i="19"/>
  <c r="S36" i="19" l="1"/>
  <c r="N36" i="19"/>
  <c r="R37" i="19"/>
  <c r="S37" i="19" l="1"/>
  <c r="N37" i="19"/>
  <c r="R38" i="19"/>
  <c r="S38" i="19" l="1"/>
  <c r="N38" i="19"/>
  <c r="R39" i="19"/>
  <c r="S39" i="19" l="1"/>
  <c r="N39" i="19"/>
  <c r="R40" i="19"/>
  <c r="S40" i="19" l="1"/>
  <c r="N40" i="19"/>
  <c r="R41" i="19"/>
  <c r="S41" i="19" l="1"/>
  <c r="N41" i="19"/>
  <c r="O5" i="19" s="1" a="1"/>
  <c r="O10" i="19" l="1"/>
  <c r="O18" i="19"/>
  <c r="O26" i="19"/>
  <c r="O34" i="19"/>
  <c r="O11" i="19"/>
  <c r="O19" i="19"/>
  <c r="O27" i="19"/>
  <c r="O35" i="19"/>
  <c r="O12" i="19"/>
  <c r="O20" i="19"/>
  <c r="O7" i="19"/>
  <c r="O21" i="19"/>
  <c r="O31" i="19"/>
  <c r="O41" i="19"/>
  <c r="O8" i="19"/>
  <c r="O22" i="19"/>
  <c r="O32" i="19"/>
  <c r="O9" i="19"/>
  <c r="O23" i="19"/>
  <c r="O33" i="19"/>
  <c r="O13" i="19"/>
  <c r="O24" i="19"/>
  <c r="O36" i="19"/>
  <c r="O14" i="19"/>
  <c r="O25" i="19"/>
  <c r="O37" i="19"/>
  <c r="O15" i="19"/>
  <c r="O28" i="19"/>
  <c r="O38" i="19"/>
  <c r="O6" i="19"/>
  <c r="O17" i="19"/>
  <c r="O30" i="19"/>
  <c r="O40" i="19"/>
  <c r="O5" i="19"/>
  <c r="O16" i="19"/>
  <c r="O29" i="19"/>
  <c r="O39"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E5" i="30" l="1"/>
  <c r="E6" i="30"/>
  <c r="E7" i="30"/>
  <c r="E8" i="30"/>
  <c r="E9" i="30"/>
  <c r="E10" i="30"/>
  <c r="E11" i="30"/>
  <c r="E5" i="29"/>
  <c r="E6" i="29"/>
  <c r="E7" i="29"/>
  <c r="E8" i="29"/>
  <c r="E9" i="29"/>
  <c r="E10" i="29"/>
  <c r="E11" i="29"/>
  <c r="E12" i="29"/>
  <c r="E13" i="29"/>
  <c r="E14" i="29"/>
  <c r="E15" i="29"/>
  <c r="F8" i="30"/>
  <c r="F11" i="29"/>
  <c r="F13" i="29"/>
  <c r="F15" i="29"/>
  <c r="F7" i="29"/>
  <c r="F6" i="29"/>
  <c r="F6" i="30"/>
  <c r="F7" i="30"/>
  <c r="F5" i="30"/>
  <c r="F8" i="29"/>
  <c r="F12" i="29"/>
  <c r="F14" i="29"/>
  <c r="F10" i="29"/>
  <c r="F9" i="30"/>
  <c r="F10" i="30"/>
  <c r="F11" i="30"/>
  <c r="F5" i="29"/>
  <c r="F9" i="29"/>
  <c r="E11" i="32" l="1"/>
  <c r="G13" i="28"/>
  <c r="G13" i="29"/>
  <c r="G21" i="28"/>
  <c r="G38" i="28"/>
  <c r="G28" i="28"/>
  <c r="F21" i="32"/>
  <c r="G9" i="29"/>
  <c r="G8" i="28"/>
  <c r="G12" i="28"/>
  <c r="G14" i="28"/>
  <c r="F26" i="32"/>
  <c r="G34" i="28"/>
  <c r="G27" i="28"/>
  <c r="G11" i="30"/>
  <c r="G22" i="28"/>
  <c r="G10" i="28"/>
  <c r="G23" i="28"/>
  <c r="G33" i="28"/>
  <c r="F34" i="32"/>
  <c r="G6" i="28"/>
  <c r="G29" i="28"/>
  <c r="G36" i="28"/>
  <c r="G12" i="29"/>
  <c r="G19" i="28"/>
  <c r="G8" i="29"/>
  <c r="F18" i="32"/>
  <c r="G39" i="28"/>
  <c r="G7" i="28"/>
  <c r="F29" i="32"/>
  <c r="G37" i="28"/>
  <c r="G9" i="28"/>
  <c r="G10" i="29"/>
  <c r="G31" i="28"/>
  <c r="G8" i="30"/>
  <c r="G10" i="30"/>
  <c r="G24" i="28"/>
  <c r="F37" i="32"/>
  <c r="G5" i="30"/>
  <c r="G9" i="30"/>
  <c r="G40" i="28"/>
  <c r="G11" i="28"/>
  <c r="G15" i="29"/>
  <c r="G17" i="28"/>
  <c r="G16" i="28"/>
  <c r="G25" i="28"/>
  <c r="G32" i="28"/>
  <c r="G26" i="28"/>
  <c r="G6" i="30"/>
  <c r="G18" i="28"/>
  <c r="G11" i="29"/>
  <c r="G7" i="29"/>
  <c r="G30" i="28"/>
  <c r="G5" i="28"/>
  <c r="G6" i="29"/>
  <c r="G15" i="28"/>
  <c r="G35" i="28"/>
  <c r="F10" i="32"/>
  <c r="G5" i="29"/>
  <c r="G14" i="29"/>
  <c r="G7" i="30"/>
  <c r="G20" i="28"/>
  <c r="X7" i="30"/>
  <c r="X11" i="29"/>
  <c r="X13" i="28"/>
  <c r="X21" i="28"/>
  <c r="X24" i="28"/>
  <c r="X10" i="28"/>
  <c r="X12" i="28"/>
  <c r="X28" i="28"/>
  <c r="X8" i="30"/>
  <c r="X22" i="28"/>
  <c r="X20" i="28"/>
  <c r="X5" i="29"/>
  <c r="X33" i="28"/>
  <c r="X18" i="28"/>
  <c r="X7" i="28"/>
  <c r="X39" i="28"/>
  <c r="X16" i="28"/>
  <c r="X30" i="28"/>
  <c r="X37" i="28"/>
  <c r="X8" i="28"/>
  <c r="X8" i="29"/>
  <c r="X9" i="29"/>
  <c r="X9" i="30"/>
  <c r="X14" i="28"/>
  <c r="X34" i="28"/>
  <c r="X13" i="29"/>
  <c r="X36" i="28"/>
  <c r="X11" i="28"/>
  <c r="X10" i="29"/>
  <c r="X14" i="29"/>
  <c r="X26" i="28"/>
  <c r="X29" i="28"/>
  <c r="X15" i="29"/>
  <c r="X6" i="28"/>
  <c r="X25" i="28"/>
  <c r="X10" i="30"/>
  <c r="X35" i="28"/>
  <c r="X5" i="30"/>
  <c r="X9" i="28"/>
  <c r="X11" i="30"/>
  <c r="X12" i="29"/>
  <c r="X6" i="30"/>
  <c r="X6" i="29"/>
  <c r="X40" i="28"/>
  <c r="X31" i="28"/>
  <c r="X23" i="28"/>
  <c r="X27" i="28"/>
  <c r="X19" i="28"/>
  <c r="X15" i="28"/>
  <c r="X38" i="28"/>
  <c r="X17" i="28"/>
  <c r="X7" i="29"/>
  <c r="X32" i="28"/>
  <c r="E5" i="32" l="1"/>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F23" i="32"/>
  <c r="F7" i="32"/>
  <c r="F22" i="32"/>
  <c r="F30" i="32"/>
  <c r="G34" i="32"/>
  <c r="G18" i="32"/>
  <c r="G26" i="32"/>
  <c r="F40" i="32"/>
  <c r="F12" i="32"/>
  <c r="G37" i="32"/>
  <c r="F36" i="32"/>
  <c r="F16" i="32"/>
  <c r="F13" i="32"/>
  <c r="F19" i="32"/>
  <c r="F15" i="32"/>
  <c r="F32" i="32"/>
  <c r="F17" i="32"/>
  <c r="F38" i="32"/>
  <c r="F6" i="32"/>
  <c r="F27" i="32"/>
  <c r="F5" i="32"/>
  <c r="G5" i="32" s="1"/>
  <c r="F39" i="32"/>
  <c r="F28" i="32"/>
  <c r="F8" i="32"/>
  <c r="F33" i="32"/>
  <c r="G33" i="32" s="1"/>
  <c r="F9" i="32"/>
  <c r="G10" i="32"/>
  <c r="F24" i="32"/>
  <c r="G24" i="32" s="1"/>
  <c r="F41" i="32"/>
  <c r="G17" i="32"/>
  <c r="F31" i="32"/>
  <c r="G29" i="32"/>
  <c r="F14" i="32"/>
  <c r="F25" i="32"/>
  <c r="F20" i="32"/>
  <c r="G21" i="32"/>
  <c r="F11" i="32"/>
  <c r="F35" i="32"/>
  <c r="X26" i="32"/>
  <c r="X23" i="32"/>
  <c r="X12" i="32"/>
  <c r="X22" i="32"/>
  <c r="X6" i="32"/>
  <c r="X11" i="32"/>
  <c r="X18" i="32"/>
  <c r="X21" i="32"/>
  <c r="X34" i="32"/>
  <c r="X9" i="32"/>
  <c r="X20" i="32"/>
  <c r="X10" i="32"/>
  <c r="X19" i="32"/>
  <c r="X35" i="32"/>
  <c r="X8" i="32"/>
  <c r="X14" i="32"/>
  <c r="X25" i="32"/>
  <c r="X31" i="32"/>
  <c r="X30" i="32"/>
  <c r="X24" i="32"/>
  <c r="X33" i="32"/>
  <c r="X15" i="32"/>
  <c r="X13" i="32"/>
  <c r="X7" i="32"/>
  <c r="X36" i="32"/>
  <c r="X40" i="32"/>
  <c r="X28" i="32"/>
  <c r="X29" i="32"/>
  <c r="X38" i="32"/>
  <c r="X39" i="32"/>
  <c r="X5" i="32"/>
  <c r="X17" i="32"/>
  <c r="X37" i="32"/>
  <c r="B5" i="26" l="1"/>
  <c r="B6" i="26"/>
  <c r="G11" i="32"/>
  <c r="G31" i="32"/>
  <c r="G8" i="32"/>
  <c r="G27" i="32"/>
  <c r="G20" i="32"/>
  <c r="G40" i="32"/>
  <c r="G25" i="32"/>
  <c r="G16" i="32"/>
  <c r="F10" i="21"/>
  <c r="C5" i="26"/>
  <c r="F9" i="22"/>
  <c r="G7" i="32"/>
  <c r="G41" i="32"/>
  <c r="G12" i="32"/>
  <c r="G39" i="32"/>
  <c r="G9" i="32"/>
  <c r="C6" i="26"/>
  <c r="G19" i="32"/>
  <c r="G36" i="32"/>
  <c r="G14" i="32"/>
  <c r="F10" i="22"/>
  <c r="G30" i="32"/>
  <c r="G23" i="32"/>
  <c r="G13" i="32"/>
  <c r="F7" i="22"/>
  <c r="F6" i="21"/>
  <c r="F11" i="21"/>
  <c r="G15" i="32"/>
  <c r="G38" i="32"/>
  <c r="G32" i="32"/>
  <c r="F5" i="22"/>
  <c r="G35" i="32"/>
  <c r="F7" i="21"/>
  <c r="F8" i="21"/>
  <c r="F6" i="22"/>
  <c r="G22" i="32"/>
  <c r="G6" i="32"/>
  <c r="F8" i="22"/>
  <c r="G28" i="32"/>
  <c r="F5" i="21"/>
  <c r="F9" i="21"/>
  <c r="X41" i="32"/>
  <c r="X32" i="32"/>
  <c r="X27" i="32"/>
  <c r="X16" i="32"/>
  <c r="E6" i="25" l="1"/>
  <c r="E8" i="25"/>
  <c r="E7" i="25"/>
  <c r="E5" i="25"/>
  <c r="G4" i="22"/>
  <c r="G4" i="21"/>
  <c r="D6" i="26"/>
  <c r="G6" i="21"/>
  <c r="F6" i="25"/>
  <c r="G5" i="21"/>
  <c r="F5" i="25"/>
  <c r="F8" i="25"/>
  <c r="G9" i="21"/>
  <c r="G5" i="22"/>
  <c r="G8" i="21"/>
  <c r="G10" i="22"/>
  <c r="G7" i="21"/>
  <c r="G10" i="21"/>
  <c r="G8" i="22"/>
  <c r="G11" i="21"/>
  <c r="G7" i="22"/>
  <c r="G6" i="22"/>
  <c r="G9" i="22"/>
  <c r="D5" i="26"/>
  <c r="F7" i="25"/>
  <c r="U5" i="26"/>
  <c r="X9" i="22"/>
  <c r="S11" i="21"/>
  <c r="X7" i="22"/>
  <c r="X10" i="22"/>
  <c r="X5" i="22"/>
  <c r="S5" i="21"/>
  <c r="X8" i="22"/>
  <c r="S6" i="21"/>
  <c r="S7" i="21"/>
  <c r="S10" i="21"/>
  <c r="S8" i="21"/>
  <c r="U6" i="26"/>
  <c r="S9" i="21"/>
  <c r="AA8" i="25"/>
  <c r="X6" i="22"/>
  <c r="E5" i="18" l="1"/>
  <c r="G8" i="25"/>
  <c r="G7" i="25"/>
  <c r="G5" i="25"/>
  <c r="G6" i="25"/>
  <c r="F5" i="18"/>
  <c r="AA7" i="25"/>
  <c r="AA6" i="25"/>
  <c r="AA5" i="25"/>
  <c r="E5" i="19" l="1"/>
  <c r="E6" i="18"/>
  <c r="E5" i="17"/>
  <c r="F6" i="18"/>
  <c r="G5" i="18"/>
  <c r="F5" i="17"/>
  <c r="F5" i="19"/>
  <c r="E6" i="19" l="1"/>
  <c r="E7" i="18"/>
  <c r="E6" i="17"/>
  <c r="F7" i="18"/>
  <c r="G5" i="19"/>
  <c r="F6" i="17"/>
  <c r="F6" i="19"/>
  <c r="G5" i="17"/>
  <c r="G6" i="18"/>
  <c r="E7" i="19" l="1"/>
  <c r="E8" i="18"/>
  <c r="E7" i="17"/>
  <c r="F7" i="19"/>
  <c r="F8" i="18"/>
  <c r="F7" i="17"/>
  <c r="G6" i="17"/>
  <c r="G7" i="18"/>
  <c r="G6" i="19"/>
  <c r="E8" i="19" l="1"/>
  <c r="E9" i="18"/>
  <c r="E8" i="17"/>
  <c r="G7" i="17"/>
  <c r="F8" i="17"/>
  <c r="F9" i="18"/>
  <c r="G7" i="19"/>
  <c r="G8" i="18"/>
  <c r="F8" i="19"/>
  <c r="E9" i="19" l="1"/>
  <c r="E10" i="18"/>
  <c r="E9" i="17"/>
  <c r="G9" i="18"/>
  <c r="G8" i="17"/>
  <c r="F10" i="18"/>
  <c r="G8" i="19"/>
  <c r="F9" i="19"/>
  <c r="F9" i="17"/>
  <c r="E10" i="19" l="1"/>
  <c r="E11" i="18"/>
  <c r="E10" i="17"/>
  <c r="G9" i="17"/>
  <c r="F10" i="19"/>
  <c r="F10" i="17"/>
  <c r="F11" i="18"/>
  <c r="G9" i="19"/>
  <c r="G10" i="18"/>
  <c r="E11" i="19" l="1"/>
  <c r="E12" i="18"/>
  <c r="E11" i="17"/>
  <c r="G10" i="17"/>
  <c r="F12" i="18"/>
  <c r="G11" i="18"/>
  <c r="F11" i="19"/>
  <c r="G10" i="19"/>
  <c r="F11" i="17"/>
  <c r="E12" i="19" l="1"/>
  <c r="E13" i="18"/>
  <c r="E12" i="17"/>
  <c r="G11" i="17"/>
  <c r="F12" i="19"/>
  <c r="G12" i="18"/>
  <c r="F12" i="17"/>
  <c r="G11" i="19"/>
  <c r="F13" i="18"/>
  <c r="E13" i="19" l="1"/>
  <c r="E14" i="18"/>
  <c r="E13" i="17"/>
  <c r="G13" i="18"/>
  <c r="F14" i="18"/>
  <c r="G12" i="19"/>
  <c r="G12" i="17"/>
  <c r="F13" i="19"/>
  <c r="F13" i="17"/>
  <c r="E14" i="19" l="1"/>
  <c r="E15" i="18"/>
  <c r="E14" i="17"/>
  <c r="G13" i="17"/>
  <c r="F14" i="19"/>
  <c r="G13" i="19"/>
  <c r="F14" i="17"/>
  <c r="F15" i="18"/>
  <c r="G14" i="18"/>
  <c r="E15" i="19" l="1"/>
  <c r="E16" i="18"/>
  <c r="E15" i="17"/>
  <c r="F16" i="18"/>
  <c r="G15" i="18"/>
  <c r="F15" i="17"/>
  <c r="G14" i="19"/>
  <c r="F15" i="19"/>
  <c r="G14" i="17"/>
  <c r="E16" i="19" l="1"/>
  <c r="E17" i="18"/>
  <c r="E16" i="17"/>
  <c r="F17" i="18"/>
  <c r="G16" i="18"/>
  <c r="F16" i="19"/>
  <c r="F16" i="17"/>
  <c r="G15" i="17"/>
  <c r="G15" i="19"/>
  <c r="E17" i="19" l="1"/>
  <c r="E18" i="18"/>
  <c r="E17" i="17"/>
  <c r="G17" i="18"/>
  <c r="F17" i="17"/>
  <c r="F17" i="19"/>
  <c r="G16" i="17"/>
  <c r="G16" i="19"/>
  <c r="F18" i="18"/>
  <c r="E18" i="19" l="1"/>
  <c r="E19" i="18"/>
  <c r="E18" i="17"/>
  <c r="G18" i="18"/>
  <c r="G17" i="17"/>
  <c r="F18" i="19"/>
  <c r="G17" i="19"/>
  <c r="F19" i="18"/>
  <c r="F18" i="17"/>
  <c r="E19" i="19" l="1"/>
  <c r="E20" i="18"/>
  <c r="E19" i="17"/>
  <c r="G18" i="19"/>
  <c r="G19" i="18"/>
  <c r="F19" i="19"/>
  <c r="F20" i="18"/>
  <c r="F19" i="17"/>
  <c r="G18" i="17"/>
  <c r="E20" i="19" l="1"/>
  <c r="E21" i="18"/>
  <c r="E20" i="17"/>
  <c r="F21" i="18"/>
  <c r="F20" i="17"/>
  <c r="F20" i="19"/>
  <c r="G20" i="18"/>
  <c r="G19" i="17"/>
  <c r="G19" i="19"/>
  <c r="E21" i="19" l="1"/>
  <c r="E22" i="18"/>
  <c r="E21" i="17"/>
  <c r="G20" i="19"/>
  <c r="F21" i="19"/>
  <c r="G20" i="17"/>
  <c r="G21" i="18"/>
  <c r="F21" i="17"/>
  <c r="F22" i="18"/>
  <c r="E22" i="19" l="1"/>
  <c r="E23" i="18"/>
  <c r="E22" i="17"/>
  <c r="G22" i="18"/>
  <c r="F22" i="19"/>
  <c r="F23" i="18"/>
  <c r="F22" i="17"/>
  <c r="G21" i="17"/>
  <c r="G21" i="19"/>
  <c r="E23" i="19" l="1"/>
  <c r="E24" i="18"/>
  <c r="E23" i="17"/>
  <c r="F23" i="17"/>
  <c r="G22" i="17"/>
  <c r="F23" i="19"/>
  <c r="F24" i="18"/>
  <c r="G22" i="19"/>
  <c r="G23" i="18"/>
  <c r="E24" i="19" l="1"/>
  <c r="E25" i="18"/>
  <c r="E24" i="17"/>
  <c r="G23" i="19"/>
  <c r="F24" i="17"/>
  <c r="F25" i="18"/>
  <c r="G23" i="17"/>
  <c r="F24" i="19"/>
  <c r="G24" i="18"/>
  <c r="E25" i="19" l="1"/>
  <c r="E26" i="18"/>
  <c r="E25" i="17"/>
  <c r="F25" i="19"/>
  <c r="F25" i="17"/>
  <c r="F26" i="18"/>
  <c r="G25" i="18"/>
  <c r="G24" i="17"/>
  <c r="G24" i="19"/>
  <c r="E26" i="19" l="1"/>
  <c r="E27" i="18"/>
  <c r="E26" i="17"/>
  <c r="G25" i="17"/>
  <c r="F26" i="19"/>
  <c r="G26" i="18"/>
  <c r="F27" i="18"/>
  <c r="F26" i="17"/>
  <c r="G25" i="19"/>
  <c r="E27" i="19" l="1"/>
  <c r="E28" i="18"/>
  <c r="E27" i="17"/>
  <c r="G26" i="19"/>
  <c r="F27" i="19"/>
  <c r="F28" i="18"/>
  <c r="F27" i="17"/>
  <c r="G26" i="17"/>
  <c r="G27" i="18"/>
  <c r="E28" i="19" l="1"/>
  <c r="E29" i="18"/>
  <c r="E28" i="17"/>
  <c r="F28" i="19"/>
  <c r="F29" i="18"/>
  <c r="G27" i="17"/>
  <c r="G28" i="18"/>
  <c r="F28" i="17"/>
  <c r="G27" i="19"/>
  <c r="E29" i="19" l="1"/>
  <c r="E30" i="18"/>
  <c r="E29" i="17"/>
  <c r="G28" i="17"/>
  <c r="G29" i="18"/>
  <c r="F29" i="17"/>
  <c r="F30" i="18"/>
  <c r="F29" i="19"/>
  <c r="G28" i="19"/>
  <c r="E30" i="19" l="1"/>
  <c r="E31" i="18"/>
  <c r="E30" i="17"/>
  <c r="G29" i="19"/>
  <c r="F30" i="19"/>
  <c r="F31" i="18"/>
  <c r="F30" i="17"/>
  <c r="G29" i="17"/>
  <c r="G30" i="18"/>
  <c r="E31" i="19" l="1"/>
  <c r="E32" i="18"/>
  <c r="E31" i="17"/>
  <c r="F31" i="19"/>
  <c r="G30" i="17"/>
  <c r="F31" i="17"/>
  <c r="F32" i="18"/>
  <c r="G30" i="19"/>
  <c r="G31" i="18"/>
  <c r="E32" i="19" l="1"/>
  <c r="E33" i="18"/>
  <c r="E32" i="17"/>
  <c r="G31" i="19"/>
  <c r="G31" i="17"/>
  <c r="G32" i="18"/>
  <c r="F32" i="19"/>
  <c r="F33" i="18"/>
  <c r="F32" i="17"/>
  <c r="E33" i="19" l="1"/>
  <c r="E34" i="18"/>
  <c r="E33" i="17"/>
  <c r="G33" i="18"/>
  <c r="F34" i="18"/>
  <c r="F33" i="19"/>
  <c r="G32" i="17"/>
  <c r="F33" i="17"/>
  <c r="G32" i="19"/>
  <c r="E34" i="19" l="1"/>
  <c r="E35" i="18"/>
  <c r="E34" i="17"/>
  <c r="F34" i="19"/>
  <c r="F34" i="17"/>
  <c r="G33" i="17"/>
  <c r="G34" i="18"/>
  <c r="G33" i="19"/>
  <c r="F35" i="18"/>
  <c r="E35" i="19" l="1"/>
  <c r="E36" i="18"/>
  <c r="E35" i="17"/>
  <c r="G34" i="17"/>
  <c r="G35" i="18"/>
  <c r="F35" i="19"/>
  <c r="F36" i="18"/>
  <c r="F35" i="17"/>
  <c r="G34" i="19"/>
  <c r="E36" i="19" l="1"/>
  <c r="E37" i="18"/>
  <c r="E36" i="17"/>
  <c r="G35" i="19"/>
  <c r="F36" i="19"/>
  <c r="F37" i="18"/>
  <c r="G36" i="18"/>
  <c r="F36" i="17"/>
  <c r="G35" i="17"/>
  <c r="E37" i="19" l="1"/>
  <c r="E38" i="18"/>
  <c r="E37" i="17"/>
  <c r="G36" i="17"/>
  <c r="G37" i="18"/>
  <c r="F38" i="18"/>
  <c r="F37" i="19"/>
  <c r="F37" i="17"/>
  <c r="G36" i="19"/>
  <c r="E38" i="19" l="1"/>
  <c r="E39" i="18"/>
  <c r="E38" i="17"/>
  <c r="G37" i="17"/>
  <c r="G38" i="18"/>
  <c r="F38" i="19"/>
  <c r="F38" i="17"/>
  <c r="G37" i="19"/>
  <c r="F39" i="18"/>
  <c r="E39" i="19" l="1"/>
  <c r="E40" i="18"/>
  <c r="E41" i="18"/>
  <c r="E39" i="17"/>
  <c r="G38" i="19"/>
  <c r="F40" i="18"/>
  <c r="G38" i="17"/>
  <c r="F39" i="17"/>
  <c r="F41" i="18"/>
  <c r="F39" i="19"/>
  <c r="G39" i="18"/>
  <c r="E41" i="19" l="1"/>
  <c r="E40" i="19"/>
  <c r="E41" i="17"/>
  <c r="E40" i="17"/>
  <c r="F40" i="19"/>
  <c r="G41" i="18"/>
  <c r="G39" i="17"/>
  <c r="G39" i="19"/>
  <c r="G40" i="18"/>
  <c r="F41" i="19"/>
  <c r="M5" i="25" a="1"/>
  <c r="F40" i="17"/>
  <c r="F41" i="17"/>
  <c r="X16" i="19"/>
  <c r="X40" i="18"/>
  <c r="X21" i="18"/>
  <c r="X13" i="18"/>
  <c r="X31" i="18"/>
  <c r="X30" i="18"/>
  <c r="X18" i="19"/>
  <c r="X30" i="19"/>
  <c r="X2" i="30"/>
  <c r="X36" i="19"/>
  <c r="X14" i="18"/>
  <c r="X35" i="18"/>
  <c r="X34" i="18"/>
  <c r="X16" i="18"/>
  <c r="X26" i="18"/>
  <c r="X39" i="19"/>
  <c r="X5" i="19"/>
  <c r="X29" i="18"/>
  <c r="X22" i="18"/>
  <c r="X7" i="18"/>
  <c r="X18" i="18"/>
  <c r="X29" i="19"/>
  <c r="X20" i="18"/>
  <c r="X15" i="19"/>
  <c r="X6" i="18"/>
  <c r="X9" i="19"/>
  <c r="X19" i="18"/>
  <c r="X12" i="18"/>
  <c r="X2" i="29"/>
  <c r="X9" i="18"/>
  <c r="X38" i="19"/>
  <c r="X13" i="19"/>
  <c r="X37" i="18"/>
  <c r="X38" i="18"/>
  <c r="X41" i="18"/>
  <c r="X41" i="19"/>
  <c r="X7" i="19"/>
  <c r="X25" i="19"/>
  <c r="X33" i="19"/>
  <c r="X26" i="19"/>
  <c r="X2" i="32"/>
  <c r="X25" i="18"/>
  <c r="X37" i="19"/>
  <c r="X23" i="18"/>
  <c r="X8" i="18"/>
  <c r="X36" i="18"/>
  <c r="X5" i="18"/>
  <c r="X27" i="18"/>
  <c r="X8" i="19"/>
  <c r="X21" i="19"/>
  <c r="X24" i="18"/>
  <c r="X6" i="19"/>
  <c r="X10" i="18"/>
  <c r="X17" i="19"/>
  <c r="X24" i="19"/>
  <c r="X31" i="19"/>
  <c r="X27" i="19"/>
  <c r="X32" i="18"/>
  <c r="X11" i="19"/>
  <c r="X20" i="19"/>
  <c r="X28" i="19"/>
  <c r="X35" i="19"/>
  <c r="X19" i="19"/>
  <c r="X34" i="19"/>
  <c r="X14" i="19"/>
  <c r="X28" i="18"/>
  <c r="X10" i="19"/>
  <c r="X15" i="18"/>
  <c r="X17" i="18"/>
  <c r="X33" i="18"/>
  <c r="X23" i="19"/>
  <c r="X39" i="18"/>
  <c r="X12" i="19"/>
  <c r="X11" i="18"/>
  <c r="X22" i="19"/>
  <c r="X32" i="19"/>
  <c r="M6" i="25" l="1"/>
  <c r="M5" i="25"/>
  <c r="M7" i="25"/>
  <c r="G41" i="19"/>
  <c r="G41" i="17"/>
  <c r="G40" i="19"/>
  <c r="G40" i="17"/>
  <c r="X18" i="17"/>
  <c r="X35" i="17"/>
  <c r="X21" i="17"/>
  <c r="X39" i="17"/>
  <c r="X40" i="19"/>
  <c r="X40" i="17"/>
  <c r="X11" i="17"/>
  <c r="X31" i="17"/>
  <c r="X2" i="18"/>
  <c r="X19" i="17"/>
  <c r="X9" i="17"/>
  <c r="X26" i="17"/>
  <c r="X5" i="17"/>
  <c r="X13" i="17"/>
  <c r="X27" i="17"/>
  <c r="X24" i="17"/>
  <c r="X25" i="17"/>
  <c r="X41" i="17"/>
  <c r="X36" i="17"/>
  <c r="X14" i="17"/>
  <c r="X32" i="17"/>
  <c r="X22" i="17"/>
  <c r="X17" i="17"/>
  <c r="X34" i="17"/>
  <c r="X12" i="17"/>
  <c r="X15" i="17"/>
  <c r="X8" i="17"/>
  <c r="X6" i="17"/>
  <c r="X29" i="17"/>
  <c r="X30" i="17"/>
  <c r="X20" i="17"/>
  <c r="X38" i="17"/>
  <c r="X23" i="17"/>
  <c r="X7" i="17"/>
  <c r="X33" i="17"/>
  <c r="X16" i="17"/>
  <c r="X28" i="17"/>
  <c r="X10" i="17"/>
  <c r="X37" i="17"/>
  <c r="M8" i="25" l="1"/>
  <c r="P5" i="24" a="1"/>
  <c r="P5" i="24" l="1"/>
  <c r="P6" i="24"/>
  <c r="P7" i="24"/>
  <c r="P8" i="24"/>
  <c r="AA2" i="25"/>
  <c r="P9" i="24" l="1"/>
  <c r="P10" i="24" l="1"/>
  <c r="P11" i="24" l="1"/>
  <c r="P12" i="24" l="1"/>
  <c r="P13" i="24" l="1"/>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D5" i="24" a="1"/>
  <c r="S2" i="21"/>
  <c r="R5" i="24" l="1" a="1"/>
  <c r="D6" i="24"/>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R9" i="24" l="1"/>
  <c r="R17" i="24"/>
  <c r="R25" i="24"/>
  <c r="R33" i="24"/>
  <c r="R41" i="24"/>
  <c r="R19" i="24"/>
  <c r="R27" i="24"/>
  <c r="R35" i="24"/>
  <c r="R43" i="24"/>
  <c r="R10" i="24"/>
  <c r="R18" i="24"/>
  <c r="R26" i="24"/>
  <c r="R34" i="24"/>
  <c r="R42" i="24"/>
  <c r="R12" i="24"/>
  <c r="R20" i="24"/>
  <c r="R28" i="24"/>
  <c r="R44" i="24"/>
  <c r="R11" i="24"/>
  <c r="R36" i="24"/>
  <c r="R14" i="24"/>
  <c r="R30" i="24"/>
  <c r="R46" i="24"/>
  <c r="R15" i="24"/>
  <c r="R31" i="24"/>
  <c r="R16" i="24"/>
  <c r="R37" i="24"/>
  <c r="R6" i="24"/>
  <c r="R22" i="24"/>
  <c r="R38" i="24"/>
  <c r="R23" i="24"/>
  <c r="R24" i="24"/>
  <c r="R21" i="24"/>
  <c r="R8" i="24"/>
  <c r="R40" i="24"/>
  <c r="R13" i="24"/>
  <c r="R29" i="24"/>
  <c r="R45" i="24"/>
  <c r="R32" i="24"/>
  <c r="R5" i="24"/>
  <c r="R7" i="24"/>
  <c r="R39" i="24"/>
  <c r="E38" i="24"/>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8" i="24"/>
  <c r="F5" i="24"/>
  <c r="F25" i="24"/>
  <c r="F27" i="24"/>
  <c r="I5" i="24"/>
  <c r="F39" i="24"/>
  <c r="G39" i="24"/>
  <c r="F26" i="24"/>
  <c r="F38" i="24"/>
  <c r="F36" i="24"/>
  <c r="F17" i="24"/>
  <c r="F10" i="24"/>
  <c r="G5" i="24"/>
  <c r="F42" i="24"/>
  <c r="G42" i="24" s="1"/>
  <c r="F16" i="24"/>
  <c r="F34" i="24"/>
  <c r="G34" i="24"/>
  <c r="I34" i="24"/>
  <c r="F7" i="24"/>
  <c r="D8" i="67"/>
  <c r="G26" i="24"/>
  <c r="J34" i="24"/>
  <c r="I8" i="24"/>
  <c r="F32" i="24"/>
  <c r="I26" i="24"/>
  <c r="I38" i="24"/>
  <c r="J38" i="24" s="1"/>
  <c r="I42" i="24"/>
  <c r="F29" i="24"/>
  <c r="F14" i="24"/>
  <c r="F24" i="24"/>
  <c r="G24" i="24" s="1"/>
  <c r="I10" i="24"/>
  <c r="I16" i="24"/>
  <c r="F40" i="24"/>
  <c r="I40" i="24" s="1"/>
  <c r="J40" i="24" s="1"/>
  <c r="I14" i="24"/>
  <c r="I25" i="24"/>
  <c r="J25" i="24" s="1"/>
  <c r="J14" i="24"/>
  <c r="J8" i="24"/>
  <c r="F33" i="24"/>
  <c r="F9" i="24"/>
  <c r="F20" i="24"/>
  <c r="F37" i="24"/>
  <c r="G37" i="24" s="1"/>
  <c r="F45" i="24"/>
  <c r="I45" i="24" s="1"/>
  <c r="F11" i="24"/>
  <c r="G11" i="24" s="1"/>
  <c r="F6" i="24"/>
  <c r="F31" i="24"/>
  <c r="G31" i="24" s="1"/>
  <c r="G14" i="24"/>
  <c r="F19" i="24"/>
  <c r="G19" i="24" s="1"/>
  <c r="F21" i="24"/>
  <c r="G32" i="24"/>
  <c r="G8" i="24"/>
  <c r="I27" i="24"/>
  <c r="J27" i="24" s="1"/>
  <c r="F43" i="24"/>
  <c r="G45" i="24"/>
  <c r="I7" i="24"/>
  <c r="J5" i="24"/>
  <c r="F13" i="24"/>
  <c r="G13" i="24" s="1"/>
  <c r="G36" i="24"/>
  <c r="I37" i="24"/>
  <c r="J37" i="24" s="1"/>
  <c r="I11" i="24"/>
  <c r="F30" i="24"/>
  <c r="F23" i="24"/>
  <c r="F15" i="24"/>
  <c r="F41" i="24"/>
  <c r="I41" i="24" s="1"/>
  <c r="I31" i="24"/>
  <c r="J31" i="24" s="1"/>
  <c r="I19" i="24"/>
  <c r="J19" i="24" s="1"/>
  <c r="F28" i="24"/>
  <c r="F46" i="24"/>
  <c r="I9" i="24"/>
  <c r="J9" i="24" s="1"/>
  <c r="F35" i="24"/>
  <c r="G29" i="24"/>
  <c r="F44" i="24"/>
  <c r="F18" i="24"/>
  <c r="I13" i="24"/>
  <c r="J13" i="24" s="1"/>
  <c r="I20" i="24"/>
  <c r="J20" i="24" s="1"/>
  <c r="F12" i="24"/>
  <c r="G12" i="24" s="1"/>
  <c r="G10" i="24"/>
  <c r="G25" i="24"/>
  <c r="I24" i="24"/>
  <c r="I12" i="24"/>
  <c r="J26" i="24"/>
  <c r="J12" i="24"/>
  <c r="I36" i="24"/>
  <c r="I29" i="24"/>
  <c r="F22" i="24"/>
  <c r="G16" i="24"/>
  <c r="I33" i="24"/>
  <c r="J33" i="24" s="1"/>
  <c r="J41" i="24"/>
  <c r="G40" i="24"/>
  <c r="G41" i="24"/>
  <c r="AD7" i="24"/>
  <c r="AD42" i="24"/>
  <c r="AA2" i="79"/>
  <c r="X2" i="82"/>
  <c r="AD39" i="24"/>
  <c r="AD8" i="24"/>
  <c r="AD6" i="24"/>
  <c r="AD9" i="24"/>
  <c r="AD38" i="24"/>
  <c r="AD14" i="24"/>
  <c r="AD16" i="24"/>
  <c r="X2" i="83"/>
  <c r="AD37" i="24"/>
  <c r="AD22" i="24"/>
  <c r="AD46" i="24"/>
  <c r="AD11" i="24"/>
  <c r="AD28" i="24"/>
  <c r="AD13" i="24"/>
  <c r="AD31" i="24"/>
  <c r="AD26" i="24"/>
  <c r="X2" i="19"/>
  <c r="AD23" i="24"/>
  <c r="AD40" i="24"/>
  <c r="AD32" i="24"/>
  <c r="AD27" i="24"/>
  <c r="AD25" i="24"/>
  <c r="AD30" i="24"/>
  <c r="AD29" i="24"/>
  <c r="AD45" i="24"/>
  <c r="AD33" i="24"/>
  <c r="AD44" i="24"/>
  <c r="AD34" i="24"/>
  <c r="AD24" i="24"/>
  <c r="AD10" i="24"/>
  <c r="AD5" i="24"/>
  <c r="AD18" i="24"/>
  <c r="X2" i="17"/>
  <c r="AD12" i="24"/>
  <c r="AD36" i="24"/>
  <c r="X2" i="22"/>
  <c r="U2" i="26"/>
  <c r="AD35" i="24"/>
  <c r="X2" i="28"/>
  <c r="AD19" i="24"/>
  <c r="AD15" i="24"/>
  <c r="AD21" i="24"/>
  <c r="AD20" i="24"/>
  <c r="AD41" i="24"/>
  <c r="AD43" i="24"/>
  <c r="AD17" i="24"/>
  <c r="Q4" i="79"/>
  <c r="O4" i="19"/>
  <c r="R4" i="24"/>
  <c r="O4" i="82"/>
  <c r="O4" i="28"/>
  <c r="O4" i="30"/>
  <c r="O4" i="22"/>
  <c r="O4" i="29"/>
  <c r="O4" i="25"/>
  <c r="O4" i="18"/>
  <c r="O4" i="32"/>
  <c r="O4" i="17"/>
  <c r="O4" i="83"/>
  <c r="Z2" i="72"/>
  <c r="AD2" i="24"/>
  <c r="D7" i="67" s="1"/>
  <c r="I17" i="24"/>
  <c r="J17" i="24" s="1"/>
  <c r="G7" i="24"/>
  <c r="G9" i="24"/>
  <c r="G6" i="24"/>
  <c r="I6" i="24"/>
  <c r="J6" i="24" s="1"/>
  <c r="I21" i="24"/>
  <c r="J21" i="24" s="1"/>
  <c r="G21" i="24"/>
  <c r="I43" i="24"/>
  <c r="G43" i="24"/>
  <c r="G30" i="24"/>
  <c r="I30" i="24"/>
  <c r="J30" i="24" s="1"/>
  <c r="I23" i="24"/>
  <c r="J23" i="24" s="1"/>
  <c r="G23" i="24"/>
  <c r="G15" i="24"/>
  <c r="I15" i="24"/>
  <c r="J15" i="24" s="1"/>
  <c r="I28" i="24"/>
  <c r="J28" i="24" s="1"/>
  <c r="G28" i="24"/>
  <c r="I46" i="24"/>
  <c r="J46" i="24" s="1"/>
  <c r="G46" i="24"/>
  <c r="I35" i="24"/>
  <c r="J35" i="24" s="1"/>
  <c r="G35" i="24"/>
  <c r="G44" i="24"/>
  <c r="I44" i="24"/>
  <c r="G18" i="24"/>
  <c r="I18" i="24"/>
  <c r="J18" i="24" s="1"/>
  <c r="G22" i="24"/>
  <c r="J44" i="24"/>
  <c r="H6" i="79"/>
  <c r="I32" i="24"/>
  <c r="J32" i="24" s="1"/>
  <c r="J43" i="24"/>
  <c r="J45" i="24"/>
  <c r="H7" i="79"/>
  <c r="I22" i="24"/>
  <c r="J22" i="24" s="1"/>
  <c r="G20" i="24"/>
  <c r="G17" i="24"/>
  <c r="J29" i="24"/>
  <c r="H9" i="79"/>
  <c r="I9" i="79" s="1"/>
  <c r="G38" i="24"/>
  <c r="J36" i="24"/>
  <c r="G33" i="24"/>
  <c r="I39" i="24"/>
  <c r="J39" i="24" s="1"/>
  <c r="J24" i="24"/>
  <c r="J16" i="24"/>
  <c r="G27" i="24"/>
  <c r="J11" i="24"/>
  <c r="J10" i="24"/>
  <c r="H5" i="79"/>
  <c r="I5" i="79" s="1"/>
  <c r="J7" i="24"/>
  <c r="J42" i="24"/>
  <c r="H8" i="79"/>
  <c r="I8" i="79" s="1"/>
  <c r="I7" i="79"/>
  <c r="I6" i="79"/>
</calcChain>
</file>

<file path=xl/comments1.xml><?xml version="1.0" encoding="utf-8"?>
<comments xmlns="http://schemas.openxmlformats.org/spreadsheetml/2006/main">
  <authors>
    <author>ZANZI MADDALENA</author>
  </authors>
  <commentList>
    <comment ref="M4" authorId="0">
      <text>
        <r>
          <rPr>
            <sz val="9"/>
            <color indexed="81"/>
            <rFont val="Tahoma"/>
            <family val="2"/>
          </rPr>
          <t>RData(M5:M11,N4:N4,,ReutersRtMode,,N5)</t>
        </r>
      </text>
    </comment>
    <comment ref="N4" authorId="0">
      <text>
        <r>
          <rPr>
            <sz val="9"/>
            <color indexed="81"/>
            <rFont val="Tahoma"/>
            <family val="2"/>
          </rPr>
          <t xml:space="preserve">ASK
</t>
        </r>
      </text>
    </comment>
  </commentList>
</comments>
</file>

<file path=xl/sharedStrings.xml><?xml version="1.0" encoding="utf-8"?>
<sst xmlns="http://schemas.openxmlformats.org/spreadsheetml/2006/main" count="1810" uniqueCount="244">
  <si>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</si>
  <si>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</si>
  <si>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</si>
  <si>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</si>
  <si>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</si>
  <si>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</si>
  <si>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</si>
  <si>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</si>
  <si>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</si>
  <si>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</si>
  <si>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</si>
  <si>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</si>
  <si>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</si>
  <si>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</si>
  <si>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</si>
  <si>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</si>
  <si>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</si>
  <si>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</si>
  <si>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</si>
  <si>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</si>
  <si>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</si>
  <si>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</si>
  <si>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</si>
  <si>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</si>
  <si>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</si>
  <si>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</si>
  <si>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</si>
  <si>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</si>
  <si>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</si>
  <si>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</si>
  <si>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</si>
  <si>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</si>
  <si>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</si>
  <si>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</si>
  <si>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</si>
  <si>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</si>
  <si>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</si>
  <si>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</si>
  <si>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</si>
  <si>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</si>
  <si>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</si>
  <si>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</si>
  <si>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</si>
  <si>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</si>
  <si>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</si>
  <si>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</si>
  <si>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</si>
  <si>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</si>
  <si>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</si>
  <si>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</si>
  <si>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</si>
  <si>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</si>
  <si>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</si>
  <si>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</si>
  <si>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</si>
  <si>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FixingType</t>
  </si>
  <si>
    <t>ON</t>
  </si>
  <si>
    <t>6L</t>
  </si>
  <si>
    <t>21M</t>
  </si>
  <si>
    <t>18M</t>
  </si>
  <si>
    <t>15M</t>
  </si>
  <si>
    <t>PriceTickValue</t>
  </si>
  <si>
    <t>RateTickValue</t>
  </si>
  <si>
    <t>_Quote</t>
  </si>
  <si>
    <t>QuoteSuffix</t>
  </si>
  <si>
    <t>Future Code</t>
  </si>
  <si>
    <t>Main Cycle</t>
  </si>
  <si>
    <t>#</t>
  </si>
  <si>
    <t>FUT</t>
  </si>
  <si>
    <t>IMMFRA</t>
  </si>
  <si>
    <t>OIS</t>
  </si>
  <si>
    <t>X1S</t>
  </si>
  <si>
    <t>1S</t>
  </si>
  <si>
    <t>2S</t>
  </si>
  <si>
    <t>4S</t>
  </si>
  <si>
    <t>3S</t>
  </si>
  <si>
    <t>IborIndex</t>
  </si>
  <si>
    <t>Meanreversion</t>
  </si>
  <si>
    <t>Volatility</t>
  </si>
  <si>
    <t>ASK</t>
  </si>
  <si>
    <t>COSZ</t>
  </si>
  <si>
    <t>COSMOREX</t>
  </si>
  <si>
    <t>PREL</t>
  </si>
  <si>
    <t>Prebon</t>
  </si>
  <si>
    <t>TRIT</t>
  </si>
  <si>
    <t>Tradition</t>
  </si>
  <si>
    <t>TTKL</t>
  </si>
  <si>
    <t>Tullets</t>
  </si>
  <si>
    <t>ICAP</t>
  </si>
  <si>
    <t>CKCC</t>
  </si>
  <si>
    <t>KLIEM</t>
  </si>
  <si>
    <t>Reuters</t>
  </si>
  <si>
    <t>LAST</t>
  </si>
  <si>
    <t>Code</t>
  </si>
  <si>
    <t>Contributors</t>
  </si>
  <si>
    <t>Change</t>
  </si>
  <si>
    <t>Effective</t>
  </si>
  <si>
    <t>Static</t>
  </si>
  <si>
    <t>Mid Safe</t>
  </si>
  <si>
    <t>HST_CLOSE</t>
  </si>
  <si>
    <t>BID</t>
  </si>
  <si>
    <t>EXPIRE DATE</t>
  </si>
  <si>
    <t>Effective Date</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</si>
  <si>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</si>
  <si>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</si>
  <si>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</si>
  <si>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</si>
  <si>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</si>
  <si>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</si>
  <si>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</si>
  <si>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</si>
  <si>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</si>
  <si>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</si>
  <si>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</si>
  <si>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</si>
  <si>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</si>
  <si>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</si>
  <si>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</si>
  <si>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</si>
  <si>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</si>
  <si>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</si>
  <si>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</si>
  <si>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</si>
  <si>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</si>
  <si>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</si>
  <si>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The record could not be found</t>
  </si>
  <si>
    <t>Instruments</t>
  </si>
  <si>
    <t>Condition</t>
  </si>
  <si>
    <t>Order by:</t>
  </si>
  <si>
    <t>DESC</t>
  </si>
  <si>
    <t>LAST_QUOTE.TIMESTAMP</t>
  </si>
  <si>
    <t>LAST_QUOTE.CLOSE</t>
  </si>
  <si>
    <t>Last Quote Close</t>
  </si>
  <si>
    <t>Fields:</t>
  </si>
  <si>
    <t>Index</t>
  </si>
  <si>
    <t>M7</t>
  </si>
  <si>
    <t>M8</t>
  </si>
  <si>
    <t>M9</t>
  </si>
  <si>
    <t>M10</t>
  </si>
  <si>
    <t>M11</t>
  </si>
  <si>
    <t>M12</t>
  </si>
  <si>
    <t>F</t>
  </si>
  <si>
    <t>SP</t>
  </si>
  <si>
    <t xml:space="preserve"> </t>
  </si>
  <si>
    <t>FUT 3M</t>
  </si>
  <si>
    <t>Quote ID</t>
  </si>
  <si>
    <t>Basis IMM FRA Eonia</t>
  </si>
  <si>
    <t>ECB Date</t>
  </si>
  <si>
    <t xml:space="preserve">           </t>
  </si>
  <si>
    <t>Discounting</t>
  </si>
  <si>
    <t>BondBasisDayCounter</t>
  </si>
  <si>
    <t>30/360 (Bond Basis)</t>
  </si>
  <si>
    <t>Calendar</t>
  </si>
  <si>
    <t>Triggers</t>
  </si>
  <si>
    <t>Live Feed</t>
  </si>
  <si>
    <t>Currency Settings</t>
  </si>
  <si>
    <t>Relinkable Handle</t>
  </si>
  <si>
    <t>LastFixing_Quote</t>
  </si>
  <si>
    <t>DEC15</t>
  </si>
  <si>
    <t>MAR16</t>
  </si>
  <si>
    <t>JUN16</t>
  </si>
  <si>
    <t>SEP16</t>
  </si>
  <si>
    <t>Bid/Ask Spread</t>
  </si>
  <si>
    <t>Quote obj</t>
  </si>
  <si>
    <t>Error</t>
  </si>
  <si>
    <t>Obj</t>
  </si>
  <si>
    <t>INSTRUMENT</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</si>
  <si>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</si>
  <si>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</si>
  <si>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</si>
  <si>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</si>
  <si>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</si>
  <si>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</si>
  <si>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</si>
  <si>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</si>
  <si>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</si>
  <si>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</si>
  <si>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</si>
  <si>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</si>
  <si>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</si>
  <si>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</si>
  <si>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</si>
  <si>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</si>
  <si>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</si>
  <si>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</si>
  <si>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</si>
  <si>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</si>
  <si>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</si>
  <si>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GBP</t>
  </si>
  <si>
    <t>Libor</t>
  </si>
  <si>
    <t>UnitedKingdom::Exchange</t>
  </si>
  <si>
    <t>DEC16</t>
  </si>
  <si>
    <t>GBP1MFSR=</t>
  </si>
  <si>
    <t>GBP1YFSR=</t>
  </si>
  <si>
    <t>MPC</t>
  </si>
  <si>
    <t>OCT15</t>
  </si>
  <si>
    <t xml:space="preserve">NOV15 </t>
  </si>
  <si>
    <t xml:space="preserve">JAN16 </t>
  </si>
  <si>
    <t xml:space="preserve">FEB16 </t>
  </si>
  <si>
    <t xml:space="preserve">MAR16 </t>
  </si>
  <si>
    <t xml:space="preserve">APR16 </t>
  </si>
  <si>
    <t xml:space="preserve">MAY16 </t>
  </si>
  <si>
    <t xml:space="preserve">JUN16 </t>
  </si>
  <si>
    <t xml:space="preserve">JUL16 </t>
  </si>
  <si>
    <t xml:space="preserve">AUG16 </t>
  </si>
  <si>
    <t xml:space="preserve">SEP16 </t>
  </si>
  <si>
    <t>http://www.bankofengland.co.uk/publications/Pages/news/2015/069.aspx</t>
  </si>
  <si>
    <t>GB</t>
  </si>
  <si>
    <t>3L</t>
  </si>
  <si>
    <t>SB</t>
  </si>
  <si>
    <t>SM</t>
  </si>
  <si>
    <t>1L</t>
  </si>
  <si>
    <t>12L</t>
  </si>
  <si>
    <t>AM</t>
  </si>
  <si>
    <t>LAST_QUOTE</t>
  </si>
  <si>
    <t>MPC dates to be implemented</t>
  </si>
  <si>
    <t>LiborSwap</t>
  </si>
  <si>
    <t>Isda</t>
  </si>
  <si>
    <t>31Y</t>
  </si>
  <si>
    <t>32Y</t>
  </si>
  <si>
    <t>33Y</t>
  </si>
  <si>
    <t>34Y</t>
  </si>
  <si>
    <t>36Y</t>
  </si>
  <si>
    <t>37Y</t>
  </si>
  <si>
    <t>38Y</t>
  </si>
  <si>
    <t>39Y</t>
  </si>
  <si>
    <t>41Y</t>
  </si>
  <si>
    <t>42Y</t>
  </si>
  <si>
    <t>43Y</t>
  </si>
  <si>
    <t>44Y</t>
  </si>
  <si>
    <t>45Y</t>
  </si>
  <si>
    <t>46Y</t>
  </si>
  <si>
    <t>47Y</t>
  </si>
  <si>
    <t>48Y</t>
  </si>
  <si>
    <t>49Y</t>
  </si>
  <si>
    <t>51Y</t>
  </si>
  <si>
    <t>52Y</t>
  </si>
  <si>
    <t>53Y</t>
  </si>
  <si>
    <t>54Y</t>
  </si>
  <si>
    <t>55Y</t>
  </si>
  <si>
    <t>56Y</t>
  </si>
  <si>
    <t>57Y</t>
  </si>
  <si>
    <t>58Y</t>
  </si>
  <si>
    <t>59Y</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</si>
</sst>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s>
  <fonts count="20"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
      <sz val="9"/>
      <color indexed="81"/>
      <name val="Tahoma"/>
      <family val="2"/>
    </font>
  </fonts>
  <fills count="17">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rgb="FFFF00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4">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cellStyleXfs>
  <cellXfs count="410">
    <xf numFmtId="0" fontId="0" fillId="0" borderId="0" xfId="0"/>
    <xf numFmtId="0" fontId="1" fillId="6" borderId="0" xfId="1" applyFill="1"/>
    <xf numFmtId="0" fontId="8" fillId="8" borderId="0" xfId="1" applyFont="1" applyFill="1"/>
    <xf numFmtId="0" fontId="8" fillId="3" borderId="0" xfId="1" applyFont="1" applyFill="1" applyBorder="1"/>
    <xf numFmtId="0" fontId="8" fillId="8" borderId="16" xfId="1" applyFont="1" applyFill="1" applyBorder="1" applyAlignment="1"/>
    <xf numFmtId="0" fontId="8" fillId="8" borderId="1" xfId="1" applyFont="1" applyFill="1" applyBorder="1" applyAlignment="1"/>
    <xf numFmtId="0" fontId="8" fillId="8" borderId="5" xfId="1" applyFont="1" applyFill="1" applyBorder="1" applyAlignment="1"/>
    <xf numFmtId="170" fontId="8" fillId="3" borderId="5"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6" xfId="1" applyFont="1" applyFill="1" applyBorder="1" applyAlignment="1">
      <alignment horizontal="center"/>
    </xf>
    <xf numFmtId="0" fontId="15" fillId="3" borderId="16" xfId="1" quotePrefix="1" applyFont="1" applyFill="1" applyBorder="1" applyAlignment="1">
      <alignment horizontal="center"/>
    </xf>
    <xf numFmtId="0" fontId="8" fillId="3" borderId="5" xfId="1" applyFont="1" applyFill="1" applyBorder="1" applyAlignment="1">
      <alignment horizontal="center"/>
    </xf>
    <xf numFmtId="172" fontId="15" fillId="3" borderId="5" xfId="1" applyNumberFormat="1" applyFont="1" applyFill="1" applyBorder="1" applyAlignment="1">
      <alignment horizontal="center"/>
    </xf>
    <xf numFmtId="0" fontId="8" fillId="8" borderId="17" xfId="1" applyFont="1" applyFill="1" applyBorder="1" applyAlignment="1"/>
    <xf numFmtId="0" fontId="8" fillId="3" borderId="17" xfId="1" applyFont="1" applyFill="1" applyBorder="1" applyAlignment="1">
      <alignment horizontal="center"/>
    </xf>
    <xf numFmtId="0" fontId="8" fillId="8" borderId="13" xfId="1" applyFont="1" applyFill="1" applyBorder="1" applyAlignment="1"/>
    <xf numFmtId="0" fontId="8" fillId="8" borderId="11"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8" fillId="0" borderId="17" xfId="13" applyNumberFormat="1" applyFont="1" applyFill="1" applyBorder="1" applyAlignment="1"/>
    <xf numFmtId="173" fontId="8" fillId="0" borderId="17" xfId="13" applyNumberFormat="1" applyFont="1" applyFill="1" applyBorder="1" applyAlignment="1"/>
    <xf numFmtId="168" fontId="8" fillId="0" borderId="17" xfId="13" applyNumberFormat="1" applyFont="1" applyFill="1" applyBorder="1" applyAlignment="1"/>
    <xf numFmtId="0" fontId="8" fillId="0" borderId="17" xfId="10" applyFont="1" applyBorder="1" applyAlignment="1"/>
    <xf numFmtId="0" fontId="8" fillId="10" borderId="12" xfId="1" applyNumberFormat="1" applyFont="1" applyFill="1" applyBorder="1" applyAlignment="1" applyProtection="1"/>
    <xf numFmtId="0" fontId="8" fillId="10" borderId="17" xfId="1" applyNumberFormat="1" applyFont="1" applyFill="1" applyBorder="1" applyAlignment="1" applyProtection="1"/>
    <xf numFmtId="0" fontId="8" fillId="10" borderId="5" xfId="1" applyNumberFormat="1" applyFont="1" applyFill="1" applyBorder="1" applyAlignment="1" applyProtection="1"/>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3"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11" xfId="1" applyNumberFormat="1" applyFont="1" applyFill="1" applyBorder="1" applyAlignment="1"/>
    <xf numFmtId="0" fontId="11" fillId="8" borderId="0" xfId="0" applyFont="1" applyFill="1"/>
    <xf numFmtId="0" fontId="8" fillId="13" borderId="17" xfId="1" applyNumberFormat="1" applyFont="1" applyFill="1" applyBorder="1" applyAlignment="1" applyProtection="1"/>
    <xf numFmtId="0" fontId="8" fillId="9" borderId="2" xfId="1" applyFont="1" applyFill="1" applyBorder="1" applyAlignment="1">
      <alignment horizontal="center" vertical="center"/>
    </xf>
    <xf numFmtId="0" fontId="8" fillId="13" borderId="5"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7" xfId="1" applyNumberFormat="1" applyFont="1" applyFill="1" applyBorder="1" applyAlignment="1"/>
    <xf numFmtId="0" fontId="8" fillId="11" borderId="11" xfId="1" applyNumberFormat="1" applyFont="1" applyFill="1" applyBorder="1" applyAlignment="1">
      <alignment horizontal="center"/>
    </xf>
    <xf numFmtId="0" fontId="8" fillId="11" borderId="5" xfId="1" applyNumberFormat="1" applyFont="1" applyFill="1" applyBorder="1" applyAlignment="1"/>
    <xf numFmtId="0" fontId="8" fillId="3" borderId="13" xfId="1" applyFont="1" applyFill="1" applyBorder="1" applyAlignment="1">
      <alignment horizontal="center"/>
    </xf>
    <xf numFmtId="0" fontId="8" fillId="11" borderId="15" xfId="1" applyFont="1" applyFill="1" applyBorder="1" applyAlignment="1"/>
    <xf numFmtId="0" fontId="8" fillId="11" borderId="16" xfId="1" applyFont="1" applyFill="1" applyBorder="1" applyAlignment="1"/>
    <xf numFmtId="0" fontId="8" fillId="11" borderId="8" xfId="1" applyFont="1" applyFill="1" applyBorder="1" applyAlignment="1"/>
    <xf numFmtId="0" fontId="8" fillId="11" borderId="16" xfId="1" applyNumberFormat="1" applyFont="1" applyFill="1" applyBorder="1" applyAlignment="1"/>
    <xf numFmtId="164" fontId="15" fillId="12" borderId="16" xfId="1" applyNumberFormat="1" applyFont="1" applyFill="1" applyBorder="1" applyAlignment="1" applyProtection="1">
      <alignment horizontal="left"/>
    </xf>
    <xf numFmtId="0" fontId="8" fillId="11" borderId="13" xfId="1" applyFont="1" applyFill="1" applyBorder="1" applyAlignment="1"/>
    <xf numFmtId="0" fontId="8" fillId="11" borderId="17" xfId="1" applyFont="1" applyFill="1" applyBorder="1" applyAlignment="1"/>
    <xf numFmtId="0" fontId="8" fillId="11" borderId="12" xfId="1" applyFont="1" applyFill="1" applyBorder="1" applyAlignment="1"/>
    <xf numFmtId="164" fontId="15" fillId="12" borderId="17" xfId="1" applyNumberFormat="1" applyFont="1" applyFill="1" applyBorder="1" applyAlignment="1" applyProtection="1">
      <alignment horizontal="left"/>
    </xf>
    <xf numFmtId="0" fontId="8" fillId="11" borderId="11" xfId="1" applyFont="1" applyFill="1" applyBorder="1" applyAlignment="1"/>
    <xf numFmtId="0" fontId="8" fillId="11" borderId="5" xfId="1" applyFont="1" applyFill="1" applyBorder="1" applyAlignment="1"/>
    <xf numFmtId="0" fontId="8" fillId="11" borderId="6" xfId="1" applyFont="1" applyFill="1" applyBorder="1" applyAlignment="1"/>
    <xf numFmtId="164" fontId="15" fillId="12" borderId="5" xfId="1" applyNumberFormat="1" applyFont="1" applyFill="1" applyBorder="1" applyAlignment="1" applyProtection="1">
      <alignment horizontal="left"/>
    </xf>
    <xf numFmtId="0" fontId="8" fillId="5" borderId="14" xfId="1" applyFont="1" applyFill="1" applyBorder="1"/>
    <xf numFmtId="0" fontId="8" fillId="5" borderId="8" xfId="1" applyFont="1" applyFill="1" applyBorder="1"/>
    <xf numFmtId="0" fontId="8" fillId="5" borderId="13" xfId="1" applyFont="1" applyFill="1" applyBorder="1"/>
    <xf numFmtId="0" fontId="8" fillId="5" borderId="12" xfId="1" applyFont="1" applyFill="1" applyBorder="1"/>
    <xf numFmtId="0" fontId="8" fillId="5" borderId="13" xfId="1" applyFont="1" applyFill="1" applyBorder="1" applyAlignment="1">
      <alignment horizontal="left"/>
    </xf>
    <xf numFmtId="0" fontId="8" fillId="5" borderId="0" xfId="1" applyFont="1" applyFill="1" applyBorder="1" applyAlignment="1">
      <alignment horizontal="left"/>
    </xf>
    <xf numFmtId="0" fontId="8" fillId="5" borderId="15" xfId="4" applyNumberFormat="1" applyFont="1" applyFill="1" applyBorder="1" applyAlignment="1">
      <alignment horizontal="center"/>
    </xf>
    <xf numFmtId="169" fontId="8" fillId="5" borderId="16" xfId="4" applyNumberFormat="1" applyFont="1" applyFill="1" applyBorder="1" applyAlignment="1"/>
    <xf numFmtId="0" fontId="8" fillId="5" borderId="13" xfId="4" applyNumberFormat="1" applyFont="1" applyFill="1" applyBorder="1" applyAlignment="1">
      <alignment horizontal="center"/>
    </xf>
    <xf numFmtId="169" fontId="8" fillId="5" borderId="17" xfId="4" applyNumberFormat="1" applyFont="1" applyFill="1" applyBorder="1" applyAlignment="1"/>
    <xf numFmtId="169" fontId="8" fillId="5" borderId="12" xfId="4" applyNumberFormat="1" applyFont="1" applyFill="1" applyBorder="1" applyAlignment="1">
      <alignment horizontal="center"/>
    </xf>
    <xf numFmtId="0" fontId="8" fillId="5" borderId="11" xfId="4" applyNumberFormat="1" applyFont="1" applyFill="1" applyBorder="1" applyAlignment="1">
      <alignment horizontal="center"/>
    </xf>
    <xf numFmtId="169" fontId="8" fillId="5" borderId="5" xfId="4" applyNumberFormat="1" applyFont="1" applyFill="1" applyBorder="1" applyAlignment="1"/>
    <xf numFmtId="169" fontId="8" fillId="5" borderId="6" xfId="4" applyNumberFormat="1" applyFont="1" applyFill="1" applyBorder="1" applyAlignment="1">
      <alignment horizontal="center"/>
    </xf>
    <xf numFmtId="0" fontId="8" fillId="5" borderId="17" xfId="4" applyNumberFormat="1" applyFont="1" applyFill="1" applyBorder="1" applyAlignment="1"/>
    <xf numFmtId="0" fontId="8" fillId="5" borderId="15" xfId="1" applyNumberFormat="1" applyFont="1" applyFill="1" applyBorder="1" applyAlignment="1"/>
    <xf numFmtId="0" fontId="8" fillId="5" borderId="13" xfId="1" applyNumberFormat="1" applyFont="1" applyFill="1" applyBorder="1" applyAlignment="1"/>
    <xf numFmtId="0" fontId="8" fillId="5" borderId="5" xfId="4" applyNumberFormat="1" applyFont="1" applyFill="1" applyBorder="1" applyAlignment="1"/>
    <xf numFmtId="0" fontId="8" fillId="9" borderId="1" xfId="1" applyFont="1" applyFill="1" applyBorder="1" applyAlignment="1">
      <alignment horizontal="center" vertical="center" wrapText="1"/>
    </xf>
    <xf numFmtId="0" fontId="8" fillId="11" borderId="15" xfId="1" applyNumberFormat="1" applyFont="1" applyFill="1" applyBorder="1" applyAlignment="1">
      <alignment horizontal="center"/>
    </xf>
    <xf numFmtId="0" fontId="8" fillId="11" borderId="16" xfId="1" applyNumberFormat="1" applyFont="1" applyFill="1" applyBorder="1" applyAlignment="1">
      <alignment horizontal="center"/>
    </xf>
    <xf numFmtId="0" fontId="8" fillId="11" borderId="17" xfId="1" applyNumberFormat="1" applyFont="1" applyFill="1" applyBorder="1" applyAlignment="1">
      <alignment horizontal="center"/>
    </xf>
    <xf numFmtId="0" fontId="8" fillId="11" borderId="5"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6" xfId="4" applyNumberFormat="1" applyFont="1" applyFill="1" applyBorder="1" applyAlignment="1">
      <alignment horizontal="center"/>
    </xf>
    <xf numFmtId="168" fontId="8" fillId="5" borderId="16" xfId="4" applyNumberFormat="1" applyFont="1" applyFill="1" applyBorder="1" applyAlignment="1">
      <alignment horizontal="center"/>
    </xf>
    <xf numFmtId="170" fontId="8" fillId="5" borderId="16" xfId="4" applyNumberFormat="1" applyFont="1" applyFill="1" applyBorder="1" applyAlignment="1">
      <alignment horizontal="center"/>
    </xf>
    <xf numFmtId="164" fontId="8" fillId="5" borderId="16" xfId="4" applyNumberFormat="1" applyFont="1" applyFill="1" applyBorder="1" applyAlignment="1"/>
    <xf numFmtId="1" fontId="8" fillId="5" borderId="17" xfId="4" applyNumberFormat="1" applyFont="1" applyFill="1" applyBorder="1" applyAlignment="1">
      <alignment horizontal="center"/>
    </xf>
    <xf numFmtId="168" fontId="8" fillId="5" borderId="17" xfId="4" applyNumberFormat="1" applyFont="1" applyFill="1" applyBorder="1" applyAlignment="1">
      <alignment horizontal="center"/>
    </xf>
    <xf numFmtId="170" fontId="8" fillId="5" borderId="17" xfId="4" applyNumberFormat="1" applyFont="1" applyFill="1" applyBorder="1" applyAlignment="1">
      <alignment horizontal="center"/>
    </xf>
    <xf numFmtId="164" fontId="8" fillId="5" borderId="17" xfId="4" applyNumberFormat="1" applyFont="1" applyFill="1" applyBorder="1" applyAlignment="1"/>
    <xf numFmtId="1" fontId="8" fillId="5" borderId="5" xfId="4" applyNumberFormat="1" applyFont="1" applyFill="1" applyBorder="1" applyAlignment="1">
      <alignment horizontal="center"/>
    </xf>
    <xf numFmtId="168" fontId="8" fillId="5" borderId="5" xfId="4" applyNumberFormat="1" applyFont="1" applyFill="1" applyBorder="1" applyAlignment="1">
      <alignment horizontal="center"/>
    </xf>
    <xf numFmtId="170" fontId="8" fillId="5" borderId="5" xfId="4" applyNumberFormat="1" applyFont="1" applyFill="1" applyBorder="1" applyAlignment="1">
      <alignment horizontal="center"/>
    </xf>
    <xf numFmtId="164" fontId="8" fillId="5" borderId="5" xfId="4" applyNumberFormat="1" applyFont="1" applyFill="1" applyBorder="1" applyAlignment="1"/>
    <xf numFmtId="168" fontId="8" fillId="5" borderId="16" xfId="1" applyNumberFormat="1" applyFont="1" applyFill="1" applyBorder="1" applyAlignment="1"/>
    <xf numFmtId="168" fontId="8" fillId="5" borderId="17" xfId="1" applyNumberFormat="1" applyFont="1" applyFill="1" applyBorder="1" applyAlignment="1"/>
    <xf numFmtId="168" fontId="8" fillId="5" borderId="5" xfId="1" applyNumberFormat="1" applyFont="1" applyFill="1" applyBorder="1" applyAlignment="1"/>
    <xf numFmtId="0" fontId="8" fillId="3" borderId="13" xfId="1" applyFont="1" applyFill="1" applyBorder="1"/>
    <xf numFmtId="0" fontId="8" fillId="3" borderId="12"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11" xfId="1" applyFont="1" applyFill="1" applyBorder="1"/>
    <xf numFmtId="0" fontId="8" fillId="3" borderId="10" xfId="1" applyFont="1" applyFill="1" applyBorder="1"/>
    <xf numFmtId="0" fontId="8" fillId="3" borderId="6" xfId="1" applyFont="1" applyFill="1" applyBorder="1"/>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5" xfId="1"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0" fontId="8" fillId="5" borderId="17" xfId="4" applyNumberFormat="1" applyFont="1" applyFill="1" applyBorder="1" applyAlignment="1">
      <alignment horizontal="center"/>
    </xf>
    <xf numFmtId="168" fontId="8" fillId="5" borderId="16" xfId="4" applyNumberFormat="1" applyFont="1" applyFill="1" applyBorder="1" applyAlignment="1">
      <alignment horizontal="center" vertical="center"/>
    </xf>
    <xf numFmtId="0" fontId="8" fillId="5" borderId="16" xfId="4" applyNumberFormat="1" applyFont="1" applyFill="1" applyBorder="1" applyAlignment="1">
      <alignment horizontal="center" vertical="center"/>
    </xf>
    <xf numFmtId="168" fontId="8" fillId="5" borderId="17" xfId="4" applyNumberFormat="1" applyFont="1" applyFill="1" applyBorder="1" applyAlignment="1">
      <alignment horizontal="center" vertical="center"/>
    </xf>
    <xf numFmtId="0" fontId="8" fillId="5" borderId="17" xfId="4" applyNumberFormat="1" applyFont="1" applyFill="1" applyBorder="1" applyAlignment="1">
      <alignment horizontal="center" vertical="center"/>
    </xf>
    <xf numFmtId="169" fontId="8" fillId="5" borderId="16" xfId="11" applyNumberFormat="1" applyFont="1" applyFill="1" applyBorder="1" applyAlignment="1">
      <alignment horizontal="center"/>
    </xf>
    <xf numFmtId="169" fontId="8" fillId="5" borderId="17" xfId="11" applyNumberFormat="1" applyFont="1" applyFill="1" applyBorder="1" applyAlignment="1">
      <alignment horizontal="center"/>
    </xf>
    <xf numFmtId="169" fontId="8" fillId="5" borderId="5" xfId="11" applyNumberFormat="1" applyFont="1" applyFill="1" applyBorder="1" applyAlignment="1">
      <alignment horizontal="center"/>
    </xf>
    <xf numFmtId="168" fontId="8" fillId="5" borderId="17" xfId="4" applyNumberFormat="1" applyFont="1" applyFill="1" applyBorder="1"/>
    <xf numFmtId="0" fontId="8" fillId="5" borderId="5" xfId="4" applyNumberFormat="1" applyFont="1" applyFill="1" applyBorder="1" applyAlignment="1">
      <alignment horizontal="center"/>
    </xf>
    <xf numFmtId="168" fontId="8" fillId="5" borderId="5" xfId="4" applyNumberFormat="1" applyFont="1" applyFill="1" applyBorder="1"/>
    <xf numFmtId="169" fontId="8" fillId="5" borderId="16" xfId="4" applyNumberFormat="1" applyFont="1" applyFill="1" applyBorder="1" applyAlignment="1">
      <alignment horizontal="center"/>
    </xf>
    <xf numFmtId="0" fontId="8" fillId="3" borderId="12" xfId="1" applyFont="1" applyFill="1" applyBorder="1" applyAlignment="1">
      <alignment horizontal="center"/>
    </xf>
    <xf numFmtId="0" fontId="8" fillId="5" borderId="0" xfId="2" applyFont="1" applyFill="1" applyBorder="1"/>
    <xf numFmtId="173" fontId="8" fillId="5" borderId="3" xfId="13" applyNumberFormat="1" applyFont="1" applyFill="1" applyBorder="1" applyAlignment="1"/>
    <xf numFmtId="0" fontId="8" fillId="5" borderId="4" xfId="1" applyFont="1" applyFill="1" applyBorder="1"/>
    <xf numFmtId="0" fontId="8" fillId="5" borderId="19" xfId="1" applyFont="1" applyFill="1" applyBorder="1"/>
    <xf numFmtId="168" fontId="8" fillId="5" borderId="20" xfId="13" applyNumberFormat="1" applyFont="1" applyFill="1" applyBorder="1" applyAlignment="1"/>
    <xf numFmtId="0" fontId="8" fillId="9" borderId="1" xfId="1" applyNumberFormat="1" applyFont="1" applyFill="1" applyBorder="1" applyAlignment="1"/>
    <xf numFmtId="0" fontId="8" fillId="10" borderId="1" xfId="1" applyNumberFormat="1" applyFont="1" applyFill="1" applyBorder="1" applyAlignment="1" applyProtection="1"/>
    <xf numFmtId="173" fontId="8" fillId="9" borderId="21" xfId="13" applyNumberFormat="1" applyFont="1" applyFill="1" applyBorder="1" applyAlignment="1">
      <alignment horizontal="center" vertical="center" wrapText="1"/>
    </xf>
    <xf numFmtId="168" fontId="8" fillId="9" borderId="18" xfId="13" applyNumberFormat="1" applyFont="1" applyFill="1" applyBorder="1" applyAlignment="1">
      <alignment horizontal="center" vertical="center" wrapText="1"/>
    </xf>
    <xf numFmtId="173" fontId="8" fillId="5" borderId="22" xfId="13" applyNumberFormat="1" applyFont="1" applyFill="1" applyBorder="1" applyAlignment="1">
      <alignment horizontal="center" vertical="center"/>
    </xf>
    <xf numFmtId="168" fontId="8" fillId="5" borderId="23" xfId="13" applyNumberFormat="1" applyFont="1" applyFill="1" applyBorder="1" applyAlignment="1">
      <alignment vertical="center"/>
    </xf>
    <xf numFmtId="0" fontId="8" fillId="0" borderId="15" xfId="1" applyFont="1" applyFill="1" applyBorder="1"/>
    <xf numFmtId="0" fontId="8" fillId="3" borderId="14" xfId="1" applyFont="1" applyFill="1" applyBorder="1"/>
    <xf numFmtId="0" fontId="8" fillId="3" borderId="8" xfId="1" applyFont="1" applyFill="1" applyBorder="1"/>
    <xf numFmtId="2" fontId="8" fillId="3" borderId="13" xfId="1" applyNumberFormat="1" applyFont="1" applyFill="1" applyBorder="1" applyAlignment="1">
      <alignment horizontal="center"/>
    </xf>
    <xf numFmtId="2" fontId="8" fillId="5" borderId="17" xfId="4" applyNumberFormat="1" applyFont="1" applyFill="1" applyBorder="1"/>
    <xf numFmtId="2" fontId="8" fillId="5" borderId="17" xfId="4" applyNumberFormat="1" applyFont="1" applyFill="1" applyBorder="1" applyAlignment="1"/>
    <xf numFmtId="2" fontId="8" fillId="5" borderId="17" xfId="4" applyNumberFormat="1" applyFont="1" applyFill="1" applyBorder="1" applyAlignment="1">
      <alignment horizontal="center"/>
    </xf>
    <xf numFmtId="2" fontId="8" fillId="5" borderId="5" xfId="4" applyNumberFormat="1" applyFont="1" applyFill="1" applyBorder="1" applyAlignment="1"/>
    <xf numFmtId="2" fontId="8" fillId="5" borderId="5" xfId="4" applyNumberFormat="1" applyFont="1" applyFill="1" applyBorder="1" applyAlignment="1">
      <alignment horizontal="center"/>
    </xf>
    <xf numFmtId="0" fontId="8" fillId="3" borderId="10" xfId="1" applyFont="1" applyFill="1" applyBorder="1" applyAlignment="1">
      <alignment horizontal="left"/>
    </xf>
    <xf numFmtId="0" fontId="8" fillId="3" borderId="9" xfId="1" applyFont="1" applyFill="1" applyBorder="1"/>
    <xf numFmtId="0" fontId="8" fillId="3" borderId="6" xfId="1" applyFont="1" applyFill="1" applyBorder="1" applyAlignment="1">
      <alignment horizontal="center"/>
    </xf>
    <xf numFmtId="0" fontId="8" fillId="8" borderId="0" xfId="1" applyFont="1" applyFill="1" applyAlignment="1">
      <alignment horizontal="left"/>
    </xf>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0" fontId="18" fillId="8" borderId="0" xfId="1" applyFont="1" applyFill="1"/>
    <xf numFmtId="0" fontId="8" fillId="9" borderId="2" xfId="1" applyFont="1" applyFill="1" applyBorder="1" applyAlignment="1">
      <alignment horizontal="center" vertical="center" wrapText="1"/>
    </xf>
    <xf numFmtId="169" fontId="8" fillId="3" borderId="17" xfId="1" applyNumberFormat="1" applyFont="1" applyFill="1" applyBorder="1" applyAlignment="1">
      <alignment horizontal="center"/>
    </xf>
    <xf numFmtId="169" fontId="8" fillId="0" borderId="5" xfId="13" applyNumberFormat="1" applyFont="1" applyFill="1" applyBorder="1" applyAlignment="1"/>
    <xf numFmtId="173" fontId="8" fillId="0" borderId="5" xfId="13" applyNumberFormat="1" applyFont="1" applyFill="1" applyBorder="1" applyAlignment="1"/>
    <xf numFmtId="168" fontId="8" fillId="0" borderId="5" xfId="13" applyNumberFormat="1" applyFont="1" applyFill="1" applyBorder="1" applyAlignment="1"/>
    <xf numFmtId="0" fontId="8" fillId="0" borderId="5" xfId="10" applyFont="1" applyBorder="1" applyAlignment="1"/>
    <xf numFmtId="0" fontId="8" fillId="5" borderId="1" xfId="2" applyFont="1" applyFill="1" applyBorder="1"/>
    <xf numFmtId="0" fontId="8" fillId="3" borderId="0" xfId="1" applyFont="1" applyFill="1" applyBorder="1"/>
    <xf numFmtId="0" fontId="8" fillId="5" borderId="0" xfId="1" applyFont="1" applyFill="1" applyBorder="1"/>
    <xf numFmtId="0" fontId="8" fillId="3" borderId="17" xfId="1" applyFont="1" applyFill="1" applyBorder="1" applyAlignment="1">
      <alignment horizontal="center"/>
    </xf>
    <xf numFmtId="0" fontId="8" fillId="3" borderId="0" xfId="1" applyFont="1" applyFill="1" applyBorder="1" applyAlignment="1">
      <alignment horizontal="center"/>
    </xf>
    <xf numFmtId="0" fontId="8" fillId="3" borderId="14" xfId="1" applyFont="1" applyFill="1" applyBorder="1"/>
    <xf numFmtId="0" fontId="8" fillId="3" borderId="13" xfId="1" applyFont="1" applyFill="1" applyBorder="1" applyAlignment="1">
      <alignment horizontal="center"/>
    </xf>
    <xf numFmtId="0" fontId="8" fillId="3" borderId="12" xfId="1" applyFont="1" applyFill="1" applyBorder="1" applyAlignment="1">
      <alignment horizontal="center"/>
    </xf>
    <xf numFmtId="168" fontId="8" fillId="0" borderId="16" xfId="4" applyNumberFormat="1" applyFont="1" applyFill="1" applyBorder="1" applyAlignment="1"/>
    <xf numFmtId="168" fontId="8" fillId="0" borderId="17" xfId="4" applyNumberFormat="1" applyFont="1" applyFill="1" applyBorder="1" applyAlignment="1"/>
    <xf numFmtId="168" fontId="8" fillId="0" borderId="5"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6" xfId="1" applyNumberFormat="1" applyFont="1" applyFill="1" applyBorder="1" applyAlignment="1"/>
    <xf numFmtId="0" fontId="8" fillId="11" borderId="17" xfId="1" applyNumberFormat="1" applyFont="1" applyFill="1" applyBorder="1" applyAlignment="1"/>
    <xf numFmtId="0" fontId="8" fillId="11" borderId="5"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5" xfId="1" applyNumberFormat="1" applyFont="1" applyFill="1" applyBorder="1" applyAlignment="1"/>
    <xf numFmtId="0" fontId="8" fillId="11" borderId="13" xfId="1" applyNumberFormat="1" applyFont="1" applyFill="1" applyBorder="1" applyAlignment="1"/>
    <xf numFmtId="0" fontId="8" fillId="11" borderId="11" xfId="1" applyNumberFormat="1" applyFont="1" applyFill="1" applyBorder="1" applyAlignment="1"/>
    <xf numFmtId="0" fontId="8" fillId="5" borderId="17" xfId="4" applyNumberFormat="1" applyFont="1" applyFill="1" applyBorder="1" applyAlignment="1"/>
    <xf numFmtId="169" fontId="8" fillId="5" borderId="8" xfId="4" applyNumberFormat="1" applyFont="1" applyFill="1" applyBorder="1" applyAlignment="1">
      <alignment horizontal="center"/>
    </xf>
    <xf numFmtId="169" fontId="8" fillId="5" borderId="12" xfId="4" applyNumberFormat="1" applyFont="1" applyFill="1" applyBorder="1" applyAlignment="1">
      <alignment horizontal="center"/>
    </xf>
    <xf numFmtId="0" fontId="8" fillId="5" borderId="5" xfId="4" applyNumberFormat="1" applyFont="1" applyFill="1" applyBorder="1" applyAlignment="1"/>
    <xf numFmtId="169" fontId="8" fillId="5" borderId="6" xfId="4" applyNumberFormat="1" applyFont="1" applyFill="1" applyBorder="1" applyAlignment="1">
      <alignment horizontal="center"/>
    </xf>
    <xf numFmtId="0" fontId="8" fillId="5" borderId="16" xfId="4" applyNumberFormat="1" applyFont="1" applyFill="1" applyBorder="1" applyAlignment="1"/>
    <xf numFmtId="0" fontId="14" fillId="9" borderId="1" xfId="0" applyFont="1" applyFill="1" applyBorder="1" applyAlignment="1">
      <alignment horizontal="center" vertical="center"/>
    </xf>
    <xf numFmtId="0" fontId="8" fillId="0" borderId="15" xfId="1" applyFont="1" applyFill="1" applyBorder="1"/>
    <xf numFmtId="0" fontId="8" fillId="0" borderId="14" xfId="1" applyFont="1" applyBorder="1"/>
    <xf numFmtId="0" fontId="8" fillId="0" borderId="13" xfId="1" applyFont="1" applyBorder="1"/>
    <xf numFmtId="0" fontId="8" fillId="0" borderId="0" xfId="1" applyFont="1" applyBorder="1"/>
    <xf numFmtId="0" fontId="8" fillId="0" borderId="15" xfId="1" applyFont="1" applyBorder="1"/>
    <xf numFmtId="0" fontId="8" fillId="9" borderId="1" xfId="1" applyFont="1" applyFill="1" applyBorder="1" applyAlignment="1">
      <alignment horizontal="center" vertical="center"/>
    </xf>
    <xf numFmtId="0" fontId="8" fillId="5" borderId="12" xfId="1" applyFont="1" applyFill="1" applyBorder="1"/>
    <xf numFmtId="0" fontId="8" fillId="9" borderId="2" xfId="1" applyFont="1" applyFill="1" applyBorder="1" applyAlignment="1">
      <alignment horizontal="center" vertical="center"/>
    </xf>
    <xf numFmtId="0" fontId="8" fillId="3" borderId="8" xfId="1" applyFont="1" applyFill="1" applyBorder="1"/>
    <xf numFmtId="0" fontId="8" fillId="3" borderId="13" xfId="1" applyFont="1" applyFill="1" applyBorder="1"/>
    <xf numFmtId="0" fontId="8" fillId="3" borderId="12" xfId="1" applyFont="1" applyFill="1" applyBorder="1"/>
    <xf numFmtId="0" fontId="8" fillId="3" borderId="11" xfId="1" applyFont="1" applyFill="1" applyBorder="1"/>
    <xf numFmtId="0" fontId="8" fillId="3" borderId="10" xfId="1" applyFont="1" applyFill="1" applyBorder="1"/>
    <xf numFmtId="0" fontId="8" fillId="3" borderId="10" xfId="1" applyFont="1" applyFill="1" applyBorder="1" applyAlignment="1">
      <alignment horizontal="left"/>
    </xf>
    <xf numFmtId="0" fontId="8" fillId="3" borderId="6" xfId="1" applyFont="1" applyFill="1" applyBorder="1"/>
    <xf numFmtId="0" fontId="8" fillId="9" borderId="16" xfId="1" applyFont="1" applyFill="1" applyBorder="1" applyAlignment="1">
      <alignment horizontal="center"/>
    </xf>
    <xf numFmtId="0" fontId="10" fillId="9" borderId="16" xfId="1" applyFont="1" applyFill="1" applyBorder="1" applyAlignment="1">
      <alignment horizontal="center" vertical="center" wrapText="1"/>
    </xf>
    <xf numFmtId="0" fontId="10" fillId="7" borderId="16" xfId="1" applyFont="1" applyFill="1" applyBorder="1" applyAlignment="1">
      <alignment horizontal="center" vertical="center" wrapText="1"/>
    </xf>
    <xf numFmtId="168" fontId="10" fillId="9" borderId="16" xfId="4" applyNumberFormat="1" applyFont="1" applyFill="1" applyBorder="1" applyAlignment="1">
      <alignment horizontal="center" vertical="center" wrapText="1"/>
    </xf>
    <xf numFmtId="169" fontId="10" fillId="9" borderId="16" xfId="4" applyNumberFormat="1" applyFont="1" applyFill="1" applyBorder="1" applyAlignment="1">
      <alignment horizontal="center" vertical="center" wrapText="1"/>
    </xf>
    <xf numFmtId="0" fontId="8" fillId="0" borderId="16" xfId="4" applyNumberFormat="1" applyFont="1" applyFill="1" applyBorder="1" applyAlignment="1">
      <alignment horizontal="center"/>
    </xf>
    <xf numFmtId="0" fontId="8" fillId="0" borderId="16" xfId="4" applyNumberFormat="1" applyFont="1" applyFill="1" applyBorder="1" applyAlignment="1"/>
    <xf numFmtId="0" fontId="8" fillId="0" borderId="17" xfId="4" applyNumberFormat="1" applyFont="1" applyFill="1" applyBorder="1" applyAlignment="1">
      <alignment horizontal="center"/>
    </xf>
    <xf numFmtId="0" fontId="8" fillId="0" borderId="17" xfId="4" applyNumberFormat="1" applyFont="1" applyFill="1" applyBorder="1" applyAlignment="1"/>
    <xf numFmtId="0" fontId="8" fillId="0" borderId="5" xfId="4" applyNumberFormat="1" applyFont="1" applyFill="1" applyBorder="1" applyAlignment="1">
      <alignment horizontal="center"/>
    </xf>
    <xf numFmtId="169" fontId="8" fillId="0" borderId="16" xfId="4" applyNumberFormat="1" applyFont="1" applyFill="1" applyBorder="1" applyAlignment="1">
      <alignment horizontal="center"/>
    </xf>
    <xf numFmtId="169" fontId="8" fillId="0" borderId="17" xfId="4" applyNumberFormat="1" applyFont="1" applyFill="1" applyBorder="1" applyAlignment="1">
      <alignment horizontal="center"/>
    </xf>
    <xf numFmtId="168" fontId="8" fillId="5" borderId="17" xfId="4" applyNumberFormat="1" applyFont="1" applyFill="1" applyBorder="1" applyAlignment="1"/>
    <xf numFmtId="168" fontId="8" fillId="5" borderId="16" xfId="4" applyNumberFormat="1" applyFont="1" applyFill="1" applyBorder="1" applyAlignment="1"/>
    <xf numFmtId="168" fontId="8" fillId="5" borderId="5"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6" xfId="4" applyNumberFormat="1" applyFont="1" applyBorder="1" applyAlignment="1"/>
    <xf numFmtId="168" fontId="8" fillId="0" borderId="17"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6" xfId="1" applyNumberFormat="1" applyFont="1" applyFill="1" applyBorder="1" applyAlignment="1" applyProtection="1"/>
    <xf numFmtId="0" fontId="15" fillId="12" borderId="17" xfId="1" applyNumberFormat="1" applyFont="1" applyFill="1" applyBorder="1" applyAlignment="1" applyProtection="1"/>
    <xf numFmtId="0" fontId="15" fillId="12" borderId="5" xfId="1" applyNumberFormat="1" applyFont="1" applyFill="1" applyBorder="1" applyAlignment="1" applyProtection="1"/>
    <xf numFmtId="0" fontId="8" fillId="3" borderId="8" xfId="1" applyNumberFormat="1" applyFont="1" applyFill="1" applyBorder="1" applyAlignment="1">
      <alignment horizontal="center"/>
    </xf>
    <xf numFmtId="0" fontId="8" fillId="3" borderId="16" xfId="1" applyNumberFormat="1" applyFont="1" applyFill="1" applyBorder="1" applyAlignment="1">
      <alignment horizontal="center"/>
    </xf>
    <xf numFmtId="0" fontId="8" fillId="3" borderId="16" xfId="1" applyNumberFormat="1" applyFont="1" applyFill="1" applyBorder="1" applyAlignment="1">
      <alignment horizontal="left"/>
    </xf>
    <xf numFmtId="0" fontId="8" fillId="13" borderId="16" xfId="1" applyNumberFormat="1" applyFont="1" applyFill="1" applyBorder="1" applyAlignment="1" applyProtection="1"/>
    <xf numFmtId="10" fontId="8" fillId="8" borderId="0" xfId="4" applyNumberFormat="1" applyFont="1" applyFill="1"/>
    <xf numFmtId="0" fontId="8" fillId="3" borderId="12" xfId="1" applyNumberFormat="1" applyFont="1" applyFill="1" applyBorder="1" applyAlignment="1">
      <alignment horizontal="center"/>
    </xf>
    <xf numFmtId="0" fontId="8" fillId="3" borderId="17" xfId="1" applyNumberFormat="1" applyFont="1" applyFill="1" applyBorder="1" applyAlignment="1">
      <alignment horizontal="center"/>
    </xf>
    <xf numFmtId="0" fontId="8" fillId="3" borderId="17" xfId="1" applyNumberFormat="1" applyFont="1" applyFill="1" applyBorder="1" applyAlignment="1">
      <alignment horizontal="left"/>
    </xf>
    <xf numFmtId="0" fontId="8" fillId="13" borderId="17" xfId="1" applyNumberFormat="1" applyFont="1" applyFill="1" applyBorder="1" applyAlignment="1" applyProtection="1"/>
    <xf numFmtId="0" fontId="8" fillId="3" borderId="6" xfId="1" applyNumberFormat="1" applyFont="1" applyFill="1" applyBorder="1" applyAlignment="1">
      <alignment horizontal="center"/>
    </xf>
    <xf numFmtId="0" fontId="8" fillId="3" borderId="5" xfId="1" applyNumberFormat="1" applyFont="1" applyFill="1" applyBorder="1" applyAlignment="1">
      <alignment horizontal="center"/>
    </xf>
    <xf numFmtId="0" fontId="8" fillId="3" borderId="5" xfId="1" applyNumberFormat="1" applyFont="1" applyFill="1" applyBorder="1" applyAlignment="1">
      <alignment horizontal="left"/>
    </xf>
    <xf numFmtId="0" fontId="8" fillId="13" borderId="5" xfId="1" applyNumberFormat="1" applyFont="1" applyFill="1" applyBorder="1" applyAlignment="1" applyProtection="1"/>
    <xf numFmtId="0" fontId="8" fillId="3" borderId="9" xfId="1" applyFont="1" applyFill="1" applyBorder="1"/>
    <xf numFmtId="0" fontId="8" fillId="3" borderId="6" xfId="1" applyFont="1" applyFill="1" applyBorder="1" applyAlignment="1">
      <alignment horizontal="center"/>
    </xf>
    <xf numFmtId="0" fontId="8" fillId="9" borderId="1" xfId="1" applyFont="1" applyFill="1" applyBorder="1" applyAlignment="1">
      <alignment horizontal="center"/>
    </xf>
    <xf numFmtId="0" fontId="8" fillId="3" borderId="14" xfId="1" applyFont="1" applyFill="1" applyBorder="1" applyAlignment="1">
      <alignment horizontal="center"/>
    </xf>
    <xf numFmtId="0" fontId="8" fillId="3" borderId="11" xfId="1" applyFont="1" applyFill="1" applyBorder="1" applyAlignment="1">
      <alignment horizontal="center"/>
    </xf>
    <xf numFmtId="0" fontId="8" fillId="3" borderId="10" xfId="1" applyFont="1" applyFill="1" applyBorder="1" applyAlignment="1">
      <alignment horizontal="center"/>
    </xf>
    <xf numFmtId="0" fontId="8" fillId="5" borderId="0" xfId="1" applyFont="1" applyFill="1" applyBorder="1" applyAlignment="1">
      <alignment horizontal="center"/>
    </xf>
    <xf numFmtId="0" fontId="8" fillId="5" borderId="17" xfId="4" applyNumberFormat="1" applyFont="1" applyFill="1" applyBorder="1" applyAlignment="1">
      <alignment horizontal="center"/>
    </xf>
    <xf numFmtId="169" fontId="8" fillId="5" borderId="17" xfId="4" applyNumberFormat="1" applyFont="1" applyFill="1" applyBorder="1" applyAlignment="1"/>
    <xf numFmtId="0" fontId="8" fillId="5" borderId="5" xfId="4" applyNumberFormat="1" applyFont="1" applyFill="1" applyBorder="1" applyAlignment="1">
      <alignment horizontal="center"/>
    </xf>
    <xf numFmtId="169" fontId="8" fillId="5" borderId="5" xfId="4" applyNumberFormat="1" applyFont="1" applyFill="1" applyBorder="1" applyAlignment="1"/>
    <xf numFmtId="169" fontId="8" fillId="5" borderId="17" xfId="4" applyNumberFormat="1" applyFont="1" applyFill="1" applyBorder="1" applyAlignment="1">
      <alignment horizontal="center"/>
    </xf>
    <xf numFmtId="169" fontId="8" fillId="5" borderId="5" xfId="4" applyNumberFormat="1" applyFont="1" applyFill="1" applyBorder="1" applyAlignment="1">
      <alignment horizontal="center"/>
    </xf>
    <xf numFmtId="0" fontId="8" fillId="5" borderId="17" xfId="1" applyFont="1" applyFill="1" applyBorder="1" applyAlignment="1">
      <alignment horizontal="center"/>
    </xf>
    <xf numFmtId="0" fontId="8" fillId="5" borderId="5" xfId="1" applyFont="1" applyFill="1" applyBorder="1" applyAlignment="1">
      <alignment horizontal="center"/>
    </xf>
    <xf numFmtId="2" fontId="8" fillId="0" borderId="5" xfId="4" applyNumberFormat="1" applyFont="1" applyFill="1" applyBorder="1" applyAlignment="1"/>
    <xf numFmtId="0" fontId="17" fillId="3" borderId="0" xfId="1" applyFont="1" applyFill="1" applyBorder="1"/>
    <xf numFmtId="0" fontId="8" fillId="9" borderId="1" xfId="1" applyFont="1" applyFill="1" applyBorder="1" applyAlignment="1">
      <alignment horizontal="center" vertical="center" wrapText="1"/>
    </xf>
    <xf numFmtId="0" fontId="18" fillId="3" borderId="13" xfId="1" applyFont="1" applyFill="1" applyBorder="1"/>
    <xf numFmtId="0" fontId="8" fillId="3" borderId="17" xfId="1" applyFont="1" applyFill="1" applyBorder="1" applyAlignment="1"/>
    <xf numFmtId="0" fontId="18" fillId="3" borderId="11"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6" xfId="4" applyNumberFormat="1" applyFont="1" applyFill="1" applyBorder="1" applyAlignment="1"/>
    <xf numFmtId="170" fontId="8" fillId="0" borderId="5" xfId="4" applyNumberFormat="1" applyFont="1" applyFill="1" applyBorder="1" applyAlignment="1"/>
    <xf numFmtId="175" fontId="8" fillId="0" borderId="5" xfId="4" applyNumberFormat="1" applyFont="1" applyFill="1" applyBorder="1" applyAlignment="1"/>
    <xf numFmtId="0" fontId="8" fillId="3" borderId="15" xfId="1" applyFont="1" applyFill="1" applyBorder="1"/>
    <xf numFmtId="0" fontId="8" fillId="5" borderId="16" xfId="1" applyNumberFormat="1" applyFont="1" applyFill="1" applyBorder="1" applyAlignment="1"/>
    <xf numFmtId="0" fontId="8" fillId="5" borderId="17" xfId="1" applyNumberFormat="1" applyFont="1" applyFill="1" applyBorder="1" applyAlignment="1"/>
    <xf numFmtId="0" fontId="8" fillId="5" borderId="5" xfId="1" applyNumberFormat="1" applyFont="1" applyFill="1" applyBorder="1" applyAlignment="1"/>
    <xf numFmtId="0" fontId="11" fillId="9" borderId="16" xfId="0" applyFont="1" applyFill="1" applyBorder="1"/>
    <xf numFmtId="0" fontId="11" fillId="9" borderId="17" xfId="0" applyFont="1" applyFill="1" applyBorder="1"/>
    <xf numFmtId="0" fontId="11" fillId="9" borderId="5" xfId="0" applyFont="1" applyFill="1" applyBorder="1"/>
    <xf numFmtId="0" fontId="8" fillId="5" borderId="16" xfId="1" applyFont="1" applyFill="1" applyBorder="1" applyAlignment="1">
      <alignment horizontal="center"/>
    </xf>
    <xf numFmtId="0" fontId="8" fillId="5" borderId="10" xfId="1" applyFont="1" applyFill="1" applyBorder="1"/>
    <xf numFmtId="0" fontId="8" fillId="9" borderId="7" xfId="1" applyFont="1" applyFill="1" applyBorder="1" applyAlignment="1">
      <alignment horizontal="center" vertical="center"/>
    </xf>
    <xf numFmtId="0" fontId="8" fillId="9" borderId="9" xfId="1" applyFont="1" applyFill="1" applyBorder="1" applyAlignment="1">
      <alignment horizontal="center" vertical="center"/>
    </xf>
    <xf numFmtId="0" fontId="8" fillId="5" borderId="15" xfId="1" applyFont="1" applyFill="1" applyBorder="1"/>
    <xf numFmtId="0" fontId="8" fillId="5" borderId="13" xfId="1" applyFont="1" applyFill="1" applyBorder="1" applyAlignment="1">
      <alignment horizontal="center"/>
    </xf>
    <xf numFmtId="0" fontId="8" fillId="5" borderId="12" xfId="1" applyFont="1" applyFill="1" applyBorder="1" applyAlignment="1">
      <alignment horizontal="center"/>
    </xf>
    <xf numFmtId="0" fontId="8" fillId="5" borderId="11" xfId="1" applyFont="1" applyFill="1" applyBorder="1"/>
    <xf numFmtId="0" fontId="8" fillId="5" borderId="9" xfId="1" applyFont="1" applyFill="1" applyBorder="1"/>
    <xf numFmtId="0" fontId="8" fillId="5" borderId="6" xfId="1" applyFont="1" applyFill="1" applyBorder="1"/>
    <xf numFmtId="169" fontId="8" fillId="5" borderId="16" xfId="4" applyNumberFormat="1" applyFont="1" applyFill="1" applyBorder="1" applyAlignment="1">
      <alignment horizontal="center" vertical="center"/>
    </xf>
    <xf numFmtId="169" fontId="8" fillId="5" borderId="17" xfId="4" applyNumberFormat="1" applyFont="1" applyFill="1" applyBorder="1" applyAlignment="1">
      <alignment horizontal="center" vertical="center"/>
    </xf>
    <xf numFmtId="168" fontId="8" fillId="5" borderId="5" xfId="4" applyNumberFormat="1" applyFont="1" applyFill="1" applyBorder="1" applyAlignment="1">
      <alignment horizontal="center" vertical="center"/>
    </xf>
    <xf numFmtId="169" fontId="8" fillId="5" borderId="5" xfId="4" applyNumberFormat="1" applyFont="1" applyFill="1" applyBorder="1" applyAlignment="1">
      <alignment horizontal="center" vertical="center"/>
    </xf>
    <xf numFmtId="0" fontId="8" fillId="5" borderId="16" xfId="1" applyNumberFormat="1" applyFont="1" applyFill="1" applyBorder="1" applyAlignment="1">
      <alignment horizontal="center" vertical="center"/>
    </xf>
    <xf numFmtId="0" fontId="8" fillId="5" borderId="17" xfId="1" applyNumberFormat="1" applyFont="1" applyFill="1" applyBorder="1" applyAlignment="1">
      <alignment horizontal="center" vertical="center"/>
    </xf>
    <xf numFmtId="0" fontId="8" fillId="5" borderId="5" xfId="1" applyNumberFormat="1" applyFont="1" applyFill="1" applyBorder="1" applyAlignment="1">
      <alignment horizontal="center" vertical="center"/>
    </xf>
    <xf numFmtId="168" fontId="8" fillId="5" borderId="16" xfId="4" quotePrefix="1" applyNumberFormat="1" applyFont="1" applyFill="1" applyBorder="1" applyAlignment="1">
      <alignment horizontal="center" vertical="center"/>
    </xf>
    <xf numFmtId="168" fontId="8" fillId="5" borderId="17" xfId="4" quotePrefix="1" applyNumberFormat="1" applyFont="1" applyFill="1" applyBorder="1" applyAlignment="1">
      <alignment horizontal="center" vertical="center"/>
    </xf>
    <xf numFmtId="168" fontId="8" fillId="11" borderId="15" xfId="1" applyNumberFormat="1" applyFont="1" applyFill="1" applyBorder="1" applyAlignment="1">
      <alignment horizontal="center"/>
    </xf>
    <xf numFmtId="168" fontId="8" fillId="11" borderId="16" xfId="1" applyNumberFormat="1" applyFont="1" applyFill="1" applyBorder="1" applyAlignment="1">
      <alignment horizontal="center"/>
    </xf>
    <xf numFmtId="0" fontId="11" fillId="5" borderId="14" xfId="0" applyFont="1" applyFill="1" applyBorder="1"/>
    <xf numFmtId="0" fontId="11" fillId="5" borderId="15" xfId="0" applyFont="1" applyFill="1" applyBorder="1"/>
    <xf numFmtId="0" fontId="11" fillId="5" borderId="8" xfId="0" applyFont="1" applyFill="1" applyBorder="1"/>
    <xf numFmtId="0" fontId="18" fillId="5" borderId="12" xfId="1" applyFont="1" applyFill="1" applyBorder="1"/>
    <xf numFmtId="0" fontId="11" fillId="0" borderId="11" xfId="0" applyFont="1" applyBorder="1"/>
    <xf numFmtId="0" fontId="11" fillId="0" borderId="10" xfId="0" applyFont="1" applyBorder="1"/>
    <xf numFmtId="0" fontId="8" fillId="3" borderId="9" xfId="1" applyFont="1" applyFill="1" applyBorder="1" applyAlignment="1">
      <alignment horizontal="center"/>
    </xf>
    <xf numFmtId="0" fontId="8" fillId="5" borderId="14" xfId="1" applyFont="1" applyFill="1" applyBorder="1" applyAlignment="1">
      <alignment horizontal="left"/>
    </xf>
    <xf numFmtId="0" fontId="17" fillId="3" borderId="14" xfId="1" applyFont="1" applyFill="1" applyBorder="1"/>
    <xf numFmtId="0" fontId="18" fillId="3" borderId="8" xfId="1" applyFont="1" applyFill="1" applyBorder="1"/>
    <xf numFmtId="0" fontId="18" fillId="3" borderId="12"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3"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2" xfId="1" applyFont="1" applyFill="1" applyBorder="1" applyAlignment="1">
      <alignment horizontal="center" vertical="center"/>
    </xf>
    <xf numFmtId="0" fontId="8" fillId="8" borderId="0" xfId="1" applyFont="1" applyFill="1" applyAlignment="1">
      <alignment horizontal="center" vertical="center"/>
    </xf>
    <xf numFmtId="0" fontId="8" fillId="3" borderId="17" xfId="1" applyFont="1" applyFill="1" applyBorder="1" applyAlignment="1">
      <alignment horizontal="center" vertical="center"/>
    </xf>
    <xf numFmtId="0" fontId="8" fillId="5" borderId="15" xfId="1" applyFont="1" applyFill="1" applyBorder="1" applyAlignment="1">
      <alignment horizontal="left"/>
    </xf>
    <xf numFmtId="0" fontId="11" fillId="5" borderId="13" xfId="0" applyFont="1" applyFill="1" applyBorder="1"/>
    <xf numFmtId="0" fontId="11" fillId="5" borderId="11" xfId="0" applyFont="1" applyFill="1" applyBorder="1"/>
    <xf numFmtId="0" fontId="11" fillId="5" borderId="10" xfId="0" applyFont="1" applyFill="1" applyBorder="1"/>
    <xf numFmtId="0" fontId="11" fillId="8" borderId="0" xfId="0" applyFont="1" applyFill="1" applyAlignment="1">
      <alignment horizontal="center" vertical="center"/>
    </xf>
    <xf numFmtId="0" fontId="12" fillId="5" borderId="15" xfId="1" applyFont="1" applyFill="1" applyBorder="1" applyAlignment="1">
      <alignment horizontal="left"/>
    </xf>
    <xf numFmtId="0" fontId="12" fillId="5" borderId="14" xfId="1" applyFont="1" applyFill="1" applyBorder="1"/>
    <xf numFmtId="0" fontId="12" fillId="5" borderId="14" xfId="1" applyFont="1" applyFill="1" applyBorder="1" applyAlignment="1">
      <alignment horizontal="left"/>
    </xf>
    <xf numFmtId="0" fontId="12" fillId="5" borderId="8" xfId="1" applyFont="1" applyFill="1" applyBorder="1"/>
    <xf numFmtId="0" fontId="12" fillId="5" borderId="13" xfId="1" applyFont="1" applyFill="1" applyBorder="1" applyAlignment="1">
      <alignment horizontal="center"/>
    </xf>
    <xf numFmtId="0" fontId="12" fillId="5" borderId="0" xfId="1" applyFont="1" applyFill="1" applyBorder="1" applyAlignment="1">
      <alignment horizontal="left"/>
    </xf>
    <xf numFmtId="0" fontId="12" fillId="5" borderId="12" xfId="1" applyFont="1" applyFill="1" applyBorder="1"/>
    <xf numFmtId="0" fontId="8" fillId="3" borderId="14" xfId="2" applyFont="1" applyFill="1" applyBorder="1"/>
    <xf numFmtId="0" fontId="8" fillId="3" borderId="8" xfId="2" applyFont="1" applyFill="1" applyBorder="1"/>
    <xf numFmtId="0" fontId="8" fillId="3" borderId="12" xfId="2" applyFont="1" applyFill="1" applyBorder="1"/>
    <xf numFmtId="0" fontId="8" fillId="5" borderId="13" xfId="2" applyFont="1" applyFill="1" applyBorder="1"/>
    <xf numFmtId="0" fontId="8" fillId="5" borderId="11" xfId="2" applyFont="1" applyFill="1" applyBorder="1"/>
    <xf numFmtId="0" fontId="8" fillId="5" borderId="10" xfId="2" applyFont="1" applyFill="1" applyBorder="1"/>
    <xf numFmtId="0" fontId="9" fillId="3" borderId="14" xfId="1" applyFont="1" applyFill="1" applyBorder="1"/>
    <xf numFmtId="0" fontId="14" fillId="3" borderId="14" xfId="2" applyFont="1" applyFill="1" applyBorder="1" applyAlignment="1">
      <alignment horizontal="center"/>
    </xf>
    <xf numFmtId="15" fontId="8" fillId="3" borderId="12" xfId="1" applyNumberFormat="1" applyFont="1" applyFill="1" applyBorder="1"/>
    <xf numFmtId="0" fontId="8" fillId="3" borderId="13" xfId="10" applyFont="1" applyFill="1" applyBorder="1"/>
    <xf numFmtId="0" fontId="8" fillId="3" borderId="12" xfId="10" applyFont="1" applyFill="1" applyBorder="1"/>
    <xf numFmtId="0" fontId="8" fillId="5" borderId="13" xfId="10" applyFont="1" applyFill="1" applyBorder="1"/>
    <xf numFmtId="0" fontId="8" fillId="5" borderId="12" xfId="10" applyFont="1" applyFill="1" applyBorder="1"/>
    <xf numFmtId="0" fontId="13" fillId="9" borderId="7" xfId="1" applyFont="1" applyFill="1" applyBorder="1" applyAlignment="1">
      <alignment horizontal="centerContinuous" vertical="center"/>
    </xf>
    <xf numFmtId="0" fontId="10" fillId="9" borderId="9"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5" xfId="1" applyFill="1" applyBorder="1"/>
    <xf numFmtId="0" fontId="2" fillId="5" borderId="14" xfId="1" applyFont="1" applyFill="1" applyBorder="1"/>
    <xf numFmtId="0" fontId="2" fillId="5" borderId="8" xfId="1" applyFont="1" applyFill="1" applyBorder="1"/>
    <xf numFmtId="0" fontId="1" fillId="5" borderId="13" xfId="1" applyFill="1" applyBorder="1"/>
    <xf numFmtId="0" fontId="2" fillId="5" borderId="12" xfId="1" applyFont="1" applyFill="1" applyBorder="1"/>
    <xf numFmtId="0" fontId="1" fillId="5" borderId="12" xfId="1" applyFill="1" applyBorder="1"/>
    <xf numFmtId="0" fontId="1" fillId="5" borderId="11" xfId="1" applyFill="1" applyBorder="1"/>
    <xf numFmtId="0" fontId="1" fillId="5" borderId="10" xfId="1" applyFill="1" applyBorder="1"/>
    <xf numFmtId="0" fontId="1" fillId="5" borderId="6" xfId="1" applyFill="1" applyBorder="1"/>
    <xf numFmtId="0" fontId="1" fillId="3" borderId="11" xfId="1" applyFill="1" applyBorder="1"/>
    <xf numFmtId="0" fontId="2" fillId="3" borderId="10" xfId="1" applyFont="1" applyFill="1" applyBorder="1"/>
    <xf numFmtId="0" fontId="2" fillId="3" borderId="6" xfId="1" applyFont="1" applyFill="1" applyBorder="1"/>
    <xf numFmtId="177" fontId="8" fillId="7" borderId="16" xfId="1" applyNumberFormat="1" applyFont="1" applyFill="1" applyBorder="1" applyAlignment="1">
      <alignment horizontal="center"/>
    </xf>
    <xf numFmtId="169" fontId="10" fillId="7" borderId="1" xfId="13" applyNumberFormat="1" applyFont="1" applyFill="1" applyBorder="1" applyAlignment="1">
      <alignment horizontal="center" vertical="center" wrapText="1"/>
    </xf>
    <xf numFmtId="169" fontId="10" fillId="9" borderId="1" xfId="13" applyNumberFormat="1" applyFont="1" applyFill="1" applyBorder="1" applyAlignment="1">
      <alignment horizontal="center" vertical="center" wrapText="1"/>
    </xf>
    <xf numFmtId="173" fontId="8" fillId="0" borderId="1" xfId="13" applyNumberFormat="1" applyFont="1" applyFill="1" applyBorder="1" applyAlignment="1"/>
    <xf numFmtId="168" fontId="8" fillId="0" borderId="1" xfId="13" applyNumberFormat="1" applyFont="1" applyFill="1" applyBorder="1" applyAlignment="1"/>
    <xf numFmtId="0" fontId="8" fillId="0" borderId="1" xfId="10" applyFont="1" applyBorder="1" applyAlignment="1"/>
    <xf numFmtId="169" fontId="8" fillId="0" borderId="1" xfId="13" applyNumberFormat="1" applyFont="1" applyFill="1" applyBorder="1" applyAlignment="1"/>
    <xf numFmtId="0" fontId="8" fillId="5" borderId="1" xfId="1" applyNumberFormat="1" applyFont="1" applyFill="1" applyBorder="1" applyAlignment="1"/>
    <xf numFmtId="0" fontId="8" fillId="10" borderId="2" xfId="1" applyNumberFormat="1" applyFont="1" applyFill="1" applyBorder="1" applyAlignment="1" applyProtection="1"/>
    <xf numFmtId="164" fontId="8" fillId="10" borderId="1" xfId="1" applyNumberFormat="1" applyFont="1" applyFill="1" applyBorder="1" applyAlignment="1" applyProtection="1">
      <alignment horizontal="center"/>
    </xf>
    <xf numFmtId="168" fontId="8" fillId="5" borderId="16" xfId="4" quotePrefix="1" applyNumberFormat="1" applyFont="1" applyFill="1" applyBorder="1" applyAlignment="1"/>
    <xf numFmtId="168" fontId="8" fillId="5" borderId="17" xfId="4" quotePrefix="1" applyNumberFormat="1" applyFont="1" applyFill="1" applyBorder="1" applyAlignment="1"/>
    <xf numFmtId="168" fontId="8" fillId="5" borderId="5" xfId="4" quotePrefix="1" applyNumberFormat="1" applyFont="1" applyFill="1" applyBorder="1" applyAlignment="1"/>
    <xf numFmtId="0" fontId="10" fillId="7" borderId="1" xfId="4" applyNumberFormat="1" applyFont="1" applyFill="1" applyBorder="1" applyAlignment="1">
      <alignment horizontal="center"/>
    </xf>
    <xf numFmtId="0" fontId="8" fillId="16" borderId="17" xfId="4" applyNumberFormat="1" applyFont="1" applyFill="1" applyBorder="1" applyAlignment="1">
      <alignment horizontal="center"/>
    </xf>
    <xf numFmtId="0" fontId="8" fillId="8" borderId="0" xfId="2" applyFont="1" applyFill="1"/>
    <xf numFmtId="0" fontId="8" fillId="0" borderId="15" xfId="2" applyFont="1" applyFill="1" applyBorder="1"/>
    <xf numFmtId="0" fontId="8" fillId="0" borderId="14" xfId="2" applyFont="1" applyFill="1" applyBorder="1"/>
    <xf numFmtId="0" fontId="10" fillId="0" borderId="14" xfId="2" applyFont="1" applyFill="1" applyBorder="1"/>
    <xf numFmtId="0" fontId="8" fillId="0" borderId="8" xfId="2" applyFont="1" applyFill="1" applyBorder="1"/>
    <xf numFmtId="0" fontId="8" fillId="0" borderId="13" xfId="2" applyFont="1" applyFill="1" applyBorder="1"/>
    <xf numFmtId="0" fontId="8" fillId="0" borderId="0" xfId="2" applyFont="1" applyFill="1" applyBorder="1"/>
    <xf numFmtId="0" fontId="8" fillId="0" borderId="2" xfId="1" applyNumberFormat="1" applyFont="1" applyFill="1" applyBorder="1" applyAlignment="1" applyProtection="1">
      <alignment horizontal="center"/>
    </xf>
    <xf numFmtId="0" fontId="8" fillId="0" borderId="12" xfId="2" applyFont="1" applyFill="1" applyBorder="1"/>
    <xf numFmtId="0" fontId="8" fillId="0" borderId="1" xfId="1" applyFont="1" applyFill="1" applyBorder="1" applyAlignment="1"/>
    <xf numFmtId="0" fontId="8" fillId="0" borderId="2" xfId="1" applyFont="1" applyFill="1" applyBorder="1" applyAlignment="1"/>
    <xf numFmtId="0" fontId="8" fillId="0" borderId="1" xfId="2" applyFont="1" applyFill="1" applyBorder="1" applyAlignment="1"/>
    <xf numFmtId="0" fontId="8" fillId="0" borderId="2" xfId="1" applyNumberFormat="1" applyFont="1" applyFill="1" applyBorder="1" applyAlignment="1" applyProtection="1"/>
    <xf numFmtId="0" fontId="8" fillId="0" borderId="12" xfId="1" applyFont="1" applyFill="1" applyBorder="1"/>
    <xf numFmtId="0" fontId="8" fillId="0" borderId="11" xfId="1" applyFont="1" applyFill="1" applyBorder="1"/>
    <xf numFmtId="0" fontId="8" fillId="0" borderId="10" xfId="1" applyFont="1" applyFill="1" applyBorder="1"/>
    <xf numFmtId="0" fontId="8" fillId="0" borderId="6" xfId="1" applyFont="1" applyFill="1" applyBorder="1"/>
    <xf numFmtId="0" fontId="12" fillId="0" borderId="1" xfId="1" applyNumberFormat="1" applyFont="1" applyFill="1" applyBorder="1" applyAlignment="1" applyProtection="1"/>
    <xf numFmtId="0" fontId="10" fillId="12" borderId="1" xfId="1" applyNumberFormat="1" applyFont="1" applyFill="1" applyBorder="1"/>
    <xf numFmtId="168" fontId="10" fillId="9" borderId="7"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xf numFmtId="0" fontId="8" fillId="16" borderId="2" xfId="1" applyFont="1" applyFill="1" applyBorder="1" applyAlignment="1"/>
  </cellXfs>
  <cellStyles count="24">
    <cellStyle name="Euro" xfId="12"/>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3" xfId="23"/>
    <cellStyle name="Percent 4" xfId="13"/>
    <cellStyle name="Percent 4 2" xfId="20"/>
    <cellStyle name="Percent 4 3" xfId="19"/>
    <cellStyle name="result" xfId="3"/>
    <cellStyle name="Valuta (0)_AZIONI" xfId="8"/>
    <cellStyle name="Valuta_AZIONI" xfId="9"/>
  </cellStyles>
  <dxfs count="46">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Real-Time Engine Initialization Error</v>
        <stp/>
        <stp>{083B6744-A8CD-437F-B526-CDE96B25D19F}_x0000_</stp>
        <tr r="K21" s="6"/>
      </tp>
    </main>
    <main first="pldatasource.rdatartdserver">
      <tp t="s">
        <v>Real-Time Engine Initialization Error</v>
        <stp/>
        <stp>{B9730408-20D9-4BA3-BA07-24B34BC07665}</stp>
        <tr r="O4" s="18"/>
      </tp>
      <tp t="s">
        <v>Real-Time Engine Initialization Error</v>
        <stp/>
        <stp>{1183C28E-51A8-4E04-9BF4-507D6074500A}</stp>
        <tr r="O4" s="83"/>
      </tp>
      <tp t="s">
        <v>Real-Time Engine Initialization Error</v>
        <stp/>
        <stp>{560A0903-42EA-499E-B550-1A315DD6D6FB}</stp>
        <tr r="O4" s="82"/>
      </tp>
      <tp t="s">
        <v>Real-Time Engine Initialization Error</v>
        <stp/>
        <stp>{B19FAE06-A2F5-420D-AC9D-B986E772E7C5}</stp>
        <tr r="L4" s="26"/>
      </tp>
      <tp t="s">
        <v>Real-Time Engine Initialization Error</v>
        <stp/>
        <stp>{CB79AC39-1B84-424B-A0BB-17F531334DA2}</stp>
        <tr r="P4" s="72"/>
      </tp>
      <tp t="s">
        <v>Real-Time Engine Initialization Error</v>
        <stp/>
        <stp>{6AA099C0-2D92-4AF2-8306-F99582B8BC38}</stp>
        <tr r="R4" s="24"/>
      </tp>
      <tp t="s">
        <v>Real-Time Engine Initialization Error</v>
        <stp/>
        <stp>{FDBEA6DF-54D8-4005-8770-C40B2880FE3C}</stp>
        <tr r="O4" s="29"/>
      </tp>
      <tp t="s">
        <v>Real-Time Engine Initialization Error</v>
        <stp/>
        <stp>{05E7ADF2-FB15-46DC-9FAE-2642E0CFF95F}</stp>
        <tr r="H3" s="6"/>
      </tp>
      <tp t="s">
        <v>Real-Time Engine Initialization Error</v>
        <stp/>
        <stp>{87F6DF1E-0029-463D-872E-4B1A99FA4115}</stp>
        <tr r="O4" s="32"/>
      </tp>
      <tp t="s">
        <v>Real-Time Engine Initialization Error</v>
        <stp/>
        <stp>{C9478400-9DB2-47B1-BB47-81F305F77957}</stp>
        <tr r="O4" s="17"/>
      </tp>
      <tp t="s">
        <v>Real-Time Engine Initialization Error</v>
        <stp/>
        <stp>{14EB30D3-6D57-4A54-821A-D47536D83F49}</stp>
        <tr r="O4" s="19"/>
      </tp>
      <tp t="s">
        <v>Real-Time Engine Initialization Error</v>
        <stp/>
        <stp>{2CF5FB58-C699-4836-9B78-764DB3C448DF}</stp>
        <tr r="O4" s="22"/>
      </tp>
      <tp t="s">
        <v>Real-Time Engine Initialization Error</v>
        <stp/>
        <stp>{28ACAA92-9A38-41E0-A79C-6D60522F005D}</stp>
        <tr r="O4" s="30"/>
      </tp>
      <tp t="s">
        <v>Real-Time Engine Initialization Error</v>
        <stp/>
        <stp>{8E678EE8-9915-41C2-AB1B-29D630068B70}</stp>
        <tr r="Q4" s="79"/>
      </tp>
      <tp t="s">
        <v>Real-Time Engine Initialization Error</v>
        <stp/>
        <stp>{6D0C11EA-EBF4-4DD6-9688-7FAD4ACBB3D0}</stp>
        <tr r="O4" s="28"/>
      </tp>
      <tp t="s">
        <v>Real-Time Engine Initialization Error</v>
        <stp/>
        <stp>{77B1C4C5-9EF9-4813-B42E-EE2CB7CBA19C}</stp>
        <tr r="O4" s="25"/>
      </tp>
    </main>
    <main first="pldatasource.rhistoryrtdserver">
      <tp t="s">
        <v>Real-Time Engine Initialization Error</v>
        <stp/>
        <stp>{651ABD73-DEAF-403D-B9AD-6FC645027F50}_x0000_</stp>
        <tr r="H21" s="6"/>
      </tp>
      <tp t="s">
        <v>Real-Time Engine Initialization Error</v>
        <stp/>
        <stp>{1B44568E-BDFF-4F75-BBEF-1CF3CD1AEC05}_x0000_</stp>
        <tr r="K16" s="6"/>
      </tp>
      <tp t="s">
        <v>Real-Time Engine Initialization Error</v>
        <stp/>
        <stp>{FEF94BA2-3BC3-48A4-B607-C3E54979456C}_x0000_</stp>
        <tr r="H16" s="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volatileDependencies" Target="volatileDependenci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tabSelected="1" workbookViewId="0">
      <selection activeCell="D4" sqref="D4"/>
    </sheetView>
  </sheetViews>
  <sheetFormatPr defaultRowHeight="12.75" x14ac:dyDescent="0.2"/>
  <cols>
    <col min="1" max="1" width="3.140625" style="22" customWidth="1"/>
    <col min="2" max="2" width="2.7109375" style="22" customWidth="1"/>
    <col min="3" max="4" width="27.28515625" style="22" customWidth="1"/>
    <col min="5" max="7" width="2.7109375" style="22" customWidth="1"/>
    <col min="8" max="8" width="26.42578125" style="22" customWidth="1"/>
    <col min="9" max="9" width="28.42578125" style="22" customWidth="1"/>
    <col min="10" max="10" width="2.7109375" style="22" customWidth="1"/>
    <col min="11" max="16384" width="9.140625" style="22"/>
  </cols>
  <sheetData>
    <row r="1" spans="2:10" s="2" customFormat="1" ht="11.25" x14ac:dyDescent="0.2">
      <c r="B1" s="2" t="str">
        <f>_xll.qlxlVersion(TRUE,Trigger)</f>
        <v>QuantLibXL 1.7.0 - MS VC++ (version unknown) - Multithreaded Dynamic Runtime library - Release Configuration - Sep 23 2015 09:48:15</v>
      </c>
    </row>
    <row r="2" spans="2:10" s="2" customFormat="1" ht="17.25" customHeight="1" x14ac:dyDescent="0.2">
      <c r="B2" s="358" t="s">
        <v>153</v>
      </c>
      <c r="C2" s="359"/>
      <c r="D2" s="359"/>
      <c r="E2" s="360"/>
      <c r="G2" s="358" t="s">
        <v>154</v>
      </c>
      <c r="H2" s="359"/>
      <c r="I2" s="359"/>
      <c r="J2" s="360"/>
    </row>
    <row r="3" spans="2:10" s="2" customFormat="1" ht="11.25" customHeight="1" x14ac:dyDescent="0.2">
      <c r="B3" s="216"/>
      <c r="C3" s="174"/>
      <c r="D3" s="174"/>
      <c r="E3" s="217"/>
      <c r="G3" s="216"/>
      <c r="H3" s="174"/>
      <c r="I3" s="174"/>
      <c r="J3" s="217"/>
    </row>
    <row r="4" spans="2:10" s="2" customFormat="1" ht="11.25" customHeight="1" x14ac:dyDescent="0.2">
      <c r="B4" s="216"/>
      <c r="C4" s="4" t="s">
        <v>3</v>
      </c>
      <c r="D4" s="373">
        <v>42275.523541666669</v>
      </c>
      <c r="E4" s="353"/>
      <c r="G4" s="216"/>
      <c r="H4" s="4" t="s">
        <v>113</v>
      </c>
      <c r="I4" s="10" t="b">
        <v>0</v>
      </c>
      <c r="J4" s="353"/>
    </row>
    <row r="5" spans="2:10" s="2" customFormat="1" ht="11.25" customHeight="1" x14ac:dyDescent="0.2">
      <c r="B5" s="354"/>
      <c r="C5" s="6" t="s">
        <v>122</v>
      </c>
      <c r="D5" s="7">
        <f>_xll.qlSettingsEvaluationDate(Trigger)</f>
        <v>42180</v>
      </c>
      <c r="E5" s="355"/>
      <c r="G5" s="216"/>
      <c r="H5" s="6" t="s">
        <v>114</v>
      </c>
      <c r="I5" s="12">
        <v>42180.637048611112</v>
      </c>
      <c r="J5" s="353"/>
    </row>
    <row r="6" spans="2:10" s="2" customFormat="1" ht="11.25" customHeight="1" x14ac:dyDescent="0.2">
      <c r="B6" s="356"/>
      <c r="C6" s="237"/>
      <c r="D6" s="8"/>
      <c r="E6" s="357"/>
      <c r="G6" s="218"/>
      <c r="H6" s="219"/>
      <c r="I6" s="219"/>
      <c r="J6" s="221"/>
    </row>
    <row r="7" spans="2:10" s="2" customFormat="1" ht="11.25" customHeight="1" x14ac:dyDescent="0.2">
      <c r="B7" s="216"/>
      <c r="C7" s="4" t="s">
        <v>115</v>
      </c>
      <c r="D7" s="9">
        <f ca="1">_xll.ohTrigger(GBPLibor!J5:J10,Deposits!S2,FRA!X2,OIS!X2,'MPC OIS'!Z2,Futures3M!AD2,BasisSwap1MxM!X2,BasisSwap3M6M!X2,BasisSwapxM12M!X2,Swaps1M!X2,#REF!,Swap3MSemiAnnual!X2,Swap6M!X2,#REF!)</f>
        <v>87</v>
      </c>
      <c r="E7" s="217"/>
    </row>
    <row r="8" spans="2:10" s="2" customFormat="1" ht="11.25" customHeight="1" x14ac:dyDescent="0.2">
      <c r="B8" s="216"/>
      <c r="C8" s="6" t="s">
        <v>124</v>
      </c>
      <c r="D8" s="11">
        <f>_xll.ohTrigger(GBPLibor!L5:L10)</f>
        <v>0</v>
      </c>
      <c r="E8" s="217"/>
    </row>
    <row r="9" spans="2:10" s="2" customFormat="1" ht="11.25" customHeight="1" x14ac:dyDescent="0.2">
      <c r="B9" s="218"/>
      <c r="C9" s="264"/>
      <c r="D9" s="264"/>
      <c r="E9" s="221"/>
    </row>
    <row r="10" spans="2:10" s="2" customFormat="1" ht="11.25" customHeight="1" x14ac:dyDescent="0.2"/>
    <row r="11" spans="2:10" s="2" customFormat="1" ht="17.25" customHeight="1" x14ac:dyDescent="0.2">
      <c r="B11" s="358" t="s">
        <v>155</v>
      </c>
      <c r="C11" s="359"/>
      <c r="D11" s="359"/>
      <c r="E11" s="360"/>
      <c r="G11" s="358" t="s">
        <v>4</v>
      </c>
      <c r="H11" s="359"/>
      <c r="I11" s="359"/>
      <c r="J11" s="360"/>
    </row>
    <row r="12" spans="2:10" s="2" customFormat="1" ht="11.25" customHeight="1" x14ac:dyDescent="0.2">
      <c r="B12" s="216"/>
      <c r="C12" s="174"/>
      <c r="D12" s="174"/>
      <c r="E12" s="217"/>
      <c r="G12" s="216"/>
      <c r="H12" s="174"/>
      <c r="I12" s="174"/>
      <c r="J12" s="217"/>
    </row>
    <row r="13" spans="2:10" s="2" customFormat="1" ht="11.25" customHeight="1" x14ac:dyDescent="0.2">
      <c r="B13" s="216"/>
      <c r="C13" s="4" t="s">
        <v>0</v>
      </c>
      <c r="D13" s="9" t="s">
        <v>188</v>
      </c>
      <c r="E13" s="353"/>
      <c r="G13" s="216"/>
      <c r="H13" s="4" t="s">
        <v>2</v>
      </c>
      <c r="I13" s="9" t="b">
        <v>1</v>
      </c>
      <c r="J13" s="353"/>
    </row>
    <row r="14" spans="2:10" s="2" customFormat="1" ht="11.25" customHeight="1" x14ac:dyDescent="0.2">
      <c r="B14" s="216"/>
      <c r="C14" s="13" t="s">
        <v>149</v>
      </c>
      <c r="D14" s="176" t="str">
        <f>Currency&amp;"ON"</f>
        <v>GBPON</v>
      </c>
      <c r="E14" s="353"/>
      <c r="G14" s="216"/>
      <c r="H14" s="13" t="s">
        <v>1</v>
      </c>
      <c r="I14" s="176" t="b">
        <v>1</v>
      </c>
      <c r="J14" s="353"/>
    </row>
    <row r="15" spans="2:10" s="2" customFormat="1" ht="11.25" customHeight="1" x14ac:dyDescent="0.2">
      <c r="B15" s="216"/>
      <c r="C15" s="13" t="s">
        <v>21</v>
      </c>
      <c r="D15" s="176" t="s">
        <v>189</v>
      </c>
      <c r="E15" s="353"/>
      <c r="G15" s="216"/>
      <c r="H15" s="13" t="s">
        <v>64</v>
      </c>
      <c r="I15" s="176" t="s">
        <v>63</v>
      </c>
      <c r="J15" s="353"/>
    </row>
    <row r="16" spans="2:10" s="2" customFormat="1" ht="11.25" customHeight="1" x14ac:dyDescent="0.2">
      <c r="B16" s="216"/>
      <c r="C16" s="13" t="s">
        <v>150</v>
      </c>
      <c r="D16" s="176" t="s">
        <v>151</v>
      </c>
      <c r="E16" s="353"/>
      <c r="G16" s="216"/>
      <c r="H16" s="15" t="s">
        <v>62</v>
      </c>
      <c r="I16" s="168">
        <v>1E-4</v>
      </c>
      <c r="J16" s="353"/>
    </row>
    <row r="17" spans="2:10" s="2" customFormat="1" ht="11.25" customHeight="1" x14ac:dyDescent="0.2">
      <c r="B17" s="216"/>
      <c r="C17" s="13" t="s">
        <v>55</v>
      </c>
      <c r="D17" s="176"/>
      <c r="E17" s="353"/>
      <c r="G17" s="216"/>
      <c r="H17" s="16" t="s">
        <v>61</v>
      </c>
      <c r="I17" s="11">
        <v>-0.01</v>
      </c>
      <c r="J17" s="353"/>
    </row>
    <row r="18" spans="2:10" s="2" customFormat="1" ht="11.25" customHeight="1" x14ac:dyDescent="0.2">
      <c r="B18" s="216"/>
      <c r="C18" s="6" t="s">
        <v>152</v>
      </c>
      <c r="D18" s="11" t="s">
        <v>190</v>
      </c>
      <c r="E18" s="353"/>
      <c r="G18" s="216"/>
      <c r="H18" s="5" t="s">
        <v>117</v>
      </c>
      <c r="I18" s="17" t="s">
        <v>116</v>
      </c>
      <c r="J18" s="353"/>
    </row>
    <row r="19" spans="2:10" s="2" customFormat="1" ht="11.25" customHeight="1" x14ac:dyDescent="0.2">
      <c r="B19" s="218"/>
      <c r="C19" s="219"/>
      <c r="D19" s="219"/>
      <c r="E19" s="221"/>
      <c r="G19" s="218"/>
      <c r="H19" s="219"/>
      <c r="I19" s="219"/>
      <c r="J19" s="221"/>
    </row>
    <row r="20" spans="2:10" s="2" customFormat="1" ht="11.25" customHeight="1" x14ac:dyDescent="0.2"/>
    <row r="21" spans="2:10" s="2" customFormat="1" ht="17.25" customHeight="1" x14ac:dyDescent="0.2">
      <c r="B21" s="358" t="s">
        <v>94</v>
      </c>
      <c r="C21" s="359"/>
      <c r="D21" s="359"/>
      <c r="E21" s="360"/>
    </row>
    <row r="22" spans="2:10" s="2" customFormat="1" ht="11.25" x14ac:dyDescent="0.2">
      <c r="B22" s="216"/>
      <c r="C22" s="20"/>
      <c r="D22" s="21"/>
      <c r="E22" s="217"/>
    </row>
    <row r="23" spans="2:10" s="2" customFormat="1" ht="11.25" customHeight="1" x14ac:dyDescent="0.2">
      <c r="B23" s="216"/>
      <c r="C23" s="4" t="s">
        <v>91</v>
      </c>
      <c r="D23" s="9" t="str">
        <f>""</f>
        <v/>
      </c>
      <c r="E23" s="217"/>
    </row>
    <row r="24" spans="2:10" s="2" customFormat="1" ht="11.25" customHeight="1" x14ac:dyDescent="0.2">
      <c r="B24" s="216"/>
      <c r="C24" s="13" t="s">
        <v>90</v>
      </c>
      <c r="D24" s="176" t="s">
        <v>89</v>
      </c>
      <c r="E24" s="217"/>
    </row>
    <row r="25" spans="2:10" s="2" customFormat="1" ht="11.25" customHeight="1" x14ac:dyDescent="0.2">
      <c r="B25" s="216"/>
      <c r="C25" s="13" t="s">
        <v>88</v>
      </c>
      <c r="D25" s="176" t="s">
        <v>88</v>
      </c>
      <c r="E25" s="217"/>
    </row>
    <row r="26" spans="2:10" s="2" customFormat="1" ht="11.25" customHeight="1" x14ac:dyDescent="0.2">
      <c r="B26" s="216"/>
      <c r="C26" s="13" t="s">
        <v>87</v>
      </c>
      <c r="D26" s="176" t="s">
        <v>86</v>
      </c>
      <c r="E26" s="217"/>
    </row>
    <row r="27" spans="2:10" s="2" customFormat="1" ht="11.25" customHeight="1" x14ac:dyDescent="0.2">
      <c r="B27" s="216"/>
      <c r="C27" s="13" t="s">
        <v>85</v>
      </c>
      <c r="D27" s="176" t="s">
        <v>84</v>
      </c>
      <c r="E27" s="217"/>
    </row>
    <row r="28" spans="2:10" s="2" customFormat="1" ht="11.25" customHeight="1" x14ac:dyDescent="0.2">
      <c r="B28" s="216"/>
      <c r="C28" s="13" t="s">
        <v>83</v>
      </c>
      <c r="D28" s="176" t="s">
        <v>82</v>
      </c>
      <c r="E28" s="217"/>
      <c r="G28" s="22"/>
      <c r="H28" s="22"/>
      <c r="I28" s="22"/>
      <c r="J28" s="22"/>
    </row>
    <row r="29" spans="2:10" s="2" customFormat="1" ht="11.25" customHeight="1" x14ac:dyDescent="0.2">
      <c r="B29" s="216"/>
      <c r="C29" s="6" t="s">
        <v>81</v>
      </c>
      <c r="D29" s="11" t="s">
        <v>80</v>
      </c>
      <c r="E29" s="217"/>
      <c r="G29" s="22"/>
      <c r="H29" s="22"/>
      <c r="I29" s="22"/>
      <c r="J29" s="22"/>
    </row>
    <row r="30" spans="2:10" s="2" customFormat="1" ht="11.25" customHeight="1" x14ac:dyDescent="0.2">
      <c r="B30" s="370"/>
      <c r="C30" s="371"/>
      <c r="D30" s="371"/>
      <c r="E30" s="372"/>
      <c r="G30" s="22"/>
      <c r="H30" s="22"/>
      <c r="I30" s="22"/>
      <c r="J30" s="22"/>
    </row>
    <row r="31" spans="2:10" s="2" customFormat="1" ht="11.25" customHeight="1" x14ac:dyDescent="0.2">
      <c r="B31" s="22"/>
      <c r="C31" s="23"/>
      <c r="D31" s="23"/>
      <c r="E31" s="23"/>
      <c r="G31" s="22"/>
      <c r="H31" s="22"/>
      <c r="I31" s="22"/>
      <c r="J31" s="22"/>
    </row>
    <row r="32" spans="2:10" s="2" customFormat="1" x14ac:dyDescent="0.2">
      <c r="B32" s="361"/>
      <c r="C32" s="362"/>
      <c r="D32" s="362"/>
      <c r="E32" s="363"/>
      <c r="G32" s="22"/>
      <c r="H32" s="22"/>
      <c r="I32" s="22"/>
      <c r="J32" s="22"/>
    </row>
    <row r="33" spans="1:16384" s="2" customFormat="1" x14ac:dyDescent="0.2">
      <c r="B33" s="364"/>
      <c r="C33" s="206" t="s">
        <v>166</v>
      </c>
      <c r="D33" s="206"/>
      <c r="E33" s="365"/>
      <c r="G33" s="22"/>
      <c r="H33" s="22"/>
      <c r="I33" s="22"/>
      <c r="J33" s="22"/>
    </row>
    <row r="34" spans="1:16384" s="2" customFormat="1" x14ac:dyDescent="0.2">
      <c r="B34" s="364"/>
      <c r="C34" s="291" t="s">
        <v>167</v>
      </c>
      <c r="D34" s="294"/>
      <c r="E34" s="365"/>
      <c r="G34" s="22"/>
      <c r="H34" s="22"/>
      <c r="I34" s="22"/>
      <c r="J34" s="22"/>
    </row>
    <row r="35" spans="1:16384" s="1" customFormat="1" x14ac:dyDescent="0.2">
      <c r="A35" s="2"/>
      <c r="B35" s="364"/>
      <c r="C35" s="292" t="s">
        <v>174</v>
      </c>
      <c r="D35" s="272" t="s">
        <v>88</v>
      </c>
      <c r="E35" s="366"/>
      <c r="F35" s="2"/>
      <c r="G35" s="22"/>
      <c r="H35" s="22"/>
      <c r="I35" s="22"/>
      <c r="J35" s="2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x14ac:dyDescent="0.2">
      <c r="B36" s="364"/>
      <c r="C36" s="292" t="s">
        <v>70</v>
      </c>
      <c r="D36" s="272" t="s">
        <v>88</v>
      </c>
      <c r="E36" s="366"/>
    </row>
    <row r="37" spans="1:16384" x14ac:dyDescent="0.2">
      <c r="B37" s="364"/>
      <c r="C37" s="292" t="s">
        <v>180</v>
      </c>
      <c r="D37" s="272" t="s">
        <v>88</v>
      </c>
      <c r="E37" s="366"/>
    </row>
    <row r="38" spans="1:16384" x14ac:dyDescent="0.2">
      <c r="B38" s="364"/>
      <c r="C38" s="292" t="s">
        <v>181</v>
      </c>
      <c r="D38" s="272" t="s">
        <v>88</v>
      </c>
      <c r="E38" s="366"/>
    </row>
    <row r="39" spans="1:16384" x14ac:dyDescent="0.2">
      <c r="B39" s="364"/>
      <c r="C39" s="292" t="s">
        <v>184</v>
      </c>
      <c r="D39" s="272" t="s">
        <v>88</v>
      </c>
      <c r="E39" s="366"/>
    </row>
    <row r="40" spans="1:16384" x14ac:dyDescent="0.2">
      <c r="B40" s="364"/>
      <c r="C40" s="292" t="s">
        <v>168</v>
      </c>
      <c r="D40" s="272" t="s">
        <v>88</v>
      </c>
      <c r="E40" s="366"/>
    </row>
    <row r="41" spans="1:16384" x14ac:dyDescent="0.2">
      <c r="B41" s="364"/>
      <c r="C41" s="292" t="s">
        <v>169</v>
      </c>
      <c r="D41" s="272" t="s">
        <v>88</v>
      </c>
      <c r="E41" s="366"/>
    </row>
    <row r="42" spans="1:16384" x14ac:dyDescent="0.2">
      <c r="B42" s="364"/>
      <c r="C42" s="292" t="s">
        <v>185</v>
      </c>
      <c r="D42" s="272" t="s">
        <v>88</v>
      </c>
      <c r="E42" s="366"/>
    </row>
    <row r="43" spans="1:16384" x14ac:dyDescent="0.2">
      <c r="B43" s="364"/>
      <c r="C43" s="292" t="s">
        <v>186</v>
      </c>
      <c r="D43" s="272" t="s">
        <v>88</v>
      </c>
      <c r="E43" s="366"/>
    </row>
    <row r="44" spans="1:16384" x14ac:dyDescent="0.2">
      <c r="B44" s="364"/>
      <c r="C44" s="292" t="s">
        <v>170</v>
      </c>
      <c r="D44" s="272" t="s">
        <v>88</v>
      </c>
      <c r="E44" s="366"/>
    </row>
    <row r="45" spans="1:16384" x14ac:dyDescent="0.2">
      <c r="B45" s="364"/>
      <c r="C45" s="292" t="s">
        <v>187</v>
      </c>
      <c r="D45" s="272" t="s">
        <v>88</v>
      </c>
      <c r="E45" s="366"/>
    </row>
    <row r="46" spans="1:16384" x14ac:dyDescent="0.2">
      <c r="B46" s="364"/>
      <c r="C46" s="292" t="s">
        <v>176</v>
      </c>
      <c r="D46" s="272" t="s">
        <v>88</v>
      </c>
      <c r="E46" s="366"/>
    </row>
    <row r="47" spans="1:16384" x14ac:dyDescent="0.2">
      <c r="B47" s="364"/>
      <c r="C47" s="292" t="s">
        <v>171</v>
      </c>
      <c r="D47" s="272" t="s">
        <v>88</v>
      </c>
      <c r="E47" s="366"/>
    </row>
    <row r="48" spans="1:16384" x14ac:dyDescent="0.2">
      <c r="B48" s="364"/>
      <c r="C48" s="292" t="s">
        <v>172</v>
      </c>
      <c r="D48" s="272" t="s">
        <v>88</v>
      </c>
      <c r="E48" s="366"/>
    </row>
    <row r="49" spans="2:5" x14ac:dyDescent="0.2">
      <c r="B49" s="364"/>
      <c r="C49" s="293" t="s">
        <v>173</v>
      </c>
      <c r="D49" s="273" t="s">
        <v>88</v>
      </c>
      <c r="E49" s="366"/>
    </row>
    <row r="50" spans="2:5" x14ac:dyDescent="0.2">
      <c r="B50" s="367"/>
      <c r="C50" s="368"/>
      <c r="D50" s="368"/>
      <c r="E50" s="369"/>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35"/>
  <sheetViews>
    <sheetView showGridLines="0" workbookViewId="0">
      <selection activeCell="H3" sqref="H3"/>
    </sheetView>
  </sheetViews>
  <sheetFormatPr defaultRowHeight="11.25" x14ac:dyDescent="0.2"/>
  <cols>
    <col min="1" max="2" width="2.7109375" style="25" customWidth="1"/>
    <col min="3" max="3" width="10.140625" style="25" bestFit="1" customWidth="1"/>
    <col min="4" max="5" width="19.42578125" style="25" customWidth="1"/>
    <col min="6" max="6" width="34.85546875" style="25" bestFit="1" customWidth="1"/>
    <col min="7" max="7" width="2.42578125" style="25" customWidth="1"/>
    <col min="8" max="8" width="14.85546875" style="25" customWidth="1"/>
    <col min="9" max="9" width="15.7109375" style="25" customWidth="1"/>
    <col min="10" max="10" width="10" style="25" customWidth="1"/>
    <col min="11" max="11" width="13.7109375" style="25" customWidth="1"/>
    <col min="12" max="12" width="13.140625" style="25" customWidth="1"/>
    <col min="13" max="13" width="14.140625" style="25" bestFit="1" customWidth="1"/>
    <col min="14" max="14" width="3" style="25" customWidth="1"/>
    <col min="15" max="15" width="2.7109375" style="25" customWidth="1"/>
    <col min="16" max="16" width="12.5703125" style="25" bestFit="1" customWidth="1"/>
    <col min="17" max="21" width="9.140625" style="25"/>
    <col min="22" max="23" width="2.7109375" style="25" customWidth="1"/>
    <col min="24" max="16384" width="9.140625" style="25"/>
  </cols>
  <sheetData>
    <row r="1" spans="2:18" s="24" customFormat="1" x14ac:dyDescent="0.2">
      <c r="H1" s="25"/>
      <c r="I1" s="25"/>
      <c r="J1" s="25"/>
      <c r="K1" s="25"/>
      <c r="L1" s="25"/>
      <c r="M1" s="25"/>
      <c r="N1" s="25"/>
      <c r="O1" s="25"/>
      <c r="P1" s="25"/>
      <c r="Q1" s="25"/>
      <c r="R1" s="25"/>
    </row>
    <row r="2" spans="2:18" s="24" customFormat="1" ht="12" x14ac:dyDescent="0.25">
      <c r="B2" s="287"/>
      <c r="C2" s="178"/>
      <c r="D2" s="351"/>
      <c r="E2" s="345"/>
      <c r="F2" s="345"/>
      <c r="G2" s="345"/>
      <c r="H2" s="352"/>
      <c r="I2" s="345"/>
      <c r="J2" s="345"/>
      <c r="K2" s="345"/>
      <c r="L2" s="345"/>
      <c r="M2" s="345"/>
      <c r="N2" s="346"/>
    </row>
    <row r="3" spans="2:18" s="24" customFormat="1" ht="22.5" customHeight="1" x14ac:dyDescent="0.2">
      <c r="B3" s="216"/>
      <c r="C3" s="27" t="s">
        <v>20</v>
      </c>
      <c r="D3" s="27" t="s">
        <v>156</v>
      </c>
      <c r="E3" s="27" t="s">
        <v>134</v>
      </c>
      <c r="F3" s="27" t="s">
        <v>157</v>
      </c>
      <c r="G3" s="28"/>
      <c r="H3" s="374" t="str">
        <f>_xll.RData(H4:H10,I3:J3,,,,I4)</f>
        <v>Real-Time Engine Initialization Error</v>
      </c>
      <c r="I3" s="375" t="s">
        <v>121</v>
      </c>
      <c r="J3" s="375" t="s">
        <v>92</v>
      </c>
      <c r="K3" s="375" t="s">
        <v>120</v>
      </c>
      <c r="L3" s="375" t="s">
        <v>119</v>
      </c>
      <c r="M3" s="375" t="s">
        <v>118</v>
      </c>
      <c r="N3" s="347"/>
    </row>
    <row r="4" spans="2:18" s="24" customFormat="1" x14ac:dyDescent="0.2">
      <c r="B4" s="216"/>
      <c r="C4" s="289" t="s">
        <v>56</v>
      </c>
      <c r="D4" s="33" t="str">
        <f>_xll.qlRelinkableHandleYieldTermStructure(UPPER(Currency)&amp;C4,,Permanent,Trigger,ObjectOverwrite)</f>
        <v>GBPON#0000</v>
      </c>
      <c r="E4" s="34" t="str">
        <f>_xll.qlSonia("Sonia",D4,Permanent,Trigger,ObjectOverwrite)</f>
        <v>Sonia#0000</v>
      </c>
      <c r="F4" s="34" t="str">
        <f>_xll.qlLastFixingQuote("Eonia"&amp;$F$3,E4,Permanent,Trigger,ObjectOverwrite)</f>
        <v>EoniaLastFixing_Quote#0000</v>
      </c>
      <c r="G4" s="26"/>
      <c r="H4" s="173" t="str">
        <f t="shared" ref="H4:H10" si="0">UPPER(Currency)&amp;C4&amp;"FSR="</f>
        <v>GBPONFSR=</v>
      </c>
      <c r="I4" s="376">
        <v>42272</v>
      </c>
      <c r="J4" s="377">
        <v>0.48125000000000001</v>
      </c>
      <c r="K4" s="377" t="b">
        <f>IF(AND(ISNUMBER($J4),$J4&lt;&gt;0%,_xll.ohTrigger(Trigger)+1),TRUE,FALSE)</f>
        <v>1</v>
      </c>
      <c r="L4" s="378" t="b">
        <f>IF($K4,_xll.qlIndexAddFixings($E4,$I4,$J4/100,TRUE,ISERROR($M4)),NA())</f>
        <v>1</v>
      </c>
      <c r="M4" s="379" t="e">
        <f>_xll.qlIndexFixing($E4,$I4,TRUE,$K4)</f>
        <v>#NUM!</v>
      </c>
      <c r="N4" s="347"/>
    </row>
    <row r="5" spans="2:18" s="24" customFormat="1" x14ac:dyDescent="0.2">
      <c r="B5" s="216"/>
      <c r="C5" s="289" t="s">
        <v>19</v>
      </c>
      <c r="D5" s="33"/>
      <c r="E5" s="34" t="str">
        <f>_xll.qlLibor(PROPER(Currency)&amp;FamilyName&amp;C5,Currency,C5,D5,Permanent,Trigger,ObjectOverwrite)</f>
        <v>GbpLiborSW#0000</v>
      </c>
      <c r="F5" s="34" t="str">
        <f>_xll.qlLastFixingQuote(PROPER(Currency)&amp;FamilyName&amp;C5&amp;$F$3,E5,Permanent,Trigger,ObjectOverwrite)</f>
        <v>GbpLiborSWLastFixing_Quote#0000</v>
      </c>
      <c r="G5" s="26"/>
      <c r="H5" s="29" t="str">
        <f t="shared" si="0"/>
        <v>GBPSWFSR=</v>
      </c>
      <c r="I5" s="30">
        <v>42272</v>
      </c>
      <c r="J5" s="31">
        <v>0.48987999999999998</v>
      </c>
      <c r="K5" s="31" t="b">
        <f>IF(AND(ISNUMBER($J5),$J5&lt;&gt;0%,_xll.ohTrigger(Trigger)+1),TRUE,FALSE)</f>
        <v>1</v>
      </c>
      <c r="L5" s="32" t="b">
        <f>IF($K5,_xll.qlIndexAddFixings($E5,$I5,$J5/100,TRUE,ISERROR($M5)),NA())</f>
        <v>1</v>
      </c>
      <c r="M5" s="29" t="e">
        <f>_xll.qlIndexFixing($E5,$I5,TRUE,$K5)</f>
        <v>#NUM!</v>
      </c>
      <c r="N5" s="347"/>
    </row>
    <row r="6" spans="2:18" s="24" customFormat="1" x14ac:dyDescent="0.2">
      <c r="B6" s="216"/>
      <c r="C6" s="289" t="s">
        <v>16</v>
      </c>
      <c r="D6" s="33" t="str">
        <f>_xll.qlRelinkableHandleYieldTermStructure(UPPER(Currency)&amp;C6,,Permanent,Trigger,ObjectOverwrite)</f>
        <v>GBP1M#0000</v>
      </c>
      <c r="E6" s="34" t="str">
        <f>_xll.qlLibor(PROPER(Currency)&amp;FamilyName&amp;C6,Currency,C6,D6,Permanent,Trigger,ObjectOverwrite)</f>
        <v>GbpLibor1M#0000</v>
      </c>
      <c r="F6" s="34" t="str">
        <f>_xll.qlLastFixingQuote(PROPER(Currency)&amp;FamilyName&amp;C6&amp;$F$3,E6,Permanent,Trigger,ObjectOverwrite)</f>
        <v>GbpLibor1MLastFixing_Quote#0000</v>
      </c>
      <c r="G6" s="26"/>
      <c r="H6" s="29" t="str">
        <f t="shared" si="0"/>
        <v>GBP1MFSR=</v>
      </c>
      <c r="I6" s="30">
        <v>42272</v>
      </c>
      <c r="J6" s="31">
        <v>0.50944</v>
      </c>
      <c r="K6" s="31" t="b">
        <f>IF(AND(ISNUMBER($J6),$J6&lt;&gt;0%,_xll.ohTrigger(Trigger)+1),TRUE,FALSE)</f>
        <v>1</v>
      </c>
      <c r="L6" s="32" t="b">
        <f>IF($K6,_xll.qlIndexAddFixings($E6,$I6,$J6/100,TRUE,ISERROR($M6)),NA())</f>
        <v>1</v>
      </c>
      <c r="M6" s="29" t="e">
        <f>_xll.qlIndexFixing($E6,$I6,TRUE,$K6)</f>
        <v>#NUM!</v>
      </c>
      <c r="N6" s="347"/>
    </row>
    <row r="7" spans="2:18" s="24" customFormat="1" x14ac:dyDescent="0.2">
      <c r="B7" s="216"/>
      <c r="C7" s="289" t="s">
        <v>15</v>
      </c>
      <c r="D7" s="33"/>
      <c r="E7" s="34" t="str">
        <f>_xll.qlLibor(PROPER(Currency)&amp;FamilyName&amp;C7,Currency,C7,D7,Permanent,Trigger,ObjectOverwrite)</f>
        <v>GbpLibor2M#0000</v>
      </c>
      <c r="F7" s="34" t="str">
        <f>_xll.qlLastFixingQuote(PROPER(Currency)&amp;FamilyName&amp;C7&amp;$F$3,E7,Permanent,Trigger,ObjectOverwrite)</f>
        <v>GbpLibor2MLastFixing_Quote#0000</v>
      </c>
      <c r="G7" s="26"/>
      <c r="H7" s="29" t="str">
        <f t="shared" si="0"/>
        <v>GBP2MFSR=</v>
      </c>
      <c r="I7" s="30">
        <v>42272</v>
      </c>
      <c r="J7" s="31">
        <v>0.54175000000000006</v>
      </c>
      <c r="K7" s="31" t="b">
        <f>IF(AND(ISNUMBER($J7),$J7&lt;&gt;0%,_xll.ohTrigger(Trigger)+1),TRUE,FALSE)</f>
        <v>1</v>
      </c>
      <c r="L7" s="32" t="b">
        <f>IF($K7,_xll.qlIndexAddFixings($E7,$I7,$J7/100,TRUE,ISERROR($M7)),NA())</f>
        <v>1</v>
      </c>
      <c r="M7" s="29" t="e">
        <f>_xll.qlIndexFixing($E7,$I7,TRUE,$K7)</f>
        <v>#NUM!</v>
      </c>
      <c r="N7" s="347"/>
    </row>
    <row r="8" spans="2:18" s="24" customFormat="1" x14ac:dyDescent="0.2">
      <c r="B8" s="216"/>
      <c r="C8" s="289" t="s">
        <v>14</v>
      </c>
      <c r="D8" s="33" t="str">
        <f>_xll.qlRelinkableHandleYieldTermStructure(UPPER(Currency)&amp;C8,,Permanent,Trigger,ObjectOverwrite)</f>
        <v>GBP3M#0000</v>
      </c>
      <c r="E8" s="34" t="str">
        <f>_xll.qlLibor(PROPER(Currency)&amp;FamilyName&amp;C8,Currency,C8,D8,Permanent,Trigger,ObjectOverwrite)</f>
        <v>GbpLibor3M#0000</v>
      </c>
      <c r="F8" s="34" t="str">
        <f>_xll.qlLastFixingQuote(PROPER(Currency)&amp;FamilyName&amp;C8&amp;$F$3,E8,Permanent,Trigger,ObjectOverwrite)</f>
        <v>GbpLibor3MLastFixing_Quote#0000</v>
      </c>
      <c r="G8" s="26"/>
      <c r="H8" s="29" t="str">
        <f t="shared" si="0"/>
        <v>GBP3MFSR=</v>
      </c>
      <c r="I8" s="30">
        <v>42272</v>
      </c>
      <c r="J8" s="31">
        <v>0.58312999999999993</v>
      </c>
      <c r="K8" s="31" t="b">
        <f>IF(AND(ISNUMBER($J8),$J8&lt;&gt;0%,_xll.ohTrigger(Trigger)+1),TRUE,FALSE)</f>
        <v>1</v>
      </c>
      <c r="L8" s="32" t="b">
        <f>IF($K8,_xll.qlIndexAddFixings($E8,$I8,$J8/100,TRUE,ISERROR($M8)),NA())</f>
        <v>1</v>
      </c>
      <c r="M8" s="29" t="e">
        <f>_xll.qlIndexFixing($E8,$I8,TRUE,$K8)</f>
        <v>#NUM!</v>
      </c>
      <c r="N8" s="347"/>
    </row>
    <row r="9" spans="2:18" s="24" customFormat="1" x14ac:dyDescent="0.2">
      <c r="B9" s="216"/>
      <c r="C9" s="289" t="s">
        <v>11</v>
      </c>
      <c r="D9" s="33" t="str">
        <f>_xll.qlRelinkableHandleYieldTermStructure(UPPER(Currency)&amp;C9,,Permanent,Trigger,ObjectOverwrite)</f>
        <v>GBP6M#0000</v>
      </c>
      <c r="E9" s="34" t="str">
        <f>_xll.qlLibor(PROPER(Currency)&amp;FamilyName&amp;C9,Currency,C9,D9,Permanent,Trigger,ObjectOverwrite)</f>
        <v>GbpLibor6M#0000</v>
      </c>
      <c r="F9" s="34" t="str">
        <f>_xll.qlLastFixingQuote(PROPER(Currency)&amp;FamilyName&amp;C9&amp;$F$3,E9,Permanent,Trigger,ObjectOverwrite)</f>
        <v>GbpLibor6MLastFixing_Quote#0000</v>
      </c>
      <c r="G9" s="26"/>
      <c r="H9" s="29" t="str">
        <f t="shared" si="0"/>
        <v>GBP6MFSR=</v>
      </c>
      <c r="I9" s="30">
        <v>42272</v>
      </c>
      <c r="J9" s="31">
        <v>0.75</v>
      </c>
      <c r="K9" s="31" t="b">
        <f>IF(AND(ISNUMBER($J9),$J9&lt;&gt;0%,_xll.ohTrigger(Trigger)+1),TRUE,FALSE)</f>
        <v>1</v>
      </c>
      <c r="L9" s="32" t="b">
        <f>IF($K9,_xll.qlIndexAddFixings($E9,$I9,$J9/100,TRUE,ISERROR($M9)),NA())</f>
        <v>1</v>
      </c>
      <c r="M9" s="29" t="e">
        <f>_xll.qlIndexFixing($E9,$I9,TRUE,$K9)</f>
        <v>#NUM!</v>
      </c>
      <c r="N9" s="347"/>
    </row>
    <row r="10" spans="2:18" s="24" customFormat="1" x14ac:dyDescent="0.2">
      <c r="B10" s="216"/>
      <c r="C10" s="289" t="s">
        <v>5</v>
      </c>
      <c r="D10" s="33" t="str">
        <f>_xll.qlRelinkableHandleYieldTermStructure(UPPER(Currency)&amp;C10,,Permanent,Trigger,ObjectOverwrite)</f>
        <v>GBP1Y#0000</v>
      </c>
      <c r="E10" s="34" t="str">
        <f>_xll.qlLibor(PROPER(Currency)&amp;FamilyName&amp;C10,Currency,C10,D10,Permanent,Trigger,ObjectOverwrite)</f>
        <v>GbpLibor1Y#0000</v>
      </c>
      <c r="F10" s="34" t="str">
        <f>_xll.qlLastFixingQuote(PROPER(Currency)&amp;FamilyName&amp;C10&amp;$F$3,E10,Permanent,Trigger,ObjectOverwrite)</f>
        <v>GbpLibor1YLastFixing_Quote#0000</v>
      </c>
      <c r="G10" s="26"/>
      <c r="H10" s="169" t="str">
        <f t="shared" si="0"/>
        <v>GBP1YFSR=</v>
      </c>
      <c r="I10" s="170">
        <v>42272</v>
      </c>
      <c r="J10" s="171">
        <v>1.0427500000000001</v>
      </c>
      <c r="K10" s="171" t="b">
        <f>IF(AND(ISNUMBER($J10),$J10&lt;&gt;0%,_xll.ohTrigger(Trigger)+1),TRUE,FALSE)</f>
        <v>1</v>
      </c>
      <c r="L10" s="172" t="b">
        <f>IF($K10,_xll.qlIndexAddFixings($E10,$I10,$J10/100,TRUE,ISERROR($M10)),NA())</f>
        <v>1</v>
      </c>
      <c r="M10" s="169" t="e">
        <f>_xll.qlIndexFixing($E10,$I10,TRUE,$K10)</f>
        <v>#NUM!</v>
      </c>
      <c r="N10" s="347"/>
    </row>
    <row r="11" spans="2:18" s="24" customFormat="1" x14ac:dyDescent="0.2">
      <c r="B11" s="216"/>
      <c r="C11" s="380" t="s">
        <v>123</v>
      </c>
      <c r="D11" s="381" t="str">
        <f>_xll.qlRelinkableHandleYieldTermStructure(UPPER(Currency)&amp;C11,,Permanent,Trigger,ObjectOverwrite)</f>
        <v>GBPSTD#0000</v>
      </c>
      <c r="E11" s="143"/>
      <c r="F11" s="382"/>
      <c r="G11" s="26"/>
      <c r="H11" s="36"/>
      <c r="I11" s="37"/>
      <c r="J11" s="38"/>
      <c r="K11" s="38"/>
      <c r="L11" s="39"/>
      <c r="M11" s="175"/>
      <c r="N11" s="347"/>
    </row>
    <row r="12" spans="2:18" s="24" customFormat="1" x14ac:dyDescent="0.2">
      <c r="B12" s="218"/>
      <c r="C12" s="219"/>
      <c r="D12" s="219"/>
      <c r="E12" s="219"/>
      <c r="F12" s="219"/>
      <c r="G12" s="219"/>
      <c r="H12" s="219"/>
      <c r="I12" s="219"/>
      <c r="J12" s="219"/>
      <c r="K12" s="219"/>
      <c r="L12" s="219"/>
      <c r="M12" s="219"/>
      <c r="N12" s="221"/>
    </row>
    <row r="13" spans="2:18" s="24" customFormat="1" x14ac:dyDescent="0.2">
      <c r="E13" s="25"/>
      <c r="F13" s="25"/>
      <c r="G13" s="25"/>
      <c r="J13" s="25"/>
    </row>
    <row r="15" spans="2:18" ht="12" thickBot="1" x14ac:dyDescent="0.25">
      <c r="D15" s="298"/>
      <c r="E15" s="70"/>
      <c r="F15" s="70"/>
      <c r="G15" s="70"/>
      <c r="H15" s="70"/>
      <c r="I15" s="70"/>
      <c r="J15" s="70"/>
      <c r="K15" s="70"/>
      <c r="L15" s="70"/>
      <c r="M15" s="71"/>
    </row>
    <row r="16" spans="2:18" x14ac:dyDescent="0.2">
      <c r="D16" s="348"/>
      <c r="E16" s="137"/>
      <c r="F16" s="137"/>
      <c r="G16" s="175"/>
      <c r="H16" s="138" t="str">
        <f>_xll.RHistory(H6,F20:F21,F18,,"CH:In;Fd TSREPEAT:N SORT:"&amp;F19,H17)</f>
        <v>Real-Time Engine Initialization Error</v>
      </c>
      <c r="I16" s="139" t="e">
        <f>_xll.qlIndexAddFixings(E6,H19,I19/100,TRUE,Trigger)</f>
        <v>#NUM!</v>
      </c>
      <c r="J16" s="175"/>
      <c r="K16" s="138" t="str">
        <f>_xll.RHistory(H8,F20:F21,F18,,"CH:In;Fd TSREPEAT:N SORT:"&amp;F19,K17)</f>
        <v>Real-Time Engine Initialization Error</v>
      </c>
      <c r="L16" s="139" t="e">
        <f>_xll.qlIndexAddFixings(E8,K19,L19/100,TRUE,Trigger)</f>
        <v>#NUM!</v>
      </c>
      <c r="M16" s="213"/>
    </row>
    <row r="17" spans="1:25" x14ac:dyDescent="0.2">
      <c r="D17" s="348"/>
      <c r="E17" s="137"/>
      <c r="F17" s="175"/>
      <c r="G17" s="175"/>
      <c r="H17" s="140" t="s">
        <v>192</v>
      </c>
      <c r="I17" s="141" t="s">
        <v>192</v>
      </c>
      <c r="J17" s="175"/>
      <c r="K17" s="140"/>
      <c r="L17" s="141"/>
      <c r="M17" s="213"/>
    </row>
    <row r="18" spans="1:25" ht="22.5" x14ac:dyDescent="0.2">
      <c r="D18" s="72"/>
      <c r="E18" s="142" t="s">
        <v>127</v>
      </c>
      <c r="F18" s="143" t="str">
        <f>"START:"&amp;_xll.qlSettingsEvaluationDate(Trigger)&amp; " END:"&amp;_xll.qlSettingsEvaluationDate(Trigger)&amp;" INTERVAL:1D"</f>
        <v>START:42180 END:42180 INTERVAL:1D</v>
      </c>
      <c r="G18" s="175"/>
      <c r="H18" s="144" t="s">
        <v>214</v>
      </c>
      <c r="I18" s="145" t="s">
        <v>132</v>
      </c>
      <c r="J18" s="175"/>
      <c r="K18" s="144"/>
      <c r="L18" s="145"/>
      <c r="M18" s="213"/>
    </row>
    <row r="19" spans="1:25" ht="12" thickBot="1" x14ac:dyDescent="0.25">
      <c r="D19" s="72"/>
      <c r="E19" s="142" t="s">
        <v>128</v>
      </c>
      <c r="F19" s="35" t="s">
        <v>129</v>
      </c>
      <c r="G19" s="175"/>
      <c r="H19" s="146" t="e">
        <v>#N/A</v>
      </c>
      <c r="I19" s="147">
        <v>0.50944</v>
      </c>
      <c r="J19" s="175"/>
      <c r="K19" s="146"/>
      <c r="L19" s="147"/>
      <c r="M19" s="213"/>
    </row>
    <row r="20" spans="1:25" s="24" customFormat="1" ht="12" thickBot="1" x14ac:dyDescent="0.25">
      <c r="A20" s="25"/>
      <c r="B20" s="25"/>
      <c r="C20" s="25"/>
      <c r="D20" s="72"/>
      <c r="E20" s="142" t="s">
        <v>133</v>
      </c>
      <c r="F20" s="35" t="s">
        <v>130</v>
      </c>
      <c r="G20" s="175"/>
      <c r="H20" s="137"/>
      <c r="I20" s="137"/>
      <c r="J20" s="175"/>
      <c r="K20" s="137"/>
      <c r="L20" s="137"/>
      <c r="M20" s="213"/>
      <c r="N20" s="25"/>
      <c r="O20" s="25"/>
      <c r="P20" s="25"/>
      <c r="Q20" s="25"/>
      <c r="R20" s="25"/>
      <c r="S20" s="25"/>
      <c r="T20" s="25"/>
      <c r="U20" s="25"/>
      <c r="V20" s="25"/>
      <c r="W20" s="25"/>
      <c r="X20" s="25"/>
      <c r="Y20" s="25"/>
    </row>
    <row r="21" spans="1:25" s="24" customFormat="1" x14ac:dyDescent="0.2">
      <c r="A21" s="25"/>
      <c r="B21" s="25"/>
      <c r="C21" s="25"/>
      <c r="D21" s="72"/>
      <c r="E21" s="142"/>
      <c r="F21" s="35" t="s">
        <v>131</v>
      </c>
      <c r="G21" s="175"/>
      <c r="H21" s="138" t="str">
        <f>_xll.RHistory(H10,F20:F21,F18,,"CH:In;Fd TSREPEAT:N SORT:"&amp;F19,H22)</f>
        <v>Real-Time Engine Initialization Error</v>
      </c>
      <c r="I21" s="139" t="e">
        <f>_xll.qlIndexAddFixings(E10,H24,I24/100,TRUE,Trigger)</f>
        <v>#NUM!</v>
      </c>
      <c r="J21" s="175"/>
      <c r="K21" s="138" t="str">
        <f>_xll.RHistory(H9,F20:F21,F18,,"CH:In;Fd TSREPEAT:N SORT:"&amp;F19,K22)</f>
        <v>Real-Time Engine Initialization Error</v>
      </c>
      <c r="L21" s="139" t="e">
        <f>_xll.qlIndexAddFixings(E9,K24,L24/100,TRUE,Trigger)</f>
        <v>#NUM!</v>
      </c>
      <c r="M21" s="213"/>
      <c r="N21" s="25"/>
      <c r="O21" s="25"/>
      <c r="P21" s="25"/>
      <c r="Q21" s="25"/>
      <c r="R21" s="25"/>
      <c r="S21" s="25"/>
      <c r="T21" s="25"/>
      <c r="U21" s="25"/>
      <c r="V21" s="25"/>
      <c r="W21" s="25"/>
      <c r="X21" s="25"/>
      <c r="Y21" s="25"/>
    </row>
    <row r="22" spans="1:25" s="24" customFormat="1" x14ac:dyDescent="0.2">
      <c r="A22" s="25"/>
      <c r="B22" s="25"/>
      <c r="C22" s="25"/>
      <c r="D22" s="348"/>
      <c r="E22" s="137"/>
      <c r="F22" s="175"/>
      <c r="G22" s="175"/>
      <c r="H22" s="140" t="s">
        <v>193</v>
      </c>
      <c r="I22" s="141" t="s">
        <v>193</v>
      </c>
      <c r="J22" s="175"/>
      <c r="K22" s="140"/>
      <c r="L22" s="141"/>
      <c r="M22" s="213"/>
      <c r="N22" s="25"/>
      <c r="O22" s="25"/>
      <c r="P22" s="25"/>
      <c r="Q22" s="25"/>
      <c r="R22" s="25"/>
      <c r="S22" s="25"/>
      <c r="T22" s="25"/>
      <c r="U22" s="25"/>
      <c r="V22" s="25"/>
      <c r="W22" s="25"/>
      <c r="X22" s="25"/>
      <c r="Y22" s="25"/>
    </row>
    <row r="23" spans="1:25" s="24" customFormat="1" ht="22.5" x14ac:dyDescent="0.2">
      <c r="A23" s="25"/>
      <c r="B23" s="25"/>
      <c r="C23" s="25"/>
      <c r="D23" s="348"/>
      <c r="E23" s="137"/>
      <c r="F23" s="175"/>
      <c r="G23" s="175"/>
      <c r="H23" s="144" t="s">
        <v>214</v>
      </c>
      <c r="I23" s="145" t="s">
        <v>132</v>
      </c>
      <c r="J23" s="175"/>
      <c r="K23" s="144" t="s">
        <v>214</v>
      </c>
      <c r="L23" s="145" t="s">
        <v>132</v>
      </c>
      <c r="M23" s="213"/>
      <c r="N23" s="25"/>
      <c r="O23" s="25"/>
      <c r="P23" s="25"/>
      <c r="Q23" s="25"/>
      <c r="R23" s="25"/>
      <c r="S23" s="25"/>
      <c r="T23" s="25"/>
      <c r="U23" s="25"/>
      <c r="V23" s="25"/>
      <c r="W23" s="25"/>
      <c r="X23" s="25"/>
      <c r="Y23" s="25"/>
    </row>
    <row r="24" spans="1:25" s="24" customFormat="1" ht="12" thickBot="1" x14ac:dyDescent="0.25">
      <c r="A24" s="25"/>
      <c r="B24" s="25"/>
      <c r="C24" s="25"/>
      <c r="D24" s="348"/>
      <c r="E24" s="137"/>
      <c r="F24" s="175"/>
      <c r="G24" s="175"/>
      <c r="H24" s="146" t="e">
        <v>#N/A</v>
      </c>
      <c r="I24" s="147">
        <v>1.0427500000000001</v>
      </c>
      <c r="J24" s="175"/>
      <c r="K24" s="146"/>
      <c r="L24" s="147"/>
      <c r="M24" s="213"/>
      <c r="N24" s="25"/>
      <c r="O24" s="25"/>
      <c r="P24" s="25"/>
      <c r="Q24" s="25"/>
      <c r="R24" s="25"/>
      <c r="S24" s="25"/>
      <c r="T24" s="25"/>
      <c r="U24" s="25"/>
      <c r="V24" s="25"/>
      <c r="W24" s="25"/>
      <c r="X24" s="25"/>
      <c r="Y24" s="25"/>
    </row>
    <row r="25" spans="1:25" s="24" customFormat="1" x14ac:dyDescent="0.2">
      <c r="A25" s="25"/>
      <c r="B25" s="25"/>
      <c r="C25" s="25"/>
      <c r="D25" s="349"/>
      <c r="E25" s="350"/>
      <c r="F25" s="295"/>
      <c r="G25" s="295"/>
      <c r="H25" s="295"/>
      <c r="I25" s="295"/>
      <c r="J25" s="295"/>
      <c r="K25" s="295"/>
      <c r="L25" s="295"/>
      <c r="M25" s="303"/>
      <c r="N25" s="25"/>
      <c r="O25" s="25"/>
      <c r="P25" s="25"/>
      <c r="Q25" s="25"/>
      <c r="R25" s="25"/>
      <c r="S25" s="25"/>
      <c r="T25" s="25"/>
      <c r="U25" s="25"/>
      <c r="V25" s="25"/>
      <c r="W25" s="25"/>
      <c r="X25" s="25"/>
      <c r="Y25" s="25"/>
    </row>
    <row r="26" spans="1:25" s="24" customFormat="1" x14ac:dyDescent="0.2">
      <c r="A26" s="25"/>
      <c r="B26" s="25"/>
      <c r="C26" s="25"/>
      <c r="D26" s="25"/>
      <c r="E26" s="25"/>
      <c r="F26" s="25"/>
      <c r="G26" s="25"/>
      <c r="H26" s="25"/>
      <c r="I26" s="25"/>
      <c r="J26" s="25"/>
      <c r="K26" s="25"/>
      <c r="L26" s="25"/>
      <c r="M26" s="25"/>
      <c r="N26" s="25"/>
      <c r="O26" s="25"/>
      <c r="P26" s="25"/>
      <c r="Q26" s="25"/>
      <c r="R26" s="25"/>
      <c r="S26" s="25"/>
      <c r="T26" s="25"/>
      <c r="U26" s="25"/>
      <c r="V26" s="25"/>
      <c r="W26" s="25"/>
      <c r="X26" s="25"/>
      <c r="Y26" s="25"/>
    </row>
    <row r="27" spans="1:25" s="24" customFormat="1" x14ac:dyDescent="0.2">
      <c r="A27" s="25"/>
      <c r="B27" s="25"/>
      <c r="C27" s="25"/>
      <c r="D27" s="25"/>
      <c r="E27" s="25"/>
      <c r="F27" s="25"/>
      <c r="G27" s="25"/>
      <c r="H27" s="25"/>
      <c r="I27" s="25"/>
      <c r="J27" s="25"/>
      <c r="K27" s="25"/>
      <c r="L27" s="25"/>
      <c r="M27" s="25"/>
      <c r="N27" s="25"/>
      <c r="O27" s="25"/>
      <c r="P27" s="25"/>
      <c r="Q27" s="25"/>
      <c r="R27" s="25"/>
      <c r="S27" s="25"/>
      <c r="T27" s="25"/>
      <c r="U27" s="25"/>
      <c r="V27" s="25"/>
      <c r="W27" s="25"/>
      <c r="X27" s="25"/>
      <c r="Y27" s="25"/>
    </row>
    <row r="28" spans="1:25" s="24" customFormat="1" x14ac:dyDescent="0.2">
      <c r="A28" s="25"/>
      <c r="B28" s="25"/>
      <c r="C28" s="25"/>
      <c r="D28" s="25"/>
      <c r="E28" s="25"/>
      <c r="F28" s="25"/>
      <c r="G28" s="25"/>
      <c r="H28" s="25"/>
      <c r="I28" s="25"/>
      <c r="J28" s="25"/>
      <c r="K28" s="25"/>
      <c r="L28" s="25"/>
      <c r="M28" s="25"/>
      <c r="N28" s="25"/>
      <c r="O28" s="25"/>
      <c r="P28" s="25"/>
      <c r="Q28" s="25"/>
      <c r="R28" s="25"/>
      <c r="S28" s="25"/>
      <c r="T28" s="25"/>
      <c r="U28" s="25"/>
      <c r="V28" s="25"/>
      <c r="W28" s="25"/>
      <c r="X28" s="25"/>
      <c r="Y28" s="25"/>
    </row>
    <row r="29" spans="1:25" s="24" customFormat="1" x14ac:dyDescent="0.2">
      <c r="A29" s="25"/>
      <c r="B29" s="25"/>
      <c r="C29" s="25"/>
      <c r="D29" s="25"/>
      <c r="E29" s="25"/>
      <c r="F29" s="25"/>
      <c r="G29" s="25"/>
      <c r="H29" s="25"/>
      <c r="I29" s="25"/>
      <c r="J29" s="25"/>
      <c r="K29" s="25"/>
      <c r="L29" s="25"/>
      <c r="M29" s="25"/>
      <c r="N29" s="25"/>
      <c r="O29" s="25"/>
      <c r="P29" s="25"/>
      <c r="Q29" s="25"/>
      <c r="R29" s="25"/>
      <c r="S29" s="25"/>
      <c r="T29" s="25"/>
      <c r="U29" s="25"/>
      <c r="V29" s="25"/>
      <c r="W29" s="25"/>
      <c r="X29" s="25"/>
      <c r="Y29" s="25"/>
    </row>
    <row r="30" spans="1:25" s="24" customFormat="1" x14ac:dyDescent="0.2">
      <c r="A30" s="25"/>
      <c r="B30" s="25"/>
      <c r="C30" s="25"/>
      <c r="D30" s="25"/>
      <c r="E30" s="25"/>
      <c r="F30" s="25"/>
      <c r="G30" s="25"/>
      <c r="H30" s="25"/>
      <c r="I30" s="25"/>
      <c r="J30" s="25"/>
      <c r="K30" s="25"/>
      <c r="L30" s="25"/>
      <c r="M30" s="25"/>
      <c r="N30" s="25"/>
      <c r="O30" s="25"/>
      <c r="P30" s="25"/>
      <c r="Q30" s="25"/>
      <c r="R30" s="25"/>
      <c r="S30" s="25"/>
      <c r="T30" s="25"/>
      <c r="U30" s="25"/>
      <c r="V30" s="25"/>
      <c r="W30" s="25"/>
      <c r="X30" s="25"/>
      <c r="Y30" s="25"/>
    </row>
    <row r="31" spans="1:25" s="24" customFormat="1" x14ac:dyDescent="0.2">
      <c r="A31" s="25"/>
      <c r="B31" s="25"/>
      <c r="C31" s="25"/>
      <c r="D31" s="25"/>
      <c r="E31" s="25"/>
      <c r="F31" s="25"/>
      <c r="G31" s="25"/>
      <c r="H31" s="25"/>
      <c r="I31" s="25"/>
      <c r="J31" s="25"/>
      <c r="K31" s="25"/>
      <c r="L31" s="25"/>
      <c r="M31" s="25"/>
      <c r="N31" s="25"/>
      <c r="O31" s="25"/>
      <c r="P31" s="25"/>
      <c r="Q31" s="25"/>
      <c r="R31" s="25"/>
      <c r="S31" s="25"/>
      <c r="T31" s="25"/>
      <c r="U31" s="25"/>
      <c r="V31" s="25"/>
      <c r="W31" s="25"/>
      <c r="X31" s="25"/>
      <c r="Y31" s="25"/>
    </row>
    <row r="32" spans="1:25" s="24" customFormat="1" x14ac:dyDescent="0.2">
      <c r="A32" s="25"/>
      <c r="B32" s="25"/>
      <c r="C32" s="25"/>
      <c r="D32" s="25"/>
      <c r="E32" s="25"/>
      <c r="F32" s="25"/>
      <c r="G32" s="25"/>
      <c r="H32" s="25"/>
      <c r="I32" s="25"/>
      <c r="J32" s="25"/>
      <c r="K32" s="25"/>
      <c r="L32" s="25"/>
      <c r="M32" s="25"/>
      <c r="N32" s="25"/>
      <c r="O32" s="25"/>
      <c r="P32" s="25"/>
      <c r="Q32" s="25"/>
      <c r="R32" s="25"/>
      <c r="S32" s="25"/>
      <c r="T32" s="25"/>
      <c r="U32" s="25"/>
      <c r="V32" s="25"/>
      <c r="W32" s="25"/>
      <c r="X32" s="25"/>
      <c r="Y32" s="25"/>
    </row>
    <row r="33" spans="1:25" s="24" customFormat="1" x14ac:dyDescent="0.2">
      <c r="A33" s="25"/>
      <c r="B33" s="25"/>
      <c r="C33" s="25"/>
      <c r="D33" s="25"/>
      <c r="E33" s="25"/>
      <c r="F33" s="25"/>
      <c r="G33" s="25"/>
      <c r="H33" s="25"/>
      <c r="I33" s="25"/>
      <c r="J33" s="25"/>
      <c r="K33" s="25"/>
      <c r="L33" s="25"/>
      <c r="M33" s="25"/>
      <c r="N33" s="25"/>
      <c r="O33" s="25"/>
      <c r="P33" s="25"/>
      <c r="Q33" s="25"/>
      <c r="R33" s="25"/>
      <c r="S33" s="25"/>
      <c r="T33" s="25"/>
      <c r="U33" s="25"/>
      <c r="V33" s="25"/>
      <c r="W33" s="25"/>
      <c r="X33" s="25"/>
      <c r="Y33" s="25"/>
    </row>
    <row r="34" spans="1:25" s="24" customFormat="1" x14ac:dyDescent="0.2">
      <c r="A34" s="25"/>
      <c r="B34" s="25"/>
      <c r="C34" s="25"/>
      <c r="D34" s="25"/>
      <c r="E34" s="25"/>
      <c r="F34" s="25"/>
      <c r="G34" s="25"/>
      <c r="H34" s="25"/>
      <c r="I34" s="25"/>
      <c r="J34" s="25"/>
      <c r="K34" s="25"/>
      <c r="L34" s="25"/>
      <c r="M34" s="25"/>
      <c r="N34" s="25"/>
      <c r="O34" s="25"/>
      <c r="P34" s="25"/>
      <c r="Q34" s="25"/>
      <c r="R34" s="25"/>
      <c r="S34" s="25"/>
      <c r="T34" s="25"/>
      <c r="U34" s="25"/>
      <c r="V34" s="25"/>
      <c r="W34" s="25"/>
      <c r="X34" s="25"/>
      <c r="Y34" s="25"/>
    </row>
    <row r="35" spans="1:25" s="24" customFormat="1" x14ac:dyDescent="0.2">
      <c r="A35" s="25"/>
      <c r="B35" s="25"/>
      <c r="C35" s="25"/>
      <c r="D35" s="25"/>
      <c r="E35" s="25"/>
      <c r="F35" s="25"/>
      <c r="G35" s="25"/>
      <c r="H35" s="25"/>
      <c r="I35" s="25"/>
      <c r="J35" s="25"/>
      <c r="K35" s="25"/>
      <c r="L35" s="25"/>
      <c r="M35" s="25"/>
      <c r="N35" s="25"/>
      <c r="O35" s="25"/>
      <c r="P35" s="25"/>
      <c r="Q35" s="25"/>
      <c r="R35" s="25"/>
      <c r="S35" s="25"/>
      <c r="T35" s="25"/>
      <c r="U35" s="25"/>
      <c r="V35" s="25"/>
      <c r="W35" s="25"/>
      <c r="X35" s="25"/>
      <c r="Y35" s="25"/>
    </row>
  </sheetData>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T12"/>
  <sheetViews>
    <sheetView topLeftCell="I1" workbookViewId="0">
      <selection activeCell="M4" sqref="M4"/>
    </sheetView>
  </sheetViews>
  <sheetFormatPr defaultColWidth="25.42578125" defaultRowHeight="11.25" customHeight="1" outlineLevelCol="1" x14ac:dyDescent="0.2"/>
  <cols>
    <col min="1" max="1" width="3.140625" style="2" hidden="1" customWidth="1" outlineLevel="1"/>
    <col min="2" max="2" width="6" style="2" hidden="1" customWidth="1" outlineLevel="1"/>
    <col min="3" max="3" width="3.140625" style="2" hidden="1" customWidth="1" outlineLevel="1"/>
    <col min="4" max="4" width="2" style="2" hidden="1" customWidth="1" outlineLevel="1"/>
    <col min="5" max="5" width="21.42578125" style="2" hidden="1" customWidth="1" outlineLevel="1"/>
    <col min="6" max="6" width="20.140625" style="2" hidden="1" customWidth="1" outlineLevel="1"/>
    <col min="7" max="7" width="25.42578125" style="2" hidden="1" customWidth="1" outlineLevel="1"/>
    <col min="8" max="8" width="2.7109375" style="2" hidden="1" customWidth="1" outlineLevel="1"/>
    <col min="9" max="9" width="2.5703125" style="2" customWidth="1" collapsed="1"/>
    <col min="10" max="10" width="2.7109375" style="2" customWidth="1"/>
    <col min="11" max="11" width="4.28515625" style="2" customWidth="1"/>
    <col min="12" max="13" width="14.85546875" style="2" customWidth="1"/>
    <col min="14" max="14" width="10.7109375" style="2" customWidth="1"/>
    <col min="15" max="15" width="2.7109375" style="2" customWidth="1"/>
    <col min="16" max="16" width="10.7109375" style="2" customWidth="1"/>
    <col min="17" max="17" width="2.7109375" style="2" customWidth="1"/>
    <col min="18" max="19" width="10.7109375" style="2" customWidth="1"/>
    <col min="20" max="20" width="2.7109375" style="2" customWidth="1"/>
    <col min="21" max="21" width="5.7109375" style="2" customWidth="1"/>
    <col min="22" max="22" width="9.42578125" style="2" bestFit="1" customWidth="1"/>
    <col min="23" max="23" width="15" style="2" bestFit="1" customWidth="1"/>
    <col min="24" max="24" width="9.85546875" style="2" bestFit="1" customWidth="1"/>
    <col min="25" max="26" width="8.7109375" style="2" bestFit="1" customWidth="1"/>
    <col min="27" max="16384" width="25.42578125" style="2"/>
  </cols>
  <sheetData>
    <row r="1" spans="1:20" ht="11.25" customHeight="1" x14ac:dyDescent="0.2">
      <c r="A1" s="19"/>
      <c r="B1" s="19"/>
      <c r="C1" s="19"/>
      <c r="D1" s="70"/>
      <c r="E1" s="70"/>
      <c r="F1" s="70"/>
      <c r="G1" s="70"/>
      <c r="H1" s="71"/>
      <c r="J1" s="287" t="s">
        <v>167</v>
      </c>
      <c r="K1" s="178"/>
      <c r="L1" s="178"/>
      <c r="M1" s="178"/>
      <c r="N1" s="178"/>
      <c r="O1" s="178"/>
      <c r="P1" s="178"/>
      <c r="Q1" s="178"/>
      <c r="R1" s="178"/>
      <c r="S1" s="178"/>
      <c r="T1" s="215"/>
    </row>
    <row r="2" spans="1:20" ht="11.25" customHeight="1" x14ac:dyDescent="0.2">
      <c r="A2" s="72"/>
      <c r="B2" s="40"/>
      <c r="C2" s="40"/>
      <c r="D2" s="40"/>
      <c r="E2" s="40"/>
      <c r="F2" s="40"/>
      <c r="G2" s="40"/>
      <c r="H2" s="73"/>
      <c r="J2" s="216"/>
      <c r="K2" s="174"/>
      <c r="L2" s="275"/>
      <c r="M2" s="261">
        <f>VLOOKUP(J1,AreaTable,2,FALSE)</f>
        <v>0</v>
      </c>
      <c r="N2" s="177"/>
      <c r="O2" s="177"/>
      <c r="P2" s="177"/>
      <c r="Q2" s="177"/>
      <c r="R2" s="177"/>
      <c r="S2" s="196">
        <f>_xll.ohTrigger(S5:S11)</f>
        <v>1</v>
      </c>
      <c r="T2" s="217"/>
    </row>
    <row r="3" spans="1:20" ht="11.25" customHeight="1" x14ac:dyDescent="0.2">
      <c r="A3" s="74"/>
      <c r="B3" s="75"/>
      <c r="C3" s="75"/>
      <c r="D3" s="40"/>
      <c r="E3" s="40"/>
      <c r="F3" s="40"/>
      <c r="G3" s="40"/>
      <c r="H3" s="73"/>
      <c r="J3" s="179"/>
      <c r="K3" s="177"/>
      <c r="L3" s="174"/>
      <c r="M3" s="174"/>
      <c r="N3" s="174"/>
      <c r="O3" s="177"/>
      <c r="P3" s="177"/>
      <c r="Q3" s="177"/>
      <c r="R3" s="174"/>
      <c r="S3" s="210"/>
      <c r="T3" s="180"/>
    </row>
    <row r="4" spans="1:20" ht="21" customHeight="1" x14ac:dyDescent="0.2">
      <c r="A4" s="56"/>
      <c r="B4" s="296" t="s">
        <v>20</v>
      </c>
      <c r="C4" s="212"/>
      <c r="D4" s="214"/>
      <c r="E4" s="212" t="s">
        <v>145</v>
      </c>
      <c r="F4" s="192" t="s">
        <v>165</v>
      </c>
      <c r="G4" s="192" t="str">
        <f>_xll.ohRangeRetrieveError(F4)</f>
        <v/>
      </c>
      <c r="H4" s="73"/>
      <c r="J4" s="179"/>
      <c r="K4" s="190"/>
      <c r="L4" s="193" t="s">
        <v>126</v>
      </c>
      <c r="M4" s="194"/>
      <c r="N4" s="212"/>
      <c r="O4" s="177"/>
      <c r="P4" s="184" t="s">
        <v>97</v>
      </c>
      <c r="Q4" s="177"/>
      <c r="R4" s="185" t="s">
        <v>96</v>
      </c>
      <c r="S4" s="186" t="s">
        <v>95</v>
      </c>
      <c r="T4" s="180"/>
    </row>
    <row r="5" spans="1:20" ht="11.25" customHeight="1" x14ac:dyDescent="0.2">
      <c r="A5" s="56"/>
      <c r="B5" s="57" t="str">
        <f>K5</f>
        <v>ON</v>
      </c>
      <c r="C5" s="58"/>
      <c r="D5" s="59" t="s">
        <v>177</v>
      </c>
      <c r="E5" s="60" t="str">
        <f t="shared" ref="E5:E11" si="0">Currency&amp;B5&amp;$D5&amp;QuoteSuffix</f>
        <v>GBPOND_Quote</v>
      </c>
      <c r="F5" s="60" t="str">
        <f>_xll.qlSimpleQuote(E5,,RateTickValue,Permanent,Trigger,ObjectOverwrite)</f>
        <v>GBPOND_Quote#0000</v>
      </c>
      <c r="G5" s="61" t="str">
        <f>_xll.ohRangeRetrieveError(F5)</f>
        <v/>
      </c>
      <c r="H5" s="73"/>
      <c r="J5" s="179"/>
      <c r="K5" s="76" t="s">
        <v>56</v>
      </c>
      <c r="L5" s="77" t="str">
        <f t="shared" ref="L5:L11" si="1">Currency&amp;K5&amp;"FSR"</f>
        <v>GBPONFSR</v>
      </c>
      <c r="M5" s="267" t="str">
        <f t="array" ref="M5:M11">GBPLibor!H4:H10</f>
        <v>GBPONFSR=</v>
      </c>
      <c r="N5" s="383">
        <f t="array" ref="N5:N11">GBPLibor!J4:J10</f>
        <v>0.48125000000000001</v>
      </c>
      <c r="O5" s="265"/>
      <c r="P5" s="235">
        <v>0.48188000000000003</v>
      </c>
      <c r="Q5" s="237"/>
      <c r="R5" s="235">
        <f t="array" ref="R5:R11">QuoteStatic</f>
        <v>0.48188000000000003</v>
      </c>
      <c r="S5" s="201" t="e">
        <f>_xll.qlSimpleQuoteSetValue(F5,R5/100,Trigger)</f>
        <v>#N/A</v>
      </c>
      <c r="T5" s="180"/>
    </row>
    <row r="6" spans="1:20" ht="11.25" customHeight="1" x14ac:dyDescent="0.2">
      <c r="A6" s="56"/>
      <c r="B6" s="62" t="str">
        <f t="shared" ref="B6:B11" si="2">K6</f>
        <v>SW</v>
      </c>
      <c r="C6" s="63"/>
      <c r="D6" s="64" t="s">
        <v>177</v>
      </c>
      <c r="E6" s="53" t="str">
        <f t="shared" si="0"/>
        <v>GBPSWD_Quote</v>
      </c>
      <c r="F6" s="53" t="str">
        <f>_xll.qlSimpleQuote(E6,,RateTickValue,Permanent,Trigger,ObjectOverwrite)</f>
        <v>GBPSWD_Quote#0000</v>
      </c>
      <c r="G6" s="65" t="str">
        <f>_xll.ohRangeRetrieveError(F6)</f>
        <v/>
      </c>
      <c r="H6" s="73"/>
      <c r="J6" s="179"/>
      <c r="K6" s="78" t="s">
        <v>19</v>
      </c>
      <c r="L6" s="267" t="str">
        <f t="shared" si="1"/>
        <v>GBPSWFSR</v>
      </c>
      <c r="M6" s="267" t="str">
        <v>GBPSWFSR=</v>
      </c>
      <c r="N6" s="384">
        <v>0.48987999999999998</v>
      </c>
      <c r="O6" s="265"/>
      <c r="P6" s="234">
        <v>0.49112999999999996</v>
      </c>
      <c r="Q6" s="237"/>
      <c r="R6" s="234">
        <v>0.49112999999999996</v>
      </c>
      <c r="S6" s="202" t="e">
        <f>_xll.qlSimpleQuoteSetValue(F6,R6/100,Trigger)</f>
        <v>#N/A</v>
      </c>
      <c r="T6" s="180"/>
    </row>
    <row r="7" spans="1:20" ht="11.25" customHeight="1" x14ac:dyDescent="0.2">
      <c r="A7" s="56"/>
      <c r="B7" s="62" t="str">
        <f t="shared" si="2"/>
        <v>1M</v>
      </c>
      <c r="C7" s="63"/>
      <c r="D7" s="64" t="s">
        <v>177</v>
      </c>
      <c r="E7" s="53" t="str">
        <f t="shared" si="0"/>
        <v>GBP1MD_Quote</v>
      </c>
      <c r="F7" s="53" t="str">
        <f>_xll.qlSimpleQuote(E7,,RateTickValue,Permanent,Trigger,ObjectOverwrite)</f>
        <v>GBP1MD_Quote#0000</v>
      </c>
      <c r="G7" s="65" t="str">
        <f>_xll.ohRangeRetrieveError(F7)</f>
        <v/>
      </c>
      <c r="H7" s="136"/>
      <c r="J7" s="179"/>
      <c r="K7" s="78" t="s">
        <v>16</v>
      </c>
      <c r="L7" s="267" t="str">
        <f t="shared" si="1"/>
        <v>GBP1MFSR</v>
      </c>
      <c r="M7" s="267" t="str">
        <v>GBP1MFSR=</v>
      </c>
      <c r="N7" s="384">
        <v>0.50944</v>
      </c>
      <c r="O7" s="265"/>
      <c r="P7" s="234">
        <v>0.50975000000000004</v>
      </c>
      <c r="Q7" s="237"/>
      <c r="R7" s="234">
        <v>0.50975000000000004</v>
      </c>
      <c r="S7" s="202" t="e">
        <f>_xll.qlSimpleQuoteSetValue(F7,R7/100,Trigger)</f>
        <v>#N/A</v>
      </c>
      <c r="T7" s="180"/>
    </row>
    <row r="8" spans="1:20" ht="11.25" customHeight="1" x14ac:dyDescent="0.2">
      <c r="A8" s="56"/>
      <c r="B8" s="62" t="str">
        <f t="shared" si="2"/>
        <v>2M</v>
      </c>
      <c r="C8" s="63"/>
      <c r="D8" s="64" t="s">
        <v>177</v>
      </c>
      <c r="E8" s="53" t="str">
        <f t="shared" si="0"/>
        <v>GBP2MD_Quote</v>
      </c>
      <c r="F8" s="53" t="str">
        <f>_xll.qlSimpleQuote(E8,,RateTickValue,Permanent,Trigger,ObjectOverwrite)</f>
        <v>GBP2MD_Quote#0000</v>
      </c>
      <c r="G8" s="65" t="str">
        <f>_xll.ohRangeRetrieveError(F8)</f>
        <v/>
      </c>
      <c r="H8" s="136"/>
      <c r="J8" s="179"/>
      <c r="K8" s="78" t="s">
        <v>15</v>
      </c>
      <c r="L8" s="267" t="str">
        <f t="shared" si="1"/>
        <v>GBP2MFSR</v>
      </c>
      <c r="M8" s="267" t="str">
        <v>GBP2MFSR=</v>
      </c>
      <c r="N8" s="384">
        <v>0.54175000000000006</v>
      </c>
      <c r="O8" s="265"/>
      <c r="P8" s="234">
        <v>0.54230999999999996</v>
      </c>
      <c r="Q8" s="237"/>
      <c r="R8" s="234">
        <v>0.54230999999999996</v>
      </c>
      <c r="S8" s="202" t="e">
        <f>_xll.qlSimpleQuoteSetValue(F8,R8/100,Trigger)</f>
        <v>#N/A</v>
      </c>
      <c r="T8" s="180"/>
    </row>
    <row r="9" spans="1:20" ht="11.25" customHeight="1" x14ac:dyDescent="0.2">
      <c r="A9" s="56"/>
      <c r="B9" s="62" t="str">
        <f t="shared" si="2"/>
        <v>3M</v>
      </c>
      <c r="C9" s="63"/>
      <c r="D9" s="64" t="s">
        <v>177</v>
      </c>
      <c r="E9" s="53" t="str">
        <f t="shared" si="0"/>
        <v>GBP3MD_Quote</v>
      </c>
      <c r="F9" s="53" t="str">
        <f>_xll.qlSimpleQuote(E9,,RateTickValue,Permanent,Trigger,ObjectOverwrite)</f>
        <v>GBP3MD_Quote#0000</v>
      </c>
      <c r="G9" s="65" t="str">
        <f>_xll.ohRangeRetrieveError(F9)</f>
        <v/>
      </c>
      <c r="H9" s="136"/>
      <c r="J9" s="179"/>
      <c r="K9" s="78" t="s">
        <v>14</v>
      </c>
      <c r="L9" s="267" t="str">
        <f t="shared" si="1"/>
        <v>GBP3MFSR</v>
      </c>
      <c r="M9" s="267" t="str">
        <v>GBP3MFSR=</v>
      </c>
      <c r="N9" s="384">
        <v>0.58312999999999993</v>
      </c>
      <c r="O9" s="265"/>
      <c r="P9" s="234">
        <v>0.57499999999999996</v>
      </c>
      <c r="Q9" s="237"/>
      <c r="R9" s="234">
        <v>0.57499999999999996</v>
      </c>
      <c r="S9" s="202" t="e">
        <f>_xll.qlSimpleQuoteSetValue(F9,R9/100,Trigger)</f>
        <v>#N/A</v>
      </c>
      <c r="T9" s="180"/>
    </row>
    <row r="10" spans="1:20" ht="11.25" customHeight="1" x14ac:dyDescent="0.2">
      <c r="A10" s="56"/>
      <c r="B10" s="62" t="str">
        <f t="shared" si="2"/>
        <v>6M</v>
      </c>
      <c r="C10" s="63"/>
      <c r="D10" s="64" t="s">
        <v>177</v>
      </c>
      <c r="E10" s="53" t="str">
        <f t="shared" si="0"/>
        <v>GBP6MD_Quote</v>
      </c>
      <c r="F10" s="53" t="str">
        <f>_xll.qlSimpleQuote(E10,,RateTickValue,Permanent,Trigger,ObjectOverwrite)</f>
        <v>GBP6MD_Quote#0000</v>
      </c>
      <c r="G10" s="65" t="str">
        <f>_xll.ohRangeRetrieveError(F10)</f>
        <v/>
      </c>
      <c r="H10" s="136"/>
      <c r="J10" s="179"/>
      <c r="K10" s="78" t="s">
        <v>11</v>
      </c>
      <c r="L10" s="267" t="str">
        <f t="shared" si="1"/>
        <v>GBP6MFSR</v>
      </c>
      <c r="M10" s="267" t="str">
        <v>GBP6MFSR=</v>
      </c>
      <c r="N10" s="384">
        <v>0.75</v>
      </c>
      <c r="O10" s="265"/>
      <c r="P10" s="234">
        <v>0.73813000000000006</v>
      </c>
      <c r="Q10" s="237"/>
      <c r="R10" s="234">
        <v>0.73813000000000006</v>
      </c>
      <c r="S10" s="202" t="e">
        <f>_xll.qlSimpleQuoteSetValue(F10,R10/100,Trigger)</f>
        <v>#N/A</v>
      </c>
      <c r="T10" s="180"/>
    </row>
    <row r="11" spans="1:20" ht="11.25" customHeight="1" x14ac:dyDescent="0.2">
      <c r="A11" s="56"/>
      <c r="B11" s="66" t="str">
        <f t="shared" si="2"/>
        <v>1Y</v>
      </c>
      <c r="C11" s="67"/>
      <c r="D11" s="68" t="s">
        <v>177</v>
      </c>
      <c r="E11" s="55" t="str">
        <f t="shared" si="0"/>
        <v>GBP1YD_Quote</v>
      </c>
      <c r="F11" s="55" t="str">
        <f>_xll.qlSimpleQuote(E11,,RateTickValue,Permanent,Trigger,ObjectOverwrite)</f>
        <v>GBP1YD_Quote#0000</v>
      </c>
      <c r="G11" s="69" t="str">
        <f>_xll.ohRangeRetrieveError(F11)</f>
        <v/>
      </c>
      <c r="H11" s="136"/>
      <c r="J11" s="179"/>
      <c r="K11" s="81" t="s">
        <v>5</v>
      </c>
      <c r="L11" s="269" t="str">
        <f t="shared" si="1"/>
        <v>GBP1YFSR</v>
      </c>
      <c r="M11" s="269" t="str">
        <v>GBP1YFSR=</v>
      </c>
      <c r="N11" s="385">
        <v>1.0427500000000001</v>
      </c>
      <c r="O11" s="265"/>
      <c r="P11" s="236">
        <v>1.0558799999999999</v>
      </c>
      <c r="Q11" s="237"/>
      <c r="R11" s="236">
        <v>1.0558799999999999</v>
      </c>
      <c r="S11" s="204" t="e">
        <f>_xll.qlSimpleQuoteSetValue(F11,R11/100,Trigger)</f>
        <v>#N/A</v>
      </c>
      <c r="T11" s="180"/>
    </row>
    <row r="12" spans="1:20" ht="11.25" customHeight="1" x14ac:dyDescent="0.2">
      <c r="A12" s="116"/>
      <c r="B12" s="117"/>
      <c r="C12" s="117"/>
      <c r="D12" s="117"/>
      <c r="E12" s="117"/>
      <c r="F12" s="117"/>
      <c r="G12" s="117"/>
      <c r="H12" s="118"/>
      <c r="J12" s="218"/>
      <c r="K12" s="219"/>
      <c r="L12" s="219"/>
      <c r="M12" s="219"/>
      <c r="N12" s="219"/>
      <c r="O12" s="219"/>
      <c r="P12" s="219"/>
      <c r="Q12" s="219"/>
      <c r="R12" s="219"/>
      <c r="S12" s="219"/>
      <c r="T12" s="221"/>
    </row>
  </sheetData>
  <conditionalFormatting sqref="S6:S11">
    <cfRule type="cellIs" dxfId="43" priority="1" stopIfTrue="1" operator="greaterThan">
      <formula>0</formula>
    </cfRule>
    <cfRule type="cellIs" dxfId="42" priority="2" stopIfTrue="1" operator="lessThan">
      <formula>0</formula>
    </cfRule>
  </conditionalFormatting>
  <conditionalFormatting sqref="S5">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O4" sqref="O4"/>
    </sheetView>
  </sheetViews>
  <sheetFormatPr defaultRowHeight="11.25" outlineLevelCol="1" x14ac:dyDescent="0.2"/>
  <cols>
    <col min="1" max="2" width="2.7109375" style="2" hidden="1" customWidth="1" outlineLevel="1"/>
    <col min="3" max="3" width="2.7109375" style="241" hidden="1" customWidth="1" outlineLevel="1"/>
    <col min="4" max="4" width="5" style="2" hidden="1" customWidth="1" outlineLevel="1"/>
    <col min="5" max="5" width="16.140625" style="2" hidden="1" customWidth="1" outlineLevel="1"/>
    <col min="6" max="6" width="21.42578125" style="2" hidden="1" customWidth="1" outlineLevel="1"/>
    <col min="7" max="7" width="25.7109375" style="160"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41"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26" width="10" style="2" bestFit="1" customWidth="1"/>
    <col min="27" max="16384" width="9.140625" style="2"/>
  </cols>
  <sheetData>
    <row r="1" spans="1:25" x14ac:dyDescent="0.2">
      <c r="A1" s="338"/>
      <c r="B1" s="339"/>
      <c r="C1" s="339"/>
      <c r="D1" s="339"/>
      <c r="E1" s="339"/>
      <c r="F1" s="340"/>
      <c r="G1" s="339"/>
      <c r="H1" s="341"/>
      <c r="J1" s="298" t="s">
        <v>174</v>
      </c>
      <c r="K1" s="70"/>
      <c r="L1" s="70"/>
      <c r="M1" s="70"/>
      <c r="N1" s="70"/>
      <c r="O1" s="70"/>
      <c r="P1" s="70"/>
      <c r="Q1" s="70"/>
      <c r="R1" s="70"/>
      <c r="S1" s="70"/>
      <c r="T1" s="70"/>
      <c r="U1" s="70"/>
      <c r="V1" s="70"/>
      <c r="W1" s="70"/>
      <c r="X1" s="70"/>
      <c r="Y1" s="71"/>
    </row>
    <row r="2" spans="1:25" x14ac:dyDescent="0.2">
      <c r="A2" s="342"/>
      <c r="B2" s="161"/>
      <c r="C2" s="161"/>
      <c r="D2" s="161"/>
      <c r="E2" s="161"/>
      <c r="F2" s="161"/>
      <c r="G2" s="343"/>
      <c r="H2" s="344"/>
      <c r="J2" s="72"/>
      <c r="K2" s="175"/>
      <c r="L2" s="175"/>
      <c r="M2" s="175"/>
      <c r="N2" s="175"/>
      <c r="O2" s="261" t="str">
        <f>VLOOKUP(J1,AreaTable,2,FALSE)</f>
        <v>ICAP</v>
      </c>
      <c r="P2" s="175"/>
      <c r="Q2" s="175"/>
      <c r="R2" s="265"/>
      <c r="S2" s="265"/>
      <c r="T2" s="265"/>
      <c r="U2" s="265"/>
      <c r="V2" s="265"/>
      <c r="W2" s="265"/>
      <c r="X2" s="162">
        <f>_xll.ohTrigger(X5:X58)</f>
        <v>1</v>
      </c>
      <c r="Y2" s="213"/>
    </row>
    <row r="3" spans="1:25" x14ac:dyDescent="0.2">
      <c r="A3" s="342"/>
      <c r="B3" s="161"/>
      <c r="C3" s="161"/>
      <c r="D3" s="161"/>
      <c r="E3" s="161"/>
      <c r="F3" s="161"/>
      <c r="G3" s="343"/>
      <c r="H3" s="344"/>
      <c r="J3" s="299"/>
      <c r="K3" s="175"/>
      <c r="L3" s="175"/>
      <c r="M3" s="265"/>
      <c r="N3" s="175"/>
      <c r="O3" s="175"/>
      <c r="P3" s="175"/>
      <c r="Q3" s="175"/>
      <c r="R3" s="175"/>
      <c r="S3" s="175"/>
      <c r="T3" s="265"/>
      <c r="U3" s="265"/>
      <c r="V3" s="265"/>
      <c r="W3" s="175"/>
      <c r="X3" s="175"/>
      <c r="Y3" s="300"/>
    </row>
    <row r="4" spans="1:25" ht="21" customHeight="1" x14ac:dyDescent="0.2">
      <c r="A4" s="179"/>
      <c r="B4" s="296"/>
      <c r="C4" s="297"/>
      <c r="D4" s="214"/>
      <c r="E4" s="212" t="s">
        <v>145</v>
      </c>
      <c r="F4" s="192" t="s">
        <v>165</v>
      </c>
      <c r="G4" s="192" t="str">
        <f>_xll.ohRangeRetrieveError(F4)</f>
        <v/>
      </c>
      <c r="H4" s="217"/>
      <c r="J4" s="299"/>
      <c r="K4" s="191"/>
      <c r="L4" s="191"/>
      <c r="M4" s="191"/>
      <c r="N4" s="212" t="s">
        <v>126</v>
      </c>
      <c r="O4" s="194" t="str">
        <f>_xll.RData(O5:O58,P4:Q4,,ReutersRtMode,,P5)</f>
        <v>Real-Time Engine Initialization Error</v>
      </c>
      <c r="P4" s="184" t="s">
        <v>100</v>
      </c>
      <c r="Q4" s="184" t="s">
        <v>79</v>
      </c>
      <c r="R4" s="184" t="s">
        <v>175</v>
      </c>
      <c r="S4" s="184" t="s">
        <v>162</v>
      </c>
      <c r="T4" s="265"/>
      <c r="U4" s="184" t="s">
        <v>97</v>
      </c>
      <c r="V4" s="265"/>
      <c r="W4" s="184" t="s">
        <v>96</v>
      </c>
      <c r="X4" s="184" t="s">
        <v>95</v>
      </c>
      <c r="Y4" s="300"/>
    </row>
    <row r="5" spans="1:25" x14ac:dyDescent="0.2">
      <c r="A5" s="179"/>
      <c r="B5" s="187">
        <f>K5</f>
        <v>1</v>
      </c>
      <c r="C5" s="187" t="str">
        <f>L5</f>
        <v>x</v>
      </c>
      <c r="D5" s="187" t="str">
        <f>M5</f>
        <v>4F</v>
      </c>
      <c r="E5" s="197" t="str">
        <f t="shared" ref="E5:E36" si="0">Currency&amp;$B5&amp;C5&amp;$D5&amp;QuoteSuffix</f>
        <v>GBP1x4F_Quote</v>
      </c>
      <c r="F5" s="187" t="str">
        <f>_xll.qlSimpleQuote(E5,,RateTickValue,Permanent,Trigger,ObjectOverwrite)</f>
        <v>GBP1x4F_Quote#0000</v>
      </c>
      <c r="G5" s="243" t="str">
        <f>_xll.ohRangeRetrieveError(F5)</f>
        <v/>
      </c>
      <c r="H5" s="217"/>
      <c r="J5" s="299"/>
      <c r="K5" s="308">
        <v>1</v>
      </c>
      <c r="L5" s="308" t="s">
        <v>178</v>
      </c>
      <c r="M5" s="308" t="str">
        <f>K5+3&amp;"F"</f>
        <v>4F</v>
      </c>
      <c r="N5" s="85" t="str">
        <f t="shared" ref="N5:N36" si="1">Currency&amp;$K5&amp;L5&amp;$M5</f>
        <v>GBP1x4F</v>
      </c>
      <c r="O5" s="205" t="str">
        <f t="array" ref="O5:O58">UPPER(Instruments)&amp;"="&amp;VLOOKUP(Contributor,ContributorTable,2,FALSE)</f>
        <v>GBP1X4F=ICAP</v>
      </c>
      <c r="P5" s="235">
        <v>0.55999999999999994</v>
      </c>
      <c r="Q5" s="235">
        <v>0.61</v>
      </c>
      <c r="R5" s="235">
        <f t="shared" ref="R5:R58" si="2">IF(ISERROR(AVERAGE(P5,Q5)),#NUM!,AVERAGE(P5,Q5))</f>
        <v>0.58499999999999996</v>
      </c>
      <c r="S5" s="235">
        <f>(R5-P5)*2</f>
        <v>5.0000000000000044E-2</v>
      </c>
      <c r="T5" s="265"/>
      <c r="U5" s="235">
        <v>0.6</v>
      </c>
      <c r="V5" s="265"/>
      <c r="W5" s="125">
        <f t="array" ref="W5:W58">QuoteStatic</f>
        <v>0.6</v>
      </c>
      <c r="X5" s="304" t="e">
        <f>_xll.qlSimpleQuoteSetValue(F5,W5/100,Trigger)</f>
        <v>#N/A</v>
      </c>
      <c r="Y5" s="300"/>
    </row>
    <row r="6" spans="1:25" x14ac:dyDescent="0.2">
      <c r="A6" s="179"/>
      <c r="B6" s="188">
        <f t="shared" ref="B6:B58" si="3">K6</f>
        <v>2</v>
      </c>
      <c r="C6" s="188" t="str">
        <f t="shared" ref="C6:C58" si="4">L6</f>
        <v>x</v>
      </c>
      <c r="D6" s="188" t="str">
        <f t="shared" ref="D6:D58" si="5">M6</f>
        <v>5F</v>
      </c>
      <c r="E6" s="198" t="str">
        <f t="shared" si="0"/>
        <v>GBP2x5F_Quote</v>
      </c>
      <c r="F6" s="188" t="str">
        <f>_xll.qlSimpleQuote(E6,,RateTickValue,Permanent,Trigger,ObjectOverwrite)</f>
        <v>GBP2x5F_Quote#0000</v>
      </c>
      <c r="G6" s="244" t="str">
        <f>_xll.ohRangeRetrieveError(F6)</f>
        <v/>
      </c>
      <c r="H6" s="217"/>
      <c r="J6" s="299"/>
      <c r="K6" s="309">
        <v>2</v>
      </c>
      <c r="L6" s="309" t="s">
        <v>178</v>
      </c>
      <c r="M6" s="309" t="str">
        <f t="shared" ref="M6:M16" si="6">K6+3&amp;"F"</f>
        <v>5F</v>
      </c>
      <c r="N6" s="86" t="str">
        <f t="shared" si="1"/>
        <v>GBP2x5F</v>
      </c>
      <c r="O6" s="200" t="str">
        <v>GBP2X5F=ICAP</v>
      </c>
      <c r="P6" s="234">
        <v>0.57499999999999996</v>
      </c>
      <c r="Q6" s="234">
        <v>0.625</v>
      </c>
      <c r="R6" s="234">
        <f t="shared" si="2"/>
        <v>0.6</v>
      </c>
      <c r="S6" s="234">
        <f t="shared" ref="S6:S58" si="7">(R6-P6)*2</f>
        <v>5.0000000000000044E-2</v>
      </c>
      <c r="T6" s="265"/>
      <c r="U6" s="234">
        <v>0.625</v>
      </c>
      <c r="V6" s="265"/>
      <c r="W6" s="127">
        <v>0.625</v>
      </c>
      <c r="X6" s="305" t="e">
        <f>_xll.qlSimpleQuoteSetValue(F6,W6/100,Trigger)</f>
        <v>#N/A</v>
      </c>
      <c r="Y6" s="300"/>
    </row>
    <row r="7" spans="1:25" x14ac:dyDescent="0.2">
      <c r="A7" s="179"/>
      <c r="B7" s="188">
        <f t="shared" si="3"/>
        <v>3</v>
      </c>
      <c r="C7" s="188" t="str">
        <f t="shared" si="4"/>
        <v>x</v>
      </c>
      <c r="D7" s="188" t="str">
        <f t="shared" si="5"/>
        <v>6F</v>
      </c>
      <c r="E7" s="198" t="str">
        <f t="shared" si="0"/>
        <v>GBP3x6F_Quote</v>
      </c>
      <c r="F7" s="188" t="str">
        <f>_xll.qlSimpleQuote(E7,,RateTickValue,Permanent,Trigger,ObjectOverwrite)</f>
        <v>GBP3x6F_Quote#0000</v>
      </c>
      <c r="G7" s="244" t="str">
        <f>_xll.ohRangeRetrieveError(F7)</f>
        <v/>
      </c>
      <c r="H7" s="217"/>
      <c r="J7" s="299"/>
      <c r="K7" s="309">
        <v>3</v>
      </c>
      <c r="L7" s="309" t="s">
        <v>178</v>
      </c>
      <c r="M7" s="309" t="str">
        <f t="shared" si="6"/>
        <v>6F</v>
      </c>
      <c r="N7" s="86" t="str">
        <f t="shared" si="1"/>
        <v>GBP3x6F</v>
      </c>
      <c r="O7" s="200" t="str">
        <v>GBP3X6F=ICAP</v>
      </c>
      <c r="P7" s="234">
        <v>0.58499999999999996</v>
      </c>
      <c r="Q7" s="234">
        <v>0.63500000000000001</v>
      </c>
      <c r="R7" s="234">
        <f t="shared" si="2"/>
        <v>0.61</v>
      </c>
      <c r="S7" s="234">
        <f t="shared" si="7"/>
        <v>5.0000000000000044E-2</v>
      </c>
      <c r="T7" s="265"/>
      <c r="U7" s="234">
        <v>0.65999999999999992</v>
      </c>
      <c r="V7" s="265"/>
      <c r="W7" s="127">
        <v>0.65999999999999992</v>
      </c>
      <c r="X7" s="305" t="e">
        <f>_xll.qlSimpleQuoteSetValue(F7,W7/100,Trigger)</f>
        <v>#N/A</v>
      </c>
      <c r="Y7" s="300"/>
    </row>
    <row r="8" spans="1:25" x14ac:dyDescent="0.2">
      <c r="A8" s="179"/>
      <c r="B8" s="188">
        <f t="shared" si="3"/>
        <v>4</v>
      </c>
      <c r="C8" s="188" t="str">
        <f t="shared" si="4"/>
        <v>x</v>
      </c>
      <c r="D8" s="188" t="str">
        <f t="shared" si="5"/>
        <v>7F</v>
      </c>
      <c r="E8" s="198" t="str">
        <f t="shared" si="0"/>
        <v>GBP4x7F_Quote</v>
      </c>
      <c r="F8" s="188" t="str">
        <f>_xll.qlSimpleQuote(E8,,RateTickValue,Permanent,Trigger,ObjectOverwrite)</f>
        <v>GBP4x7F_Quote#0000</v>
      </c>
      <c r="G8" s="244" t="str">
        <f>_xll.ohRangeRetrieveError(F8)</f>
        <v/>
      </c>
      <c r="H8" s="217"/>
      <c r="J8" s="299"/>
      <c r="K8" s="309">
        <v>4</v>
      </c>
      <c r="L8" s="309" t="s">
        <v>178</v>
      </c>
      <c r="M8" s="309" t="str">
        <f t="shared" si="6"/>
        <v>7F</v>
      </c>
      <c r="N8" s="86" t="str">
        <f t="shared" si="1"/>
        <v>GBP4x7F</v>
      </c>
      <c r="O8" s="200" t="str">
        <v>GBP4X7F=ICAP</v>
      </c>
      <c r="P8" s="234">
        <v>0.60499999999999998</v>
      </c>
      <c r="Q8" s="234">
        <v>0.65500000000000003</v>
      </c>
      <c r="R8" s="234">
        <f t="shared" si="2"/>
        <v>0.63</v>
      </c>
      <c r="S8" s="234">
        <f t="shared" si="7"/>
        <v>5.0000000000000044E-2</v>
      </c>
      <c r="T8" s="265"/>
      <c r="U8" s="234">
        <v>0.7</v>
      </c>
      <c r="V8" s="265"/>
      <c r="W8" s="127">
        <v>0.7</v>
      </c>
      <c r="X8" s="305" t="e">
        <f>_xll.qlSimpleQuoteSetValue(F8,W8/100,Trigger)</f>
        <v>#N/A</v>
      </c>
      <c r="Y8" s="300"/>
    </row>
    <row r="9" spans="1:25" x14ac:dyDescent="0.2">
      <c r="A9" s="179"/>
      <c r="B9" s="188">
        <f t="shared" si="3"/>
        <v>5</v>
      </c>
      <c r="C9" s="188" t="str">
        <f t="shared" si="4"/>
        <v>x</v>
      </c>
      <c r="D9" s="188" t="str">
        <f t="shared" si="5"/>
        <v>8F</v>
      </c>
      <c r="E9" s="198" t="str">
        <f t="shared" si="0"/>
        <v>GBP5x8F_Quote</v>
      </c>
      <c r="F9" s="188" t="str">
        <f>_xll.qlSimpleQuote(E9,,RateTickValue,Permanent,Trigger,ObjectOverwrite)</f>
        <v>GBP5x8F_Quote#0000</v>
      </c>
      <c r="G9" s="244" t="str">
        <f>_xll.ohRangeRetrieveError(F9)</f>
        <v/>
      </c>
      <c r="H9" s="217"/>
      <c r="J9" s="299"/>
      <c r="K9" s="309">
        <v>5</v>
      </c>
      <c r="L9" s="309" t="s">
        <v>178</v>
      </c>
      <c r="M9" s="309" t="str">
        <f t="shared" si="6"/>
        <v>8F</v>
      </c>
      <c r="N9" s="86" t="str">
        <f t="shared" si="1"/>
        <v>GBP5x8F</v>
      </c>
      <c r="O9" s="200" t="str">
        <v>GBP5X8F=ICAP</v>
      </c>
      <c r="P9" s="234">
        <v>0.625</v>
      </c>
      <c r="Q9" s="234">
        <v>0.67500000000000004</v>
      </c>
      <c r="R9" s="234">
        <f t="shared" si="2"/>
        <v>0.65</v>
      </c>
      <c r="S9" s="234">
        <f t="shared" si="7"/>
        <v>5.0000000000000044E-2</v>
      </c>
      <c r="T9" s="265"/>
      <c r="U9" s="234">
        <v>0.74</v>
      </c>
      <c r="V9" s="265"/>
      <c r="W9" s="127">
        <v>0.74</v>
      </c>
      <c r="X9" s="305" t="e">
        <f>_xll.qlSimpleQuoteSetValue(F9,W9/100,Trigger)</f>
        <v>#N/A</v>
      </c>
      <c r="Y9" s="300"/>
    </row>
    <row r="10" spans="1:25" x14ac:dyDescent="0.2">
      <c r="A10" s="179"/>
      <c r="B10" s="188">
        <f t="shared" si="3"/>
        <v>6</v>
      </c>
      <c r="C10" s="188" t="str">
        <f t="shared" si="4"/>
        <v>x</v>
      </c>
      <c r="D10" s="188" t="str">
        <f t="shared" si="5"/>
        <v>9F</v>
      </c>
      <c r="E10" s="198" t="str">
        <f t="shared" si="0"/>
        <v>GBP6x9F_Quote</v>
      </c>
      <c r="F10" s="188" t="str">
        <f>_xll.qlSimpleQuote(E10,,RateTickValue,Permanent,Trigger,ObjectOverwrite)</f>
        <v>GBP6x9F_Quote#0000</v>
      </c>
      <c r="G10" s="244" t="str">
        <f>_xll.ohRangeRetrieveError(F10)</f>
        <v/>
      </c>
      <c r="H10" s="217"/>
      <c r="J10" s="299"/>
      <c r="K10" s="309">
        <v>6</v>
      </c>
      <c r="L10" s="309" t="s">
        <v>178</v>
      </c>
      <c r="M10" s="309" t="str">
        <f t="shared" si="6"/>
        <v>9F</v>
      </c>
      <c r="N10" s="86" t="str">
        <f t="shared" si="1"/>
        <v>GBP6x9F</v>
      </c>
      <c r="O10" s="200" t="str">
        <v>GBP6X9F=ICAP</v>
      </c>
      <c r="P10" s="234">
        <v>0.65</v>
      </c>
      <c r="Q10" s="234">
        <v>0.7</v>
      </c>
      <c r="R10" s="234">
        <f t="shared" si="2"/>
        <v>0.67500000000000004</v>
      </c>
      <c r="S10" s="234">
        <f t="shared" si="7"/>
        <v>5.0000000000000044E-2</v>
      </c>
      <c r="T10" s="265"/>
      <c r="U10" s="234">
        <v>0.79</v>
      </c>
      <c r="V10" s="265"/>
      <c r="W10" s="127">
        <v>0.79</v>
      </c>
      <c r="X10" s="305" t="e">
        <f>_xll.qlSimpleQuoteSetValue(F10,W10/100,Trigger)</f>
        <v>#N/A</v>
      </c>
      <c r="Y10" s="300"/>
    </row>
    <row r="11" spans="1:25" x14ac:dyDescent="0.2">
      <c r="A11" s="179"/>
      <c r="B11" s="188">
        <f t="shared" si="3"/>
        <v>7</v>
      </c>
      <c r="C11" s="188" t="str">
        <f t="shared" si="4"/>
        <v>x</v>
      </c>
      <c r="D11" s="188" t="str">
        <f t="shared" si="5"/>
        <v>10F</v>
      </c>
      <c r="E11" s="198" t="str">
        <f t="shared" si="0"/>
        <v>GBP7x10F_Quote</v>
      </c>
      <c r="F11" s="188" t="str">
        <f>_xll.qlSimpleQuote(E11,,RateTickValue,Permanent,Trigger,ObjectOverwrite)</f>
        <v>GBP7x10F_Quote#0000</v>
      </c>
      <c r="G11" s="244" t="str">
        <f>_xll.ohRangeRetrieveError(F11)</f>
        <v/>
      </c>
      <c r="H11" s="217"/>
      <c r="J11" s="299"/>
      <c r="K11" s="309">
        <v>7</v>
      </c>
      <c r="L11" s="309" t="s">
        <v>178</v>
      </c>
      <c r="M11" s="309" t="str">
        <f t="shared" si="6"/>
        <v>10F</v>
      </c>
      <c r="N11" s="86" t="str">
        <f t="shared" si="1"/>
        <v>GBP7x10F</v>
      </c>
      <c r="O11" s="200" t="str">
        <v>GBP7X10F=ICAP</v>
      </c>
      <c r="P11" s="234" t="s">
        <v>125</v>
      </c>
      <c r="Q11" s="234" t="s">
        <v>125</v>
      </c>
      <c r="R11" s="234" t="e">
        <f t="shared" si="2"/>
        <v>#NUM!</v>
      </c>
      <c r="S11" s="234" t="e">
        <f t="shared" si="7"/>
        <v>#NUM!</v>
      </c>
      <c r="T11" s="265"/>
      <c r="U11" s="234" t="e">
        <v>#NUM!</v>
      </c>
      <c r="V11" s="265"/>
      <c r="W11" s="127" t="e">
        <v>#NUM!</v>
      </c>
      <c r="X11" s="305">
        <f>_xll.qlSimpleQuoteSetValue(F11,W11/100,Trigger)</f>
        <v>0</v>
      </c>
      <c r="Y11" s="300"/>
    </row>
    <row r="12" spans="1:25" x14ac:dyDescent="0.2">
      <c r="A12" s="179"/>
      <c r="B12" s="188">
        <f t="shared" si="3"/>
        <v>8</v>
      </c>
      <c r="C12" s="188" t="str">
        <f t="shared" si="4"/>
        <v>x</v>
      </c>
      <c r="D12" s="188" t="str">
        <f t="shared" si="5"/>
        <v>11F</v>
      </c>
      <c r="E12" s="198" t="str">
        <f t="shared" si="0"/>
        <v>GBP8x11F_Quote</v>
      </c>
      <c r="F12" s="188" t="str">
        <f>_xll.qlSimpleQuote(E12,,RateTickValue,Permanent,Trigger,ObjectOverwrite)</f>
        <v>GBP8x11F_Quote#0000</v>
      </c>
      <c r="G12" s="244" t="str">
        <f>_xll.ohRangeRetrieveError(F12)</f>
        <v/>
      </c>
      <c r="H12" s="217"/>
      <c r="J12" s="299"/>
      <c r="K12" s="309">
        <v>8</v>
      </c>
      <c r="L12" s="309" t="s">
        <v>178</v>
      </c>
      <c r="M12" s="309" t="str">
        <f t="shared" si="6"/>
        <v>11F</v>
      </c>
      <c r="N12" s="86" t="str">
        <f t="shared" si="1"/>
        <v>GBP8x11F</v>
      </c>
      <c r="O12" s="200" t="str">
        <v>GBP8X11F=ICAP</v>
      </c>
      <c r="P12" s="234" t="s">
        <v>125</v>
      </c>
      <c r="Q12" s="234" t="s">
        <v>125</v>
      </c>
      <c r="R12" s="234" t="e">
        <f t="shared" si="2"/>
        <v>#NUM!</v>
      </c>
      <c r="S12" s="234" t="e">
        <f t="shared" si="7"/>
        <v>#NUM!</v>
      </c>
      <c r="T12" s="265"/>
      <c r="U12" s="234" t="e">
        <v>#NUM!</v>
      </c>
      <c r="V12" s="265"/>
      <c r="W12" s="127" t="e">
        <v>#NUM!</v>
      </c>
      <c r="X12" s="305">
        <f>_xll.qlSimpleQuoteSetValue(F12,W12/100,Trigger)</f>
        <v>0</v>
      </c>
      <c r="Y12" s="300"/>
    </row>
    <row r="13" spans="1:25" x14ac:dyDescent="0.2">
      <c r="A13" s="179"/>
      <c r="B13" s="188">
        <f t="shared" si="3"/>
        <v>9</v>
      </c>
      <c r="C13" s="188" t="str">
        <f t="shared" si="4"/>
        <v>x</v>
      </c>
      <c r="D13" s="188" t="str">
        <f t="shared" si="5"/>
        <v>12F</v>
      </c>
      <c r="E13" s="198" t="str">
        <f t="shared" si="0"/>
        <v>GBP9x12F_Quote</v>
      </c>
      <c r="F13" s="188" t="str">
        <f>_xll.qlSimpleQuote(E13,,RateTickValue,Permanent,Trigger,ObjectOverwrite)</f>
        <v>GBP9x12F_Quote#0000</v>
      </c>
      <c r="G13" s="244" t="str">
        <f>_xll.ohRangeRetrieveError(F13)</f>
        <v/>
      </c>
      <c r="H13" s="217"/>
      <c r="J13" s="299"/>
      <c r="K13" s="309">
        <v>9</v>
      </c>
      <c r="L13" s="309" t="s">
        <v>178</v>
      </c>
      <c r="M13" s="309" t="str">
        <f t="shared" si="6"/>
        <v>12F</v>
      </c>
      <c r="N13" s="86" t="str">
        <f t="shared" si="1"/>
        <v>GBP9x12F</v>
      </c>
      <c r="O13" s="200" t="str">
        <v>GBP9X12F=ICAP</v>
      </c>
      <c r="P13" s="234">
        <v>0.73</v>
      </c>
      <c r="Q13" s="234">
        <v>0.78</v>
      </c>
      <c r="R13" s="234">
        <f t="shared" si="2"/>
        <v>0.755</v>
      </c>
      <c r="S13" s="234">
        <f t="shared" si="7"/>
        <v>5.0000000000000044E-2</v>
      </c>
      <c r="T13" s="265"/>
      <c r="U13" s="234">
        <v>0.95500000000000007</v>
      </c>
      <c r="V13" s="265"/>
      <c r="W13" s="127">
        <v>0.95500000000000007</v>
      </c>
      <c r="X13" s="305" t="e">
        <f>_xll.qlSimpleQuoteSetValue(F13,W13/100,Trigger)</f>
        <v>#N/A</v>
      </c>
      <c r="Y13" s="300"/>
    </row>
    <row r="14" spans="1:25" x14ac:dyDescent="0.2">
      <c r="A14" s="179"/>
      <c r="B14" s="188">
        <f t="shared" si="3"/>
        <v>10</v>
      </c>
      <c r="C14" s="188" t="str">
        <f t="shared" si="4"/>
        <v>x</v>
      </c>
      <c r="D14" s="188" t="str">
        <f t="shared" si="5"/>
        <v>13F</v>
      </c>
      <c r="E14" s="198" t="str">
        <f t="shared" si="0"/>
        <v>GBP10x13F_Quote</v>
      </c>
      <c r="F14" s="188" t="str">
        <f>_xll.qlSimpleQuote(E14,,RateTickValue,Permanent,Trigger,ObjectOverwrite)</f>
        <v>GBP10x13F_Quote#0000</v>
      </c>
      <c r="G14" s="244" t="str">
        <f>_xll.ohRangeRetrieveError(F14)</f>
        <v/>
      </c>
      <c r="H14" s="217"/>
      <c r="J14" s="299"/>
      <c r="K14" s="309">
        <v>10</v>
      </c>
      <c r="L14" s="309" t="s">
        <v>178</v>
      </c>
      <c r="M14" s="309" t="str">
        <f t="shared" si="6"/>
        <v>13F</v>
      </c>
      <c r="N14" s="86" t="str">
        <f t="shared" si="1"/>
        <v>GBP10x13F</v>
      </c>
      <c r="O14" s="200" t="str">
        <v>GBP10X13F=ICAP</v>
      </c>
      <c r="P14" s="234" t="s">
        <v>125</v>
      </c>
      <c r="Q14" s="234" t="s">
        <v>125</v>
      </c>
      <c r="R14" s="234" t="e">
        <f t="shared" si="2"/>
        <v>#NUM!</v>
      </c>
      <c r="S14" s="234" t="e">
        <f t="shared" si="7"/>
        <v>#NUM!</v>
      </c>
      <c r="T14" s="265"/>
      <c r="U14" s="234" t="e">
        <v>#NUM!</v>
      </c>
      <c r="V14" s="265"/>
      <c r="W14" s="127" t="e">
        <v>#NUM!</v>
      </c>
      <c r="X14" s="305">
        <f>_xll.qlSimpleQuoteSetValue(F14,W14/100,Trigger)</f>
        <v>0</v>
      </c>
      <c r="Y14" s="300"/>
    </row>
    <row r="15" spans="1:25" x14ac:dyDescent="0.2">
      <c r="A15" s="179"/>
      <c r="B15" s="188">
        <f t="shared" si="3"/>
        <v>11</v>
      </c>
      <c r="C15" s="188" t="str">
        <f t="shared" si="4"/>
        <v>x</v>
      </c>
      <c r="D15" s="188" t="str">
        <f t="shared" si="5"/>
        <v>14F</v>
      </c>
      <c r="E15" s="198" t="str">
        <f t="shared" si="0"/>
        <v>GBP11x14F_Quote</v>
      </c>
      <c r="F15" s="188" t="str">
        <f>_xll.qlSimpleQuote(E15,,RateTickValue,Permanent,Trigger,ObjectOverwrite)</f>
        <v>GBP11x14F_Quote#0000</v>
      </c>
      <c r="G15" s="244" t="str">
        <f>_xll.ohRangeRetrieveError(F15)</f>
        <v/>
      </c>
      <c r="H15" s="217"/>
      <c r="J15" s="299"/>
      <c r="K15" s="309">
        <v>11</v>
      </c>
      <c r="L15" s="309" t="s">
        <v>178</v>
      </c>
      <c r="M15" s="309" t="str">
        <f t="shared" si="6"/>
        <v>14F</v>
      </c>
      <c r="N15" s="86" t="str">
        <f t="shared" si="1"/>
        <v>GBP11x14F</v>
      </c>
      <c r="O15" s="200" t="str">
        <v>GBP11X14F=ICAP</v>
      </c>
      <c r="P15" s="234" t="s">
        <v>125</v>
      </c>
      <c r="Q15" s="234" t="s">
        <v>125</v>
      </c>
      <c r="R15" s="234" t="e">
        <f t="shared" si="2"/>
        <v>#NUM!</v>
      </c>
      <c r="S15" s="234" t="e">
        <f t="shared" si="7"/>
        <v>#NUM!</v>
      </c>
      <c r="T15" s="265"/>
      <c r="U15" s="234" t="e">
        <v>#NUM!</v>
      </c>
      <c r="V15" s="265"/>
      <c r="W15" s="127" t="e">
        <v>#NUM!</v>
      </c>
      <c r="X15" s="305">
        <f>_xll.qlSimpleQuoteSetValue(F15,W15/100,Trigger)</f>
        <v>0</v>
      </c>
      <c r="Y15" s="300"/>
    </row>
    <row r="16" spans="1:25" x14ac:dyDescent="0.2">
      <c r="A16" s="179"/>
      <c r="B16" s="188">
        <f t="shared" si="3"/>
        <v>12</v>
      </c>
      <c r="C16" s="188" t="str">
        <f t="shared" si="4"/>
        <v>x</v>
      </c>
      <c r="D16" s="188" t="str">
        <f t="shared" si="5"/>
        <v>15F</v>
      </c>
      <c r="E16" s="198" t="str">
        <f t="shared" si="0"/>
        <v>GBP12x15F_Quote</v>
      </c>
      <c r="F16" s="188" t="str">
        <f>_xll.qlSimpleQuote(E16,,RateTickValue,Permanent,Trigger,ObjectOverwrite)</f>
        <v>GBP12x15F_Quote#0000</v>
      </c>
      <c r="G16" s="244" t="str">
        <f>_xll.ohRangeRetrieveError(F16)</f>
        <v/>
      </c>
      <c r="H16" s="217"/>
      <c r="J16" s="299"/>
      <c r="K16" s="309">
        <v>12</v>
      </c>
      <c r="L16" s="309" t="s">
        <v>178</v>
      </c>
      <c r="M16" s="309" t="str">
        <f t="shared" si="6"/>
        <v>15F</v>
      </c>
      <c r="N16" s="86" t="str">
        <f t="shared" si="1"/>
        <v>GBP12x15F</v>
      </c>
      <c r="O16" s="200" t="str">
        <v>GBP12X15F=ICAP</v>
      </c>
      <c r="P16" s="234">
        <v>0.83000000000000007</v>
      </c>
      <c r="Q16" s="234">
        <v>0.88000000000000012</v>
      </c>
      <c r="R16" s="234">
        <f t="shared" si="2"/>
        <v>0.85500000000000009</v>
      </c>
      <c r="S16" s="234">
        <f t="shared" si="7"/>
        <v>5.0000000000000044E-2</v>
      </c>
      <c r="T16" s="265"/>
      <c r="U16" s="234">
        <v>1.115</v>
      </c>
      <c r="V16" s="265"/>
      <c r="W16" s="127">
        <v>1.115</v>
      </c>
      <c r="X16" s="305" t="e">
        <f>_xll.qlSimpleQuoteSetValue(F16,W16/100,Trigger)</f>
        <v>#N/A</v>
      </c>
      <c r="Y16" s="300"/>
    </row>
    <row r="17" spans="1:25" x14ac:dyDescent="0.2">
      <c r="A17" s="179"/>
      <c r="B17" s="187">
        <f t="shared" si="3"/>
        <v>1</v>
      </c>
      <c r="C17" s="187" t="str">
        <f t="shared" si="4"/>
        <v>x</v>
      </c>
      <c r="D17" s="187" t="str">
        <f t="shared" si="5"/>
        <v>7F</v>
      </c>
      <c r="E17" s="197" t="str">
        <f t="shared" si="0"/>
        <v>GBP1x7F_Quote</v>
      </c>
      <c r="F17" s="187" t="str">
        <f>_xll.qlSimpleQuote(E17,,RateTickValue,Permanent,Trigger,ObjectOverwrite)</f>
        <v>GBP1x7F_Quote#0000</v>
      </c>
      <c r="G17" s="243" t="str">
        <f>_xll.ohRangeRetrieveError(F17)</f>
        <v/>
      </c>
      <c r="H17" s="217"/>
      <c r="J17" s="299"/>
      <c r="K17" s="308">
        <v>1</v>
      </c>
      <c r="L17" s="308" t="s">
        <v>178</v>
      </c>
      <c r="M17" s="308" t="str">
        <f>K17+6&amp;"F"</f>
        <v>7F</v>
      </c>
      <c r="N17" s="288" t="str">
        <f t="shared" si="1"/>
        <v>GBP1x7F</v>
      </c>
      <c r="O17" s="205" t="str">
        <v>GBP1X7F=ICAP</v>
      </c>
      <c r="P17" s="235">
        <v>0.73</v>
      </c>
      <c r="Q17" s="235">
        <v>0.78</v>
      </c>
      <c r="R17" s="235">
        <f t="shared" si="2"/>
        <v>0.755</v>
      </c>
      <c r="S17" s="235">
        <f t="shared" si="7"/>
        <v>5.0000000000000044E-2</v>
      </c>
      <c r="T17" s="265"/>
      <c r="U17" s="235">
        <v>0.77</v>
      </c>
      <c r="V17" s="265"/>
      <c r="W17" s="125">
        <v>0.77</v>
      </c>
      <c r="X17" s="304" t="e">
        <f>_xll.qlSimpleQuoteSetValue(F17,W17/100,Trigger)</f>
        <v>#N/A</v>
      </c>
      <c r="Y17" s="300"/>
    </row>
    <row r="18" spans="1:25" x14ac:dyDescent="0.2">
      <c r="A18" s="179"/>
      <c r="B18" s="188">
        <f t="shared" si="3"/>
        <v>2</v>
      </c>
      <c r="C18" s="188" t="str">
        <f t="shared" si="4"/>
        <v>x</v>
      </c>
      <c r="D18" s="188" t="str">
        <f t="shared" si="5"/>
        <v>8F</v>
      </c>
      <c r="E18" s="198" t="str">
        <f t="shared" si="0"/>
        <v>GBP2x8F_Quote</v>
      </c>
      <c r="F18" s="188" t="str">
        <f>_xll.qlSimpleQuote(E18,,RateTickValue,Permanent,Trigger,ObjectOverwrite)</f>
        <v>GBP2x8F_Quote#0000</v>
      </c>
      <c r="G18" s="244" t="str">
        <f>_xll.ohRangeRetrieveError(F18)</f>
        <v/>
      </c>
      <c r="H18" s="217"/>
      <c r="J18" s="299"/>
      <c r="K18" s="309">
        <v>2</v>
      </c>
      <c r="L18" s="309" t="s">
        <v>178</v>
      </c>
      <c r="M18" s="309" t="str">
        <f t="shared" ref="M18:M34" si="8">K18+6&amp;"F"</f>
        <v>8F</v>
      </c>
      <c r="N18" s="289" t="str">
        <f t="shared" si="1"/>
        <v>GBP2x8F</v>
      </c>
      <c r="O18" s="200" t="str">
        <v>GBP2X8F=ICAP</v>
      </c>
      <c r="P18" s="234">
        <v>0.74</v>
      </c>
      <c r="Q18" s="234">
        <v>0.79</v>
      </c>
      <c r="R18" s="234">
        <f t="shared" si="2"/>
        <v>0.76500000000000001</v>
      </c>
      <c r="S18" s="234">
        <f t="shared" si="7"/>
        <v>5.0000000000000044E-2</v>
      </c>
      <c r="T18" s="265"/>
      <c r="U18" s="234">
        <v>0.8</v>
      </c>
      <c r="V18" s="265"/>
      <c r="W18" s="127">
        <v>0.8</v>
      </c>
      <c r="X18" s="305" t="e">
        <f>_xll.qlSimpleQuoteSetValue(F18,W18/100,Trigger)</f>
        <v>#N/A</v>
      </c>
      <c r="Y18" s="300"/>
    </row>
    <row r="19" spans="1:25" x14ac:dyDescent="0.2">
      <c r="A19" s="179"/>
      <c r="B19" s="188">
        <f t="shared" si="3"/>
        <v>3</v>
      </c>
      <c r="C19" s="188" t="str">
        <f t="shared" si="4"/>
        <v>x</v>
      </c>
      <c r="D19" s="188" t="str">
        <f t="shared" si="5"/>
        <v>9F</v>
      </c>
      <c r="E19" s="198" t="str">
        <f t="shared" si="0"/>
        <v>GBP3x9F_Quote</v>
      </c>
      <c r="F19" s="188" t="str">
        <f>_xll.qlSimpleQuote(E19,,RateTickValue,Permanent,Trigger,ObjectOverwrite)</f>
        <v>GBP3x9F_Quote#0000</v>
      </c>
      <c r="G19" s="244" t="str">
        <f>_xll.ohRangeRetrieveError(F19)</f>
        <v/>
      </c>
      <c r="H19" s="217"/>
      <c r="J19" s="299"/>
      <c r="K19" s="309">
        <v>3</v>
      </c>
      <c r="L19" s="309" t="s">
        <v>178</v>
      </c>
      <c r="M19" s="309" t="str">
        <f t="shared" si="8"/>
        <v>9F</v>
      </c>
      <c r="N19" s="289" t="str">
        <f t="shared" si="1"/>
        <v>GBP3x9F</v>
      </c>
      <c r="O19" s="200" t="str">
        <v>GBP3X9F=ICAP</v>
      </c>
      <c r="P19" s="234">
        <v>0.755</v>
      </c>
      <c r="Q19" s="234">
        <v>0.80500000000000005</v>
      </c>
      <c r="R19" s="234">
        <f t="shared" si="2"/>
        <v>0.78</v>
      </c>
      <c r="S19" s="234">
        <f t="shared" si="7"/>
        <v>5.0000000000000044E-2</v>
      </c>
      <c r="T19" s="265"/>
      <c r="U19" s="234">
        <v>0.84499999999999997</v>
      </c>
      <c r="V19" s="265"/>
      <c r="W19" s="127">
        <v>0.84499999999999997</v>
      </c>
      <c r="X19" s="305" t="e">
        <f>_xll.qlSimpleQuoteSetValue(F19,W19/100,Trigger)</f>
        <v>#N/A</v>
      </c>
      <c r="Y19" s="300"/>
    </row>
    <row r="20" spans="1:25" x14ac:dyDescent="0.2">
      <c r="A20" s="179"/>
      <c r="B20" s="188">
        <f t="shared" si="3"/>
        <v>4</v>
      </c>
      <c r="C20" s="188" t="str">
        <f t="shared" si="4"/>
        <v>x</v>
      </c>
      <c r="D20" s="188" t="str">
        <f t="shared" si="5"/>
        <v>10F</v>
      </c>
      <c r="E20" s="198" t="str">
        <f t="shared" si="0"/>
        <v>GBP4x10F_Quote</v>
      </c>
      <c r="F20" s="188" t="str">
        <f>_xll.qlSimpleQuote(E20,,RateTickValue,Permanent,Trigger,ObjectOverwrite)</f>
        <v>GBP4x10F_Quote#0000</v>
      </c>
      <c r="G20" s="244" t="str">
        <f>_xll.ohRangeRetrieveError(F20)</f>
        <v/>
      </c>
      <c r="H20" s="217"/>
      <c r="J20" s="299"/>
      <c r="K20" s="309">
        <v>4</v>
      </c>
      <c r="L20" s="309" t="s">
        <v>178</v>
      </c>
      <c r="M20" s="309" t="str">
        <f t="shared" si="8"/>
        <v>10F</v>
      </c>
      <c r="N20" s="289" t="str">
        <f t="shared" si="1"/>
        <v>GBP4x10F</v>
      </c>
      <c r="O20" s="200" t="str">
        <v>GBP4X10F=ICAP</v>
      </c>
      <c r="P20" s="234">
        <v>0.77</v>
      </c>
      <c r="Q20" s="234">
        <v>0.82</v>
      </c>
      <c r="R20" s="234">
        <f t="shared" si="2"/>
        <v>0.79499999999999993</v>
      </c>
      <c r="S20" s="234">
        <f t="shared" si="7"/>
        <v>4.9999999999999822E-2</v>
      </c>
      <c r="T20" s="265"/>
      <c r="U20" s="234">
        <v>0.88500000000000001</v>
      </c>
      <c r="V20" s="265"/>
      <c r="W20" s="127">
        <v>0.88500000000000001</v>
      </c>
      <c r="X20" s="305" t="e">
        <f>_xll.qlSimpleQuoteSetValue(F20,W20/100,Trigger)</f>
        <v>#N/A</v>
      </c>
      <c r="Y20" s="300"/>
    </row>
    <row r="21" spans="1:25" x14ac:dyDescent="0.2">
      <c r="A21" s="179"/>
      <c r="B21" s="188">
        <f t="shared" si="3"/>
        <v>5</v>
      </c>
      <c r="C21" s="188" t="str">
        <f t="shared" si="4"/>
        <v>x</v>
      </c>
      <c r="D21" s="188" t="str">
        <f t="shared" si="5"/>
        <v>11F</v>
      </c>
      <c r="E21" s="198" t="str">
        <f t="shared" si="0"/>
        <v>GBP5x11F_Quote</v>
      </c>
      <c r="F21" s="188" t="str">
        <f>_xll.qlSimpleQuote(E21,,RateTickValue,Permanent,Trigger,ObjectOverwrite)</f>
        <v>GBP5x11F_Quote#0000</v>
      </c>
      <c r="G21" s="244" t="str">
        <f>_xll.ohRangeRetrieveError(F21)</f>
        <v/>
      </c>
      <c r="H21" s="217"/>
      <c r="J21" s="299"/>
      <c r="K21" s="309">
        <v>5</v>
      </c>
      <c r="L21" s="309" t="s">
        <v>178</v>
      </c>
      <c r="M21" s="309" t="str">
        <f t="shared" si="8"/>
        <v>11F</v>
      </c>
      <c r="N21" s="289" t="str">
        <f t="shared" si="1"/>
        <v>GBP5x11F</v>
      </c>
      <c r="O21" s="200" t="str">
        <v>GBP5X11F=ICAP</v>
      </c>
      <c r="P21" s="234">
        <v>0.79500000000000004</v>
      </c>
      <c r="Q21" s="234">
        <v>0.84499999999999997</v>
      </c>
      <c r="R21" s="234">
        <f t="shared" si="2"/>
        <v>0.82000000000000006</v>
      </c>
      <c r="S21" s="234">
        <f t="shared" si="7"/>
        <v>5.0000000000000044E-2</v>
      </c>
      <c r="T21" s="265"/>
      <c r="U21" s="234">
        <v>0.92500000000000004</v>
      </c>
      <c r="V21" s="265"/>
      <c r="W21" s="127">
        <v>0.92500000000000004</v>
      </c>
      <c r="X21" s="305" t="e">
        <f>_xll.qlSimpleQuoteSetValue(F21,W21/100,Trigger)</f>
        <v>#N/A</v>
      </c>
      <c r="Y21" s="300"/>
    </row>
    <row r="22" spans="1:25" x14ac:dyDescent="0.2">
      <c r="A22" s="179"/>
      <c r="B22" s="188">
        <f t="shared" si="3"/>
        <v>6</v>
      </c>
      <c r="C22" s="188" t="str">
        <f t="shared" si="4"/>
        <v>x</v>
      </c>
      <c r="D22" s="188" t="str">
        <f t="shared" si="5"/>
        <v>12F</v>
      </c>
      <c r="E22" s="198" t="str">
        <f t="shared" si="0"/>
        <v>GBP6x12F_Quote</v>
      </c>
      <c r="F22" s="188" t="str">
        <f>_xll.qlSimpleQuote(E22,,RateTickValue,Permanent,Trigger,ObjectOverwrite)</f>
        <v>GBP6x12F_Quote#0000</v>
      </c>
      <c r="G22" s="244" t="str">
        <f>_xll.ohRangeRetrieveError(F22)</f>
        <v/>
      </c>
      <c r="H22" s="217"/>
      <c r="J22" s="299"/>
      <c r="K22" s="309">
        <v>6</v>
      </c>
      <c r="L22" s="309" t="s">
        <v>178</v>
      </c>
      <c r="M22" s="309" t="str">
        <f t="shared" si="8"/>
        <v>12F</v>
      </c>
      <c r="N22" s="289" t="str">
        <f t="shared" si="1"/>
        <v>GBP6x12F</v>
      </c>
      <c r="O22" s="200" t="str">
        <v>GBP6X12F=ICAP</v>
      </c>
      <c r="P22" s="234">
        <v>0.80500000000000005</v>
      </c>
      <c r="Q22" s="234">
        <v>0.85500000000000009</v>
      </c>
      <c r="R22" s="234">
        <f t="shared" si="2"/>
        <v>0.83000000000000007</v>
      </c>
      <c r="S22" s="234">
        <f t="shared" si="7"/>
        <v>5.0000000000000044E-2</v>
      </c>
      <c r="T22" s="265"/>
      <c r="U22" s="234">
        <v>0.98499999999999999</v>
      </c>
      <c r="V22" s="265"/>
      <c r="W22" s="127">
        <v>0.98499999999999999</v>
      </c>
      <c r="X22" s="305" t="e">
        <f>_xll.qlSimpleQuoteSetValue(F22,W22/100,Trigger)</f>
        <v>#N/A</v>
      </c>
      <c r="Y22" s="300"/>
    </row>
    <row r="23" spans="1:25" x14ac:dyDescent="0.2">
      <c r="A23" s="179"/>
      <c r="B23" s="188">
        <f t="shared" si="3"/>
        <v>7</v>
      </c>
      <c r="C23" s="188" t="str">
        <f t="shared" si="4"/>
        <v>x</v>
      </c>
      <c r="D23" s="188" t="str">
        <f t="shared" si="5"/>
        <v>13F</v>
      </c>
      <c r="E23" s="198" t="str">
        <f t="shared" si="0"/>
        <v>GBP7x13F_Quote</v>
      </c>
      <c r="F23" s="188" t="str">
        <f>_xll.qlSimpleQuote(E23,,RateTickValue,Permanent,Trigger,ObjectOverwrite)</f>
        <v>GBP7x13F_Quote#0000</v>
      </c>
      <c r="G23" s="244" t="str">
        <f>_xll.ohRangeRetrieveError(F23)</f>
        <v/>
      </c>
      <c r="H23" s="217"/>
      <c r="J23" s="299"/>
      <c r="K23" s="309">
        <v>7</v>
      </c>
      <c r="L23" s="309" t="s">
        <v>178</v>
      </c>
      <c r="M23" s="309" t="str">
        <f t="shared" si="8"/>
        <v>13F</v>
      </c>
      <c r="N23" s="289" t="str">
        <f t="shared" si="1"/>
        <v>GBP7x13F</v>
      </c>
      <c r="O23" s="200" t="str">
        <v>GBP7X13F=ICAP</v>
      </c>
      <c r="P23" s="234" t="s">
        <v>125</v>
      </c>
      <c r="Q23" s="234" t="s">
        <v>125</v>
      </c>
      <c r="R23" s="234" t="e">
        <f t="shared" si="2"/>
        <v>#NUM!</v>
      </c>
      <c r="S23" s="234" t="e">
        <f t="shared" si="7"/>
        <v>#NUM!</v>
      </c>
      <c r="T23" s="265"/>
      <c r="U23" s="234" t="e">
        <v>#NUM!</v>
      </c>
      <c r="V23" s="265"/>
      <c r="W23" s="127" t="e">
        <v>#NUM!</v>
      </c>
      <c r="X23" s="305">
        <f>_xll.qlSimpleQuoteSetValue(F23,W23/100,Trigger)</f>
        <v>0</v>
      </c>
      <c r="Y23" s="300"/>
    </row>
    <row r="24" spans="1:25" x14ac:dyDescent="0.2">
      <c r="A24" s="179"/>
      <c r="B24" s="188">
        <f t="shared" si="3"/>
        <v>8</v>
      </c>
      <c r="C24" s="188" t="str">
        <f t="shared" si="4"/>
        <v>x</v>
      </c>
      <c r="D24" s="188" t="str">
        <f t="shared" si="5"/>
        <v>14F</v>
      </c>
      <c r="E24" s="198" t="str">
        <f t="shared" si="0"/>
        <v>GBP8x14F_Quote</v>
      </c>
      <c r="F24" s="188" t="str">
        <f>_xll.qlSimpleQuote(E24,,RateTickValue,Permanent,Trigger,ObjectOverwrite)</f>
        <v>GBP8x14F_Quote#0000</v>
      </c>
      <c r="G24" s="244" t="str">
        <f>_xll.ohRangeRetrieveError(F24)</f>
        <v/>
      </c>
      <c r="H24" s="217"/>
      <c r="J24" s="299"/>
      <c r="K24" s="309">
        <v>8</v>
      </c>
      <c r="L24" s="309" t="s">
        <v>178</v>
      </c>
      <c r="M24" s="309" t="str">
        <f t="shared" si="8"/>
        <v>14F</v>
      </c>
      <c r="N24" s="289" t="str">
        <f t="shared" si="1"/>
        <v>GBP8x14F</v>
      </c>
      <c r="O24" s="200" t="str">
        <v>GBP8X14F=ICAP</v>
      </c>
      <c r="P24" s="234" t="s">
        <v>125</v>
      </c>
      <c r="Q24" s="234" t="s">
        <v>125</v>
      </c>
      <c r="R24" s="234" t="e">
        <f t="shared" si="2"/>
        <v>#NUM!</v>
      </c>
      <c r="S24" s="234" t="e">
        <f t="shared" si="7"/>
        <v>#NUM!</v>
      </c>
      <c r="T24" s="265"/>
      <c r="U24" s="234" t="e">
        <v>#NUM!</v>
      </c>
      <c r="V24" s="265"/>
      <c r="W24" s="127" t="e">
        <v>#NUM!</v>
      </c>
      <c r="X24" s="305">
        <f>_xll.qlSimpleQuoteSetValue(F24,W24/100,Trigger)</f>
        <v>0</v>
      </c>
      <c r="Y24" s="300"/>
    </row>
    <row r="25" spans="1:25" x14ac:dyDescent="0.2">
      <c r="A25" s="179"/>
      <c r="B25" s="188">
        <f t="shared" si="3"/>
        <v>9</v>
      </c>
      <c r="C25" s="188" t="str">
        <f t="shared" si="4"/>
        <v>x</v>
      </c>
      <c r="D25" s="188" t="str">
        <f t="shared" si="5"/>
        <v>15F</v>
      </c>
      <c r="E25" s="198" t="str">
        <f t="shared" si="0"/>
        <v>GBP9x15F_Quote</v>
      </c>
      <c r="F25" s="188" t="str">
        <f>_xll.qlSimpleQuote(E25,,RateTickValue,Permanent,Trigger,ObjectOverwrite)</f>
        <v>GBP9x15F_Quote#0000</v>
      </c>
      <c r="G25" s="244" t="str">
        <f>_xll.ohRangeRetrieveError(F25)</f>
        <v/>
      </c>
      <c r="H25" s="217"/>
      <c r="J25" s="299"/>
      <c r="K25" s="309">
        <v>9</v>
      </c>
      <c r="L25" s="309" t="s">
        <v>178</v>
      </c>
      <c r="M25" s="309" t="str">
        <f t="shared" si="8"/>
        <v>15F</v>
      </c>
      <c r="N25" s="289" t="str">
        <f t="shared" si="1"/>
        <v>GBP9x15F</v>
      </c>
      <c r="O25" s="200" t="str">
        <v>GBP9X15F=ICAP</v>
      </c>
      <c r="P25" s="234">
        <v>0.89499999999999991</v>
      </c>
      <c r="Q25" s="234">
        <v>0.94499999999999995</v>
      </c>
      <c r="R25" s="234">
        <f t="shared" si="2"/>
        <v>0.91999999999999993</v>
      </c>
      <c r="S25" s="234">
        <f t="shared" si="7"/>
        <v>5.0000000000000044E-2</v>
      </c>
      <c r="T25" s="265"/>
      <c r="U25" s="234">
        <v>1.1499999999999999</v>
      </c>
      <c r="V25" s="265"/>
      <c r="W25" s="127">
        <v>1.1499999999999999</v>
      </c>
      <c r="X25" s="305" t="e">
        <f>_xll.qlSimpleQuoteSetValue(F25,W25/100,Trigger)</f>
        <v>#N/A</v>
      </c>
      <c r="Y25" s="300"/>
    </row>
    <row r="26" spans="1:25" x14ac:dyDescent="0.2">
      <c r="A26" s="179"/>
      <c r="B26" s="188">
        <f t="shared" si="3"/>
        <v>10</v>
      </c>
      <c r="C26" s="188" t="str">
        <f t="shared" si="4"/>
        <v>x</v>
      </c>
      <c r="D26" s="188" t="str">
        <f t="shared" si="5"/>
        <v>16F</v>
      </c>
      <c r="E26" s="198" t="str">
        <f t="shared" si="0"/>
        <v>GBP10x16F_Quote</v>
      </c>
      <c r="F26" s="188" t="str">
        <f>_xll.qlSimpleQuote(E26,,RateTickValue,Permanent,Trigger,ObjectOverwrite)</f>
        <v>GBP10x16F_Quote#0000</v>
      </c>
      <c r="G26" s="244" t="str">
        <f>_xll.ohRangeRetrieveError(F26)</f>
        <v/>
      </c>
      <c r="H26" s="217"/>
      <c r="J26" s="299"/>
      <c r="K26" s="309">
        <v>10</v>
      </c>
      <c r="L26" s="309" t="s">
        <v>178</v>
      </c>
      <c r="M26" s="309" t="str">
        <f t="shared" si="8"/>
        <v>16F</v>
      </c>
      <c r="N26" s="289" t="str">
        <f t="shared" si="1"/>
        <v>GBP10x16F</v>
      </c>
      <c r="O26" s="200" t="str">
        <v>GBP10X16F=ICAP</v>
      </c>
      <c r="P26" s="234" t="s">
        <v>125</v>
      </c>
      <c r="Q26" s="234" t="s">
        <v>125</v>
      </c>
      <c r="R26" s="234" t="e">
        <f t="shared" si="2"/>
        <v>#NUM!</v>
      </c>
      <c r="S26" s="234" t="e">
        <f t="shared" si="7"/>
        <v>#NUM!</v>
      </c>
      <c r="T26" s="265"/>
      <c r="U26" s="234" t="e">
        <v>#NUM!</v>
      </c>
      <c r="V26" s="265"/>
      <c r="W26" s="127" t="e">
        <v>#NUM!</v>
      </c>
      <c r="X26" s="305">
        <f>_xll.qlSimpleQuoteSetValue(F26,W26/100,Trigger)</f>
        <v>0</v>
      </c>
      <c r="Y26" s="300"/>
    </row>
    <row r="27" spans="1:25" x14ac:dyDescent="0.2">
      <c r="A27" s="179"/>
      <c r="B27" s="188">
        <f t="shared" si="3"/>
        <v>11</v>
      </c>
      <c r="C27" s="188" t="str">
        <f t="shared" si="4"/>
        <v>x</v>
      </c>
      <c r="D27" s="188" t="str">
        <f t="shared" si="5"/>
        <v>17F</v>
      </c>
      <c r="E27" s="198" t="str">
        <f t="shared" si="0"/>
        <v>GBP11x17F_Quote</v>
      </c>
      <c r="F27" s="188" t="str">
        <f>_xll.qlSimpleQuote(E27,,RateTickValue,Permanent,Trigger,ObjectOverwrite)</f>
        <v>GBP11x17F_Quote#0000</v>
      </c>
      <c r="G27" s="244" t="str">
        <f>_xll.ohRangeRetrieveError(F27)</f>
        <v/>
      </c>
      <c r="H27" s="217"/>
      <c r="J27" s="299"/>
      <c r="K27" s="309">
        <v>11</v>
      </c>
      <c r="L27" s="309" t="s">
        <v>178</v>
      </c>
      <c r="M27" s="309" t="str">
        <f t="shared" si="8"/>
        <v>17F</v>
      </c>
      <c r="N27" s="289" t="str">
        <f t="shared" si="1"/>
        <v>GBP11x17F</v>
      </c>
      <c r="O27" s="200" t="str">
        <v>GBP11X17F=ICAP</v>
      </c>
      <c r="P27" s="234" t="s">
        <v>125</v>
      </c>
      <c r="Q27" s="234" t="s">
        <v>125</v>
      </c>
      <c r="R27" s="234" t="e">
        <f t="shared" si="2"/>
        <v>#NUM!</v>
      </c>
      <c r="S27" s="234" t="e">
        <f t="shared" si="7"/>
        <v>#NUM!</v>
      </c>
      <c r="T27" s="265"/>
      <c r="U27" s="234" t="e">
        <v>#NUM!</v>
      </c>
      <c r="V27" s="265"/>
      <c r="W27" s="127" t="e">
        <v>#NUM!</v>
      </c>
      <c r="X27" s="305">
        <f>_xll.qlSimpleQuoteSetValue(F27,W27/100,Trigger)</f>
        <v>0</v>
      </c>
      <c r="Y27" s="300"/>
    </row>
    <row r="28" spans="1:25" x14ac:dyDescent="0.2">
      <c r="A28" s="179"/>
      <c r="B28" s="188">
        <f t="shared" si="3"/>
        <v>12</v>
      </c>
      <c r="C28" s="188" t="str">
        <f t="shared" si="4"/>
        <v>x</v>
      </c>
      <c r="D28" s="188" t="str">
        <f t="shared" si="5"/>
        <v>18F</v>
      </c>
      <c r="E28" s="198" t="str">
        <f t="shared" si="0"/>
        <v>GBP12x18F_Quote</v>
      </c>
      <c r="F28" s="188" t="str">
        <f>_xll.qlSimpleQuote(E28,,RateTickValue,Permanent,Trigger,ObjectOverwrite)</f>
        <v>GBP12x18F_Quote#0000</v>
      </c>
      <c r="G28" s="244" t="str">
        <f>_xll.ohRangeRetrieveError(F28)</f>
        <v/>
      </c>
      <c r="H28" s="217"/>
      <c r="J28" s="299"/>
      <c r="K28" s="309">
        <v>12</v>
      </c>
      <c r="L28" s="309" t="s">
        <v>178</v>
      </c>
      <c r="M28" s="309" t="str">
        <f t="shared" si="8"/>
        <v>18F</v>
      </c>
      <c r="N28" s="289" t="str">
        <f t="shared" si="1"/>
        <v>GBP12x18F</v>
      </c>
      <c r="O28" s="200" t="str">
        <v>GBP12X18F=ICAP</v>
      </c>
      <c r="P28" s="234">
        <v>1</v>
      </c>
      <c r="Q28" s="234">
        <v>1.05</v>
      </c>
      <c r="R28" s="234">
        <f t="shared" si="2"/>
        <v>1.0249999999999999</v>
      </c>
      <c r="S28" s="234">
        <f t="shared" si="7"/>
        <v>4.9999999999999822E-2</v>
      </c>
      <c r="T28" s="265"/>
      <c r="U28" s="234">
        <v>1.31</v>
      </c>
      <c r="V28" s="265"/>
      <c r="W28" s="127">
        <v>1.31</v>
      </c>
      <c r="X28" s="305" t="e">
        <f>_xll.qlSimpleQuoteSetValue(F28,W28/100,Trigger)</f>
        <v>#N/A</v>
      </c>
      <c r="Y28" s="300"/>
    </row>
    <row r="29" spans="1:25" x14ac:dyDescent="0.2">
      <c r="A29" s="179"/>
      <c r="B29" s="188">
        <f t="shared" si="3"/>
        <v>13</v>
      </c>
      <c r="C29" s="188" t="str">
        <f t="shared" si="4"/>
        <v>x</v>
      </c>
      <c r="D29" s="188" t="str">
        <f t="shared" si="5"/>
        <v>19F</v>
      </c>
      <c r="E29" s="198" t="str">
        <f t="shared" si="0"/>
        <v>GBP13x19F_Quote</v>
      </c>
      <c r="F29" s="188" t="str">
        <f>_xll.qlSimpleQuote(E29,,RateTickValue,Permanent,Trigger,ObjectOverwrite)</f>
        <v>GBP13x19F_Quote#0000</v>
      </c>
      <c r="G29" s="244" t="str">
        <f>_xll.ohRangeRetrieveError(F29)</f>
        <v/>
      </c>
      <c r="H29" s="217"/>
      <c r="J29" s="299"/>
      <c r="K29" s="309">
        <v>13</v>
      </c>
      <c r="L29" s="309" t="s">
        <v>178</v>
      </c>
      <c r="M29" s="309" t="str">
        <f t="shared" si="8"/>
        <v>19F</v>
      </c>
      <c r="N29" s="289" t="str">
        <f t="shared" si="1"/>
        <v>GBP13x19F</v>
      </c>
      <c r="O29" s="200" t="str">
        <v>GBP13X19F=ICAP</v>
      </c>
      <c r="P29" s="234" t="s">
        <v>125</v>
      </c>
      <c r="Q29" s="234" t="s">
        <v>125</v>
      </c>
      <c r="R29" s="234" t="e">
        <f t="shared" si="2"/>
        <v>#NUM!</v>
      </c>
      <c r="S29" s="234" t="e">
        <f t="shared" si="7"/>
        <v>#NUM!</v>
      </c>
      <c r="T29" s="265"/>
      <c r="U29" s="234" t="e">
        <v>#NUM!</v>
      </c>
      <c r="V29" s="265"/>
      <c r="W29" s="127" t="e">
        <v>#NUM!</v>
      </c>
      <c r="X29" s="305">
        <f>_xll.qlSimpleQuoteSetValue(F29,W29/100,Trigger)</f>
        <v>0</v>
      </c>
      <c r="Y29" s="300"/>
    </row>
    <row r="30" spans="1:25" x14ac:dyDescent="0.2">
      <c r="A30" s="179"/>
      <c r="B30" s="188">
        <f t="shared" si="3"/>
        <v>14</v>
      </c>
      <c r="C30" s="188" t="str">
        <f t="shared" si="4"/>
        <v>x</v>
      </c>
      <c r="D30" s="188" t="str">
        <f t="shared" si="5"/>
        <v>20F</v>
      </c>
      <c r="E30" s="198" t="str">
        <f t="shared" si="0"/>
        <v>GBP14x20F_Quote</v>
      </c>
      <c r="F30" s="188" t="str">
        <f>_xll.qlSimpleQuote(E30,,RateTickValue,Permanent,Trigger,ObjectOverwrite)</f>
        <v>GBP14x20F_Quote#0000</v>
      </c>
      <c r="G30" s="244" t="str">
        <f>_xll.ohRangeRetrieveError(F30)</f>
        <v/>
      </c>
      <c r="H30" s="217"/>
      <c r="J30" s="299"/>
      <c r="K30" s="309">
        <v>14</v>
      </c>
      <c r="L30" s="309" t="s">
        <v>178</v>
      </c>
      <c r="M30" s="309" t="str">
        <f t="shared" si="8"/>
        <v>20F</v>
      </c>
      <c r="N30" s="289" t="str">
        <f t="shared" si="1"/>
        <v>GBP14x20F</v>
      </c>
      <c r="O30" s="200" t="str">
        <v>GBP14X20F=ICAP</v>
      </c>
      <c r="P30" s="234" t="s">
        <v>125</v>
      </c>
      <c r="Q30" s="234" t="s">
        <v>125</v>
      </c>
      <c r="R30" s="234" t="e">
        <f t="shared" si="2"/>
        <v>#NUM!</v>
      </c>
      <c r="S30" s="234" t="e">
        <f t="shared" si="7"/>
        <v>#NUM!</v>
      </c>
      <c r="T30" s="265"/>
      <c r="U30" s="234" t="e">
        <v>#NUM!</v>
      </c>
      <c r="V30" s="265"/>
      <c r="W30" s="127" t="e">
        <v>#NUM!</v>
      </c>
      <c r="X30" s="305">
        <f>_xll.qlSimpleQuoteSetValue(F30,W30/100,Trigger)</f>
        <v>0</v>
      </c>
      <c r="Y30" s="300"/>
    </row>
    <row r="31" spans="1:25" x14ac:dyDescent="0.2">
      <c r="A31" s="179"/>
      <c r="B31" s="188">
        <f t="shared" si="3"/>
        <v>15</v>
      </c>
      <c r="C31" s="188" t="str">
        <f t="shared" si="4"/>
        <v>x</v>
      </c>
      <c r="D31" s="188" t="str">
        <f t="shared" si="5"/>
        <v>21F</v>
      </c>
      <c r="E31" s="198" t="str">
        <f t="shared" si="0"/>
        <v>GBP15x21F_Quote</v>
      </c>
      <c r="F31" s="188" t="str">
        <f>_xll.qlSimpleQuote(E31,,RateTickValue,Permanent,Trigger,ObjectOverwrite)</f>
        <v>GBP15x21F_Quote#0000</v>
      </c>
      <c r="G31" s="244" t="str">
        <f>_xll.ohRangeRetrieveError(F31)</f>
        <v/>
      </c>
      <c r="H31" s="217"/>
      <c r="J31" s="299"/>
      <c r="K31" s="309">
        <v>15</v>
      </c>
      <c r="L31" s="309" t="s">
        <v>178</v>
      </c>
      <c r="M31" s="309" t="str">
        <f t="shared" si="8"/>
        <v>21F</v>
      </c>
      <c r="N31" s="289" t="str">
        <f t="shared" si="1"/>
        <v>GBP15x21F</v>
      </c>
      <c r="O31" s="200" t="str">
        <v>GBP15X21F=ICAP</v>
      </c>
      <c r="P31" s="234" t="s">
        <v>125</v>
      </c>
      <c r="Q31" s="234" t="s">
        <v>125</v>
      </c>
      <c r="R31" s="234" t="e">
        <f t="shared" si="2"/>
        <v>#NUM!</v>
      </c>
      <c r="S31" s="234" t="e">
        <f t="shared" si="7"/>
        <v>#NUM!</v>
      </c>
      <c r="T31" s="265"/>
      <c r="U31" s="234" t="e">
        <v>#NUM!</v>
      </c>
      <c r="V31" s="265"/>
      <c r="W31" s="127" t="e">
        <v>#NUM!</v>
      </c>
      <c r="X31" s="305">
        <f>_xll.qlSimpleQuoteSetValue(F31,W31/100,Trigger)</f>
        <v>0</v>
      </c>
      <c r="Y31" s="300"/>
    </row>
    <row r="32" spans="1:25" x14ac:dyDescent="0.2">
      <c r="A32" s="179"/>
      <c r="B32" s="188">
        <f t="shared" si="3"/>
        <v>16</v>
      </c>
      <c r="C32" s="188" t="str">
        <f t="shared" si="4"/>
        <v>x</v>
      </c>
      <c r="D32" s="188" t="str">
        <f t="shared" si="5"/>
        <v>22F</v>
      </c>
      <c r="E32" s="198" t="str">
        <f t="shared" si="0"/>
        <v>GBP16x22F_Quote</v>
      </c>
      <c r="F32" s="188" t="str">
        <f>_xll.qlSimpleQuote(E32,,RateTickValue,Permanent,Trigger,ObjectOverwrite)</f>
        <v>GBP16x22F_Quote#0000</v>
      </c>
      <c r="G32" s="244" t="str">
        <f>_xll.ohRangeRetrieveError(F32)</f>
        <v/>
      </c>
      <c r="H32" s="217"/>
      <c r="J32" s="299"/>
      <c r="K32" s="309">
        <v>16</v>
      </c>
      <c r="L32" s="309" t="s">
        <v>178</v>
      </c>
      <c r="M32" s="309" t="str">
        <f t="shared" si="8"/>
        <v>22F</v>
      </c>
      <c r="N32" s="289" t="str">
        <f t="shared" si="1"/>
        <v>GBP16x22F</v>
      </c>
      <c r="O32" s="200" t="str">
        <v>GBP16X22F=ICAP</v>
      </c>
      <c r="P32" s="234" t="s">
        <v>125</v>
      </c>
      <c r="Q32" s="234" t="s">
        <v>125</v>
      </c>
      <c r="R32" s="234" t="e">
        <f t="shared" si="2"/>
        <v>#NUM!</v>
      </c>
      <c r="S32" s="234" t="e">
        <f t="shared" si="7"/>
        <v>#NUM!</v>
      </c>
      <c r="T32" s="265"/>
      <c r="U32" s="234" t="e">
        <v>#NUM!</v>
      </c>
      <c r="V32" s="265"/>
      <c r="W32" s="127" t="e">
        <v>#NUM!</v>
      </c>
      <c r="X32" s="305">
        <f>_xll.qlSimpleQuoteSetValue(F32,W32/100,Trigger)</f>
        <v>0</v>
      </c>
      <c r="Y32" s="300"/>
    </row>
    <row r="33" spans="1:25" x14ac:dyDescent="0.2">
      <c r="A33" s="179"/>
      <c r="B33" s="188">
        <f t="shared" si="3"/>
        <v>17</v>
      </c>
      <c r="C33" s="188" t="str">
        <f t="shared" si="4"/>
        <v>x</v>
      </c>
      <c r="D33" s="188" t="str">
        <f t="shared" si="5"/>
        <v>23F</v>
      </c>
      <c r="E33" s="198" t="str">
        <f t="shared" si="0"/>
        <v>GBP17x23F_Quote</v>
      </c>
      <c r="F33" s="188" t="str">
        <f>_xll.qlSimpleQuote(E33,,RateTickValue,Permanent,Trigger,ObjectOverwrite)</f>
        <v>GBP17x23F_Quote#0000</v>
      </c>
      <c r="G33" s="244" t="str">
        <f>_xll.ohRangeRetrieveError(F33)</f>
        <v/>
      </c>
      <c r="H33" s="217"/>
      <c r="J33" s="299"/>
      <c r="K33" s="309">
        <v>17</v>
      </c>
      <c r="L33" s="309" t="s">
        <v>178</v>
      </c>
      <c r="M33" s="309" t="str">
        <f t="shared" si="8"/>
        <v>23F</v>
      </c>
      <c r="N33" s="289" t="str">
        <f t="shared" si="1"/>
        <v>GBP17x23F</v>
      </c>
      <c r="O33" s="200" t="str">
        <v>GBP17X23F=ICAP</v>
      </c>
      <c r="P33" s="234" t="s">
        <v>125</v>
      </c>
      <c r="Q33" s="234" t="s">
        <v>125</v>
      </c>
      <c r="R33" s="234" t="e">
        <f t="shared" si="2"/>
        <v>#NUM!</v>
      </c>
      <c r="S33" s="234" t="e">
        <f t="shared" si="7"/>
        <v>#NUM!</v>
      </c>
      <c r="T33" s="265"/>
      <c r="U33" s="234" t="e">
        <v>#NUM!</v>
      </c>
      <c r="V33" s="265"/>
      <c r="W33" s="127" t="e">
        <v>#NUM!</v>
      </c>
      <c r="X33" s="305">
        <f>_xll.qlSimpleQuoteSetValue(F33,W33/100,Trigger)</f>
        <v>0</v>
      </c>
      <c r="Y33" s="300"/>
    </row>
    <row r="34" spans="1:25" x14ac:dyDescent="0.2">
      <c r="A34" s="179"/>
      <c r="B34" s="189">
        <f t="shared" si="3"/>
        <v>18</v>
      </c>
      <c r="C34" s="189" t="str">
        <f t="shared" si="4"/>
        <v>x</v>
      </c>
      <c r="D34" s="189" t="str">
        <f t="shared" si="5"/>
        <v>24F</v>
      </c>
      <c r="E34" s="199" t="str">
        <f t="shared" si="0"/>
        <v>GBP18x24F_Quote</v>
      </c>
      <c r="F34" s="189" t="str">
        <f>_xll.qlSimpleQuote(E34,,RateTickValue,Permanent,Trigger,ObjectOverwrite)</f>
        <v>GBP18x24F_Quote#0000</v>
      </c>
      <c r="G34" s="245" t="str">
        <f>_xll.ohRangeRetrieveError(F34)</f>
        <v/>
      </c>
      <c r="H34" s="217"/>
      <c r="J34" s="299"/>
      <c r="K34" s="310">
        <v>18</v>
      </c>
      <c r="L34" s="310" t="s">
        <v>178</v>
      </c>
      <c r="M34" s="310" t="str">
        <f t="shared" si="8"/>
        <v>24F</v>
      </c>
      <c r="N34" s="290" t="str">
        <f t="shared" si="1"/>
        <v>GBP18x24F</v>
      </c>
      <c r="O34" s="203" t="str">
        <v>GBP18X24F=ICAP</v>
      </c>
      <c r="P34" s="236" t="s">
        <v>125</v>
      </c>
      <c r="Q34" s="236" t="s">
        <v>125</v>
      </c>
      <c r="R34" s="236" t="e">
        <f t="shared" si="2"/>
        <v>#NUM!</v>
      </c>
      <c r="S34" s="236" t="e">
        <f t="shared" si="7"/>
        <v>#NUM!</v>
      </c>
      <c r="T34" s="265"/>
      <c r="U34" s="236" t="e">
        <v>#NUM!</v>
      </c>
      <c r="V34" s="265"/>
      <c r="W34" s="306" t="e">
        <v>#NUM!</v>
      </c>
      <c r="X34" s="307">
        <f>_xll.qlSimpleQuoteSetValue(F34,W34/100,Trigger)</f>
        <v>0</v>
      </c>
      <c r="Y34" s="300"/>
    </row>
    <row r="35" spans="1:25" x14ac:dyDescent="0.2">
      <c r="A35" s="179"/>
      <c r="B35" s="188">
        <f t="shared" si="3"/>
        <v>1</v>
      </c>
      <c r="C35" s="188" t="str">
        <f t="shared" si="4"/>
        <v>x</v>
      </c>
      <c r="D35" s="188" t="str">
        <f t="shared" si="5"/>
        <v>13F</v>
      </c>
      <c r="E35" s="198" t="str">
        <f t="shared" si="0"/>
        <v>GBP1x13F_Quote</v>
      </c>
      <c r="F35" s="188" t="str">
        <f>_xll.qlSimpleQuote(E35,,RateTickValue,Permanent,Trigger,ObjectOverwrite)</f>
        <v>GBP1x13F_Quote#0000</v>
      </c>
      <c r="G35" s="244" t="str">
        <f>_xll.ohRangeRetrieveError(F35)</f>
        <v/>
      </c>
      <c r="H35" s="217"/>
      <c r="J35" s="299"/>
      <c r="K35" s="309">
        <v>1</v>
      </c>
      <c r="L35" s="309" t="s">
        <v>178</v>
      </c>
      <c r="M35" s="309" t="str">
        <f>K35+12&amp;"F"</f>
        <v>13F</v>
      </c>
      <c r="N35" s="86" t="str">
        <f t="shared" si="1"/>
        <v>GBP1x13F</v>
      </c>
      <c r="O35" s="200" t="str">
        <v>GBP1X13F=ICAP</v>
      </c>
      <c r="P35" s="234">
        <v>0.95500000000000007</v>
      </c>
      <c r="Q35" s="234">
        <v>1.0549999999999999</v>
      </c>
      <c r="R35" s="234">
        <f t="shared" si="2"/>
        <v>1.0049999999999999</v>
      </c>
      <c r="S35" s="234">
        <f t="shared" si="7"/>
        <v>9.9999999999999645E-2</v>
      </c>
      <c r="T35" s="265"/>
      <c r="U35" s="234">
        <v>1.115</v>
      </c>
      <c r="V35" s="265"/>
      <c r="W35" s="127">
        <v>1.115</v>
      </c>
      <c r="X35" s="305" t="e">
        <f>_xll.qlSimpleQuoteSetValue(F35,W35/100,Trigger)</f>
        <v>#N/A</v>
      </c>
      <c r="Y35" s="300"/>
    </row>
    <row r="36" spans="1:25" x14ac:dyDescent="0.2">
      <c r="A36" s="179"/>
      <c r="B36" s="188">
        <f t="shared" si="3"/>
        <v>2</v>
      </c>
      <c r="C36" s="188" t="str">
        <f t="shared" si="4"/>
        <v>x</v>
      </c>
      <c r="D36" s="188" t="str">
        <f t="shared" si="5"/>
        <v>14F</v>
      </c>
      <c r="E36" s="198" t="str">
        <f t="shared" si="0"/>
        <v>GBP2x14F_Quote</v>
      </c>
      <c r="F36" s="188" t="str">
        <f>_xll.qlSimpleQuote(E36,,RateTickValue,Permanent,Trigger,ObjectOverwrite)</f>
        <v>GBP2x14F_Quote#0000</v>
      </c>
      <c r="G36" s="244" t="str">
        <f>_xll.ohRangeRetrieveError(F36)</f>
        <v/>
      </c>
      <c r="H36" s="217"/>
      <c r="J36" s="299"/>
      <c r="K36" s="309">
        <v>2</v>
      </c>
      <c r="L36" s="309" t="s">
        <v>178</v>
      </c>
      <c r="M36" s="309" t="str">
        <f t="shared" ref="M36:M58" si="9">K36+12&amp;"F"</f>
        <v>14F</v>
      </c>
      <c r="N36" s="86" t="str">
        <f t="shared" si="1"/>
        <v>GBP2x14F</v>
      </c>
      <c r="O36" s="200" t="str">
        <v>GBP2X14F=ICAP</v>
      </c>
      <c r="P36" s="234">
        <v>0.97</v>
      </c>
      <c r="Q36" s="234">
        <v>1.07</v>
      </c>
      <c r="R36" s="234">
        <f t="shared" si="2"/>
        <v>1.02</v>
      </c>
      <c r="S36" s="234">
        <f t="shared" si="7"/>
        <v>0.10000000000000009</v>
      </c>
      <c r="T36" s="265"/>
      <c r="U36" s="234">
        <v>1.1499999999999999</v>
      </c>
      <c r="V36" s="265"/>
      <c r="W36" s="127">
        <v>1.1499999999999999</v>
      </c>
      <c r="X36" s="305" t="e">
        <f>_xll.qlSimpleQuoteSetValue(F36,W36/100,Trigger)</f>
        <v>#N/A</v>
      </c>
      <c r="Y36" s="300"/>
    </row>
    <row r="37" spans="1:25" x14ac:dyDescent="0.2">
      <c r="A37" s="179"/>
      <c r="B37" s="188">
        <f t="shared" si="3"/>
        <v>3</v>
      </c>
      <c r="C37" s="188" t="str">
        <f t="shared" si="4"/>
        <v>x</v>
      </c>
      <c r="D37" s="188" t="str">
        <f t="shared" si="5"/>
        <v>15F</v>
      </c>
      <c r="E37" s="198" t="str">
        <f t="shared" ref="E37:E58" si="10">Currency&amp;$B37&amp;C37&amp;$D37&amp;QuoteSuffix</f>
        <v>GBP3x15F_Quote</v>
      </c>
      <c r="F37" s="188" t="str">
        <f>_xll.qlSimpleQuote(E37,,RateTickValue,Permanent,Trigger,ObjectOverwrite)</f>
        <v>GBP3x15F_Quote#0000</v>
      </c>
      <c r="G37" s="244" t="str">
        <f>_xll.ohRangeRetrieveError(F37)</f>
        <v/>
      </c>
      <c r="H37" s="217"/>
      <c r="J37" s="299"/>
      <c r="K37" s="309">
        <v>3</v>
      </c>
      <c r="L37" s="309" t="s">
        <v>178</v>
      </c>
      <c r="M37" s="309" t="str">
        <f t="shared" si="9"/>
        <v>15F</v>
      </c>
      <c r="N37" s="86" t="str">
        <f t="shared" ref="N37:N58" si="11">Currency&amp;$K37&amp;L37&amp;$M37</f>
        <v>GBP3x15F</v>
      </c>
      <c r="O37" s="200" t="str">
        <v>GBP3X15F=ICAP</v>
      </c>
      <c r="P37" s="234">
        <v>0.99499999999999988</v>
      </c>
      <c r="Q37" s="234">
        <v>1.095</v>
      </c>
      <c r="R37" s="234">
        <f t="shared" si="2"/>
        <v>1.0449999999999999</v>
      </c>
      <c r="S37" s="234">
        <f t="shared" si="7"/>
        <v>0.10000000000000009</v>
      </c>
      <c r="T37" s="265"/>
      <c r="U37" s="234">
        <v>1.2</v>
      </c>
      <c r="V37" s="265"/>
      <c r="W37" s="127">
        <v>1.2</v>
      </c>
      <c r="X37" s="305" t="e">
        <f>_xll.qlSimpleQuoteSetValue(F37,W37/100,Trigger)</f>
        <v>#N/A</v>
      </c>
      <c r="Y37" s="300"/>
    </row>
    <row r="38" spans="1:25" x14ac:dyDescent="0.2">
      <c r="A38" s="179"/>
      <c r="B38" s="188">
        <f t="shared" si="3"/>
        <v>4</v>
      </c>
      <c r="C38" s="188" t="str">
        <f t="shared" si="4"/>
        <v>x</v>
      </c>
      <c r="D38" s="188" t="str">
        <f t="shared" si="5"/>
        <v>16F</v>
      </c>
      <c r="E38" s="198" t="str">
        <f t="shared" si="10"/>
        <v>GBP4x16F_Quote</v>
      </c>
      <c r="F38" s="188" t="str">
        <f>_xll.qlSimpleQuote(E38,,RateTickValue,Permanent,Trigger,ObjectOverwrite)</f>
        <v>GBP4x16F_Quote#0000</v>
      </c>
      <c r="G38" s="244" t="str">
        <f>_xll.ohRangeRetrieveError(F38)</f>
        <v/>
      </c>
      <c r="H38" s="217"/>
      <c r="J38" s="299"/>
      <c r="K38" s="309">
        <v>4</v>
      </c>
      <c r="L38" s="309" t="s">
        <v>178</v>
      </c>
      <c r="M38" s="309" t="str">
        <f t="shared" si="9"/>
        <v>16F</v>
      </c>
      <c r="N38" s="86" t="str">
        <f t="shared" si="11"/>
        <v>GBP4x16F</v>
      </c>
      <c r="O38" s="200" t="str">
        <v>GBP4X16F=ICAP</v>
      </c>
      <c r="P38" s="234">
        <v>1.0249999999999999</v>
      </c>
      <c r="Q38" s="234">
        <v>1.125</v>
      </c>
      <c r="R38" s="234">
        <f t="shared" si="2"/>
        <v>1.075</v>
      </c>
      <c r="S38" s="234">
        <f t="shared" si="7"/>
        <v>0.10000000000000009</v>
      </c>
      <c r="T38" s="265"/>
      <c r="U38" s="234">
        <v>1.25</v>
      </c>
      <c r="V38" s="265"/>
      <c r="W38" s="127">
        <v>1.25</v>
      </c>
      <c r="X38" s="305" t="e">
        <f>_xll.qlSimpleQuoteSetValue(F38,W38/100,Trigger)</f>
        <v>#N/A</v>
      </c>
      <c r="Y38" s="300"/>
    </row>
    <row r="39" spans="1:25" x14ac:dyDescent="0.2">
      <c r="A39" s="179"/>
      <c r="B39" s="188">
        <f t="shared" si="3"/>
        <v>5</v>
      </c>
      <c r="C39" s="188" t="str">
        <f t="shared" si="4"/>
        <v>x</v>
      </c>
      <c r="D39" s="188" t="str">
        <f t="shared" si="5"/>
        <v>17F</v>
      </c>
      <c r="E39" s="198" t="str">
        <f t="shared" si="10"/>
        <v>GBP5x17F_Quote</v>
      </c>
      <c r="F39" s="188" t="str">
        <f>_xll.qlSimpleQuote(E39,,RateTickValue,Permanent,Trigger,ObjectOverwrite)</f>
        <v>GBP5x17F_Quote#0000</v>
      </c>
      <c r="G39" s="244" t="str">
        <f>_xll.ohRangeRetrieveError(F39)</f>
        <v/>
      </c>
      <c r="H39" s="217"/>
      <c r="J39" s="299"/>
      <c r="K39" s="309">
        <v>5</v>
      </c>
      <c r="L39" s="309" t="s">
        <v>178</v>
      </c>
      <c r="M39" s="309" t="str">
        <f t="shared" si="9"/>
        <v>17F</v>
      </c>
      <c r="N39" s="86" t="str">
        <f t="shared" si="11"/>
        <v>GBP5x17F</v>
      </c>
      <c r="O39" s="200" t="str">
        <v>GBP5X17F=ICAP</v>
      </c>
      <c r="P39" s="234">
        <v>1.0549999999999999</v>
      </c>
      <c r="Q39" s="234">
        <v>1.155</v>
      </c>
      <c r="R39" s="234">
        <f t="shared" si="2"/>
        <v>1.105</v>
      </c>
      <c r="S39" s="234">
        <f t="shared" si="7"/>
        <v>0.10000000000000009</v>
      </c>
      <c r="T39" s="265"/>
      <c r="U39" s="234">
        <v>1.3</v>
      </c>
      <c r="V39" s="265"/>
      <c r="W39" s="127">
        <v>1.3</v>
      </c>
      <c r="X39" s="305" t="e">
        <f>_xll.qlSimpleQuoteSetValue(F39,W39/100,Trigger)</f>
        <v>#N/A</v>
      </c>
      <c r="Y39" s="300"/>
    </row>
    <row r="40" spans="1:25" x14ac:dyDescent="0.2">
      <c r="A40" s="179"/>
      <c r="B40" s="188">
        <f t="shared" si="3"/>
        <v>6</v>
      </c>
      <c r="C40" s="188" t="str">
        <f t="shared" si="4"/>
        <v>x</v>
      </c>
      <c r="D40" s="188" t="str">
        <f t="shared" si="5"/>
        <v>18F</v>
      </c>
      <c r="E40" s="198" t="str">
        <f t="shared" si="10"/>
        <v>GBP6x18F_Quote</v>
      </c>
      <c r="F40" s="188" t="str">
        <f>_xll.qlSimpleQuote(E40,,RateTickValue,Permanent,Trigger,ObjectOverwrite)</f>
        <v>GBP6x18F_Quote#0000</v>
      </c>
      <c r="G40" s="244" t="str">
        <f>_xll.ohRangeRetrieveError(F40)</f>
        <v/>
      </c>
      <c r="H40" s="217"/>
      <c r="J40" s="299"/>
      <c r="K40" s="309">
        <v>6</v>
      </c>
      <c r="L40" s="309" t="s">
        <v>178</v>
      </c>
      <c r="M40" s="309" t="str">
        <f t="shared" si="9"/>
        <v>18F</v>
      </c>
      <c r="N40" s="86" t="str">
        <f t="shared" si="11"/>
        <v>GBP6x18F</v>
      </c>
      <c r="O40" s="200" t="str">
        <v>GBP6X18F=ICAP</v>
      </c>
      <c r="P40" s="234">
        <v>1.075</v>
      </c>
      <c r="Q40" s="234">
        <v>1.175</v>
      </c>
      <c r="R40" s="234">
        <f t="shared" si="2"/>
        <v>1.125</v>
      </c>
      <c r="S40" s="234">
        <f t="shared" si="7"/>
        <v>0.10000000000000009</v>
      </c>
      <c r="T40" s="265"/>
      <c r="U40" s="234">
        <v>1.355</v>
      </c>
      <c r="V40" s="265"/>
      <c r="W40" s="127">
        <v>1.355</v>
      </c>
      <c r="X40" s="305" t="e">
        <f>_xll.qlSimpleQuoteSetValue(F40,W40/100,Trigger)</f>
        <v>#N/A</v>
      </c>
      <c r="Y40" s="300"/>
    </row>
    <row r="41" spans="1:25" x14ac:dyDescent="0.2">
      <c r="A41" s="179"/>
      <c r="B41" s="188">
        <f t="shared" si="3"/>
        <v>7</v>
      </c>
      <c r="C41" s="188" t="str">
        <f t="shared" si="4"/>
        <v>x</v>
      </c>
      <c r="D41" s="188" t="str">
        <f t="shared" si="5"/>
        <v>19F</v>
      </c>
      <c r="E41" s="198" t="str">
        <f t="shared" si="10"/>
        <v>GBP7x19F_Quote</v>
      </c>
      <c r="F41" s="188" t="str">
        <f>_xll.qlSimpleQuote(E41,,RateTickValue,Permanent,Trigger,ObjectOverwrite)</f>
        <v>GBP7x19F_Quote#0000</v>
      </c>
      <c r="G41" s="244" t="str">
        <f>_xll.ohRangeRetrieveError(F41)</f>
        <v/>
      </c>
      <c r="H41" s="217"/>
      <c r="J41" s="299"/>
      <c r="K41" s="309">
        <v>7</v>
      </c>
      <c r="L41" s="309" t="s">
        <v>178</v>
      </c>
      <c r="M41" s="309" t="str">
        <f t="shared" si="9"/>
        <v>19F</v>
      </c>
      <c r="N41" s="86" t="str">
        <f t="shared" si="11"/>
        <v>GBP7x19F</v>
      </c>
      <c r="O41" s="200" t="str">
        <v>GBP7X19F=ICAP</v>
      </c>
      <c r="P41" s="234" t="s">
        <v>125</v>
      </c>
      <c r="Q41" s="234" t="s">
        <v>125</v>
      </c>
      <c r="R41" s="234" t="e">
        <f t="shared" si="2"/>
        <v>#NUM!</v>
      </c>
      <c r="S41" s="234" t="e">
        <f t="shared" si="7"/>
        <v>#NUM!</v>
      </c>
      <c r="T41" s="265"/>
      <c r="U41" s="234" t="e">
        <v>#NUM!</v>
      </c>
      <c r="V41" s="265"/>
      <c r="W41" s="127" t="e">
        <v>#NUM!</v>
      </c>
      <c r="X41" s="305">
        <f>_xll.qlSimpleQuoteSetValue(F41,W41/100,Trigger)</f>
        <v>0</v>
      </c>
      <c r="Y41" s="300"/>
    </row>
    <row r="42" spans="1:25" x14ac:dyDescent="0.2">
      <c r="A42" s="179"/>
      <c r="B42" s="188">
        <f t="shared" si="3"/>
        <v>8</v>
      </c>
      <c r="C42" s="188" t="str">
        <f t="shared" si="4"/>
        <v>x</v>
      </c>
      <c r="D42" s="188" t="str">
        <f t="shared" si="5"/>
        <v>20F</v>
      </c>
      <c r="E42" s="198" t="str">
        <f t="shared" si="10"/>
        <v>GBP8x20F_Quote</v>
      </c>
      <c r="F42" s="188" t="str">
        <f>_xll.qlSimpleQuote(E42,,RateTickValue,Permanent,Trigger,ObjectOverwrite)</f>
        <v>GBP8x20F_Quote#0000</v>
      </c>
      <c r="G42" s="244" t="str">
        <f>_xll.ohRangeRetrieveError(F42)</f>
        <v/>
      </c>
      <c r="H42" s="217"/>
      <c r="J42" s="299"/>
      <c r="K42" s="309">
        <v>8</v>
      </c>
      <c r="L42" s="309" t="s">
        <v>178</v>
      </c>
      <c r="M42" s="309" t="str">
        <f t="shared" si="9"/>
        <v>20F</v>
      </c>
      <c r="N42" s="86" t="str">
        <f t="shared" si="11"/>
        <v>GBP8x20F</v>
      </c>
      <c r="O42" s="200" t="str">
        <v>GBP8X20F=ICAP</v>
      </c>
      <c r="P42" s="234" t="s">
        <v>125</v>
      </c>
      <c r="Q42" s="234" t="s">
        <v>125</v>
      </c>
      <c r="R42" s="234" t="e">
        <f t="shared" si="2"/>
        <v>#NUM!</v>
      </c>
      <c r="S42" s="234" t="e">
        <f t="shared" si="7"/>
        <v>#NUM!</v>
      </c>
      <c r="T42" s="265"/>
      <c r="U42" s="234" t="e">
        <v>#NUM!</v>
      </c>
      <c r="V42" s="265"/>
      <c r="W42" s="127" t="e">
        <v>#NUM!</v>
      </c>
      <c r="X42" s="305">
        <f>_xll.qlSimpleQuoteSetValue(F42,W42/100,Trigger)</f>
        <v>0</v>
      </c>
      <c r="Y42" s="300"/>
    </row>
    <row r="43" spans="1:25" x14ac:dyDescent="0.2">
      <c r="A43" s="179"/>
      <c r="B43" s="188">
        <f t="shared" si="3"/>
        <v>9</v>
      </c>
      <c r="C43" s="188" t="str">
        <f t="shared" si="4"/>
        <v>x</v>
      </c>
      <c r="D43" s="188" t="str">
        <f t="shared" si="5"/>
        <v>21F</v>
      </c>
      <c r="E43" s="198" t="str">
        <f t="shared" si="10"/>
        <v>GBP9x21F_Quote</v>
      </c>
      <c r="F43" s="188" t="str">
        <f>_xll.qlSimpleQuote(E43,,RateTickValue,Permanent,Trigger,ObjectOverwrite)</f>
        <v>GBP9x21F_Quote#0000</v>
      </c>
      <c r="G43" s="244" t="str">
        <f>_xll.ohRangeRetrieveError(F43)</f>
        <v/>
      </c>
      <c r="H43" s="217"/>
      <c r="J43" s="299"/>
      <c r="K43" s="309">
        <v>9</v>
      </c>
      <c r="L43" s="309" t="s">
        <v>178</v>
      </c>
      <c r="M43" s="309" t="str">
        <f t="shared" si="9"/>
        <v>21F</v>
      </c>
      <c r="N43" s="86" t="str">
        <f t="shared" si="11"/>
        <v>GBP9x21F</v>
      </c>
      <c r="O43" s="200" t="str">
        <v>GBP9X21F=ICAP</v>
      </c>
      <c r="P43" s="234">
        <v>1.2</v>
      </c>
      <c r="Q43" s="234">
        <v>1.3</v>
      </c>
      <c r="R43" s="234">
        <f t="shared" si="2"/>
        <v>1.25</v>
      </c>
      <c r="S43" s="234">
        <f t="shared" si="7"/>
        <v>0.10000000000000009</v>
      </c>
      <c r="T43" s="265"/>
      <c r="U43" s="234">
        <v>1.54</v>
      </c>
      <c r="V43" s="265"/>
      <c r="W43" s="127">
        <v>1.54</v>
      </c>
      <c r="X43" s="305" t="e">
        <f>_xll.qlSimpleQuoteSetValue(F43,W43/100,Trigger)</f>
        <v>#N/A</v>
      </c>
      <c r="Y43" s="300"/>
    </row>
    <row r="44" spans="1:25" x14ac:dyDescent="0.2">
      <c r="A44" s="179"/>
      <c r="B44" s="188">
        <f t="shared" si="3"/>
        <v>10</v>
      </c>
      <c r="C44" s="188" t="str">
        <f t="shared" si="4"/>
        <v>x</v>
      </c>
      <c r="D44" s="188" t="str">
        <f t="shared" si="5"/>
        <v>22F</v>
      </c>
      <c r="E44" s="198" t="str">
        <f t="shared" si="10"/>
        <v>GBP10x22F_Quote</v>
      </c>
      <c r="F44" s="188" t="str">
        <f>_xll.qlSimpleQuote(E44,,RateTickValue,Permanent,Trigger,ObjectOverwrite)</f>
        <v>GBP10x22F_Quote#0000</v>
      </c>
      <c r="G44" s="244" t="str">
        <f>_xll.ohRangeRetrieveError(F44)</f>
        <v/>
      </c>
      <c r="H44" s="217"/>
      <c r="J44" s="299"/>
      <c r="K44" s="309">
        <v>10</v>
      </c>
      <c r="L44" s="309" t="s">
        <v>178</v>
      </c>
      <c r="M44" s="309" t="str">
        <f t="shared" si="9"/>
        <v>22F</v>
      </c>
      <c r="N44" s="86" t="str">
        <f t="shared" si="11"/>
        <v>GBP10x22F</v>
      </c>
      <c r="O44" s="200" t="str">
        <v>GBP10X22F=ICAP</v>
      </c>
      <c r="P44" s="234" t="s">
        <v>125</v>
      </c>
      <c r="Q44" s="234" t="s">
        <v>125</v>
      </c>
      <c r="R44" s="234" t="e">
        <f t="shared" si="2"/>
        <v>#NUM!</v>
      </c>
      <c r="S44" s="234" t="e">
        <f t="shared" si="7"/>
        <v>#NUM!</v>
      </c>
      <c r="T44" s="265"/>
      <c r="U44" s="234" t="e">
        <v>#NUM!</v>
      </c>
      <c r="V44" s="265"/>
      <c r="W44" s="127" t="e">
        <v>#NUM!</v>
      </c>
      <c r="X44" s="305">
        <f>_xll.qlSimpleQuoteSetValue(F44,W44/100,Trigger)</f>
        <v>0</v>
      </c>
      <c r="Y44" s="300"/>
    </row>
    <row r="45" spans="1:25" x14ac:dyDescent="0.2">
      <c r="A45" s="179"/>
      <c r="B45" s="188">
        <f t="shared" si="3"/>
        <v>11</v>
      </c>
      <c r="C45" s="188" t="str">
        <f t="shared" si="4"/>
        <v>x</v>
      </c>
      <c r="D45" s="188" t="str">
        <f t="shared" si="5"/>
        <v>23F</v>
      </c>
      <c r="E45" s="198" t="str">
        <f t="shared" si="10"/>
        <v>GBP11x23F_Quote</v>
      </c>
      <c r="F45" s="188" t="str">
        <f>_xll.qlSimpleQuote(E45,,RateTickValue,Permanent,Trigger,ObjectOverwrite)</f>
        <v>GBP11x23F_Quote#0000</v>
      </c>
      <c r="G45" s="244" t="str">
        <f>_xll.ohRangeRetrieveError(F45)</f>
        <v/>
      </c>
      <c r="H45" s="217"/>
      <c r="J45" s="299"/>
      <c r="K45" s="309">
        <v>11</v>
      </c>
      <c r="L45" s="309" t="s">
        <v>178</v>
      </c>
      <c r="M45" s="309" t="str">
        <f t="shared" si="9"/>
        <v>23F</v>
      </c>
      <c r="N45" s="86" t="str">
        <f t="shared" si="11"/>
        <v>GBP11x23F</v>
      </c>
      <c r="O45" s="200" t="str">
        <v>GBP11X23F=ICAP</v>
      </c>
      <c r="P45" s="234" t="s">
        <v>125</v>
      </c>
      <c r="Q45" s="234" t="s">
        <v>125</v>
      </c>
      <c r="R45" s="234" t="e">
        <f t="shared" si="2"/>
        <v>#NUM!</v>
      </c>
      <c r="S45" s="234" t="e">
        <f t="shared" si="7"/>
        <v>#NUM!</v>
      </c>
      <c r="T45" s="265"/>
      <c r="U45" s="234" t="e">
        <v>#NUM!</v>
      </c>
      <c r="V45" s="265"/>
      <c r="W45" s="127" t="e">
        <v>#NUM!</v>
      </c>
      <c r="X45" s="305">
        <f>_xll.qlSimpleQuoteSetValue(F45,W45/100,Trigger)</f>
        <v>0</v>
      </c>
      <c r="Y45" s="300"/>
    </row>
    <row r="46" spans="1:25" x14ac:dyDescent="0.2">
      <c r="A46" s="179"/>
      <c r="B46" s="188">
        <f t="shared" si="3"/>
        <v>12</v>
      </c>
      <c r="C46" s="188" t="str">
        <f t="shared" si="4"/>
        <v>x</v>
      </c>
      <c r="D46" s="188" t="str">
        <f t="shared" si="5"/>
        <v>24F</v>
      </c>
      <c r="E46" s="198" t="str">
        <f t="shared" si="10"/>
        <v>GBP12x24F_Quote</v>
      </c>
      <c r="F46" s="188" t="str">
        <f>_xll.qlSimpleQuote(E46,,RateTickValue,Permanent,Trigger,ObjectOverwrite)</f>
        <v>GBP12x24F_Quote#0000</v>
      </c>
      <c r="G46" s="244" t="str">
        <f>_xll.ohRangeRetrieveError(F46)</f>
        <v/>
      </c>
      <c r="H46" s="217"/>
      <c r="J46" s="299"/>
      <c r="K46" s="309">
        <v>12</v>
      </c>
      <c r="L46" s="309" t="s">
        <v>178</v>
      </c>
      <c r="M46" s="309" t="str">
        <f t="shared" si="9"/>
        <v>24F</v>
      </c>
      <c r="N46" s="86" t="str">
        <f t="shared" si="11"/>
        <v>GBP12x24F</v>
      </c>
      <c r="O46" s="200" t="str">
        <v>GBP12X24F=ICAP</v>
      </c>
      <c r="P46" s="234">
        <v>1.2949999999999999</v>
      </c>
      <c r="Q46" s="234">
        <v>1.395</v>
      </c>
      <c r="R46" s="234">
        <f t="shared" si="2"/>
        <v>1.345</v>
      </c>
      <c r="S46" s="234">
        <f t="shared" si="7"/>
        <v>0.10000000000000009</v>
      </c>
      <c r="T46" s="265"/>
      <c r="U46" s="234">
        <v>1.6850000000000001</v>
      </c>
      <c r="V46" s="265"/>
      <c r="W46" s="127">
        <v>1.6850000000000001</v>
      </c>
      <c r="X46" s="305" t="e">
        <f>_xll.qlSimpleQuoteSetValue(F46,W46/100,Trigger)</f>
        <v>#N/A</v>
      </c>
      <c r="Y46" s="300"/>
    </row>
    <row r="47" spans="1:25" x14ac:dyDescent="0.2">
      <c r="A47" s="179"/>
      <c r="B47" s="188">
        <f t="shared" si="3"/>
        <v>13</v>
      </c>
      <c r="C47" s="188" t="str">
        <f t="shared" si="4"/>
        <v>x</v>
      </c>
      <c r="D47" s="188" t="str">
        <f t="shared" si="5"/>
        <v>25F</v>
      </c>
      <c r="E47" s="198" t="str">
        <f t="shared" si="10"/>
        <v>GBP13x25F_Quote</v>
      </c>
      <c r="F47" s="188" t="str">
        <f>_xll.qlSimpleQuote(E47,,RateTickValue,Permanent,Trigger,ObjectOverwrite)</f>
        <v>GBP13x25F_Quote#0000</v>
      </c>
      <c r="G47" s="244" t="str">
        <f>_xll.ohRangeRetrieveError(F47)</f>
        <v/>
      </c>
      <c r="H47" s="217"/>
      <c r="J47" s="299"/>
      <c r="K47" s="309">
        <v>13</v>
      </c>
      <c r="L47" s="309" t="s">
        <v>178</v>
      </c>
      <c r="M47" s="309" t="str">
        <f t="shared" si="9"/>
        <v>25F</v>
      </c>
      <c r="N47" s="86" t="str">
        <f t="shared" si="11"/>
        <v>GBP13x25F</v>
      </c>
      <c r="O47" s="200" t="str">
        <v>GBP13X25F=ICAP</v>
      </c>
      <c r="P47" s="234" t="s">
        <v>125</v>
      </c>
      <c r="Q47" s="234" t="s">
        <v>125</v>
      </c>
      <c r="R47" s="234" t="e">
        <f t="shared" si="2"/>
        <v>#NUM!</v>
      </c>
      <c r="S47" s="234" t="e">
        <f t="shared" si="7"/>
        <v>#NUM!</v>
      </c>
      <c r="T47" s="265"/>
      <c r="U47" s="234" t="e">
        <v>#NUM!</v>
      </c>
      <c r="V47" s="265"/>
      <c r="W47" s="127" t="e">
        <v>#NUM!</v>
      </c>
      <c r="X47" s="305">
        <f>_xll.qlSimpleQuoteSetValue(F47,W47/100,Trigger)</f>
        <v>0</v>
      </c>
      <c r="Y47" s="300"/>
    </row>
    <row r="48" spans="1:25" x14ac:dyDescent="0.2">
      <c r="A48" s="179"/>
      <c r="B48" s="188">
        <f t="shared" si="3"/>
        <v>14</v>
      </c>
      <c r="C48" s="188" t="str">
        <f t="shared" si="4"/>
        <v>x</v>
      </c>
      <c r="D48" s="188" t="str">
        <f t="shared" si="5"/>
        <v>26F</v>
      </c>
      <c r="E48" s="198" t="str">
        <f t="shared" si="10"/>
        <v>GBP14x26F_Quote</v>
      </c>
      <c r="F48" s="188" t="str">
        <f>_xll.qlSimpleQuote(E48,,RateTickValue,Permanent,Trigger,ObjectOverwrite)</f>
        <v>GBP14x26F_Quote#0000</v>
      </c>
      <c r="G48" s="244" t="str">
        <f>_xll.ohRangeRetrieveError(F48)</f>
        <v/>
      </c>
      <c r="H48" s="217"/>
      <c r="J48" s="299"/>
      <c r="K48" s="309">
        <v>14</v>
      </c>
      <c r="L48" s="309" t="s">
        <v>178</v>
      </c>
      <c r="M48" s="309" t="str">
        <f t="shared" si="9"/>
        <v>26F</v>
      </c>
      <c r="N48" s="86" t="str">
        <f t="shared" si="11"/>
        <v>GBP14x26F</v>
      </c>
      <c r="O48" s="200" t="str">
        <v>GBP14X26F=ICAP</v>
      </c>
      <c r="P48" s="234" t="s">
        <v>125</v>
      </c>
      <c r="Q48" s="234" t="s">
        <v>125</v>
      </c>
      <c r="R48" s="234" t="e">
        <f t="shared" si="2"/>
        <v>#NUM!</v>
      </c>
      <c r="S48" s="234" t="e">
        <f t="shared" si="7"/>
        <v>#NUM!</v>
      </c>
      <c r="T48" s="265"/>
      <c r="U48" s="234" t="e">
        <v>#NUM!</v>
      </c>
      <c r="V48" s="265"/>
      <c r="W48" s="127" t="e">
        <v>#NUM!</v>
      </c>
      <c r="X48" s="305">
        <f>_xll.qlSimpleQuoteSetValue(F48,W48/100,Trigger)</f>
        <v>0</v>
      </c>
      <c r="Y48" s="300"/>
    </row>
    <row r="49" spans="1:25" x14ac:dyDescent="0.2">
      <c r="A49" s="179"/>
      <c r="B49" s="188">
        <f t="shared" si="3"/>
        <v>15</v>
      </c>
      <c r="C49" s="188" t="str">
        <f t="shared" si="4"/>
        <v>x</v>
      </c>
      <c r="D49" s="188" t="str">
        <f t="shared" si="5"/>
        <v>27F</v>
      </c>
      <c r="E49" s="198" t="str">
        <f t="shared" si="10"/>
        <v>GBP15x27F_Quote</v>
      </c>
      <c r="F49" s="188" t="str">
        <f>_xll.qlSimpleQuote(E49,,RateTickValue,Permanent,Trigger,ObjectOverwrite)</f>
        <v>GBP15x27F_Quote#0000</v>
      </c>
      <c r="G49" s="244" t="str">
        <f>_xll.ohRangeRetrieveError(F49)</f>
        <v/>
      </c>
      <c r="H49" s="217"/>
      <c r="J49" s="299"/>
      <c r="K49" s="309">
        <v>15</v>
      </c>
      <c r="L49" s="309" t="s">
        <v>178</v>
      </c>
      <c r="M49" s="309" t="str">
        <f t="shared" si="9"/>
        <v>27F</v>
      </c>
      <c r="N49" s="86" t="str">
        <f t="shared" si="11"/>
        <v>GBP15x27F</v>
      </c>
      <c r="O49" s="200" t="str">
        <v>GBP15X27F=ICAP</v>
      </c>
      <c r="P49" s="234" t="s">
        <v>125</v>
      </c>
      <c r="Q49" s="234" t="s">
        <v>125</v>
      </c>
      <c r="R49" s="234" t="e">
        <f t="shared" si="2"/>
        <v>#NUM!</v>
      </c>
      <c r="S49" s="234" t="e">
        <f t="shared" si="7"/>
        <v>#NUM!</v>
      </c>
      <c r="T49" s="265"/>
      <c r="U49" s="234" t="e">
        <v>#NUM!</v>
      </c>
      <c r="V49" s="265"/>
      <c r="W49" s="127" t="e">
        <v>#NUM!</v>
      </c>
      <c r="X49" s="305">
        <f>_xll.qlSimpleQuoteSetValue(F49,W49/100,Trigger)</f>
        <v>0</v>
      </c>
      <c r="Y49" s="300"/>
    </row>
    <row r="50" spans="1:25" x14ac:dyDescent="0.2">
      <c r="A50" s="179"/>
      <c r="B50" s="188">
        <f t="shared" si="3"/>
        <v>16</v>
      </c>
      <c r="C50" s="188" t="str">
        <f t="shared" si="4"/>
        <v>x</v>
      </c>
      <c r="D50" s="188" t="str">
        <f t="shared" si="5"/>
        <v>28F</v>
      </c>
      <c r="E50" s="198" t="str">
        <f t="shared" si="10"/>
        <v>GBP16x28F_Quote</v>
      </c>
      <c r="F50" s="188" t="str">
        <f>_xll.qlSimpleQuote(E50,,RateTickValue,Permanent,Trigger,ObjectOverwrite)</f>
        <v>GBP16x28F_Quote#0000</v>
      </c>
      <c r="G50" s="244" t="str">
        <f>_xll.ohRangeRetrieveError(F50)</f>
        <v/>
      </c>
      <c r="H50" s="217"/>
      <c r="J50" s="299"/>
      <c r="K50" s="309">
        <v>16</v>
      </c>
      <c r="L50" s="309" t="s">
        <v>178</v>
      </c>
      <c r="M50" s="309" t="str">
        <f t="shared" si="9"/>
        <v>28F</v>
      </c>
      <c r="N50" s="86" t="str">
        <f t="shared" si="11"/>
        <v>GBP16x28F</v>
      </c>
      <c r="O50" s="200" t="str">
        <v>GBP16X28F=ICAP</v>
      </c>
      <c r="P50" s="234" t="s">
        <v>125</v>
      </c>
      <c r="Q50" s="234" t="s">
        <v>125</v>
      </c>
      <c r="R50" s="234" t="e">
        <f t="shared" si="2"/>
        <v>#NUM!</v>
      </c>
      <c r="S50" s="234" t="e">
        <f t="shared" si="7"/>
        <v>#NUM!</v>
      </c>
      <c r="T50" s="265"/>
      <c r="U50" s="234" t="e">
        <v>#NUM!</v>
      </c>
      <c r="V50" s="265"/>
      <c r="W50" s="127" t="e">
        <v>#NUM!</v>
      </c>
      <c r="X50" s="305">
        <f>_xll.qlSimpleQuoteSetValue(F50,W50/100,Trigger)</f>
        <v>0</v>
      </c>
      <c r="Y50" s="300"/>
    </row>
    <row r="51" spans="1:25" x14ac:dyDescent="0.2">
      <c r="A51" s="179"/>
      <c r="B51" s="188">
        <f t="shared" si="3"/>
        <v>17</v>
      </c>
      <c r="C51" s="188" t="str">
        <f t="shared" si="4"/>
        <v>x</v>
      </c>
      <c r="D51" s="188" t="str">
        <f t="shared" si="5"/>
        <v>29F</v>
      </c>
      <c r="E51" s="198" t="str">
        <f t="shared" si="10"/>
        <v>GBP17x29F_Quote</v>
      </c>
      <c r="F51" s="188" t="str">
        <f>_xll.qlSimpleQuote(E51,,RateTickValue,Permanent,Trigger,ObjectOverwrite)</f>
        <v>GBP17x29F_Quote#0000</v>
      </c>
      <c r="G51" s="244" t="str">
        <f>_xll.ohRangeRetrieveError(F51)</f>
        <v/>
      </c>
      <c r="H51" s="217"/>
      <c r="J51" s="299"/>
      <c r="K51" s="309">
        <v>17</v>
      </c>
      <c r="L51" s="309" t="s">
        <v>178</v>
      </c>
      <c r="M51" s="309" t="str">
        <f t="shared" si="9"/>
        <v>29F</v>
      </c>
      <c r="N51" s="86" t="str">
        <f t="shared" si="11"/>
        <v>GBP17x29F</v>
      </c>
      <c r="O51" s="200" t="str">
        <v>GBP17X29F=ICAP</v>
      </c>
      <c r="P51" s="234" t="s">
        <v>125</v>
      </c>
      <c r="Q51" s="234" t="s">
        <v>125</v>
      </c>
      <c r="R51" s="234" t="e">
        <f t="shared" si="2"/>
        <v>#NUM!</v>
      </c>
      <c r="S51" s="234" t="e">
        <f t="shared" si="7"/>
        <v>#NUM!</v>
      </c>
      <c r="T51" s="265"/>
      <c r="U51" s="234" t="e">
        <v>#NUM!</v>
      </c>
      <c r="V51" s="265"/>
      <c r="W51" s="127" t="e">
        <v>#NUM!</v>
      </c>
      <c r="X51" s="305">
        <f>_xll.qlSimpleQuoteSetValue(F51,W51/100,Trigger)</f>
        <v>0</v>
      </c>
      <c r="Y51" s="300"/>
    </row>
    <row r="52" spans="1:25" x14ac:dyDescent="0.2">
      <c r="A52" s="179"/>
      <c r="B52" s="188">
        <f t="shared" si="3"/>
        <v>18</v>
      </c>
      <c r="C52" s="188" t="str">
        <f t="shared" si="4"/>
        <v>x</v>
      </c>
      <c r="D52" s="188" t="str">
        <f t="shared" si="5"/>
        <v>30F</v>
      </c>
      <c r="E52" s="198" t="str">
        <f t="shared" si="10"/>
        <v>GBP18x30F_Quote</v>
      </c>
      <c r="F52" s="188" t="str">
        <f>_xll.qlSimpleQuote(E52,,RateTickValue,Permanent,Trigger,ObjectOverwrite)</f>
        <v>GBP18x30F_Quote#0000</v>
      </c>
      <c r="G52" s="244" t="str">
        <f>_xll.ohRangeRetrieveError(F52)</f>
        <v/>
      </c>
      <c r="H52" s="217"/>
      <c r="J52" s="299"/>
      <c r="K52" s="309">
        <v>18</v>
      </c>
      <c r="L52" s="309" t="s">
        <v>178</v>
      </c>
      <c r="M52" s="309" t="str">
        <f t="shared" si="9"/>
        <v>30F</v>
      </c>
      <c r="N52" s="86" t="str">
        <f t="shared" si="11"/>
        <v>GBP18x30F</v>
      </c>
      <c r="O52" s="200" t="str">
        <v>GBP18X30F=ICAP</v>
      </c>
      <c r="P52" s="234" t="s">
        <v>125</v>
      </c>
      <c r="Q52" s="234" t="s">
        <v>125</v>
      </c>
      <c r="R52" s="234" t="e">
        <f t="shared" si="2"/>
        <v>#NUM!</v>
      </c>
      <c r="S52" s="234" t="e">
        <f t="shared" si="7"/>
        <v>#NUM!</v>
      </c>
      <c r="T52" s="265"/>
      <c r="U52" s="234" t="e">
        <v>#NUM!</v>
      </c>
      <c r="V52" s="265"/>
      <c r="W52" s="127" t="e">
        <v>#NUM!</v>
      </c>
      <c r="X52" s="305">
        <f>_xll.qlSimpleQuoteSetValue(F52,W52/100,Trigger)</f>
        <v>0</v>
      </c>
      <c r="Y52" s="300"/>
    </row>
    <row r="53" spans="1:25" x14ac:dyDescent="0.2">
      <c r="A53" s="179"/>
      <c r="B53" s="188">
        <f t="shared" si="3"/>
        <v>19</v>
      </c>
      <c r="C53" s="188" t="str">
        <f t="shared" si="4"/>
        <v>x</v>
      </c>
      <c r="D53" s="188" t="str">
        <f t="shared" si="5"/>
        <v>31F</v>
      </c>
      <c r="E53" s="198" t="str">
        <f t="shared" si="10"/>
        <v>GBP19x31F_Quote</v>
      </c>
      <c r="F53" s="188" t="str">
        <f>_xll.qlSimpleQuote(E53,,RateTickValue,Permanent,Trigger,ObjectOverwrite)</f>
        <v>GBP19x31F_Quote#0000</v>
      </c>
      <c r="G53" s="244" t="str">
        <f>_xll.ohRangeRetrieveError(F53)</f>
        <v/>
      </c>
      <c r="H53" s="217"/>
      <c r="J53" s="299"/>
      <c r="K53" s="309">
        <v>19</v>
      </c>
      <c r="L53" s="309" t="s">
        <v>178</v>
      </c>
      <c r="M53" s="309" t="str">
        <f t="shared" si="9"/>
        <v>31F</v>
      </c>
      <c r="N53" s="86" t="str">
        <f t="shared" si="11"/>
        <v>GBP19x31F</v>
      </c>
      <c r="O53" s="200" t="str">
        <v>GBP19X31F=ICAP</v>
      </c>
      <c r="P53" s="234" t="s">
        <v>125</v>
      </c>
      <c r="Q53" s="234" t="s">
        <v>125</v>
      </c>
      <c r="R53" s="234" t="e">
        <f t="shared" si="2"/>
        <v>#NUM!</v>
      </c>
      <c r="S53" s="234" t="e">
        <f t="shared" si="7"/>
        <v>#NUM!</v>
      </c>
      <c r="T53" s="265"/>
      <c r="U53" s="234" t="e">
        <v>#NUM!</v>
      </c>
      <c r="V53" s="265"/>
      <c r="W53" s="127" t="e">
        <v>#NUM!</v>
      </c>
      <c r="X53" s="305">
        <f>_xll.qlSimpleQuoteSetValue(F53,W53/100,Trigger)</f>
        <v>0</v>
      </c>
      <c r="Y53" s="300"/>
    </row>
    <row r="54" spans="1:25" x14ac:dyDescent="0.2">
      <c r="A54" s="179"/>
      <c r="B54" s="188">
        <f t="shared" si="3"/>
        <v>20</v>
      </c>
      <c r="C54" s="188" t="str">
        <f t="shared" si="4"/>
        <v>x</v>
      </c>
      <c r="D54" s="188" t="str">
        <f t="shared" si="5"/>
        <v>32F</v>
      </c>
      <c r="E54" s="198" t="str">
        <f t="shared" si="10"/>
        <v>GBP20x32F_Quote</v>
      </c>
      <c r="F54" s="188" t="str">
        <f>_xll.qlSimpleQuote(E54,,RateTickValue,Permanent,Trigger,ObjectOverwrite)</f>
        <v>GBP20x32F_Quote#0000</v>
      </c>
      <c r="G54" s="244" t="str">
        <f>_xll.ohRangeRetrieveError(F54)</f>
        <v/>
      </c>
      <c r="H54" s="217"/>
      <c r="J54" s="299"/>
      <c r="K54" s="309">
        <v>20</v>
      </c>
      <c r="L54" s="309" t="s">
        <v>178</v>
      </c>
      <c r="M54" s="309" t="str">
        <f t="shared" si="9"/>
        <v>32F</v>
      </c>
      <c r="N54" s="86" t="str">
        <f t="shared" si="11"/>
        <v>GBP20x32F</v>
      </c>
      <c r="O54" s="200" t="str">
        <v>GBP20X32F=ICAP</v>
      </c>
      <c r="P54" s="234" t="s">
        <v>125</v>
      </c>
      <c r="Q54" s="234" t="s">
        <v>125</v>
      </c>
      <c r="R54" s="234" t="e">
        <f t="shared" si="2"/>
        <v>#NUM!</v>
      </c>
      <c r="S54" s="234" t="e">
        <f t="shared" si="7"/>
        <v>#NUM!</v>
      </c>
      <c r="T54" s="265"/>
      <c r="U54" s="234" t="e">
        <v>#NUM!</v>
      </c>
      <c r="V54" s="265"/>
      <c r="W54" s="127" t="e">
        <v>#NUM!</v>
      </c>
      <c r="X54" s="305">
        <f>_xll.qlSimpleQuoteSetValue(F54,W54/100,Trigger)</f>
        <v>0</v>
      </c>
      <c r="Y54" s="300"/>
    </row>
    <row r="55" spans="1:25" x14ac:dyDescent="0.2">
      <c r="A55" s="179"/>
      <c r="B55" s="188">
        <f t="shared" si="3"/>
        <v>21</v>
      </c>
      <c r="C55" s="188" t="str">
        <f t="shared" si="4"/>
        <v>x</v>
      </c>
      <c r="D55" s="188" t="str">
        <f t="shared" si="5"/>
        <v>33F</v>
      </c>
      <c r="E55" s="198" t="str">
        <f t="shared" si="10"/>
        <v>GBP21x33F_Quote</v>
      </c>
      <c r="F55" s="188" t="str">
        <f>_xll.qlSimpleQuote(E55,,RateTickValue,Permanent,Trigger,ObjectOverwrite)</f>
        <v>GBP21x33F_Quote#0000</v>
      </c>
      <c r="G55" s="244" t="str">
        <f>_xll.ohRangeRetrieveError(F55)</f>
        <v/>
      </c>
      <c r="H55" s="217"/>
      <c r="J55" s="299"/>
      <c r="K55" s="309">
        <v>21</v>
      </c>
      <c r="L55" s="309" t="s">
        <v>178</v>
      </c>
      <c r="M55" s="309" t="str">
        <f t="shared" si="9"/>
        <v>33F</v>
      </c>
      <c r="N55" s="86" t="str">
        <f t="shared" si="11"/>
        <v>GBP21x33F</v>
      </c>
      <c r="O55" s="200" t="str">
        <v>GBP21X33F=ICAP</v>
      </c>
      <c r="P55" s="234" t="s">
        <v>125</v>
      </c>
      <c r="Q55" s="234" t="s">
        <v>125</v>
      </c>
      <c r="R55" s="234" t="e">
        <f t="shared" si="2"/>
        <v>#NUM!</v>
      </c>
      <c r="S55" s="234" t="e">
        <f t="shared" si="7"/>
        <v>#NUM!</v>
      </c>
      <c r="T55" s="265"/>
      <c r="U55" s="234" t="e">
        <v>#NUM!</v>
      </c>
      <c r="V55" s="265"/>
      <c r="W55" s="127" t="e">
        <v>#NUM!</v>
      </c>
      <c r="X55" s="305">
        <f>_xll.qlSimpleQuoteSetValue(F55,W55/100,Trigger)</f>
        <v>0</v>
      </c>
      <c r="Y55" s="300"/>
    </row>
    <row r="56" spans="1:25" x14ac:dyDescent="0.2">
      <c r="A56" s="179"/>
      <c r="B56" s="188">
        <f t="shared" si="3"/>
        <v>22</v>
      </c>
      <c r="C56" s="188" t="str">
        <f t="shared" si="4"/>
        <v>x</v>
      </c>
      <c r="D56" s="188" t="str">
        <f t="shared" si="5"/>
        <v>34F</v>
      </c>
      <c r="E56" s="198" t="str">
        <f t="shared" si="10"/>
        <v>GBP22x34F_Quote</v>
      </c>
      <c r="F56" s="188" t="str">
        <f>_xll.qlSimpleQuote(E56,,RateTickValue,Permanent,Trigger,ObjectOverwrite)</f>
        <v>GBP22x34F_Quote#0000</v>
      </c>
      <c r="G56" s="244" t="str">
        <f>_xll.ohRangeRetrieveError(F56)</f>
        <v/>
      </c>
      <c r="H56" s="217"/>
      <c r="J56" s="299"/>
      <c r="K56" s="309">
        <v>22</v>
      </c>
      <c r="L56" s="309" t="s">
        <v>178</v>
      </c>
      <c r="M56" s="309" t="str">
        <f t="shared" si="9"/>
        <v>34F</v>
      </c>
      <c r="N56" s="86" t="str">
        <f t="shared" si="11"/>
        <v>GBP22x34F</v>
      </c>
      <c r="O56" s="200" t="str">
        <v>GBP22X34F=ICAP</v>
      </c>
      <c r="P56" s="234" t="s">
        <v>125</v>
      </c>
      <c r="Q56" s="234" t="s">
        <v>125</v>
      </c>
      <c r="R56" s="234" t="e">
        <f t="shared" si="2"/>
        <v>#NUM!</v>
      </c>
      <c r="S56" s="234" t="e">
        <f t="shared" si="7"/>
        <v>#NUM!</v>
      </c>
      <c r="T56" s="265"/>
      <c r="U56" s="234" t="e">
        <v>#NUM!</v>
      </c>
      <c r="V56" s="265"/>
      <c r="W56" s="127" t="e">
        <v>#NUM!</v>
      </c>
      <c r="X56" s="305">
        <f>_xll.qlSimpleQuoteSetValue(F56,W56/100,Trigger)</f>
        <v>0</v>
      </c>
      <c r="Y56" s="300"/>
    </row>
    <row r="57" spans="1:25" x14ac:dyDescent="0.2">
      <c r="A57" s="179"/>
      <c r="B57" s="188">
        <f t="shared" si="3"/>
        <v>23</v>
      </c>
      <c r="C57" s="188" t="str">
        <f t="shared" si="4"/>
        <v>x</v>
      </c>
      <c r="D57" s="188" t="str">
        <f t="shared" si="5"/>
        <v>35F</v>
      </c>
      <c r="E57" s="198" t="str">
        <f t="shared" si="10"/>
        <v>GBP23x35F_Quote</v>
      </c>
      <c r="F57" s="188" t="str">
        <f>_xll.qlSimpleQuote(E57,,RateTickValue,Permanent,Trigger,ObjectOverwrite)</f>
        <v>GBP23x35F_Quote#0000</v>
      </c>
      <c r="G57" s="244" t="str">
        <f>_xll.ohRangeRetrieveError(F57)</f>
        <v/>
      </c>
      <c r="H57" s="217"/>
      <c r="J57" s="299"/>
      <c r="K57" s="309">
        <v>23</v>
      </c>
      <c r="L57" s="309" t="s">
        <v>178</v>
      </c>
      <c r="M57" s="309" t="str">
        <f t="shared" si="9"/>
        <v>35F</v>
      </c>
      <c r="N57" s="86" t="str">
        <f t="shared" si="11"/>
        <v>GBP23x35F</v>
      </c>
      <c r="O57" s="200" t="str">
        <v>GBP23X35F=ICAP</v>
      </c>
      <c r="P57" s="234" t="s">
        <v>125</v>
      </c>
      <c r="Q57" s="234" t="s">
        <v>125</v>
      </c>
      <c r="R57" s="234" t="e">
        <f t="shared" si="2"/>
        <v>#NUM!</v>
      </c>
      <c r="S57" s="234" t="e">
        <f t="shared" si="7"/>
        <v>#NUM!</v>
      </c>
      <c r="T57" s="265"/>
      <c r="U57" s="234" t="e">
        <v>#NUM!</v>
      </c>
      <c r="V57" s="265"/>
      <c r="W57" s="127" t="e">
        <v>#NUM!</v>
      </c>
      <c r="X57" s="305">
        <f>_xll.qlSimpleQuoteSetValue(F57,W57/100,Trigger)</f>
        <v>0</v>
      </c>
      <c r="Y57" s="300"/>
    </row>
    <row r="58" spans="1:25" x14ac:dyDescent="0.2">
      <c r="A58" s="179"/>
      <c r="B58" s="189">
        <f t="shared" si="3"/>
        <v>24</v>
      </c>
      <c r="C58" s="189" t="str">
        <f t="shared" si="4"/>
        <v>x</v>
      </c>
      <c r="D58" s="189" t="str">
        <f t="shared" si="5"/>
        <v>36F</v>
      </c>
      <c r="E58" s="199" t="str">
        <f t="shared" si="10"/>
        <v>GBP24x36F_Quote</v>
      </c>
      <c r="F58" s="189" t="str">
        <f>_xll.qlSimpleQuote(E58,,RateTickValue,Permanent,Trigger,ObjectOverwrite)</f>
        <v>GBP24x36F_Quote#0000</v>
      </c>
      <c r="G58" s="245" t="str">
        <f>_xll.ohRangeRetrieveError(F58)</f>
        <v/>
      </c>
      <c r="H58" s="217"/>
      <c r="J58" s="299"/>
      <c r="K58" s="310">
        <v>24</v>
      </c>
      <c r="L58" s="310" t="s">
        <v>178</v>
      </c>
      <c r="M58" s="310" t="str">
        <f t="shared" si="9"/>
        <v>36F</v>
      </c>
      <c r="N58" s="86" t="str">
        <f t="shared" si="11"/>
        <v>GBP24x36F</v>
      </c>
      <c r="O58" s="200" t="str">
        <v>GBP24X36F=ICAP</v>
      </c>
      <c r="P58" s="234" t="s">
        <v>125</v>
      </c>
      <c r="Q58" s="234" t="s">
        <v>125</v>
      </c>
      <c r="R58" s="234" t="e">
        <f t="shared" si="2"/>
        <v>#NUM!</v>
      </c>
      <c r="S58" s="236" t="e">
        <f t="shared" si="7"/>
        <v>#NUM!</v>
      </c>
      <c r="T58" s="265"/>
      <c r="U58" s="234" t="e">
        <v>#NUM!</v>
      </c>
      <c r="V58" s="265"/>
      <c r="W58" s="127" t="e">
        <v>#NUM!</v>
      </c>
      <c r="X58" s="305">
        <f>_xll.qlSimpleQuoteSetValue(F58,W58/100,Trigger)</f>
        <v>0</v>
      </c>
      <c r="Y58" s="300"/>
    </row>
    <row r="59" spans="1:25" x14ac:dyDescent="0.2">
      <c r="A59" s="218"/>
      <c r="B59" s="219"/>
      <c r="C59" s="219"/>
      <c r="D59" s="219"/>
      <c r="E59" s="219"/>
      <c r="F59" s="220"/>
      <c r="G59" s="220"/>
      <c r="H59" s="221"/>
      <c r="J59" s="301"/>
      <c r="K59" s="302"/>
      <c r="L59" s="302"/>
      <c r="M59" s="302"/>
      <c r="N59" s="302"/>
      <c r="O59" s="302"/>
      <c r="P59" s="302"/>
      <c r="Q59" s="302"/>
      <c r="R59" s="302"/>
      <c r="S59" s="295"/>
      <c r="T59" s="295"/>
      <c r="U59" s="302"/>
      <c r="V59" s="295"/>
      <c r="W59" s="302"/>
      <c r="X59" s="302"/>
      <c r="Y59" s="303"/>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K1" workbookViewId="0">
      <selection activeCell="Q4" sqref="Q4"/>
    </sheetView>
  </sheetViews>
  <sheetFormatPr defaultRowHeight="11.25" customHeight="1" outlineLevelCol="1" x14ac:dyDescent="0.2"/>
  <cols>
    <col min="1" max="1" width="2.7109375" style="45" hidden="1" customWidth="1" outlineLevel="1"/>
    <col min="2" max="3" width="4" style="45" hidden="1" customWidth="1" outlineLevel="1"/>
    <col min="4" max="4" width="6" style="45" hidden="1" customWidth="1" outlineLevel="1"/>
    <col min="5" max="7" width="21.42578125" style="45" hidden="1" customWidth="1" outlineLevel="1"/>
    <col min="8" max="8" width="20.28515625" style="45" hidden="1" customWidth="1" outlineLevel="1"/>
    <col min="9" max="9" width="32.85546875" style="45" hidden="1" customWidth="1" outlineLevel="1"/>
    <col min="10" max="10" width="2.7109375" style="45" hidden="1" customWidth="1" outlineLevel="1"/>
    <col min="11" max="11" width="2.7109375" style="45" customWidth="1" collapsed="1"/>
    <col min="12" max="12" width="2.7109375" style="45" customWidth="1"/>
    <col min="13" max="15" width="4.28515625" style="45" customWidth="1"/>
    <col min="16" max="16" width="14.7109375" style="45" customWidth="1"/>
    <col min="17" max="17" width="18.7109375" style="45" customWidth="1"/>
    <col min="18" max="22" width="10.7109375" style="45" customWidth="1"/>
    <col min="23" max="23" width="2.7109375" style="45" customWidth="1"/>
    <col min="24" max="24" width="10.7109375" style="45" customWidth="1"/>
    <col min="25" max="25" width="2.7109375" style="45" customWidth="1"/>
    <col min="26" max="27" width="10.7109375" style="45" customWidth="1"/>
    <col min="28" max="28" width="2.7109375" style="45" customWidth="1"/>
    <col min="29" max="29" width="9.140625" style="45"/>
    <col min="30" max="30" width="9.85546875" style="45" bestFit="1" customWidth="1"/>
    <col min="31" max="16384" width="9.140625" style="45"/>
  </cols>
  <sheetData>
    <row r="1" spans="1:28" ht="11.25" customHeight="1" x14ac:dyDescent="0.2">
      <c r="A1" s="298"/>
      <c r="B1" s="70"/>
      <c r="C1" s="70"/>
      <c r="D1" s="70"/>
      <c r="E1" s="70"/>
      <c r="F1" s="70"/>
      <c r="G1" s="70"/>
      <c r="H1" s="70"/>
      <c r="I1" s="70"/>
      <c r="J1" s="71"/>
      <c r="L1" s="316" t="s">
        <v>181</v>
      </c>
      <c r="M1" s="315"/>
      <c r="N1" s="315"/>
      <c r="O1" s="315"/>
      <c r="P1" s="315"/>
      <c r="Q1" s="315"/>
      <c r="R1" s="315"/>
      <c r="S1" s="315"/>
      <c r="T1" s="315"/>
      <c r="U1" s="315"/>
      <c r="V1" s="315"/>
      <c r="W1" s="315"/>
      <c r="X1" s="315"/>
      <c r="Y1" s="315"/>
      <c r="Z1" s="315"/>
      <c r="AA1" s="315"/>
      <c r="AB1" s="317"/>
    </row>
    <row r="2" spans="1:28" ht="11.25" customHeight="1" x14ac:dyDescent="0.2">
      <c r="A2" s="72"/>
      <c r="B2" s="175"/>
      <c r="C2" s="175"/>
      <c r="D2" s="175"/>
      <c r="E2" s="175"/>
      <c r="F2" s="175"/>
      <c r="G2" s="175"/>
      <c r="H2" s="175"/>
      <c r="I2" s="175"/>
      <c r="J2" s="213"/>
      <c r="L2" s="216"/>
      <c r="M2" s="174"/>
      <c r="N2" s="174"/>
      <c r="O2" s="174"/>
      <c r="P2" s="174"/>
      <c r="Q2" s="261" t="str">
        <f>VLOOKUP(L1,AreaTable,2,FALSE)</f>
        <v>ICAP</v>
      </c>
      <c r="R2" s="174"/>
      <c r="S2" s="174"/>
      <c r="T2" s="174"/>
      <c r="U2" s="174"/>
      <c r="V2" s="174"/>
      <c r="W2" s="177"/>
      <c r="X2" s="177"/>
      <c r="Y2" s="177"/>
      <c r="Z2" s="177"/>
      <c r="AA2" s="196">
        <f>_xll.ohTrigger(AA5:AA9)</f>
        <v>1</v>
      </c>
      <c r="AB2" s="217"/>
    </row>
    <row r="3" spans="1:28" ht="11.25" customHeight="1" x14ac:dyDescent="0.2">
      <c r="A3" s="209"/>
      <c r="B3" s="163"/>
      <c r="C3" s="163"/>
      <c r="D3" s="163"/>
      <c r="E3" s="265"/>
      <c r="F3" s="265" t="s">
        <v>14</v>
      </c>
      <c r="G3" s="265"/>
      <c r="H3" s="265"/>
      <c r="I3" s="175"/>
      <c r="J3" s="318"/>
      <c r="L3" s="179"/>
      <c r="M3" s="177"/>
      <c r="N3" s="174"/>
      <c r="O3" s="174"/>
      <c r="P3" s="174"/>
      <c r="Q3" s="174"/>
      <c r="R3" s="174"/>
      <c r="S3" s="174"/>
      <c r="T3" s="174"/>
      <c r="U3" s="174"/>
      <c r="V3" s="174"/>
      <c r="W3" s="177"/>
      <c r="X3" s="177"/>
      <c r="Y3" s="177"/>
      <c r="Z3" s="174"/>
      <c r="AA3" s="164"/>
      <c r="AB3" s="180"/>
    </row>
    <row r="4" spans="1:28" ht="21" customHeight="1" x14ac:dyDescent="0.2">
      <c r="A4" s="216"/>
      <c r="B4" s="212"/>
      <c r="C4" s="212"/>
      <c r="D4" s="276" t="s">
        <v>93</v>
      </c>
      <c r="E4" s="276" t="s">
        <v>145</v>
      </c>
      <c r="F4" s="212" t="s">
        <v>144</v>
      </c>
      <c r="G4" s="212" t="s">
        <v>146</v>
      </c>
      <c r="H4" s="212" t="s">
        <v>163</v>
      </c>
      <c r="I4" s="191"/>
      <c r="J4" s="217"/>
      <c r="L4" s="179"/>
      <c r="M4" s="225"/>
      <c r="N4" s="225"/>
      <c r="O4" s="225"/>
      <c r="P4" s="225" t="s">
        <v>126</v>
      </c>
      <c r="Q4" s="224" t="str">
        <f>_xll.RData(Q5:Q9,R4:T4,,ReutersRtMode,,R5)</f>
        <v>Real-Time Engine Initialization Error</v>
      </c>
      <c r="R4" s="225" t="s">
        <v>100</v>
      </c>
      <c r="S4" s="225" t="s">
        <v>79</v>
      </c>
      <c r="T4" s="225" t="s">
        <v>112</v>
      </c>
      <c r="U4" s="226" t="s">
        <v>98</v>
      </c>
      <c r="V4" s="185" t="s">
        <v>162</v>
      </c>
      <c r="W4" s="177"/>
      <c r="X4" s="185" t="s">
        <v>97</v>
      </c>
      <c r="Y4" s="177"/>
      <c r="Z4" s="185" t="s">
        <v>96</v>
      </c>
      <c r="AA4" s="185" t="s">
        <v>95</v>
      </c>
      <c r="AB4" s="180"/>
    </row>
    <row r="5" spans="1:28" ht="11.25" customHeight="1" x14ac:dyDescent="0.2">
      <c r="A5" s="277"/>
      <c r="B5" s="121"/>
      <c r="C5" s="89" t="s">
        <v>70</v>
      </c>
      <c r="D5" s="90" t="str">
        <f>_xll.qlIMMNextCode(EvaluationDate,,Trigger)</f>
        <v>U5</v>
      </c>
      <c r="E5" s="89" t="str">
        <f t="shared" ref="E5:E9" si="0">Currency&amp;$B5&amp;$C5&amp;$D5&amp;QuoteSuffix</f>
        <v>GBPOISU5_Quote</v>
      </c>
      <c r="F5" s="187" t="str">
        <f>Currency&amp;"FUT"&amp;$F$3&amp;D5&amp;QuoteSuffix</f>
        <v>GBPFUT3MU5_Quote</v>
      </c>
      <c r="G5" s="187" t="str">
        <f>_xll.qlSimpleQuote(Currency&amp;N5&amp;O5&amp;M5&amp;QuoteSuffix,,RateTickValue,Permanent,Trigger,ObjectOverwrite)</f>
        <v>GBPF1SP_Quote#0000</v>
      </c>
      <c r="H5" s="187" t="str">
        <f>_xll.qlCompositeQuote(Currency&amp;$B5&amp;$C5&amp;$D5&amp;QuoteSuffix,F5,G5,"+",Permanent,ISERROR(Futures3M!$F$5:$F$46),ObjectOverwrite)</f>
        <v>GBPOISU5_Quote#0000</v>
      </c>
      <c r="I5" s="243" t="str">
        <f>_xll.ohRangeRetrieveError(H5)</f>
        <v/>
      </c>
      <c r="J5" s="217"/>
      <c r="K5" s="2"/>
      <c r="L5" s="179"/>
      <c r="M5" s="125" t="s">
        <v>142</v>
      </c>
      <c r="N5" s="125" t="s">
        <v>141</v>
      </c>
      <c r="O5" s="126">
        <v>1</v>
      </c>
      <c r="P5" s="235" t="str">
        <f t="shared" ref="P5:P9" si="1">Currency&amp;$N5&amp;$O5&amp;$M5</f>
        <v>GBPF1SP</v>
      </c>
      <c r="Q5" s="205" t="str">
        <f t="array" ref="Q5:Q9">Instruments&amp;"="&amp;VLOOKUP($Q$2,ContributorTable,2,FALSE)</f>
        <v>GBPF1SP=ICAP</v>
      </c>
      <c r="R5" s="235">
        <v>9.5</v>
      </c>
      <c r="S5" s="235">
        <v>13.5</v>
      </c>
      <c r="T5" s="311" t="s">
        <v>158</v>
      </c>
      <c r="U5" s="235">
        <f>IF(ISERROR(AVERAGE(R5,S5)),#NUM!,AVERAGE(R5,S5))</f>
        <v>11.5</v>
      </c>
      <c r="V5" s="234">
        <f>(U5-R5)*2</f>
        <v>4</v>
      </c>
      <c r="W5" s="177"/>
      <c r="X5" s="234">
        <v>11.5</v>
      </c>
      <c r="Y5" s="177"/>
      <c r="Z5" s="127">
        <f t="array" ref="Z5:Z9">QuoteStatic</f>
        <v>11.5</v>
      </c>
      <c r="AA5" s="305" t="e">
        <f>_xll.qlSimpleQuoteSetValue(G5,Z5/100,Trigger)</f>
        <v>#N/A</v>
      </c>
      <c r="AB5" s="180"/>
    </row>
    <row r="6" spans="1:28" ht="11.25" customHeight="1" x14ac:dyDescent="0.2">
      <c r="A6" s="277"/>
      <c r="B6" s="122"/>
      <c r="C6" s="52" t="s">
        <v>70</v>
      </c>
      <c r="D6" s="91" t="str">
        <f>_xll.qlIMMNextCode(D5,,Trigger)</f>
        <v>Z5</v>
      </c>
      <c r="E6" s="52" t="str">
        <f t="shared" si="0"/>
        <v>GBPOISZ5_Quote</v>
      </c>
      <c r="F6" s="188" t="str">
        <f>Currency&amp;"FUT"&amp;$F$3&amp;D6&amp;QuoteSuffix</f>
        <v>GBPFUT3MZ5_Quote</v>
      </c>
      <c r="G6" s="188" t="str">
        <f>_xll.qlSimpleQuote(Currency&amp;N6&amp;O6&amp;M6&amp;QuoteSuffix,,RateTickValue,Permanent,Trigger,ObjectOverwrite)</f>
        <v>GBPF2SP_Quote#0000</v>
      </c>
      <c r="H6" s="188" t="str">
        <f>_xll.qlCompositeQuote(Currency&amp;$B6&amp;$C6&amp;$D6&amp;QuoteSuffix,F6,G6,"+",Permanent,ISERROR(Futures3M!$F$5:$F$46),ObjectOverwrite)</f>
        <v>GBPOISZ5_Quote#0000</v>
      </c>
      <c r="I6" s="244" t="str">
        <f>_xll.ohRangeRetrieveError(H6)</f>
        <v/>
      </c>
      <c r="J6" s="217"/>
      <c r="K6" s="2"/>
      <c r="L6" s="179"/>
      <c r="M6" s="127" t="s">
        <v>142</v>
      </c>
      <c r="N6" s="127" t="s">
        <v>141</v>
      </c>
      <c r="O6" s="128">
        <v>2</v>
      </c>
      <c r="P6" s="234" t="str">
        <f t="shared" si="1"/>
        <v>GBPF2SP</v>
      </c>
      <c r="Q6" s="200" t="str">
        <v>GBPF2SP=ICAP</v>
      </c>
      <c r="R6" s="234">
        <v>10.5</v>
      </c>
      <c r="S6" s="234">
        <v>14.5</v>
      </c>
      <c r="T6" s="312" t="s">
        <v>159</v>
      </c>
      <c r="U6" s="234">
        <f t="shared" ref="U6:U9" si="2">IF(ISERROR(AVERAGE(R6,S6)),#NUM!,AVERAGE(R6,S6))</f>
        <v>12.5</v>
      </c>
      <c r="V6" s="234">
        <f t="shared" ref="V6:V9" si="3">(U6-R6)*2</f>
        <v>4</v>
      </c>
      <c r="W6" s="177"/>
      <c r="X6" s="234">
        <v>12.5</v>
      </c>
      <c r="Y6" s="177"/>
      <c r="Z6" s="127">
        <v>12.5</v>
      </c>
      <c r="AA6" s="305" t="e">
        <f>_xll.qlSimpleQuoteSetValue(G6,Z6/100,Trigger)</f>
        <v>#N/A</v>
      </c>
      <c r="AB6" s="180"/>
    </row>
    <row r="7" spans="1:28" ht="11.25" customHeight="1" x14ac:dyDescent="0.2">
      <c r="A7" s="277"/>
      <c r="B7" s="122"/>
      <c r="C7" s="52" t="s">
        <v>70</v>
      </c>
      <c r="D7" s="91" t="str">
        <f>_xll.qlIMMNextCode(D6,,Trigger)</f>
        <v>H6</v>
      </c>
      <c r="E7" s="52" t="str">
        <f t="shared" si="0"/>
        <v>GBPOISH6_Quote</v>
      </c>
      <c r="F7" s="188" t="str">
        <f>Currency&amp;"FUT"&amp;$F$3&amp;D7&amp;QuoteSuffix</f>
        <v>GBPFUT3MH6_Quote</v>
      </c>
      <c r="G7" s="188" t="str">
        <f>_xll.qlSimpleQuote(Currency&amp;N7&amp;O7&amp;M7&amp;QuoteSuffix,,RateTickValue,Permanent,Trigger,ObjectOverwrite)</f>
        <v>GBPF3SP_Quote#0000</v>
      </c>
      <c r="H7" s="188" t="str">
        <f>_xll.qlCompositeQuote(Currency&amp;$B7&amp;$C7&amp;$D7&amp;QuoteSuffix,F7,G7,"+",Permanent,ISERROR(Futures3M!$F$5:$F$46),ObjectOverwrite)</f>
        <v>GBPOISH6_Quote#0000</v>
      </c>
      <c r="I7" s="244" t="str">
        <f>_xll.ohRangeRetrieveError(H7)</f>
        <v/>
      </c>
      <c r="J7" s="217"/>
      <c r="K7" s="2"/>
      <c r="L7" s="179"/>
      <c r="M7" s="127" t="s">
        <v>142</v>
      </c>
      <c r="N7" s="127" t="s">
        <v>141</v>
      </c>
      <c r="O7" s="128">
        <v>3</v>
      </c>
      <c r="P7" s="234" t="str">
        <f t="shared" si="1"/>
        <v>GBPF3SP</v>
      </c>
      <c r="Q7" s="200" t="str">
        <v>GBPF3SP=ICAP</v>
      </c>
      <c r="R7" s="234">
        <v>11.25</v>
      </c>
      <c r="S7" s="234">
        <v>15.25</v>
      </c>
      <c r="T7" s="312" t="s">
        <v>160</v>
      </c>
      <c r="U7" s="234">
        <f t="shared" si="2"/>
        <v>13.25</v>
      </c>
      <c r="V7" s="234">
        <f t="shared" si="3"/>
        <v>4</v>
      </c>
      <c r="W7" s="177"/>
      <c r="X7" s="234">
        <v>13.25</v>
      </c>
      <c r="Y7" s="177"/>
      <c r="Z7" s="127">
        <v>13.25</v>
      </c>
      <c r="AA7" s="305" t="e">
        <f>_xll.qlSimpleQuoteSetValue(G7,Z7/100,Trigger)</f>
        <v>#N/A</v>
      </c>
      <c r="AB7" s="180"/>
    </row>
    <row r="8" spans="1:28" ht="11.25" customHeight="1" x14ac:dyDescent="0.2">
      <c r="A8" s="179"/>
      <c r="B8" s="122"/>
      <c r="C8" s="52" t="s">
        <v>70</v>
      </c>
      <c r="D8" s="91" t="str">
        <f>_xll.qlIMMNextCode(D7,,Trigger)</f>
        <v>M6</v>
      </c>
      <c r="E8" s="52" t="str">
        <f t="shared" si="0"/>
        <v>GBPOISM6_Quote</v>
      </c>
      <c r="F8" s="188" t="str">
        <f>Currency&amp;"FUT"&amp;$F$3&amp;D8&amp;QuoteSuffix</f>
        <v>GBPFUT3MM6_Quote</v>
      </c>
      <c r="G8" s="188" t="str">
        <f>_xll.qlSimpleQuote(Currency&amp;N8&amp;O8&amp;M8&amp;QuoteSuffix,,RateTickValue,Permanent,Trigger,ObjectOverwrite)</f>
        <v>GBPF4SP_Quote#0000</v>
      </c>
      <c r="H8" s="188" t="str">
        <f>_xll.qlCompositeQuote(Currency&amp;$B8&amp;$C8&amp;$D8&amp;QuoteSuffix,F8,G8,"+",Permanent,ISERROR(Futures3M!$F$5:$F$46),ObjectOverwrite)</f>
        <v>GBPOISM6_Quote#0000</v>
      </c>
      <c r="I8" s="244" t="str">
        <f>_xll.ohRangeRetrieveError(H8)</f>
        <v/>
      </c>
      <c r="J8" s="217"/>
      <c r="K8" s="2"/>
      <c r="L8" s="179"/>
      <c r="M8" s="127" t="s">
        <v>142</v>
      </c>
      <c r="N8" s="127" t="s">
        <v>141</v>
      </c>
      <c r="O8" s="128">
        <v>4</v>
      </c>
      <c r="P8" s="234" t="str">
        <f t="shared" si="1"/>
        <v>GBPF4SP</v>
      </c>
      <c r="Q8" s="200" t="str">
        <v>GBPF4SP=ICAP</v>
      </c>
      <c r="R8" s="234">
        <v>13.125</v>
      </c>
      <c r="S8" s="234">
        <v>17.125</v>
      </c>
      <c r="T8" s="312" t="s">
        <v>161</v>
      </c>
      <c r="U8" s="234">
        <f t="shared" si="2"/>
        <v>15.125</v>
      </c>
      <c r="V8" s="234">
        <f t="shared" si="3"/>
        <v>4</v>
      </c>
      <c r="W8" s="177"/>
      <c r="X8" s="234">
        <v>15.125</v>
      </c>
      <c r="Y8" s="177"/>
      <c r="Z8" s="127">
        <v>15.125</v>
      </c>
      <c r="AA8" s="305" t="e">
        <f>_xll.qlSimpleQuoteSetValue(G8,Z8/100,Trigger)</f>
        <v>#N/A</v>
      </c>
      <c r="AB8" s="180"/>
    </row>
    <row r="9" spans="1:28" ht="11.25" customHeight="1" x14ac:dyDescent="0.2">
      <c r="A9" s="179"/>
      <c r="B9" s="123"/>
      <c r="C9" s="54" t="s">
        <v>70</v>
      </c>
      <c r="D9" s="92" t="str">
        <f>_xll.qlIMMNextCode(D8,,Trigger)</f>
        <v>U6</v>
      </c>
      <c r="E9" s="54" t="str">
        <f t="shared" si="0"/>
        <v>GBPOISU6_Quote</v>
      </c>
      <c r="F9" s="189" t="str">
        <f>Currency&amp;"FUT"&amp;$F$3&amp;D9&amp;QuoteSuffix</f>
        <v>GBPFUT3MU6_Quote</v>
      </c>
      <c r="G9" s="189" t="str">
        <f>_xll.qlSimpleQuote(Currency&amp;N9&amp;O9&amp;M9&amp;QuoteSuffix,,RateTickValue,Permanent,Trigger,ObjectOverwrite)</f>
        <v>GBPF5SP_Quote#0000</v>
      </c>
      <c r="H9" s="189" t="str">
        <f>_xll.qlCompositeQuote(Currency&amp;$B9&amp;$C9&amp;$D9&amp;QuoteSuffix,F9,G9,"+",Permanent,ISERROR(Futures3M!$F$5:$F$46),ObjectOverwrite)</f>
        <v>GBPOISU6_Quote#0000</v>
      </c>
      <c r="I9" s="245" t="str">
        <f>_xll.ohRangeRetrieveError(H9)</f>
        <v/>
      </c>
      <c r="J9" s="217"/>
      <c r="K9" s="2"/>
      <c r="L9" s="179"/>
      <c r="M9" s="127" t="s">
        <v>142</v>
      </c>
      <c r="N9" s="127" t="s">
        <v>141</v>
      </c>
      <c r="O9" s="128">
        <v>5</v>
      </c>
      <c r="P9" s="234" t="str">
        <f t="shared" si="1"/>
        <v>GBPF5SP</v>
      </c>
      <c r="Q9" s="200" t="str">
        <v>GBPF5SP=ICAP</v>
      </c>
      <c r="R9" s="234">
        <v>15.75</v>
      </c>
      <c r="S9" s="234">
        <v>19.75</v>
      </c>
      <c r="T9" s="312" t="s">
        <v>191</v>
      </c>
      <c r="U9" s="234">
        <f t="shared" si="2"/>
        <v>17.75</v>
      </c>
      <c r="V9" s="236">
        <f t="shared" si="3"/>
        <v>4</v>
      </c>
      <c r="W9" s="177"/>
      <c r="X9" s="234">
        <v>17.75</v>
      </c>
      <c r="Y9" s="177"/>
      <c r="Z9" s="306">
        <v>17.75</v>
      </c>
      <c r="AA9" s="307" t="e">
        <f>_xll.qlSimpleQuoteSetValue(G9,Z9/100,Trigger)</f>
        <v>#N/A</v>
      </c>
      <c r="AB9" s="180"/>
    </row>
    <row r="10" spans="1:28" ht="11.25" customHeight="1" x14ac:dyDescent="0.2">
      <c r="A10" s="319"/>
      <c r="B10" s="320"/>
      <c r="C10" s="320"/>
      <c r="D10" s="320"/>
      <c r="E10" s="320"/>
      <c r="F10" s="320"/>
      <c r="G10" s="320"/>
      <c r="H10" s="320"/>
      <c r="I10" s="320"/>
      <c r="J10" s="221"/>
      <c r="K10" s="2"/>
      <c r="L10" s="218"/>
      <c r="M10" s="259"/>
      <c r="N10" s="259"/>
      <c r="O10" s="259"/>
      <c r="P10" s="259"/>
      <c r="Q10" s="259"/>
      <c r="R10" s="259"/>
      <c r="S10" s="259"/>
      <c r="T10" s="259"/>
      <c r="U10" s="259"/>
      <c r="V10" s="219"/>
      <c r="W10" s="219"/>
      <c r="X10" s="259"/>
      <c r="Y10" s="219"/>
      <c r="Z10" s="219"/>
      <c r="AA10" s="219"/>
      <c r="AB10" s="260"/>
    </row>
    <row r="11" spans="1:28" ht="11.25" customHeight="1" x14ac:dyDescent="0.2">
      <c r="K11" s="2"/>
    </row>
    <row r="12" spans="1:28" ht="11.25" customHeight="1" x14ac:dyDescent="0.2">
      <c r="G12" s="165"/>
    </row>
    <row r="13" spans="1:28" ht="11.25" customHeight="1" x14ac:dyDescent="0.2">
      <c r="G13" s="165"/>
    </row>
    <row r="14" spans="1:28" ht="11.25" customHeight="1" x14ac:dyDescent="0.2">
      <c r="G14" s="165"/>
    </row>
    <row r="15" spans="1:28" ht="11.25" customHeight="1" x14ac:dyDescent="0.2">
      <c r="G15" s="165"/>
    </row>
    <row r="22" spans="12:28" ht="11.25" customHeight="1" x14ac:dyDescent="0.2">
      <c r="L22" s="2"/>
      <c r="M22" s="2"/>
      <c r="N22" s="2"/>
      <c r="O22" s="2"/>
      <c r="P22" s="2"/>
      <c r="Q22" s="2"/>
      <c r="R22" s="2"/>
      <c r="S22" s="2"/>
      <c r="T22" s="2"/>
      <c r="U22" s="2"/>
      <c r="V22" s="2"/>
      <c r="W22" s="2"/>
      <c r="X22" s="2"/>
      <c r="Y22" s="2"/>
      <c r="Z22" s="2"/>
      <c r="AA22" s="2"/>
      <c r="AB22" s="2"/>
    </row>
    <row r="23" spans="12:28" ht="11.25" customHeight="1" x14ac:dyDescent="0.2">
      <c r="L23" s="2"/>
      <c r="M23" s="2"/>
      <c r="N23" s="2"/>
      <c r="O23" s="2"/>
      <c r="P23" s="2"/>
      <c r="Q23" s="2"/>
      <c r="R23" s="2"/>
      <c r="S23" s="2"/>
      <c r="T23" s="2"/>
      <c r="U23" s="2"/>
      <c r="V23" s="2"/>
      <c r="W23" s="2"/>
      <c r="X23" s="2"/>
      <c r="Y23" s="2"/>
      <c r="Z23" s="2"/>
      <c r="AA23" s="2"/>
      <c r="AB23" s="2"/>
    </row>
    <row r="24" spans="12:28" ht="11.25" customHeight="1" x14ac:dyDescent="0.2">
      <c r="L24" s="2"/>
      <c r="M24" s="2"/>
      <c r="N24" s="2"/>
      <c r="O24" s="2"/>
      <c r="P24" s="2"/>
      <c r="Q24" s="2"/>
      <c r="R24" s="2"/>
      <c r="S24" s="2"/>
      <c r="T24" s="2"/>
      <c r="U24" s="2"/>
      <c r="V24" s="2"/>
      <c r="W24" s="2"/>
      <c r="X24" s="2"/>
      <c r="Y24" s="2"/>
      <c r="Z24" s="2"/>
      <c r="AA24" s="2"/>
      <c r="AB24" s="2"/>
    </row>
    <row r="25" spans="12:28" ht="11.25" customHeight="1" x14ac:dyDescent="0.2">
      <c r="L25" s="2"/>
      <c r="M25" s="2"/>
      <c r="N25" s="2"/>
      <c r="O25" s="2"/>
      <c r="P25" s="2"/>
      <c r="Q25" s="2"/>
      <c r="R25" s="2"/>
      <c r="S25" s="2"/>
      <c r="T25" s="2"/>
      <c r="U25" s="2"/>
      <c r="V25" s="2"/>
      <c r="W25" s="2"/>
      <c r="X25" s="2"/>
      <c r="Y25" s="2"/>
      <c r="Z25" s="2"/>
      <c r="AA25" s="2"/>
      <c r="AB25" s="2"/>
    </row>
    <row r="26" spans="12:28" ht="11.25" customHeight="1" x14ac:dyDescent="0.2">
      <c r="L26" s="2"/>
      <c r="M26" s="2"/>
      <c r="N26" s="2"/>
      <c r="O26" s="2"/>
      <c r="P26" s="2"/>
      <c r="Q26" s="2"/>
      <c r="R26" s="2"/>
      <c r="S26" s="2"/>
      <c r="T26" s="2"/>
      <c r="U26" s="2"/>
      <c r="V26" s="2"/>
      <c r="W26" s="2"/>
      <c r="X26" s="2"/>
      <c r="Y26" s="2"/>
      <c r="Z26" s="2"/>
      <c r="AA26" s="2"/>
      <c r="AB26" s="2"/>
    </row>
    <row r="27" spans="12:28" ht="11.25" customHeight="1" x14ac:dyDescent="0.2">
      <c r="L27" s="2"/>
      <c r="M27" s="2"/>
      <c r="N27" s="2"/>
      <c r="O27" s="2"/>
      <c r="P27" s="2"/>
      <c r="Q27" s="2"/>
      <c r="R27" s="2"/>
      <c r="S27" s="2"/>
      <c r="T27" s="2"/>
      <c r="U27" s="2"/>
      <c r="V27" s="2"/>
      <c r="W27" s="2"/>
      <c r="X27" s="2"/>
      <c r="Y27" s="2"/>
      <c r="Z27" s="2"/>
      <c r="AA27" s="2"/>
      <c r="AB27" s="2"/>
    </row>
    <row r="28" spans="12:28" ht="11.25" customHeight="1" x14ac:dyDescent="0.2">
      <c r="L28" s="2"/>
      <c r="M28" s="2"/>
      <c r="N28" s="2"/>
      <c r="O28" s="2"/>
      <c r="P28" s="2"/>
      <c r="Q28" s="2"/>
      <c r="R28" s="2"/>
      <c r="S28" s="2"/>
      <c r="T28" s="2"/>
      <c r="U28" s="2"/>
      <c r="V28" s="2"/>
      <c r="W28" s="2"/>
      <c r="X28" s="2"/>
      <c r="Y28" s="2"/>
      <c r="Z28" s="2"/>
      <c r="AA28" s="2"/>
      <c r="AB28" s="2"/>
    </row>
    <row r="29" spans="12:28" ht="11.25" customHeight="1" x14ac:dyDescent="0.2">
      <c r="L29" s="2"/>
      <c r="M29" s="2"/>
      <c r="N29" s="2"/>
      <c r="O29" s="2"/>
      <c r="P29" s="2"/>
      <c r="Q29" s="2"/>
      <c r="R29" s="2"/>
      <c r="S29" s="2"/>
      <c r="T29" s="2"/>
      <c r="U29" s="2"/>
      <c r="V29" s="2"/>
      <c r="W29" s="2"/>
      <c r="X29" s="2"/>
      <c r="Y29" s="2"/>
      <c r="Z29" s="2"/>
      <c r="AA29" s="2"/>
      <c r="AB29" s="2"/>
    </row>
    <row r="30" spans="12:28" ht="11.25" customHeight="1" x14ac:dyDescent="0.2">
      <c r="L30" s="2"/>
      <c r="M30" s="2"/>
      <c r="N30" s="2"/>
      <c r="O30" s="2"/>
      <c r="P30" s="2"/>
      <c r="Q30" s="2"/>
      <c r="R30" s="2"/>
      <c r="S30" s="2"/>
      <c r="T30" s="2"/>
      <c r="U30" s="2"/>
      <c r="V30" s="2"/>
      <c r="W30" s="2"/>
      <c r="X30" s="2"/>
      <c r="Y30" s="2"/>
      <c r="Z30" s="2"/>
      <c r="AA30" s="2"/>
      <c r="AB30" s="2"/>
    </row>
    <row r="31" spans="12:28" ht="11.25" customHeight="1" x14ac:dyDescent="0.2">
      <c r="L31" s="2"/>
      <c r="M31" s="2"/>
      <c r="N31" s="2"/>
      <c r="O31" s="2"/>
      <c r="P31" s="2"/>
      <c r="Q31" s="2"/>
      <c r="R31" s="2"/>
      <c r="S31" s="2"/>
      <c r="T31" s="2"/>
      <c r="U31" s="2"/>
      <c r="V31" s="2"/>
      <c r="W31" s="2"/>
      <c r="X31" s="2"/>
      <c r="Y31" s="2"/>
      <c r="Z31" s="2"/>
      <c r="AA31" s="2"/>
      <c r="AB31" s="2"/>
    </row>
    <row r="32" spans="12:28" ht="11.25" customHeight="1" x14ac:dyDescent="0.2">
      <c r="L32" s="2"/>
      <c r="M32" s="2"/>
      <c r="N32" s="2"/>
      <c r="O32" s="2"/>
      <c r="P32" s="2"/>
      <c r="Q32" s="2"/>
      <c r="R32" s="2"/>
      <c r="S32" s="2"/>
      <c r="T32" s="2"/>
      <c r="U32" s="2"/>
      <c r="V32" s="2"/>
      <c r="W32" s="2"/>
      <c r="X32" s="2"/>
      <c r="Y32" s="2"/>
      <c r="Z32" s="2"/>
      <c r="AA32" s="2"/>
      <c r="AB32" s="2"/>
    </row>
    <row r="33" spans="12:28" ht="11.25" customHeight="1" x14ac:dyDescent="0.2">
      <c r="L33" s="2"/>
      <c r="M33" s="2"/>
      <c r="N33" s="2"/>
      <c r="O33" s="2"/>
      <c r="P33" s="2"/>
      <c r="Q33" s="2"/>
      <c r="R33" s="2"/>
      <c r="S33" s="2"/>
      <c r="T33" s="2"/>
      <c r="U33" s="2"/>
      <c r="V33" s="2"/>
      <c r="W33" s="2"/>
      <c r="X33" s="2"/>
      <c r="Y33" s="2"/>
      <c r="Z33" s="2"/>
      <c r="AA33" s="2"/>
      <c r="AB33" s="2"/>
    </row>
  </sheetData>
  <dataValidations count="1">
    <dataValidation showInputMessage="1" showErrorMessage="1" sqref="Q2"/>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B9"/>
  <sheetViews>
    <sheetView topLeftCell="I1" workbookViewId="0">
      <selection activeCell="O4" sqref="O4"/>
    </sheetView>
  </sheetViews>
  <sheetFormatPr defaultRowHeight="11.25" outlineLevelCol="1" x14ac:dyDescent="0.2"/>
  <cols>
    <col min="1" max="1" width="2.7109375" style="2" hidden="1" customWidth="1" outlineLevel="1"/>
    <col min="2" max="2" width="3.5703125" style="2" hidden="1" customWidth="1" outlineLevel="1"/>
    <col min="3" max="4" width="7.28515625" style="2" hidden="1" customWidth="1" outlineLevel="1"/>
    <col min="5" max="5" width="21.425781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1" width="4" style="2" customWidth="1"/>
    <col min="12" max="13" width="9.140625" style="2"/>
    <col min="14" max="14" width="17.28515625" style="2" bestFit="1" customWidth="1"/>
    <col min="15" max="15" width="17.5703125" style="2" customWidth="1"/>
    <col min="16" max="22" width="10.7109375" style="2" customWidth="1"/>
    <col min="23" max="23" width="2.7109375" style="2" customWidth="1"/>
    <col min="24" max="24" width="10.7109375" style="2" customWidth="1"/>
    <col min="25" max="25" width="2.7109375" style="2" customWidth="1"/>
    <col min="26" max="27" width="10.7109375" style="2" customWidth="1"/>
    <col min="28" max="29" width="2.7109375" style="2" customWidth="1"/>
    <col min="30" max="16384" width="9.140625" style="2"/>
  </cols>
  <sheetData>
    <row r="1" spans="1:28" x14ac:dyDescent="0.2">
      <c r="A1" s="211"/>
      <c r="B1" s="70"/>
      <c r="C1" s="70"/>
      <c r="D1" s="70"/>
      <c r="E1" s="70"/>
      <c r="F1" s="70"/>
      <c r="G1" s="70"/>
      <c r="H1" s="71"/>
      <c r="J1" s="287" t="s">
        <v>187</v>
      </c>
      <c r="K1" s="178"/>
      <c r="L1" s="323"/>
      <c r="M1" s="323"/>
      <c r="N1" s="208"/>
      <c r="O1" s="70"/>
      <c r="P1" s="178"/>
      <c r="Q1" s="178"/>
      <c r="R1" s="178"/>
      <c r="S1" s="178"/>
      <c r="T1" s="178"/>
      <c r="U1" s="178"/>
      <c r="V1" s="178"/>
      <c r="W1" s="262"/>
      <c r="X1" s="262"/>
      <c r="Y1" s="178"/>
      <c r="Z1" s="262"/>
      <c r="AA1" s="178"/>
      <c r="AB1" s="324"/>
    </row>
    <row r="2" spans="1:28" x14ac:dyDescent="0.2">
      <c r="A2" s="72"/>
      <c r="B2" s="175"/>
      <c r="C2" s="175"/>
      <c r="D2" s="175"/>
      <c r="E2" s="175"/>
      <c r="F2" s="175"/>
      <c r="G2" s="175"/>
      <c r="H2" s="213"/>
      <c r="J2" s="216"/>
      <c r="K2" s="174"/>
      <c r="L2" s="174"/>
      <c r="M2" s="174"/>
      <c r="N2" s="174"/>
      <c r="O2" s="261" t="str">
        <f>VLOOKUP(J1,AreaTable,2,FALSE)</f>
        <v>ICAP</v>
      </c>
      <c r="P2" s="174"/>
      <c r="Q2" s="174"/>
      <c r="R2" s="174"/>
      <c r="S2" s="174"/>
      <c r="T2" s="174"/>
      <c r="U2" s="174"/>
      <c r="V2" s="174"/>
      <c r="W2" s="177"/>
      <c r="X2" s="177"/>
      <c r="Y2" s="174"/>
      <c r="Z2" s="174"/>
      <c r="AA2" s="196">
        <f>_xll.ohTrigger(AA5:AA8)</f>
        <v>1</v>
      </c>
      <c r="AB2" s="325"/>
    </row>
    <row r="3" spans="1:28" x14ac:dyDescent="0.2">
      <c r="A3" s="209"/>
      <c r="B3" s="163"/>
      <c r="C3" s="163"/>
      <c r="D3" s="265" t="s">
        <v>69</v>
      </c>
      <c r="E3" s="265" t="s">
        <v>11</v>
      </c>
      <c r="F3" s="175"/>
      <c r="G3" s="175"/>
      <c r="H3" s="318"/>
      <c r="J3" s="216"/>
      <c r="K3" s="174"/>
      <c r="L3" s="174"/>
      <c r="M3" s="174"/>
      <c r="N3" s="326">
        <f>_xll.qlCalendarEndOfMonth(Calendar,_xll.qlCalendarAdvance(Calendar,EvaluationDate,"2d"))</f>
        <v>42185</v>
      </c>
      <c r="O3" s="174"/>
      <c r="P3" s="174"/>
      <c r="Q3" s="174"/>
      <c r="R3" s="174"/>
      <c r="S3" s="174"/>
      <c r="T3" s="174"/>
      <c r="U3" s="174"/>
      <c r="V3" s="174"/>
      <c r="W3" s="177"/>
      <c r="X3" s="177"/>
      <c r="Y3" s="174"/>
      <c r="Z3" s="174"/>
      <c r="AA3" s="175"/>
      <c r="AB3" s="325"/>
    </row>
    <row r="4" spans="1:28" s="331" customFormat="1" ht="21" customHeight="1" x14ac:dyDescent="0.25">
      <c r="A4" s="328"/>
      <c r="B4" s="212" t="s">
        <v>67</v>
      </c>
      <c r="C4" s="276" t="s">
        <v>66</v>
      </c>
      <c r="D4" s="276" t="s">
        <v>65</v>
      </c>
      <c r="E4" s="212" t="s">
        <v>145</v>
      </c>
      <c r="F4" s="212" t="s">
        <v>165</v>
      </c>
      <c r="G4" s="212" t="s">
        <v>164</v>
      </c>
      <c r="H4" s="330"/>
      <c r="J4" s="328"/>
      <c r="K4" s="225" t="s">
        <v>67</v>
      </c>
      <c r="L4" s="225" t="s">
        <v>66</v>
      </c>
      <c r="M4" s="225" t="s">
        <v>65</v>
      </c>
      <c r="N4" s="225" t="s">
        <v>102</v>
      </c>
      <c r="O4" s="224" t="str">
        <f>_xll.RData(O5:O8,P4:T4,,ReutersRtMode,,P5)</f>
        <v>Real-Time Engine Initialization Error</v>
      </c>
      <c r="P4" s="225" t="s">
        <v>101</v>
      </c>
      <c r="Q4" s="225" t="s">
        <v>100</v>
      </c>
      <c r="R4" s="225" t="s">
        <v>79</v>
      </c>
      <c r="S4" s="225" t="s">
        <v>92</v>
      </c>
      <c r="T4" s="225" t="s">
        <v>99</v>
      </c>
      <c r="U4" s="226" t="s">
        <v>98</v>
      </c>
      <c r="V4" s="185" t="s">
        <v>162</v>
      </c>
      <c r="W4" s="332"/>
      <c r="X4" s="225" t="s">
        <v>97</v>
      </c>
      <c r="Y4" s="332"/>
      <c r="Z4" s="225" t="s">
        <v>96</v>
      </c>
      <c r="AA4" s="225" t="s">
        <v>95</v>
      </c>
      <c r="AB4" s="330"/>
    </row>
    <row r="5" spans="1:28" x14ac:dyDescent="0.2">
      <c r="A5" s="277"/>
      <c r="B5" s="89">
        <v>1</v>
      </c>
      <c r="C5" s="90" t="b">
        <v>0</v>
      </c>
      <c r="D5" s="89" t="str">
        <f t="array" ref="D5:D8">_xll.qlIMMNextCodes(_xll.qlSettingsEvaluationDate(Trigger)-1,C5:C8)</f>
        <v>N5</v>
      </c>
      <c r="E5" s="197" t="str">
        <f>Currency&amp;$D$3&amp;$E$3&amp;$D5&amp;QuoteSuffix</f>
        <v>GBPIMMFRA6MN5_Quote</v>
      </c>
      <c r="F5" s="187" t="str">
        <f>_xll.qlSimpleQuote(E5,,PriceTickValue,Permanent,Trigger,ObjectOverwrite)</f>
        <v>GBPIMMFRA6MN5_Quote#0000</v>
      </c>
      <c r="G5" s="243" t="str">
        <f>_xll.ohRangeRetrieveError(F5)</f>
        <v/>
      </c>
      <c r="H5" s="217"/>
      <c r="J5" s="277"/>
      <c r="K5" s="95">
        <v>1</v>
      </c>
      <c r="L5" s="95" t="b">
        <v>0</v>
      </c>
      <c r="M5" s="96" t="str">
        <f t="array" ref="M5:M8">_xll.qlIMMcode(FuturesDates)</f>
        <v>N5</v>
      </c>
      <c r="N5" s="97">
        <f t="array" ref="N5:N8">_xll.qlIMMNextDates(N3,$L5:$L8)</f>
        <v>42200</v>
      </c>
      <c r="O5" s="96" t="str">
        <f t="array" ref="O5:O8">Currency&amp;"6F"&amp;K5:K8&amp;"="&amp;VLOOKUP(Contributor,ContributorTable,2,FALSE)</f>
        <v>GBP6F1=ICAP</v>
      </c>
      <c r="P5" s="98" t="s">
        <v>148</v>
      </c>
      <c r="Q5" s="235">
        <v>0.73499999999999999</v>
      </c>
      <c r="R5" s="235">
        <v>0.79500000000000004</v>
      </c>
      <c r="S5" s="235">
        <v>0</v>
      </c>
      <c r="T5" s="235">
        <v>0</v>
      </c>
      <c r="U5" s="235">
        <f>100-_xll.qlMidSafe($Q5,$R5)</f>
        <v>99.234999999999999</v>
      </c>
      <c r="V5" s="234">
        <f>R5-Q5</f>
        <v>6.0000000000000053E-2</v>
      </c>
      <c r="W5" s="278"/>
      <c r="X5" s="107">
        <v>99.17</v>
      </c>
      <c r="Y5" s="278"/>
      <c r="Z5" s="235">
        <f t="array" ref="Z5:Z8">QuoteStatic</f>
        <v>99.17</v>
      </c>
      <c r="AA5" s="96" t="e">
        <f>_xll.qlSimpleQuoteSetValue(F5,Z5,Trigger)</f>
        <v>#N/A</v>
      </c>
      <c r="AB5" s="217"/>
    </row>
    <row r="6" spans="1:28" x14ac:dyDescent="0.2">
      <c r="A6" s="277"/>
      <c r="B6" s="52">
        <v>2</v>
      </c>
      <c r="C6" s="91" t="b">
        <v>0</v>
      </c>
      <c r="D6" s="52" t="str">
        <v>Q5</v>
      </c>
      <c r="E6" s="198" t="str">
        <f>Currency&amp;$D$3&amp;$E$3&amp;$D6&amp;QuoteSuffix</f>
        <v>GBPIMMFRA6MQ5_Quote</v>
      </c>
      <c r="F6" s="188" t="str">
        <f>_xll.qlSimpleQuote(E6,,PriceTickValue,Permanent,Trigger,ObjectOverwrite)</f>
        <v>GBPIMMFRA6MQ5_Quote#0000</v>
      </c>
      <c r="G6" s="244" t="str">
        <f>_xll.ohRangeRetrieveError(F6)</f>
        <v/>
      </c>
      <c r="H6" s="217"/>
      <c r="J6" s="277"/>
      <c r="K6" s="99">
        <v>2</v>
      </c>
      <c r="L6" s="99" t="b">
        <v>0</v>
      </c>
      <c r="M6" s="100" t="str">
        <v>Q5</v>
      </c>
      <c r="N6" s="101">
        <v>42235</v>
      </c>
      <c r="O6" s="100" t="str">
        <v>GBP6F2=ICAP</v>
      </c>
      <c r="P6" s="102" t="s">
        <v>148</v>
      </c>
      <c r="Q6" s="234">
        <v>0.79500000000000004</v>
      </c>
      <c r="R6" s="234">
        <v>0.85500000000000009</v>
      </c>
      <c r="S6" s="234">
        <v>0</v>
      </c>
      <c r="T6" s="234">
        <v>0</v>
      </c>
      <c r="U6" s="234">
        <f>100-_xll.qlMidSafe($Q6,$R6)</f>
        <v>99.174999999999997</v>
      </c>
      <c r="V6" s="234">
        <f t="shared" ref="V6:V8" si="0">R6-Q6</f>
        <v>6.0000000000000053E-2</v>
      </c>
      <c r="W6" s="278"/>
      <c r="X6" s="108">
        <v>99.045000000000002</v>
      </c>
      <c r="Y6" s="278"/>
      <c r="Z6" s="234">
        <v>99.045000000000002</v>
      </c>
      <c r="AA6" s="100" t="e">
        <f>_xll.qlSimpleQuoteSetValue(F6,Z6,Trigger)</f>
        <v>#N/A</v>
      </c>
      <c r="AB6" s="217"/>
    </row>
    <row r="7" spans="1:28" x14ac:dyDescent="0.2">
      <c r="A7" s="277"/>
      <c r="B7" s="52">
        <v>3</v>
      </c>
      <c r="C7" s="91" t="b">
        <v>0</v>
      </c>
      <c r="D7" s="52" t="str">
        <v>U5</v>
      </c>
      <c r="E7" s="198" t="str">
        <f>Currency&amp;$D$3&amp;$E$3&amp;$D7&amp;QuoteSuffix</f>
        <v>GBPIMMFRA6MU5_Quote</v>
      </c>
      <c r="F7" s="188" t="str">
        <f>_xll.qlSimpleQuote(E7,,PriceTickValue,Permanent,Trigger,ObjectOverwrite)</f>
        <v>GBPIMMFRA6MU5_Quote#0000</v>
      </c>
      <c r="G7" s="244" t="str">
        <f>_xll.ohRangeRetrieveError(F7)</f>
        <v/>
      </c>
      <c r="H7" s="217"/>
      <c r="J7" s="277"/>
      <c r="K7" s="99">
        <v>3</v>
      </c>
      <c r="L7" s="99" t="b">
        <v>0</v>
      </c>
      <c r="M7" s="100" t="str">
        <v>U5</v>
      </c>
      <c r="N7" s="101">
        <v>42263</v>
      </c>
      <c r="O7" s="100" t="str">
        <v>GBP6F3=ICAP</v>
      </c>
      <c r="P7" s="102" t="s">
        <v>148</v>
      </c>
      <c r="Q7" s="234">
        <v>0.88000000000000012</v>
      </c>
      <c r="R7" s="234">
        <v>0.94000000000000006</v>
      </c>
      <c r="S7" s="234">
        <v>0</v>
      </c>
      <c r="T7" s="234">
        <v>0</v>
      </c>
      <c r="U7" s="234">
        <f>100-_xll.qlMidSafe($Q7,$R7)</f>
        <v>99.09</v>
      </c>
      <c r="V7" s="234">
        <f t="shared" si="0"/>
        <v>5.9999999999999942E-2</v>
      </c>
      <c r="W7" s="278"/>
      <c r="X7" s="108">
        <v>98.875</v>
      </c>
      <c r="Y7" s="278"/>
      <c r="Z7" s="234">
        <v>98.875</v>
      </c>
      <c r="AA7" s="100" t="e">
        <f>_xll.qlSimpleQuoteSetValue(F7,Z7,Trigger)</f>
        <v>#N/A</v>
      </c>
      <c r="AB7" s="217"/>
    </row>
    <row r="8" spans="1:28" x14ac:dyDescent="0.2">
      <c r="A8" s="277"/>
      <c r="B8" s="54">
        <v>4</v>
      </c>
      <c r="C8" s="92" t="b">
        <v>0</v>
      </c>
      <c r="D8" s="54" t="str">
        <v>V5</v>
      </c>
      <c r="E8" s="199" t="str">
        <f>Currency&amp;$D$3&amp;$E$3&amp;$D8&amp;QuoteSuffix</f>
        <v>GBPIMMFRA6MV5_Quote</v>
      </c>
      <c r="F8" s="189" t="str">
        <f>_xll.qlSimpleQuote(E8,,PriceTickValue,Permanent,Trigger,ObjectOverwrite)</f>
        <v>GBPIMMFRA6MV5_Quote#0000</v>
      </c>
      <c r="G8" s="245" t="str">
        <f>_xll.ohRangeRetrieveError(F8)</f>
        <v/>
      </c>
      <c r="H8" s="217"/>
      <c r="J8" s="277"/>
      <c r="K8" s="103">
        <v>4</v>
      </c>
      <c r="L8" s="103" t="b">
        <v>0</v>
      </c>
      <c r="M8" s="104" t="str">
        <v>V5</v>
      </c>
      <c r="N8" s="105">
        <v>42298</v>
      </c>
      <c r="O8" s="104" t="str">
        <v>GBP6F4=ICAP</v>
      </c>
      <c r="P8" s="106" t="s">
        <v>148</v>
      </c>
      <c r="Q8" s="236">
        <v>0.98499999999999999</v>
      </c>
      <c r="R8" s="236">
        <v>1.0449999999999999</v>
      </c>
      <c r="S8" s="236">
        <v>0</v>
      </c>
      <c r="T8" s="236">
        <v>0</v>
      </c>
      <c r="U8" s="236">
        <f>100-_xll.qlMidSafe($Q8,$R8)</f>
        <v>98.984999999999999</v>
      </c>
      <c r="V8" s="236">
        <f t="shared" si="0"/>
        <v>5.9999999999999942E-2</v>
      </c>
      <c r="W8" s="278"/>
      <c r="X8" s="109">
        <v>98.71</v>
      </c>
      <c r="Y8" s="278"/>
      <c r="Z8" s="236">
        <v>98.71</v>
      </c>
      <c r="AA8" s="104" t="e">
        <f>_xll.qlSimpleQuoteSetValue(F8,Z8,Trigger)</f>
        <v>#N/A</v>
      </c>
      <c r="AB8" s="217"/>
    </row>
    <row r="9" spans="1:28" x14ac:dyDescent="0.2">
      <c r="A9" s="279"/>
      <c r="B9" s="219"/>
      <c r="C9" s="219"/>
      <c r="D9" s="219"/>
      <c r="E9" s="219"/>
      <c r="F9" s="219"/>
      <c r="G9" s="219"/>
      <c r="H9" s="221"/>
      <c r="J9" s="279"/>
      <c r="K9" s="219"/>
      <c r="L9" s="219"/>
      <c r="M9" s="219"/>
      <c r="N9" s="219"/>
      <c r="O9" s="219"/>
      <c r="P9" s="219"/>
      <c r="Q9" s="219"/>
      <c r="R9" s="219"/>
      <c r="S9" s="219"/>
      <c r="T9" s="219"/>
      <c r="U9" s="219"/>
      <c r="V9" s="219"/>
      <c r="W9" s="219"/>
      <c r="X9" s="219"/>
      <c r="Y9" s="219"/>
      <c r="Z9" s="219"/>
      <c r="AA9" s="219"/>
      <c r="AB9" s="221"/>
    </row>
  </sheetData>
  <conditionalFormatting sqref="AA5:AA8">
    <cfRule type="cellIs" dxfId="39" priority="1" stopIfTrue="1" operator="greaterThan">
      <formula>0</formula>
    </cfRule>
    <cfRule type="cellIs" dxfId="3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O4" sqref="O4"/>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6.140625" style="2" hidden="1" customWidth="1" outlineLevel="1"/>
    <col min="6" max="6" width="21.42578125" style="160"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41"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16384" width="9.140625" style="2"/>
  </cols>
  <sheetData>
    <row r="1" spans="1:25" ht="11.25" customHeight="1" x14ac:dyDescent="0.2">
      <c r="A1" s="211"/>
      <c r="B1" s="70"/>
      <c r="C1" s="70"/>
      <c r="D1" s="70"/>
      <c r="E1" s="70"/>
      <c r="F1" s="70"/>
      <c r="G1" s="70"/>
      <c r="H1" s="71"/>
      <c r="J1" s="207" t="s">
        <v>70</v>
      </c>
      <c r="K1" s="178"/>
      <c r="L1" s="178"/>
      <c r="M1" s="178"/>
      <c r="N1" s="178"/>
      <c r="O1" s="178"/>
      <c r="P1" s="178"/>
      <c r="Q1" s="178"/>
      <c r="R1" s="178"/>
      <c r="S1" s="178"/>
      <c r="T1" s="178"/>
      <c r="U1" s="178"/>
      <c r="V1" s="178"/>
      <c r="W1" s="178"/>
      <c r="X1" s="178"/>
      <c r="Y1" s="215"/>
    </row>
    <row r="2" spans="1:25" ht="11.25" customHeight="1" x14ac:dyDescent="0.2">
      <c r="A2" s="72"/>
      <c r="B2" s="175"/>
      <c r="C2" s="175"/>
      <c r="D2" s="175"/>
      <c r="E2" s="175"/>
      <c r="F2" s="175"/>
      <c r="G2" s="175"/>
      <c r="H2" s="213"/>
      <c r="J2" s="216"/>
      <c r="K2" s="174"/>
      <c r="L2" s="174"/>
      <c r="M2" s="174"/>
      <c r="N2" s="174"/>
      <c r="O2" s="261" t="str">
        <f>VLOOKUP(J1,AreaTable,2,FALSE)</f>
        <v>ICAP</v>
      </c>
      <c r="P2" s="174"/>
      <c r="Q2" s="174"/>
      <c r="R2" s="174"/>
      <c r="S2" s="174"/>
      <c r="T2" s="177"/>
      <c r="U2" s="177"/>
      <c r="V2" s="177"/>
      <c r="W2" s="177"/>
      <c r="X2" s="196">
        <f>_xll.ohTrigger(X5:X40)</f>
        <v>1</v>
      </c>
      <c r="Y2" s="217"/>
    </row>
    <row r="3" spans="1:25" ht="11.25" customHeight="1" x14ac:dyDescent="0.2">
      <c r="A3" s="209"/>
      <c r="B3" s="163"/>
      <c r="C3" s="163"/>
      <c r="D3" s="265"/>
      <c r="E3" s="265"/>
      <c r="F3" s="175"/>
      <c r="G3" s="175"/>
      <c r="H3" s="318"/>
      <c r="J3" s="179"/>
      <c r="K3" s="177"/>
      <c r="L3" s="177"/>
      <c r="M3" s="174"/>
      <c r="N3" s="174"/>
      <c r="O3" s="174"/>
      <c r="P3" s="174"/>
      <c r="Q3" s="174"/>
      <c r="R3" s="174"/>
      <c r="S3" s="174"/>
      <c r="T3" s="177"/>
      <c r="U3" s="177"/>
      <c r="V3" s="177"/>
      <c r="W3" s="174"/>
      <c r="X3" s="175"/>
      <c r="Y3" s="180"/>
    </row>
    <row r="4" spans="1:25" ht="21" customHeight="1" x14ac:dyDescent="0.2">
      <c r="A4" s="216"/>
      <c r="B4" s="212" t="s">
        <v>20</v>
      </c>
      <c r="C4" s="276"/>
      <c r="D4" s="276"/>
      <c r="E4" s="212" t="s">
        <v>145</v>
      </c>
      <c r="F4" s="212" t="s">
        <v>165</v>
      </c>
      <c r="G4" s="212" t="s">
        <v>164</v>
      </c>
      <c r="H4" s="217"/>
      <c r="J4" s="179"/>
      <c r="K4" s="261"/>
      <c r="L4" s="261"/>
      <c r="M4" s="261"/>
      <c r="N4" s="223" t="s">
        <v>126</v>
      </c>
      <c r="O4" s="224" t="str">
        <f>_xll.RData(O5:O40,P4:Q4,,ReutersRtMode,,P5)</f>
        <v>Real-Time Engine Initialization Error</v>
      </c>
      <c r="P4" s="225" t="s">
        <v>100</v>
      </c>
      <c r="Q4" s="225" t="s">
        <v>79</v>
      </c>
      <c r="R4" s="226" t="s">
        <v>179</v>
      </c>
      <c r="S4" s="185" t="s">
        <v>162</v>
      </c>
      <c r="T4" s="177"/>
      <c r="U4" s="184" t="s">
        <v>97</v>
      </c>
      <c r="V4" s="177"/>
      <c r="W4" s="193" t="s">
        <v>96</v>
      </c>
      <c r="X4" s="193" t="s">
        <v>95</v>
      </c>
      <c r="Y4" s="180"/>
    </row>
    <row r="5" spans="1:25" ht="11.25" customHeight="1" x14ac:dyDescent="0.2">
      <c r="A5" s="277"/>
      <c r="B5" s="89" t="str">
        <f>K5</f>
        <v>SW</v>
      </c>
      <c r="C5" s="90" t="s">
        <v>70</v>
      </c>
      <c r="D5" s="89"/>
      <c r="E5" s="197" t="str">
        <f t="shared" ref="E5:E40" si="0">Currency&amp;$B5&amp;$C5&amp;QuoteSuffix</f>
        <v>GBPSWOIS_Quote</v>
      </c>
      <c r="F5" s="187" t="str">
        <f>_xll.qlSimpleQuote(E5,,RateTickValue,Permanent,Trigger,ObjectOverwrite)</f>
        <v>GBPSWOIS_Quote#0000</v>
      </c>
      <c r="G5" s="243" t="str">
        <f>_xll.ohRangeRetrieveError(F5)</f>
        <v/>
      </c>
      <c r="H5" s="217"/>
      <c r="J5" s="179"/>
      <c r="K5" s="227" t="s">
        <v>19</v>
      </c>
      <c r="L5" s="227" t="s">
        <v>70</v>
      </c>
      <c r="M5" s="227"/>
      <c r="N5" s="228" t="str">
        <f t="shared" ref="N5:N40" si="1">Currency&amp;$K5&amp;L5</f>
        <v>GBPSWOIS</v>
      </c>
      <c r="O5" s="228" t="str">
        <f t="shared" ref="O5:O40" si="2">N5&amp;"="&amp;VLOOKUP(Contributor,ContributorTable,2,FALSE)</f>
        <v>GBPSWOIS=ICAP</v>
      </c>
      <c r="P5" s="181">
        <v>0.42874999999999996</v>
      </c>
      <c r="Q5" s="181">
        <v>0.48875000000000002</v>
      </c>
      <c r="R5" s="181">
        <f t="shared" ref="R5:R40" si="3">IF(ISERROR(AVERAGE(P5,Q5)),#NUM!,AVERAGE(P5,Q5))</f>
        <v>0.45874999999999999</v>
      </c>
      <c r="S5" s="182">
        <f t="shared" ref="S5:S40" si="4">(R5-P5)*2</f>
        <v>6.0000000000000053E-2</v>
      </c>
      <c r="T5" s="238"/>
      <c r="U5" s="239">
        <v>0.46</v>
      </c>
      <c r="V5" s="238"/>
      <c r="W5" s="181">
        <f t="array" ref="W5:W40">QuoteStatic</f>
        <v>0.46</v>
      </c>
      <c r="X5" s="232" t="e">
        <f>_xll.qlSimpleQuoteSetValue(F5,W5/100,Trigger)</f>
        <v>#N/A</v>
      </c>
      <c r="Y5" s="180"/>
    </row>
    <row r="6" spans="1:25" ht="11.25" customHeight="1" x14ac:dyDescent="0.2">
      <c r="A6" s="277"/>
      <c r="B6" s="52" t="str">
        <f t="shared" ref="B6:B40" si="5">K6</f>
        <v>2W</v>
      </c>
      <c r="C6" s="91" t="s">
        <v>70</v>
      </c>
      <c r="D6" s="52"/>
      <c r="E6" s="198" t="str">
        <f t="shared" si="0"/>
        <v>GBP2WOIS_Quote</v>
      </c>
      <c r="F6" s="188" t="str">
        <f>_xll.qlSimpleQuote(E6,,RateTickValue,Permanent,Trigger,ObjectOverwrite)</f>
        <v>GBP2WOIS_Quote#0000</v>
      </c>
      <c r="G6" s="244" t="str">
        <f>_xll.ohRangeRetrieveError(F6)</f>
        <v/>
      </c>
      <c r="H6" s="217"/>
      <c r="J6" s="179"/>
      <c r="K6" s="229" t="s">
        <v>18</v>
      </c>
      <c r="L6" s="229" t="s">
        <v>70</v>
      </c>
      <c r="M6" s="229"/>
      <c r="N6" s="230" t="str">
        <f t="shared" si="1"/>
        <v>GBP2WOIS</v>
      </c>
      <c r="O6" s="230" t="str">
        <f t="shared" si="2"/>
        <v>GBP2WOIS=ICAP</v>
      </c>
      <c r="P6" s="182">
        <v>0.44000000000000006</v>
      </c>
      <c r="Q6" s="182">
        <v>0.48</v>
      </c>
      <c r="R6" s="182">
        <f t="shared" si="3"/>
        <v>0.46</v>
      </c>
      <c r="S6" s="182">
        <f t="shared" si="4"/>
        <v>3.9999999999999925E-2</v>
      </c>
      <c r="T6" s="238"/>
      <c r="U6" s="240">
        <v>0.46</v>
      </c>
      <c r="V6" s="238"/>
      <c r="W6" s="182">
        <v>0.46</v>
      </c>
      <c r="X6" s="233" t="e">
        <f>_xll.qlSimpleQuoteSetValue(F6,W6/100,Trigger)</f>
        <v>#N/A</v>
      </c>
      <c r="Y6" s="180"/>
    </row>
    <row r="7" spans="1:25" ht="11.25" customHeight="1" x14ac:dyDescent="0.2">
      <c r="A7" s="277"/>
      <c r="B7" s="52" t="str">
        <f t="shared" si="5"/>
        <v>3W</v>
      </c>
      <c r="C7" s="91" t="s">
        <v>70</v>
      </c>
      <c r="D7" s="52"/>
      <c r="E7" s="198" t="str">
        <f t="shared" si="0"/>
        <v>GBP3WOIS_Quote</v>
      </c>
      <c r="F7" s="188" t="str">
        <f>_xll.qlSimpleQuote(E7,,RateTickValue,Permanent,Trigger,ObjectOverwrite)</f>
        <v>GBP3WOIS_Quote#0000</v>
      </c>
      <c r="G7" s="244" t="str">
        <f>_xll.ohRangeRetrieveError(F7)</f>
        <v/>
      </c>
      <c r="H7" s="217"/>
      <c r="J7" s="179"/>
      <c r="K7" s="229" t="s">
        <v>17</v>
      </c>
      <c r="L7" s="229" t="s">
        <v>70</v>
      </c>
      <c r="M7" s="229"/>
      <c r="N7" s="230" t="str">
        <f t="shared" si="1"/>
        <v>GBP3WOIS</v>
      </c>
      <c r="O7" s="230" t="str">
        <f t="shared" si="2"/>
        <v>GBP3WOIS=ICAP</v>
      </c>
      <c r="P7" s="182" t="s">
        <v>125</v>
      </c>
      <c r="Q7" s="182" t="s">
        <v>125</v>
      </c>
      <c r="R7" s="182" t="e">
        <f t="shared" si="3"/>
        <v>#NUM!</v>
      </c>
      <c r="S7" s="182" t="e">
        <f t="shared" si="4"/>
        <v>#NUM!</v>
      </c>
      <c r="T7" s="238"/>
      <c r="U7" s="240" t="e">
        <v>#NUM!</v>
      </c>
      <c r="V7" s="238"/>
      <c r="W7" s="182" t="e">
        <v>#NUM!</v>
      </c>
      <c r="X7" s="233">
        <f>_xll.qlSimpleQuoteSetValue(F7,W7/100,Trigger)</f>
        <v>0</v>
      </c>
      <c r="Y7" s="180"/>
    </row>
    <row r="8" spans="1:25" ht="11.25" customHeight="1" x14ac:dyDescent="0.2">
      <c r="A8" s="179"/>
      <c r="B8" s="52" t="str">
        <f t="shared" si="5"/>
        <v>1M</v>
      </c>
      <c r="C8" s="91" t="s">
        <v>70</v>
      </c>
      <c r="D8" s="52"/>
      <c r="E8" s="198" t="str">
        <f t="shared" si="0"/>
        <v>GBP1MOIS_Quote</v>
      </c>
      <c r="F8" s="188" t="str">
        <f>_xll.qlSimpleQuote(E8,,RateTickValue,Permanent,Trigger,ObjectOverwrite)</f>
        <v>GBP1MOIS_Quote#0000</v>
      </c>
      <c r="G8" s="244" t="str">
        <f>_xll.ohRangeRetrieveError(F8)</f>
        <v/>
      </c>
      <c r="H8" s="217"/>
      <c r="J8" s="179"/>
      <c r="K8" s="229" t="s">
        <v>16</v>
      </c>
      <c r="L8" s="229" t="s">
        <v>70</v>
      </c>
      <c r="M8" s="229"/>
      <c r="N8" s="230" t="str">
        <f t="shared" si="1"/>
        <v>GBP1MOIS</v>
      </c>
      <c r="O8" s="230" t="str">
        <f t="shared" si="2"/>
        <v>GBP1MOIS=ICAP</v>
      </c>
      <c r="P8" s="182">
        <v>0.44124999999999998</v>
      </c>
      <c r="Q8" s="182">
        <v>0.48125000000000001</v>
      </c>
      <c r="R8" s="182">
        <f t="shared" si="3"/>
        <v>0.46124999999999999</v>
      </c>
      <c r="S8" s="182">
        <f t="shared" si="4"/>
        <v>4.0000000000000036E-2</v>
      </c>
      <c r="T8" s="238"/>
      <c r="U8" s="240">
        <v>0.46124999999999999</v>
      </c>
      <c r="V8" s="238"/>
      <c r="W8" s="182">
        <v>0.46124999999999999</v>
      </c>
      <c r="X8" s="233" t="e">
        <f>_xll.qlSimpleQuoteSetValue(F8,W8/100,Trigger)</f>
        <v>#N/A</v>
      </c>
      <c r="Y8" s="180"/>
    </row>
    <row r="9" spans="1:25" ht="11.25" customHeight="1" x14ac:dyDescent="0.2">
      <c r="A9" s="179"/>
      <c r="B9" s="52" t="str">
        <f t="shared" si="5"/>
        <v>2M</v>
      </c>
      <c r="C9" s="91" t="s">
        <v>70</v>
      </c>
      <c r="D9" s="52"/>
      <c r="E9" s="198" t="str">
        <f t="shared" si="0"/>
        <v>GBP2MOIS_Quote</v>
      </c>
      <c r="F9" s="188" t="str">
        <f>_xll.qlSimpleQuote(E9,,RateTickValue,Permanent,Trigger,ObjectOverwrite)</f>
        <v>GBP2MOIS_Quote#0000</v>
      </c>
      <c r="G9" s="244" t="str">
        <f>_xll.ohRangeRetrieveError(F9)</f>
        <v/>
      </c>
      <c r="H9" s="217"/>
      <c r="J9" s="179"/>
      <c r="K9" s="229" t="s">
        <v>15</v>
      </c>
      <c r="L9" s="229" t="s">
        <v>70</v>
      </c>
      <c r="M9" s="229"/>
      <c r="N9" s="230" t="str">
        <f t="shared" si="1"/>
        <v>GBP2MOIS</v>
      </c>
      <c r="O9" s="230" t="str">
        <f t="shared" si="2"/>
        <v>GBP2MOIS=ICAP</v>
      </c>
      <c r="P9" s="182">
        <v>0.44374999999999998</v>
      </c>
      <c r="Q9" s="182">
        <v>0.48375000000000001</v>
      </c>
      <c r="R9" s="182">
        <f t="shared" si="3"/>
        <v>0.46375</v>
      </c>
      <c r="S9" s="182">
        <f t="shared" si="4"/>
        <v>4.0000000000000036E-2</v>
      </c>
      <c r="T9" s="238"/>
      <c r="U9" s="240">
        <v>0.46499999999999997</v>
      </c>
      <c r="V9" s="238"/>
      <c r="W9" s="182">
        <v>0.46499999999999997</v>
      </c>
      <c r="X9" s="233" t="e">
        <f>_xll.qlSimpleQuoteSetValue(F9,W9/100,Trigger)</f>
        <v>#N/A</v>
      </c>
      <c r="Y9" s="180"/>
    </row>
    <row r="10" spans="1:25" ht="11.25" customHeight="1" x14ac:dyDescent="0.2">
      <c r="A10" s="179"/>
      <c r="B10" s="52" t="str">
        <f t="shared" si="5"/>
        <v>3M</v>
      </c>
      <c r="C10" s="91" t="s">
        <v>70</v>
      </c>
      <c r="D10" s="52"/>
      <c r="E10" s="198" t="str">
        <f t="shared" si="0"/>
        <v>GBP3MOIS_Quote</v>
      </c>
      <c r="F10" s="188" t="str">
        <f>_xll.qlSimpleQuote(E10,,RateTickValue,Permanent,Trigger,ObjectOverwrite)</f>
        <v>GBP3MOIS_Quote#0000</v>
      </c>
      <c r="G10" s="244" t="str">
        <f>_xll.ohRangeRetrieveError(F10)</f>
        <v/>
      </c>
      <c r="H10" s="217"/>
      <c r="J10" s="179"/>
      <c r="K10" s="229" t="s">
        <v>14</v>
      </c>
      <c r="L10" s="229" t="s">
        <v>70</v>
      </c>
      <c r="M10" s="229"/>
      <c r="N10" s="230" t="str">
        <f t="shared" si="1"/>
        <v>GBP3MOIS</v>
      </c>
      <c r="O10" s="230" t="str">
        <f t="shared" si="2"/>
        <v>GBP3MOIS=ICAP</v>
      </c>
      <c r="P10" s="182">
        <v>0.44625000000000004</v>
      </c>
      <c r="Q10" s="182">
        <v>0.48624999999999996</v>
      </c>
      <c r="R10" s="182">
        <f t="shared" si="3"/>
        <v>0.46625</v>
      </c>
      <c r="S10" s="182">
        <f t="shared" si="4"/>
        <v>3.9999999999999925E-2</v>
      </c>
      <c r="T10" s="238"/>
      <c r="U10" s="240">
        <v>0.46875</v>
      </c>
      <c r="V10" s="238"/>
      <c r="W10" s="182">
        <v>0.46875</v>
      </c>
      <c r="X10" s="233" t="e">
        <f>_xll.qlSimpleQuoteSetValue(F10,W10/100,Trigger)</f>
        <v>#N/A</v>
      </c>
      <c r="Y10" s="180"/>
    </row>
    <row r="11" spans="1:25" ht="11.25" customHeight="1" x14ac:dyDescent="0.2">
      <c r="A11" s="179"/>
      <c r="B11" s="52" t="str">
        <f t="shared" si="5"/>
        <v>4M</v>
      </c>
      <c r="C11" s="91" t="s">
        <v>70</v>
      </c>
      <c r="D11" s="52"/>
      <c r="E11" s="198" t="str">
        <f t="shared" si="0"/>
        <v>GBP4MOIS_Quote</v>
      </c>
      <c r="F11" s="188" t="str">
        <f>_xll.qlSimpleQuote(E11,,RateTickValue,Permanent,Trigger,ObjectOverwrite)</f>
        <v>GBP4MOIS_Quote#0000</v>
      </c>
      <c r="G11" s="244" t="str">
        <f>_xll.ohRangeRetrieveError(F11)</f>
        <v/>
      </c>
      <c r="H11" s="217"/>
      <c r="J11" s="179"/>
      <c r="K11" s="229" t="s">
        <v>13</v>
      </c>
      <c r="L11" s="229" t="s">
        <v>70</v>
      </c>
      <c r="M11" s="229"/>
      <c r="N11" s="230" t="str">
        <f t="shared" si="1"/>
        <v>GBP4MOIS</v>
      </c>
      <c r="O11" s="230" t="str">
        <f t="shared" si="2"/>
        <v>GBP4MOIS=ICAP</v>
      </c>
      <c r="P11" s="182">
        <v>0.44500000000000001</v>
      </c>
      <c r="Q11" s="182">
        <v>0.48499999999999999</v>
      </c>
      <c r="R11" s="182">
        <f t="shared" si="3"/>
        <v>0.46499999999999997</v>
      </c>
      <c r="S11" s="182">
        <f t="shared" si="4"/>
        <v>3.9999999999999925E-2</v>
      </c>
      <c r="T11" s="238"/>
      <c r="U11" s="240">
        <v>0.47375</v>
      </c>
      <c r="V11" s="238"/>
      <c r="W11" s="182">
        <v>0.47375</v>
      </c>
      <c r="X11" s="233" t="e">
        <f>_xll.qlSimpleQuoteSetValue(F11,W11/100,Trigger)</f>
        <v>#N/A</v>
      </c>
      <c r="Y11" s="180"/>
    </row>
    <row r="12" spans="1:25" ht="11.25" customHeight="1" x14ac:dyDescent="0.2">
      <c r="A12" s="179"/>
      <c r="B12" s="52" t="str">
        <f t="shared" si="5"/>
        <v>5M</v>
      </c>
      <c r="C12" s="91" t="s">
        <v>70</v>
      </c>
      <c r="D12" s="52"/>
      <c r="E12" s="198" t="str">
        <f t="shared" si="0"/>
        <v>GBP5MOIS_Quote</v>
      </c>
      <c r="F12" s="188" t="str">
        <f>_xll.qlSimpleQuote(E12,,RateTickValue,Permanent,Trigger,ObjectOverwrite)</f>
        <v>GBP5MOIS_Quote#0000</v>
      </c>
      <c r="G12" s="244" t="str">
        <f>_xll.ohRangeRetrieveError(F12)</f>
        <v/>
      </c>
      <c r="H12" s="217"/>
      <c r="J12" s="179"/>
      <c r="K12" s="229" t="s">
        <v>12</v>
      </c>
      <c r="L12" s="229" t="s">
        <v>70</v>
      </c>
      <c r="M12" s="229"/>
      <c r="N12" s="230" t="str">
        <f t="shared" si="1"/>
        <v>GBP5MOIS</v>
      </c>
      <c r="O12" s="230" t="str">
        <f t="shared" si="2"/>
        <v>GBP5MOIS=ICAP</v>
      </c>
      <c r="P12" s="182">
        <v>0.45374999999999999</v>
      </c>
      <c r="Q12" s="182">
        <v>0.49375000000000002</v>
      </c>
      <c r="R12" s="182">
        <f t="shared" si="3"/>
        <v>0.47375</v>
      </c>
      <c r="S12" s="182">
        <f t="shared" si="4"/>
        <v>4.0000000000000036E-2</v>
      </c>
      <c r="T12" s="238"/>
      <c r="U12" s="240">
        <v>0.48499999999999999</v>
      </c>
      <c r="V12" s="238"/>
      <c r="W12" s="182">
        <v>0.48499999999999999</v>
      </c>
      <c r="X12" s="233" t="e">
        <f>_xll.qlSimpleQuoteSetValue(F12,W12/100,Trigger)</f>
        <v>#N/A</v>
      </c>
      <c r="Y12" s="180"/>
    </row>
    <row r="13" spans="1:25" ht="11.25" customHeight="1" x14ac:dyDescent="0.2">
      <c r="A13" s="179"/>
      <c r="B13" s="52" t="str">
        <f t="shared" si="5"/>
        <v>6M</v>
      </c>
      <c r="C13" s="91" t="s">
        <v>70</v>
      </c>
      <c r="D13" s="52"/>
      <c r="E13" s="198" t="str">
        <f t="shared" si="0"/>
        <v>GBP6MOIS_Quote</v>
      </c>
      <c r="F13" s="188" t="str">
        <f>_xll.qlSimpleQuote(E13,,RateTickValue,Permanent,Trigger,ObjectOverwrite)</f>
        <v>GBP6MOIS_Quote#0000</v>
      </c>
      <c r="G13" s="244" t="str">
        <f>_xll.ohRangeRetrieveError(F13)</f>
        <v/>
      </c>
      <c r="H13" s="217"/>
      <c r="J13" s="179"/>
      <c r="K13" s="229" t="s">
        <v>11</v>
      </c>
      <c r="L13" s="229" t="s">
        <v>70</v>
      </c>
      <c r="M13" s="229"/>
      <c r="N13" s="230" t="str">
        <f t="shared" si="1"/>
        <v>GBP6MOIS</v>
      </c>
      <c r="O13" s="230" t="str">
        <f t="shared" si="2"/>
        <v>GBP6MOIS=ICAP</v>
      </c>
      <c r="P13" s="182">
        <v>0.45999999999999996</v>
      </c>
      <c r="Q13" s="182">
        <v>0.5</v>
      </c>
      <c r="R13" s="182">
        <f t="shared" si="3"/>
        <v>0.48</v>
      </c>
      <c r="S13" s="182">
        <f t="shared" si="4"/>
        <v>4.0000000000000036E-2</v>
      </c>
      <c r="T13" s="238"/>
      <c r="U13" s="240">
        <v>0.49875000000000003</v>
      </c>
      <c r="V13" s="238"/>
      <c r="W13" s="182">
        <v>0.49875000000000003</v>
      </c>
      <c r="X13" s="233" t="e">
        <f>_xll.qlSimpleQuoteSetValue(F13,W13/100,Trigger)</f>
        <v>#N/A</v>
      </c>
      <c r="Y13" s="180"/>
    </row>
    <row r="14" spans="1:25" ht="11.25" customHeight="1" x14ac:dyDescent="0.2">
      <c r="A14" s="179"/>
      <c r="B14" s="52" t="str">
        <f t="shared" si="5"/>
        <v>7M</v>
      </c>
      <c r="C14" s="91" t="s">
        <v>70</v>
      </c>
      <c r="D14" s="52"/>
      <c r="E14" s="198" t="str">
        <f t="shared" si="0"/>
        <v>GBP7MOIS_Quote</v>
      </c>
      <c r="F14" s="188" t="str">
        <f>_xll.qlSimpleQuote(E14,,RateTickValue,Permanent,Trigger,ObjectOverwrite)</f>
        <v>GBP7MOIS_Quote#0000</v>
      </c>
      <c r="G14" s="244" t="str">
        <f>_xll.ohRangeRetrieveError(F14)</f>
        <v/>
      </c>
      <c r="H14" s="217"/>
      <c r="J14" s="179"/>
      <c r="K14" s="229" t="s">
        <v>10</v>
      </c>
      <c r="L14" s="229" t="s">
        <v>70</v>
      </c>
      <c r="M14" s="229"/>
      <c r="N14" s="230" t="str">
        <f t="shared" si="1"/>
        <v>GBP7MOIS</v>
      </c>
      <c r="O14" s="230" t="str">
        <f t="shared" si="2"/>
        <v>GBP7MOIS=ICAP</v>
      </c>
      <c r="P14" s="182">
        <v>0.46624999999999994</v>
      </c>
      <c r="Q14" s="182">
        <v>0.50624999999999998</v>
      </c>
      <c r="R14" s="182">
        <f t="shared" si="3"/>
        <v>0.48624999999999996</v>
      </c>
      <c r="S14" s="182">
        <f t="shared" si="4"/>
        <v>4.0000000000000036E-2</v>
      </c>
      <c r="T14" s="238"/>
      <c r="U14" s="240">
        <v>0.50875000000000004</v>
      </c>
      <c r="V14" s="238"/>
      <c r="W14" s="182">
        <v>0.50875000000000004</v>
      </c>
      <c r="X14" s="233" t="e">
        <f>_xll.qlSimpleQuoteSetValue(F14,W14/100,Trigger)</f>
        <v>#N/A</v>
      </c>
      <c r="Y14" s="180"/>
    </row>
    <row r="15" spans="1:25" ht="11.25" customHeight="1" x14ac:dyDescent="0.2">
      <c r="A15" s="179"/>
      <c r="B15" s="52" t="str">
        <f t="shared" si="5"/>
        <v>8M</v>
      </c>
      <c r="C15" s="91" t="s">
        <v>70</v>
      </c>
      <c r="D15" s="52"/>
      <c r="E15" s="198" t="str">
        <f t="shared" si="0"/>
        <v>GBP8MOIS_Quote</v>
      </c>
      <c r="F15" s="188" t="str">
        <f>_xll.qlSimpleQuote(E15,,RateTickValue,Permanent,Trigger,ObjectOverwrite)</f>
        <v>GBP8MOIS_Quote#0000</v>
      </c>
      <c r="G15" s="244" t="str">
        <f>_xll.ohRangeRetrieveError(F15)</f>
        <v/>
      </c>
      <c r="H15" s="217"/>
      <c r="J15" s="179"/>
      <c r="K15" s="229" t="s">
        <v>9</v>
      </c>
      <c r="L15" s="229" t="s">
        <v>70</v>
      </c>
      <c r="M15" s="229"/>
      <c r="N15" s="230" t="str">
        <f t="shared" si="1"/>
        <v>GBP8MOIS</v>
      </c>
      <c r="O15" s="230" t="str">
        <f t="shared" si="2"/>
        <v>GBP8MOIS=ICAP</v>
      </c>
      <c r="P15" s="182">
        <v>0.47499999999999998</v>
      </c>
      <c r="Q15" s="182">
        <v>0.51500000000000001</v>
      </c>
      <c r="R15" s="182">
        <f t="shared" si="3"/>
        <v>0.495</v>
      </c>
      <c r="S15" s="182">
        <f t="shared" si="4"/>
        <v>4.0000000000000036E-2</v>
      </c>
      <c r="T15" s="238"/>
      <c r="U15" s="240">
        <v>0.52750000000000008</v>
      </c>
      <c r="V15" s="238"/>
      <c r="W15" s="182">
        <v>0.52750000000000008</v>
      </c>
      <c r="X15" s="233" t="e">
        <f>_xll.qlSimpleQuoteSetValue(F15,W15/100,Trigger)</f>
        <v>#N/A</v>
      </c>
      <c r="Y15" s="180"/>
    </row>
    <row r="16" spans="1:25" ht="11.25" customHeight="1" x14ac:dyDescent="0.2">
      <c r="A16" s="179"/>
      <c r="B16" s="52" t="str">
        <f t="shared" si="5"/>
        <v>9M</v>
      </c>
      <c r="C16" s="91" t="s">
        <v>70</v>
      </c>
      <c r="D16" s="52"/>
      <c r="E16" s="198" t="str">
        <f t="shared" si="0"/>
        <v>GBP9MOIS_Quote</v>
      </c>
      <c r="F16" s="188" t="str">
        <f>_xll.qlSimpleQuote(E16,,RateTickValue,Permanent,Trigger,ObjectOverwrite)</f>
        <v>GBP9MOIS_Quote#0000</v>
      </c>
      <c r="G16" s="244" t="str">
        <f>_xll.ohRangeRetrieveError(F16)</f>
        <v/>
      </c>
      <c r="H16" s="217"/>
      <c r="J16" s="179"/>
      <c r="K16" s="229" t="s">
        <v>8</v>
      </c>
      <c r="L16" s="229" t="s">
        <v>70</v>
      </c>
      <c r="M16" s="229"/>
      <c r="N16" s="230" t="str">
        <f t="shared" si="1"/>
        <v>GBP9MOIS</v>
      </c>
      <c r="O16" s="230" t="str">
        <f t="shared" si="2"/>
        <v>GBP9MOIS=ICAP</v>
      </c>
      <c r="P16" s="182">
        <v>0.48499999999999999</v>
      </c>
      <c r="Q16" s="182">
        <v>0.52500000000000002</v>
      </c>
      <c r="R16" s="182">
        <f t="shared" si="3"/>
        <v>0.505</v>
      </c>
      <c r="S16" s="182">
        <f t="shared" si="4"/>
        <v>4.0000000000000036E-2</v>
      </c>
      <c r="T16" s="238"/>
      <c r="U16" s="240">
        <v>0.5475000000000001</v>
      </c>
      <c r="V16" s="238"/>
      <c r="W16" s="182">
        <v>0.5475000000000001</v>
      </c>
      <c r="X16" s="233" t="e">
        <f>_xll.qlSimpleQuoteSetValue(F16,W16/100,Trigger)</f>
        <v>#N/A</v>
      </c>
      <c r="Y16" s="180"/>
    </row>
    <row r="17" spans="1:25" ht="11.25" customHeight="1" x14ac:dyDescent="0.2">
      <c r="A17" s="179"/>
      <c r="B17" s="52" t="str">
        <f t="shared" si="5"/>
        <v>10M</v>
      </c>
      <c r="C17" s="91" t="s">
        <v>70</v>
      </c>
      <c r="D17" s="52"/>
      <c r="E17" s="198" t="str">
        <f t="shared" si="0"/>
        <v>GBP10MOIS_Quote</v>
      </c>
      <c r="F17" s="188" t="str">
        <f>_xll.qlSimpleQuote(E17,,RateTickValue,Permanent,Trigger,ObjectOverwrite)</f>
        <v>GBP10MOIS_Quote#0000</v>
      </c>
      <c r="G17" s="244" t="str">
        <f>_xll.ohRangeRetrieveError(F17)</f>
        <v/>
      </c>
      <c r="H17" s="217"/>
      <c r="J17" s="179"/>
      <c r="K17" s="229" t="s">
        <v>7</v>
      </c>
      <c r="L17" s="229" t="s">
        <v>70</v>
      </c>
      <c r="M17" s="229"/>
      <c r="N17" s="230" t="str">
        <f t="shared" si="1"/>
        <v>GBP10MOIS</v>
      </c>
      <c r="O17" s="230" t="str">
        <f t="shared" si="2"/>
        <v>GBP10MOIS=ICAP</v>
      </c>
      <c r="P17" s="182">
        <v>0.49124999999999996</v>
      </c>
      <c r="Q17" s="182">
        <v>0.53125</v>
      </c>
      <c r="R17" s="182">
        <f t="shared" si="3"/>
        <v>0.51124999999999998</v>
      </c>
      <c r="S17" s="182">
        <f t="shared" si="4"/>
        <v>4.0000000000000036E-2</v>
      </c>
      <c r="T17" s="238"/>
      <c r="U17" s="240">
        <v>0.56374999999999997</v>
      </c>
      <c r="V17" s="238"/>
      <c r="W17" s="182">
        <v>0.56374999999999997</v>
      </c>
      <c r="X17" s="233" t="e">
        <f>_xll.qlSimpleQuoteSetValue(F17,W17/100,Trigger)</f>
        <v>#N/A</v>
      </c>
      <c r="Y17" s="180"/>
    </row>
    <row r="18" spans="1:25" ht="11.25" customHeight="1" x14ac:dyDescent="0.2">
      <c r="A18" s="179"/>
      <c r="B18" s="52" t="str">
        <f t="shared" si="5"/>
        <v>11M</v>
      </c>
      <c r="C18" s="91" t="s">
        <v>70</v>
      </c>
      <c r="D18" s="52"/>
      <c r="E18" s="198" t="str">
        <f t="shared" si="0"/>
        <v>GBP11MOIS_Quote</v>
      </c>
      <c r="F18" s="188" t="str">
        <f>_xll.qlSimpleQuote(E18,,RateTickValue,Permanent,Trigger,ObjectOverwrite)</f>
        <v>GBP11MOIS_Quote#0000</v>
      </c>
      <c r="G18" s="244" t="str">
        <f>_xll.ohRangeRetrieveError(F18)</f>
        <v/>
      </c>
      <c r="H18" s="217"/>
      <c r="J18" s="179"/>
      <c r="K18" s="229" t="s">
        <v>6</v>
      </c>
      <c r="L18" s="229" t="s">
        <v>70</v>
      </c>
      <c r="M18" s="229"/>
      <c r="N18" s="230" t="str">
        <f t="shared" si="1"/>
        <v>GBP11MOIS</v>
      </c>
      <c r="O18" s="230" t="str">
        <f t="shared" si="2"/>
        <v>GBP11MOIS=ICAP</v>
      </c>
      <c r="P18" s="182">
        <v>0.50374999999999992</v>
      </c>
      <c r="Q18" s="182">
        <v>0.54374999999999996</v>
      </c>
      <c r="R18" s="182">
        <f t="shared" si="3"/>
        <v>0.52374999999999994</v>
      </c>
      <c r="S18" s="182">
        <f t="shared" si="4"/>
        <v>4.0000000000000036E-2</v>
      </c>
      <c r="T18" s="238"/>
      <c r="U18" s="240">
        <v>0.58250000000000002</v>
      </c>
      <c r="V18" s="238"/>
      <c r="W18" s="182">
        <v>0.58250000000000002</v>
      </c>
      <c r="X18" s="233" t="e">
        <f>_xll.qlSimpleQuoteSetValue(F18,W18/100,Trigger)</f>
        <v>#N/A</v>
      </c>
      <c r="Y18" s="180"/>
    </row>
    <row r="19" spans="1:25" ht="11.25" customHeight="1" x14ac:dyDescent="0.2">
      <c r="A19" s="179"/>
      <c r="B19" s="52" t="str">
        <f t="shared" si="5"/>
        <v>1Y</v>
      </c>
      <c r="C19" s="91" t="s">
        <v>70</v>
      </c>
      <c r="D19" s="52"/>
      <c r="E19" s="198" t="str">
        <f t="shared" si="0"/>
        <v>GBP1YOIS_Quote</v>
      </c>
      <c r="F19" s="188" t="str">
        <f>_xll.qlSimpleQuote(E19,,RateTickValue,Permanent,Trigger,ObjectOverwrite)</f>
        <v>GBP1YOIS_Quote#0000</v>
      </c>
      <c r="G19" s="244" t="str">
        <f>_xll.ohRangeRetrieveError(F19)</f>
        <v/>
      </c>
      <c r="H19" s="217"/>
      <c r="J19" s="179"/>
      <c r="K19" s="229" t="s">
        <v>5</v>
      </c>
      <c r="L19" s="229" t="s">
        <v>70</v>
      </c>
      <c r="M19" s="229"/>
      <c r="N19" s="230" t="str">
        <f t="shared" si="1"/>
        <v>GBP1YOIS</v>
      </c>
      <c r="O19" s="230" t="str">
        <f t="shared" si="2"/>
        <v>GBP1YOIS=ICAP</v>
      </c>
      <c r="P19" s="182">
        <v>0.51624999999999999</v>
      </c>
      <c r="Q19" s="182">
        <v>0.55625000000000002</v>
      </c>
      <c r="R19" s="182">
        <f t="shared" si="3"/>
        <v>0.53625</v>
      </c>
      <c r="S19" s="182">
        <f t="shared" si="4"/>
        <v>4.0000000000000036E-2</v>
      </c>
      <c r="T19" s="238"/>
      <c r="U19" s="240">
        <v>0.60750000000000004</v>
      </c>
      <c r="V19" s="238"/>
      <c r="W19" s="182">
        <v>0.60750000000000004</v>
      </c>
      <c r="X19" s="233" t="e">
        <f>_xll.qlSimpleQuoteSetValue(F19,W19/100,Trigger)</f>
        <v>#N/A</v>
      </c>
      <c r="Y19" s="180"/>
    </row>
    <row r="20" spans="1:25" ht="11.25" customHeight="1" x14ac:dyDescent="0.2">
      <c r="A20" s="179"/>
      <c r="B20" s="52" t="str">
        <f t="shared" si="5"/>
        <v>15M</v>
      </c>
      <c r="C20" s="91" t="s">
        <v>70</v>
      </c>
      <c r="D20" s="52"/>
      <c r="E20" s="198" t="str">
        <f t="shared" si="0"/>
        <v>GBP15MOIS_Quote</v>
      </c>
      <c r="F20" s="188" t="str">
        <f>_xll.qlSimpleQuote(E20,,RateTickValue,Permanent,Trigger,ObjectOverwrite)</f>
        <v>GBP15MOIS_Quote#0000</v>
      </c>
      <c r="G20" s="244" t="str">
        <f>_xll.ohRangeRetrieveError(F20)</f>
        <v/>
      </c>
      <c r="H20" s="217"/>
      <c r="J20" s="179"/>
      <c r="K20" s="229" t="s">
        <v>60</v>
      </c>
      <c r="L20" s="229" t="s">
        <v>70</v>
      </c>
      <c r="M20" s="229"/>
      <c r="N20" s="230" t="str">
        <f t="shared" si="1"/>
        <v>GBP15MOIS</v>
      </c>
      <c r="O20" s="230" t="str">
        <f t="shared" si="2"/>
        <v>GBP15MOIS=ICAP</v>
      </c>
      <c r="P20" s="182">
        <v>0.54749999999999999</v>
      </c>
      <c r="Q20" s="182">
        <v>0.58750000000000002</v>
      </c>
      <c r="R20" s="182">
        <f t="shared" si="3"/>
        <v>0.5675</v>
      </c>
      <c r="S20" s="182">
        <f t="shared" si="4"/>
        <v>4.0000000000000036E-2</v>
      </c>
      <c r="T20" s="238"/>
      <c r="U20" s="240">
        <v>0.6725000000000001</v>
      </c>
      <c r="V20" s="238"/>
      <c r="W20" s="182">
        <v>0.6725000000000001</v>
      </c>
      <c r="X20" s="233" t="e">
        <f>_xll.qlSimpleQuoteSetValue(F20,W20/100,Trigger)</f>
        <v>#N/A</v>
      </c>
      <c r="Y20" s="180"/>
    </row>
    <row r="21" spans="1:25" ht="11.25" customHeight="1" x14ac:dyDescent="0.2">
      <c r="A21" s="179"/>
      <c r="B21" s="52" t="str">
        <f t="shared" si="5"/>
        <v>18M</v>
      </c>
      <c r="C21" s="91" t="s">
        <v>70</v>
      </c>
      <c r="D21" s="52"/>
      <c r="E21" s="198" t="str">
        <f t="shared" si="0"/>
        <v>GBP18MOIS_Quote</v>
      </c>
      <c r="F21" s="188" t="str">
        <f>_xll.qlSimpleQuote(E21,,RateTickValue,Permanent,Trigger,ObjectOverwrite)</f>
        <v>GBP18MOIS_Quote#0000</v>
      </c>
      <c r="G21" s="244" t="str">
        <f>_xll.ohRangeRetrieveError(F21)</f>
        <v/>
      </c>
      <c r="H21" s="217"/>
      <c r="J21" s="179"/>
      <c r="K21" s="229" t="s">
        <v>59</v>
      </c>
      <c r="L21" s="229" t="s">
        <v>70</v>
      </c>
      <c r="M21" s="229"/>
      <c r="N21" s="230" t="str">
        <f t="shared" si="1"/>
        <v>GBP18MOIS</v>
      </c>
      <c r="O21" s="230" t="str">
        <f t="shared" si="2"/>
        <v>GBP18MOIS=ICAP</v>
      </c>
      <c r="P21" s="182">
        <v>0.59000000000000008</v>
      </c>
      <c r="Q21" s="182">
        <v>0.62</v>
      </c>
      <c r="R21" s="182">
        <f t="shared" si="3"/>
        <v>0.60499999999999998</v>
      </c>
      <c r="S21" s="182">
        <f t="shared" si="4"/>
        <v>2.9999999999999805E-2</v>
      </c>
      <c r="T21" s="238"/>
      <c r="U21" s="240">
        <v>0.74375000000000002</v>
      </c>
      <c r="V21" s="238"/>
      <c r="W21" s="182">
        <v>0.74375000000000002</v>
      </c>
      <c r="X21" s="233" t="e">
        <f>_xll.qlSimpleQuoteSetValue(F21,W21/100,Trigger)</f>
        <v>#N/A</v>
      </c>
      <c r="Y21" s="180"/>
    </row>
    <row r="22" spans="1:25" ht="11.25" customHeight="1" x14ac:dyDescent="0.2">
      <c r="A22" s="179"/>
      <c r="B22" s="52" t="str">
        <f t="shared" si="5"/>
        <v>21M</v>
      </c>
      <c r="C22" s="91" t="s">
        <v>70</v>
      </c>
      <c r="D22" s="52"/>
      <c r="E22" s="198" t="str">
        <f t="shared" si="0"/>
        <v>GBP21MOIS_Quote</v>
      </c>
      <c r="F22" s="188" t="str">
        <f>_xll.qlSimpleQuote(E22,,RateTickValue,Permanent,Trigger,ObjectOverwrite)</f>
        <v>GBP21MOIS_Quote#0000</v>
      </c>
      <c r="G22" s="244" t="str">
        <f>_xll.ohRangeRetrieveError(F22)</f>
        <v/>
      </c>
      <c r="H22" s="217"/>
      <c r="J22" s="179"/>
      <c r="K22" s="229" t="s">
        <v>58</v>
      </c>
      <c r="L22" s="229" t="s">
        <v>70</v>
      </c>
      <c r="M22" s="229"/>
      <c r="N22" s="230" t="str">
        <f t="shared" si="1"/>
        <v>GBP21MOIS</v>
      </c>
      <c r="O22" s="230" t="str">
        <f t="shared" si="2"/>
        <v>GBP21MOIS=ICAP</v>
      </c>
      <c r="P22" s="182" t="s">
        <v>125</v>
      </c>
      <c r="Q22" s="182" t="s">
        <v>125</v>
      </c>
      <c r="R22" s="182" t="e">
        <f t="shared" si="3"/>
        <v>#NUM!</v>
      </c>
      <c r="S22" s="182" t="e">
        <f t="shared" si="4"/>
        <v>#NUM!</v>
      </c>
      <c r="T22" s="238"/>
      <c r="U22" s="240" t="e">
        <v>#NUM!</v>
      </c>
      <c r="V22" s="238"/>
      <c r="W22" s="182" t="e">
        <v>#NUM!</v>
      </c>
      <c r="X22" s="233">
        <f>_xll.qlSimpleQuoteSetValue(F22,W22/100,Trigger)</f>
        <v>0</v>
      </c>
      <c r="Y22" s="180"/>
    </row>
    <row r="23" spans="1:25" ht="11.25" customHeight="1" x14ac:dyDescent="0.2">
      <c r="A23" s="179"/>
      <c r="B23" s="52" t="str">
        <f t="shared" si="5"/>
        <v>2Y</v>
      </c>
      <c r="C23" s="91" t="s">
        <v>70</v>
      </c>
      <c r="D23" s="52"/>
      <c r="E23" s="198" t="str">
        <f t="shared" si="0"/>
        <v>GBP2YOIS_Quote</v>
      </c>
      <c r="F23" s="188" t="str">
        <f>_xll.qlSimpleQuote(E23,,RateTickValue,Permanent,Trigger,ObjectOverwrite)</f>
        <v>GBP2YOIS_Quote#0000</v>
      </c>
      <c r="G23" s="244" t="str">
        <f>_xll.ohRangeRetrieveError(F23)</f>
        <v/>
      </c>
      <c r="H23" s="217"/>
      <c r="J23" s="179"/>
      <c r="K23" s="229" t="s">
        <v>54</v>
      </c>
      <c r="L23" s="229" t="s">
        <v>70</v>
      </c>
      <c r="M23" s="229"/>
      <c r="N23" s="230" t="str">
        <f t="shared" si="1"/>
        <v>GBP2YOIS</v>
      </c>
      <c r="O23" s="230" t="str">
        <f t="shared" si="2"/>
        <v>GBP2YOIS=ICAP</v>
      </c>
      <c r="P23" s="182">
        <v>0.67625000000000002</v>
      </c>
      <c r="Q23" s="182">
        <v>0.70625000000000004</v>
      </c>
      <c r="R23" s="182">
        <f t="shared" si="3"/>
        <v>0.69125000000000003</v>
      </c>
      <c r="S23" s="182">
        <f t="shared" si="4"/>
        <v>3.0000000000000027E-2</v>
      </c>
      <c r="T23" s="238"/>
      <c r="U23" s="240">
        <v>0.88749999999999996</v>
      </c>
      <c r="V23" s="238"/>
      <c r="W23" s="182">
        <v>0.88749999999999996</v>
      </c>
      <c r="X23" s="233" t="e">
        <f>_xll.qlSimpleQuoteSetValue(F23,W23/100,Trigger)</f>
        <v>#N/A</v>
      </c>
      <c r="Y23" s="180"/>
    </row>
    <row r="24" spans="1:25" ht="11.25" customHeight="1" x14ac:dyDescent="0.2">
      <c r="A24" s="179"/>
      <c r="B24" s="52" t="str">
        <f t="shared" si="5"/>
        <v>3Y</v>
      </c>
      <c r="C24" s="91" t="s">
        <v>70</v>
      </c>
      <c r="D24" s="52"/>
      <c r="E24" s="198" t="str">
        <f t="shared" si="0"/>
        <v>GBP3YOIS_Quote</v>
      </c>
      <c r="F24" s="188" t="str">
        <f>_xll.qlSimpleQuote(E24,,RateTickValue,Permanent,Trigger,ObjectOverwrite)</f>
        <v>GBP3YOIS_Quote#0000</v>
      </c>
      <c r="G24" s="244" t="str">
        <f>_xll.ohRangeRetrieveError(F24)</f>
        <v/>
      </c>
      <c r="H24" s="217"/>
      <c r="J24" s="179"/>
      <c r="K24" s="229" t="s">
        <v>53</v>
      </c>
      <c r="L24" s="229" t="s">
        <v>70</v>
      </c>
      <c r="M24" s="229"/>
      <c r="N24" s="230" t="str">
        <f t="shared" si="1"/>
        <v>GBP3YOIS</v>
      </c>
      <c r="O24" s="230" t="str">
        <f t="shared" si="2"/>
        <v>GBP3YOIS=ICAP</v>
      </c>
      <c r="P24" s="182">
        <v>0.84000000000000008</v>
      </c>
      <c r="Q24" s="182">
        <v>0.86999999999999988</v>
      </c>
      <c r="R24" s="182">
        <f t="shared" si="3"/>
        <v>0.85499999999999998</v>
      </c>
      <c r="S24" s="182">
        <f t="shared" si="4"/>
        <v>2.9999999999999805E-2</v>
      </c>
      <c r="T24" s="238"/>
      <c r="U24" s="240">
        <v>1.1299999999999999</v>
      </c>
      <c r="V24" s="238"/>
      <c r="W24" s="182">
        <v>1.1299999999999999</v>
      </c>
      <c r="X24" s="233" t="e">
        <f>_xll.qlSimpleQuoteSetValue(F24,W24/100,Trigger)</f>
        <v>#N/A</v>
      </c>
      <c r="Y24" s="180"/>
    </row>
    <row r="25" spans="1:25" ht="11.25" customHeight="1" x14ac:dyDescent="0.2">
      <c r="A25" s="179"/>
      <c r="B25" s="52" t="str">
        <f t="shared" si="5"/>
        <v>4Y</v>
      </c>
      <c r="C25" s="91" t="s">
        <v>70</v>
      </c>
      <c r="D25" s="52"/>
      <c r="E25" s="198" t="str">
        <f t="shared" si="0"/>
        <v>GBP4YOIS_Quote</v>
      </c>
      <c r="F25" s="188" t="str">
        <f>_xll.qlSimpleQuote(E25,,RateTickValue,Permanent,Trigger,ObjectOverwrite)</f>
        <v>GBP4YOIS_Quote#0000</v>
      </c>
      <c r="G25" s="244" t="str">
        <f>_xll.ohRangeRetrieveError(F25)</f>
        <v/>
      </c>
      <c r="H25" s="217"/>
      <c r="J25" s="179"/>
      <c r="K25" s="229" t="s">
        <v>52</v>
      </c>
      <c r="L25" s="229" t="s">
        <v>70</v>
      </c>
      <c r="M25" s="229"/>
      <c r="N25" s="230" t="str">
        <f t="shared" si="1"/>
        <v>GBP4YOIS</v>
      </c>
      <c r="O25" s="230" t="str">
        <f t="shared" si="2"/>
        <v>GBP4YOIS=ICAP</v>
      </c>
      <c r="P25" s="182">
        <v>0.98750000000000004</v>
      </c>
      <c r="Q25" s="182">
        <v>1.0375000000000001</v>
      </c>
      <c r="R25" s="182">
        <f t="shared" si="3"/>
        <v>1.0125000000000002</v>
      </c>
      <c r="S25" s="182">
        <f t="shared" si="4"/>
        <v>5.0000000000000266E-2</v>
      </c>
      <c r="T25" s="238"/>
      <c r="U25" s="240">
        <v>1.3137500000000002</v>
      </c>
      <c r="V25" s="238"/>
      <c r="W25" s="182">
        <v>1.3137500000000002</v>
      </c>
      <c r="X25" s="233" t="e">
        <f>_xll.qlSimpleQuoteSetValue(F25,W25/100,Trigger)</f>
        <v>#N/A</v>
      </c>
      <c r="Y25" s="180"/>
    </row>
    <row r="26" spans="1:25" ht="11.25" customHeight="1" x14ac:dyDescent="0.2">
      <c r="A26" s="179"/>
      <c r="B26" s="52" t="str">
        <f t="shared" si="5"/>
        <v>5Y</v>
      </c>
      <c r="C26" s="91" t="s">
        <v>70</v>
      </c>
      <c r="D26" s="52"/>
      <c r="E26" s="198" t="str">
        <f t="shared" si="0"/>
        <v>GBP5YOIS_Quote</v>
      </c>
      <c r="F26" s="188" t="str">
        <f>_xll.qlSimpleQuote(E26,,RateTickValue,Permanent,Trigger,ObjectOverwrite)</f>
        <v>GBP5YOIS_Quote#0000</v>
      </c>
      <c r="G26" s="244" t="str">
        <f>_xll.ohRangeRetrieveError(F26)</f>
        <v/>
      </c>
      <c r="H26" s="217"/>
      <c r="J26" s="179"/>
      <c r="K26" s="229" t="s">
        <v>51</v>
      </c>
      <c r="L26" s="229" t="s">
        <v>70</v>
      </c>
      <c r="M26" s="229"/>
      <c r="N26" s="230" t="str">
        <f t="shared" si="1"/>
        <v>GBP5YOIS</v>
      </c>
      <c r="O26" s="230" t="str">
        <f t="shared" si="2"/>
        <v>GBP5YOIS=ICAP</v>
      </c>
      <c r="P26" s="182">
        <v>1.12625</v>
      </c>
      <c r="Q26" s="182">
        <v>1.17625</v>
      </c>
      <c r="R26" s="182">
        <f t="shared" si="3"/>
        <v>1.1512500000000001</v>
      </c>
      <c r="S26" s="182">
        <f t="shared" si="4"/>
        <v>5.0000000000000266E-2</v>
      </c>
      <c r="T26" s="238"/>
      <c r="U26" s="240">
        <v>1.4624999999999999</v>
      </c>
      <c r="V26" s="238"/>
      <c r="W26" s="182">
        <v>1.4624999999999999</v>
      </c>
      <c r="X26" s="233" t="e">
        <f>_xll.qlSimpleQuoteSetValue(F26,W26/100,Trigger)</f>
        <v>#N/A</v>
      </c>
      <c r="Y26" s="180"/>
    </row>
    <row r="27" spans="1:25" ht="11.25" customHeight="1" x14ac:dyDescent="0.2">
      <c r="A27" s="179"/>
      <c r="B27" s="52" t="str">
        <f t="shared" si="5"/>
        <v>6Y</v>
      </c>
      <c r="C27" s="91" t="s">
        <v>70</v>
      </c>
      <c r="D27" s="52"/>
      <c r="E27" s="198" t="str">
        <f t="shared" si="0"/>
        <v>GBP6YOIS_Quote</v>
      </c>
      <c r="F27" s="188" t="str">
        <f>_xll.qlSimpleQuote(E27,,RateTickValue,Permanent,Trigger,ObjectOverwrite)</f>
        <v>GBP6YOIS_Quote#0000</v>
      </c>
      <c r="G27" s="244" t="str">
        <f>_xll.ohRangeRetrieveError(F27)</f>
        <v/>
      </c>
      <c r="H27" s="217"/>
      <c r="J27" s="179"/>
      <c r="K27" s="229" t="s">
        <v>50</v>
      </c>
      <c r="L27" s="229" t="s">
        <v>70</v>
      </c>
      <c r="M27" s="229"/>
      <c r="N27" s="230" t="str">
        <f t="shared" si="1"/>
        <v>GBP6YOIS</v>
      </c>
      <c r="O27" s="230" t="str">
        <f t="shared" si="2"/>
        <v>GBP6YOIS=ICAP</v>
      </c>
      <c r="P27" s="182">
        <v>1.2450000000000001</v>
      </c>
      <c r="Q27" s="182">
        <v>1.2949999999999999</v>
      </c>
      <c r="R27" s="182">
        <f t="shared" si="3"/>
        <v>1.27</v>
      </c>
      <c r="S27" s="182">
        <f t="shared" si="4"/>
        <v>4.9999999999999822E-2</v>
      </c>
      <c r="T27" s="238"/>
      <c r="U27" s="240">
        <v>1.5837500000000002</v>
      </c>
      <c r="V27" s="238"/>
      <c r="W27" s="182">
        <v>1.5837500000000002</v>
      </c>
      <c r="X27" s="233" t="e">
        <f>_xll.qlSimpleQuoteSetValue(F27,W27/100,Trigger)</f>
        <v>#N/A</v>
      </c>
      <c r="Y27" s="180"/>
    </row>
    <row r="28" spans="1:25" ht="11.25" customHeight="1" x14ac:dyDescent="0.2">
      <c r="A28" s="179"/>
      <c r="B28" s="52" t="str">
        <f t="shared" si="5"/>
        <v>7Y</v>
      </c>
      <c r="C28" s="91" t="s">
        <v>70</v>
      </c>
      <c r="D28" s="52"/>
      <c r="E28" s="198" t="str">
        <f t="shared" si="0"/>
        <v>GBP7YOIS_Quote</v>
      </c>
      <c r="F28" s="188" t="str">
        <f>_xll.qlSimpleQuote(E28,,RateTickValue,Permanent,Trigger,ObjectOverwrite)</f>
        <v>GBP7YOIS_Quote#0000</v>
      </c>
      <c r="G28" s="244" t="str">
        <f>_xll.ohRangeRetrieveError(F28)</f>
        <v/>
      </c>
      <c r="H28" s="217"/>
      <c r="J28" s="179"/>
      <c r="K28" s="229" t="s">
        <v>49</v>
      </c>
      <c r="L28" s="229" t="s">
        <v>70</v>
      </c>
      <c r="M28" s="229"/>
      <c r="N28" s="230" t="str">
        <f t="shared" si="1"/>
        <v>GBP7YOIS</v>
      </c>
      <c r="O28" s="230" t="str">
        <f t="shared" si="2"/>
        <v>GBP7YOIS=ICAP</v>
      </c>
      <c r="P28" s="182">
        <v>1.3399999999999999</v>
      </c>
      <c r="Q28" s="182">
        <v>1.3900000000000001</v>
      </c>
      <c r="R28" s="182">
        <f t="shared" si="3"/>
        <v>1.365</v>
      </c>
      <c r="S28" s="182">
        <f t="shared" si="4"/>
        <v>5.0000000000000266E-2</v>
      </c>
      <c r="T28" s="238"/>
      <c r="U28" s="240">
        <v>1.6887500000000002</v>
      </c>
      <c r="V28" s="238"/>
      <c r="W28" s="182">
        <v>1.6887500000000002</v>
      </c>
      <c r="X28" s="233" t="e">
        <f>_xll.qlSimpleQuoteSetValue(F28,W28/100,Trigger)</f>
        <v>#N/A</v>
      </c>
      <c r="Y28" s="180"/>
    </row>
    <row r="29" spans="1:25" ht="11.25" customHeight="1" x14ac:dyDescent="0.2">
      <c r="A29" s="179"/>
      <c r="B29" s="52" t="str">
        <f t="shared" si="5"/>
        <v>8Y</v>
      </c>
      <c r="C29" s="91" t="s">
        <v>70</v>
      </c>
      <c r="D29" s="52"/>
      <c r="E29" s="198" t="str">
        <f t="shared" si="0"/>
        <v>GBP8YOIS_Quote</v>
      </c>
      <c r="F29" s="188" t="str">
        <f>_xll.qlSimpleQuote(E29,,RateTickValue,Permanent,Trigger,ObjectOverwrite)</f>
        <v>GBP8YOIS_Quote#0000</v>
      </c>
      <c r="G29" s="244" t="str">
        <f>_xll.ohRangeRetrieveError(F29)</f>
        <v/>
      </c>
      <c r="H29" s="217"/>
      <c r="J29" s="179"/>
      <c r="K29" s="229" t="s">
        <v>48</v>
      </c>
      <c r="L29" s="229" t="s">
        <v>70</v>
      </c>
      <c r="M29" s="229"/>
      <c r="N29" s="230" t="str">
        <f t="shared" si="1"/>
        <v>GBP8YOIS</v>
      </c>
      <c r="O29" s="230" t="str">
        <f t="shared" si="2"/>
        <v>GBP8YOIS=ICAP</v>
      </c>
      <c r="P29" s="182">
        <v>1.42</v>
      </c>
      <c r="Q29" s="182">
        <v>1.47</v>
      </c>
      <c r="R29" s="182">
        <f t="shared" si="3"/>
        <v>1.4449999999999998</v>
      </c>
      <c r="S29" s="182">
        <f t="shared" si="4"/>
        <v>4.9999999999999822E-2</v>
      </c>
      <c r="T29" s="238"/>
      <c r="U29" s="240">
        <v>1.7762500000000001</v>
      </c>
      <c r="V29" s="238"/>
      <c r="W29" s="182">
        <v>1.7762500000000001</v>
      </c>
      <c r="X29" s="233" t="e">
        <f>_xll.qlSimpleQuoteSetValue(F29,W29/100,Trigger)</f>
        <v>#N/A</v>
      </c>
      <c r="Y29" s="180"/>
    </row>
    <row r="30" spans="1:25" ht="11.25" customHeight="1" x14ac:dyDescent="0.2">
      <c r="A30" s="179"/>
      <c r="B30" s="52" t="str">
        <f t="shared" si="5"/>
        <v>9Y</v>
      </c>
      <c r="C30" s="91" t="s">
        <v>70</v>
      </c>
      <c r="D30" s="52"/>
      <c r="E30" s="198" t="str">
        <f t="shared" si="0"/>
        <v>GBP9YOIS_Quote</v>
      </c>
      <c r="F30" s="188" t="str">
        <f>_xll.qlSimpleQuote(E30,,RateTickValue,Permanent,Trigger,ObjectOverwrite)</f>
        <v>GBP9YOIS_Quote#0000</v>
      </c>
      <c r="G30" s="244" t="str">
        <f>_xll.ohRangeRetrieveError(F30)</f>
        <v/>
      </c>
      <c r="H30" s="217"/>
      <c r="J30" s="179"/>
      <c r="K30" s="229" t="s">
        <v>47</v>
      </c>
      <c r="L30" s="229" t="s">
        <v>70</v>
      </c>
      <c r="M30" s="229"/>
      <c r="N30" s="230" t="str">
        <f t="shared" si="1"/>
        <v>GBP9YOIS</v>
      </c>
      <c r="O30" s="230" t="str">
        <f t="shared" si="2"/>
        <v>GBP9YOIS=ICAP</v>
      </c>
      <c r="P30" s="182">
        <v>1.48875</v>
      </c>
      <c r="Q30" s="182">
        <v>1.5387500000000001</v>
      </c>
      <c r="R30" s="182">
        <f t="shared" si="3"/>
        <v>1.5137499999999999</v>
      </c>
      <c r="S30" s="182">
        <f t="shared" si="4"/>
        <v>4.9999999999999822E-2</v>
      </c>
      <c r="T30" s="238"/>
      <c r="U30" s="240">
        <v>1.8462499999999999</v>
      </c>
      <c r="V30" s="238"/>
      <c r="W30" s="182">
        <v>1.8462499999999999</v>
      </c>
      <c r="X30" s="233" t="e">
        <f>_xll.qlSimpleQuoteSetValue(F30,W30/100,Trigger)</f>
        <v>#N/A</v>
      </c>
      <c r="Y30" s="180"/>
    </row>
    <row r="31" spans="1:25" ht="11.25" customHeight="1" x14ac:dyDescent="0.2">
      <c r="A31" s="179"/>
      <c r="B31" s="52" t="str">
        <f t="shared" si="5"/>
        <v>10Y</v>
      </c>
      <c r="C31" s="91" t="s">
        <v>70</v>
      </c>
      <c r="D31" s="52"/>
      <c r="E31" s="198" t="str">
        <f t="shared" si="0"/>
        <v>GBP10YOIS_Quote</v>
      </c>
      <c r="F31" s="188" t="str">
        <f>_xll.qlSimpleQuote(E31,,RateTickValue,Permanent,Trigger,ObjectOverwrite)</f>
        <v>GBP10YOIS_Quote#0000</v>
      </c>
      <c r="G31" s="244" t="str">
        <f>_xll.ohRangeRetrieveError(F31)</f>
        <v/>
      </c>
      <c r="H31" s="217"/>
      <c r="J31" s="179"/>
      <c r="K31" s="229" t="s">
        <v>46</v>
      </c>
      <c r="L31" s="229" t="s">
        <v>70</v>
      </c>
      <c r="M31" s="229"/>
      <c r="N31" s="230" t="str">
        <f t="shared" si="1"/>
        <v>GBP10YOIS</v>
      </c>
      <c r="O31" s="230" t="str">
        <f t="shared" si="2"/>
        <v>GBP10YOIS=ICAP</v>
      </c>
      <c r="P31" s="182">
        <v>1.55125</v>
      </c>
      <c r="Q31" s="182">
        <v>1.6012500000000001</v>
      </c>
      <c r="R31" s="182">
        <f t="shared" si="3"/>
        <v>1.5762499999999999</v>
      </c>
      <c r="S31" s="182">
        <f t="shared" si="4"/>
        <v>4.9999999999999822E-2</v>
      </c>
      <c r="T31" s="238"/>
      <c r="U31" s="240">
        <v>1.90625</v>
      </c>
      <c r="V31" s="238"/>
      <c r="W31" s="182">
        <v>1.90625</v>
      </c>
      <c r="X31" s="233" t="e">
        <f>_xll.qlSimpleQuoteSetValue(F31,W31/100,Trigger)</f>
        <v>#N/A</v>
      </c>
      <c r="Y31" s="180"/>
    </row>
    <row r="32" spans="1:25" ht="11.25" customHeight="1" x14ac:dyDescent="0.2">
      <c r="A32" s="179"/>
      <c r="B32" s="52" t="str">
        <f t="shared" si="5"/>
        <v>11Y</v>
      </c>
      <c r="C32" s="91" t="s">
        <v>70</v>
      </c>
      <c r="D32" s="52"/>
      <c r="E32" s="198" t="str">
        <f t="shared" si="0"/>
        <v>GBP11YOIS_Quote</v>
      </c>
      <c r="F32" s="188" t="str">
        <f>_xll.qlSimpleQuote(E32,,RateTickValue,Permanent,Trigger,ObjectOverwrite)</f>
        <v>GBP11YOIS_Quote#0000</v>
      </c>
      <c r="G32" s="244" t="str">
        <f>_xll.ohRangeRetrieveError(F32)</f>
        <v/>
      </c>
      <c r="H32" s="217"/>
      <c r="J32" s="179"/>
      <c r="K32" s="229" t="s">
        <v>45</v>
      </c>
      <c r="L32" s="229" t="s">
        <v>70</v>
      </c>
      <c r="M32" s="229"/>
      <c r="N32" s="230" t="str">
        <f t="shared" si="1"/>
        <v>GBP11YOIS</v>
      </c>
      <c r="O32" s="230" t="str">
        <f t="shared" si="2"/>
        <v>GBP11YOIS=ICAP</v>
      </c>
      <c r="P32" s="182" t="s">
        <v>125</v>
      </c>
      <c r="Q32" s="182" t="s">
        <v>125</v>
      </c>
      <c r="R32" s="182" t="e">
        <f t="shared" si="3"/>
        <v>#NUM!</v>
      </c>
      <c r="S32" s="182" t="e">
        <f t="shared" si="4"/>
        <v>#NUM!</v>
      </c>
      <c r="T32" s="238"/>
      <c r="U32" s="240" t="e">
        <v>#NUM!</v>
      </c>
      <c r="V32" s="238"/>
      <c r="W32" s="182" t="e">
        <v>#NUM!</v>
      </c>
      <c r="X32" s="233">
        <f>_xll.qlSimpleQuoteSetValue(F32,W32/100,Trigger)</f>
        <v>0</v>
      </c>
      <c r="Y32" s="180"/>
    </row>
    <row r="33" spans="1:25" ht="11.25" customHeight="1" x14ac:dyDescent="0.2">
      <c r="A33" s="179"/>
      <c r="B33" s="52" t="str">
        <f t="shared" si="5"/>
        <v>12Y</v>
      </c>
      <c r="C33" s="91" t="s">
        <v>70</v>
      </c>
      <c r="D33" s="52"/>
      <c r="E33" s="198" t="str">
        <f t="shared" si="0"/>
        <v>GBP12YOIS_Quote</v>
      </c>
      <c r="F33" s="188" t="str">
        <f>_xll.qlSimpleQuote(E33,,RateTickValue,Permanent,Trigger,ObjectOverwrite)</f>
        <v>GBP12YOIS_Quote#0000</v>
      </c>
      <c r="G33" s="244" t="str">
        <f>_xll.ohRangeRetrieveError(F33)</f>
        <v/>
      </c>
      <c r="H33" s="217"/>
      <c r="J33" s="179"/>
      <c r="K33" s="229" t="s">
        <v>44</v>
      </c>
      <c r="L33" s="229" t="s">
        <v>70</v>
      </c>
      <c r="M33" s="229"/>
      <c r="N33" s="230" t="str">
        <f t="shared" si="1"/>
        <v>GBP12YOIS</v>
      </c>
      <c r="O33" s="230" t="str">
        <f t="shared" si="2"/>
        <v>GBP12YOIS=ICAP</v>
      </c>
      <c r="P33" s="182">
        <v>1.66</v>
      </c>
      <c r="Q33" s="182">
        <v>1.71</v>
      </c>
      <c r="R33" s="182">
        <f t="shared" si="3"/>
        <v>1.6850000000000001</v>
      </c>
      <c r="S33" s="182">
        <f t="shared" si="4"/>
        <v>5.0000000000000266E-2</v>
      </c>
      <c r="T33" s="238"/>
      <c r="U33" s="240">
        <v>2.01125</v>
      </c>
      <c r="V33" s="238"/>
      <c r="W33" s="182">
        <v>2.01125</v>
      </c>
      <c r="X33" s="233" t="e">
        <f>_xll.qlSimpleQuoteSetValue(F33,W33/100,Trigger)</f>
        <v>#N/A</v>
      </c>
      <c r="Y33" s="180"/>
    </row>
    <row r="34" spans="1:25" ht="11.25" customHeight="1" x14ac:dyDescent="0.2">
      <c r="A34" s="179"/>
      <c r="B34" s="52" t="str">
        <f t="shared" si="5"/>
        <v>15Y</v>
      </c>
      <c r="C34" s="91" t="s">
        <v>70</v>
      </c>
      <c r="D34" s="52"/>
      <c r="E34" s="198" t="str">
        <f t="shared" si="0"/>
        <v>GBP15YOIS_Quote</v>
      </c>
      <c r="F34" s="188" t="str">
        <f>_xll.qlSimpleQuote(E34,,RateTickValue,Permanent,Trigger,ObjectOverwrite)</f>
        <v>GBP15YOIS_Quote#0000</v>
      </c>
      <c r="G34" s="244" t="str">
        <f>_xll.ohRangeRetrieveError(F34)</f>
        <v/>
      </c>
      <c r="H34" s="217"/>
      <c r="J34" s="179"/>
      <c r="K34" s="229" t="s">
        <v>41</v>
      </c>
      <c r="L34" s="229" t="s">
        <v>70</v>
      </c>
      <c r="M34" s="229"/>
      <c r="N34" s="230" t="str">
        <f t="shared" si="1"/>
        <v>GBP15YOIS</v>
      </c>
      <c r="O34" s="230" t="str">
        <f t="shared" si="2"/>
        <v>GBP15YOIS=ICAP</v>
      </c>
      <c r="P34" s="182">
        <v>1.7775000000000001</v>
      </c>
      <c r="Q34" s="182">
        <v>1.8275000000000001</v>
      </c>
      <c r="R34" s="182">
        <f t="shared" si="3"/>
        <v>1.8025000000000002</v>
      </c>
      <c r="S34" s="182">
        <f t="shared" si="4"/>
        <v>5.0000000000000266E-2</v>
      </c>
      <c r="T34" s="238"/>
      <c r="U34" s="240">
        <v>2.13</v>
      </c>
      <c r="V34" s="238"/>
      <c r="W34" s="182">
        <v>2.13</v>
      </c>
      <c r="X34" s="233" t="e">
        <f>_xll.qlSimpleQuoteSetValue(F34,W34/100,Trigger)</f>
        <v>#N/A</v>
      </c>
      <c r="Y34" s="180"/>
    </row>
    <row r="35" spans="1:25" ht="11.25" customHeight="1" x14ac:dyDescent="0.2">
      <c r="A35" s="179"/>
      <c r="B35" s="52" t="str">
        <f t="shared" si="5"/>
        <v>20Y</v>
      </c>
      <c r="C35" s="91" t="s">
        <v>70</v>
      </c>
      <c r="D35" s="52"/>
      <c r="E35" s="198" t="str">
        <f t="shared" si="0"/>
        <v>GBP20YOIS_Quote</v>
      </c>
      <c r="F35" s="188" t="str">
        <f>_xll.qlSimpleQuote(E35,,RateTickValue,Permanent,Trigger,ObjectOverwrite)</f>
        <v>GBP20YOIS_Quote#0000</v>
      </c>
      <c r="G35" s="244" t="str">
        <f>_xll.ohRangeRetrieveError(F35)</f>
        <v/>
      </c>
      <c r="H35" s="217"/>
      <c r="J35" s="179"/>
      <c r="K35" s="229" t="s">
        <v>36</v>
      </c>
      <c r="L35" s="229" t="s">
        <v>70</v>
      </c>
      <c r="M35" s="229"/>
      <c r="N35" s="230" t="str">
        <f t="shared" si="1"/>
        <v>GBP20YOIS</v>
      </c>
      <c r="O35" s="230" t="str">
        <f t="shared" si="2"/>
        <v>GBP20YOIS=ICAP</v>
      </c>
      <c r="P35" s="182">
        <v>1.8787499999999999</v>
      </c>
      <c r="Q35" s="182">
        <v>1.92875</v>
      </c>
      <c r="R35" s="182">
        <f t="shared" si="3"/>
        <v>1.9037500000000001</v>
      </c>
      <c r="S35" s="182">
        <f t="shared" si="4"/>
        <v>5.0000000000000266E-2</v>
      </c>
      <c r="T35" s="238"/>
      <c r="U35" s="240">
        <v>2.21875</v>
      </c>
      <c r="V35" s="238"/>
      <c r="W35" s="182">
        <v>2.21875</v>
      </c>
      <c r="X35" s="233" t="e">
        <f>_xll.qlSimpleQuoteSetValue(F35,W35/100,Trigger)</f>
        <v>#N/A</v>
      </c>
      <c r="Y35" s="180"/>
    </row>
    <row r="36" spans="1:25" ht="11.25" customHeight="1" x14ac:dyDescent="0.2">
      <c r="A36" s="179"/>
      <c r="B36" s="52" t="str">
        <f t="shared" si="5"/>
        <v>25Y</v>
      </c>
      <c r="C36" s="91" t="s">
        <v>70</v>
      </c>
      <c r="D36" s="52"/>
      <c r="E36" s="198" t="str">
        <f t="shared" si="0"/>
        <v>GBP25YOIS_Quote</v>
      </c>
      <c r="F36" s="188" t="str">
        <f>_xll.qlSimpleQuote(E36,,RateTickValue,Permanent,Trigger,ObjectOverwrite)</f>
        <v>GBP25YOIS_Quote#0000</v>
      </c>
      <c r="G36" s="244" t="str">
        <f>_xll.ohRangeRetrieveError(F36)</f>
        <v/>
      </c>
      <c r="H36" s="217"/>
      <c r="J36" s="179"/>
      <c r="K36" s="229" t="s">
        <v>31</v>
      </c>
      <c r="L36" s="229" t="s">
        <v>70</v>
      </c>
      <c r="M36" s="229"/>
      <c r="N36" s="230" t="str">
        <f t="shared" si="1"/>
        <v>GBP25YOIS</v>
      </c>
      <c r="O36" s="230" t="str">
        <f t="shared" si="2"/>
        <v>GBP25YOIS=ICAP</v>
      </c>
      <c r="P36" s="182">
        <v>1.91</v>
      </c>
      <c r="Q36" s="182">
        <v>1.96</v>
      </c>
      <c r="R36" s="182">
        <f t="shared" si="3"/>
        <v>1.9350000000000001</v>
      </c>
      <c r="S36" s="182">
        <f t="shared" si="4"/>
        <v>5.0000000000000266E-2</v>
      </c>
      <c r="T36" s="238"/>
      <c r="U36" s="240">
        <v>2.2437499999999999</v>
      </c>
      <c r="V36" s="238"/>
      <c r="W36" s="182">
        <v>2.2437499999999999</v>
      </c>
      <c r="X36" s="233" t="e">
        <f>_xll.qlSimpleQuoteSetValue(F36,W36/100,Trigger)</f>
        <v>#N/A</v>
      </c>
      <c r="Y36" s="180"/>
    </row>
    <row r="37" spans="1:25" ht="11.25" customHeight="1" x14ac:dyDescent="0.2">
      <c r="A37" s="179"/>
      <c r="B37" s="52" t="str">
        <f t="shared" si="5"/>
        <v>30Y</v>
      </c>
      <c r="C37" s="91" t="s">
        <v>70</v>
      </c>
      <c r="D37" s="52"/>
      <c r="E37" s="198" t="str">
        <f t="shared" si="0"/>
        <v>GBP30YOIS_Quote</v>
      </c>
      <c r="F37" s="188" t="str">
        <f>_xll.qlSimpleQuote(E37,,RateTickValue,Permanent,Trigger,ObjectOverwrite)</f>
        <v>GBP30YOIS_Quote#0000</v>
      </c>
      <c r="G37" s="244" t="str">
        <f>_xll.ohRangeRetrieveError(F37)</f>
        <v/>
      </c>
      <c r="H37" s="217"/>
      <c r="J37" s="179"/>
      <c r="K37" s="229" t="s">
        <v>26</v>
      </c>
      <c r="L37" s="229" t="s">
        <v>70</v>
      </c>
      <c r="M37" s="229"/>
      <c r="N37" s="230" t="str">
        <f t="shared" si="1"/>
        <v>GBP30YOIS</v>
      </c>
      <c r="O37" s="230" t="str">
        <f t="shared" si="2"/>
        <v>GBP30YOIS=ICAP</v>
      </c>
      <c r="P37" s="182">
        <v>1.8824999999999998</v>
      </c>
      <c r="Q37" s="182">
        <v>2.0125000000000002</v>
      </c>
      <c r="R37" s="182">
        <f t="shared" si="3"/>
        <v>1.9475</v>
      </c>
      <c r="S37" s="182">
        <f t="shared" si="4"/>
        <v>0.13000000000000034</v>
      </c>
      <c r="T37" s="238"/>
      <c r="U37" s="240">
        <v>2.2450000000000001</v>
      </c>
      <c r="V37" s="238"/>
      <c r="W37" s="182">
        <v>2.2450000000000001</v>
      </c>
      <c r="X37" s="233" t="e">
        <f>_xll.qlSimpleQuoteSetValue(F37,W37/100,Trigger)</f>
        <v>#N/A</v>
      </c>
      <c r="Y37" s="180"/>
    </row>
    <row r="38" spans="1:25" ht="11.25" customHeight="1" x14ac:dyDescent="0.2">
      <c r="A38" s="179"/>
      <c r="B38" s="52" t="str">
        <f t="shared" si="5"/>
        <v>40Y</v>
      </c>
      <c r="C38" s="91" t="s">
        <v>70</v>
      </c>
      <c r="D38" s="52"/>
      <c r="E38" s="198" t="str">
        <f t="shared" si="0"/>
        <v>GBP40YOIS_Quote</v>
      </c>
      <c r="F38" s="188" t="str">
        <f>_xll.qlSimpleQuote(E38,,RateTickValue,Permanent,Trigger,ObjectOverwrite)</f>
        <v>GBP40YOIS_Quote#0000</v>
      </c>
      <c r="G38" s="244" t="str">
        <f>_xll.ohRangeRetrieveError(F38)</f>
        <v/>
      </c>
      <c r="H38" s="217"/>
      <c r="J38" s="179"/>
      <c r="K38" s="229" t="s">
        <v>24</v>
      </c>
      <c r="L38" s="229" t="s">
        <v>70</v>
      </c>
      <c r="M38" s="229"/>
      <c r="N38" s="230" t="str">
        <f t="shared" si="1"/>
        <v>GBP40YOIS</v>
      </c>
      <c r="O38" s="230" t="str">
        <f t="shared" si="2"/>
        <v>GBP40YOIS=ICAP</v>
      </c>
      <c r="P38" s="182">
        <v>1.855</v>
      </c>
      <c r="Q38" s="182">
        <v>1.9849999999999999</v>
      </c>
      <c r="R38" s="182">
        <f t="shared" si="3"/>
        <v>1.92</v>
      </c>
      <c r="S38" s="182">
        <f t="shared" si="4"/>
        <v>0.12999999999999989</v>
      </c>
      <c r="T38" s="238"/>
      <c r="U38" s="240">
        <v>2.2050000000000001</v>
      </c>
      <c r="V38" s="238"/>
      <c r="W38" s="182">
        <v>2.2050000000000001</v>
      </c>
      <c r="X38" s="233" t="e">
        <f>_xll.qlSimpleQuoteSetValue(F38,W38/100,Trigger)</f>
        <v>#N/A</v>
      </c>
      <c r="Y38" s="180"/>
    </row>
    <row r="39" spans="1:25" ht="11.25" customHeight="1" x14ac:dyDescent="0.2">
      <c r="A39" s="179"/>
      <c r="B39" s="52" t="str">
        <f t="shared" si="5"/>
        <v>50Y</v>
      </c>
      <c r="C39" s="91" t="s">
        <v>70</v>
      </c>
      <c r="D39" s="52"/>
      <c r="E39" s="198" t="str">
        <f t="shared" si="0"/>
        <v>GBP50YOIS_Quote</v>
      </c>
      <c r="F39" s="188" t="str">
        <f>_xll.qlSimpleQuote(E39,,RateTickValue,Permanent,Trigger,ObjectOverwrite)</f>
        <v>GBP50YOIS_Quote#0000</v>
      </c>
      <c r="G39" s="244" t="str">
        <f>_xll.ohRangeRetrieveError(F39)</f>
        <v/>
      </c>
      <c r="H39" s="217"/>
      <c r="J39" s="179"/>
      <c r="K39" s="229" t="s">
        <v>23</v>
      </c>
      <c r="L39" s="229" t="s">
        <v>70</v>
      </c>
      <c r="M39" s="229"/>
      <c r="N39" s="230" t="str">
        <f t="shared" si="1"/>
        <v>GBP50YOIS</v>
      </c>
      <c r="O39" s="230" t="str">
        <f t="shared" si="2"/>
        <v>GBP50YOIS=ICAP</v>
      </c>
      <c r="P39" s="182">
        <v>1.82375</v>
      </c>
      <c r="Q39" s="182">
        <v>1.9537499999999999</v>
      </c>
      <c r="R39" s="182">
        <f t="shared" si="3"/>
        <v>1.8887499999999999</v>
      </c>
      <c r="S39" s="182">
        <f t="shared" si="4"/>
        <v>0.12999999999999989</v>
      </c>
      <c r="T39" s="238"/>
      <c r="U39" s="240">
        <v>2.17875</v>
      </c>
      <c r="V39" s="238"/>
      <c r="W39" s="182">
        <v>2.17875</v>
      </c>
      <c r="X39" s="233" t="e">
        <f>_xll.qlSimpleQuoteSetValue(F39,W39/100,Trigger)</f>
        <v>#N/A</v>
      </c>
      <c r="Y39" s="180"/>
    </row>
    <row r="40" spans="1:25" ht="11.25" customHeight="1" x14ac:dyDescent="0.2">
      <c r="A40" s="179"/>
      <c r="B40" s="52" t="str">
        <f t="shared" si="5"/>
        <v>60Y</v>
      </c>
      <c r="C40" s="91" t="s">
        <v>70</v>
      </c>
      <c r="D40" s="52"/>
      <c r="E40" s="198" t="str">
        <f t="shared" si="0"/>
        <v>GBP60YOIS_Quote</v>
      </c>
      <c r="F40" s="188" t="str">
        <f>_xll.qlSimpleQuote(E40,,RateTickValue,Permanent,Trigger,ObjectOverwrite)</f>
        <v>GBP60YOIS_Quote#0000</v>
      </c>
      <c r="G40" s="244" t="str">
        <f>_xll.ohRangeRetrieveError(F40)</f>
        <v/>
      </c>
      <c r="H40" s="217"/>
      <c r="J40" s="179"/>
      <c r="K40" s="231" t="s">
        <v>22</v>
      </c>
      <c r="L40" s="231" t="s">
        <v>70</v>
      </c>
      <c r="M40" s="231"/>
      <c r="N40" s="230" t="str">
        <f t="shared" si="1"/>
        <v>GBP60YOIS</v>
      </c>
      <c r="O40" s="230" t="str">
        <f t="shared" si="2"/>
        <v>GBP60YOIS=ICAP</v>
      </c>
      <c r="P40" s="182">
        <v>1.8262499999999999</v>
      </c>
      <c r="Q40" s="182">
        <v>1.95625</v>
      </c>
      <c r="R40" s="182">
        <f t="shared" si="3"/>
        <v>1.8912499999999999</v>
      </c>
      <c r="S40" s="183">
        <f t="shared" si="4"/>
        <v>0.12999999999999989</v>
      </c>
      <c r="T40" s="238"/>
      <c r="U40" s="240">
        <v>2.1850000000000001</v>
      </c>
      <c r="V40" s="238"/>
      <c r="W40" s="182">
        <v>2.1850000000000001</v>
      </c>
      <c r="X40" s="233" t="e">
        <f>_xll.qlSimpleQuoteSetValue(F40,W40/100,Trigger)</f>
        <v>#N/A</v>
      </c>
      <c r="Y40" s="180"/>
    </row>
    <row r="41" spans="1:25" ht="11.25" customHeight="1" x14ac:dyDescent="0.2">
      <c r="A41" s="218"/>
      <c r="B41" s="259"/>
      <c r="C41" s="259"/>
      <c r="D41" s="259"/>
      <c r="E41" s="259"/>
      <c r="F41" s="259"/>
      <c r="G41" s="259"/>
      <c r="H41" s="221"/>
      <c r="J41" s="218"/>
      <c r="K41" s="259"/>
      <c r="L41" s="259"/>
      <c r="M41" s="259"/>
      <c r="N41" s="259"/>
      <c r="O41" s="259"/>
      <c r="P41" s="259"/>
      <c r="Q41" s="259"/>
      <c r="R41" s="259"/>
      <c r="S41" s="219"/>
      <c r="T41" s="219"/>
      <c r="U41" s="259"/>
      <c r="V41" s="219"/>
      <c r="W41" s="259"/>
      <c r="X41" s="259"/>
      <c r="Y41" s="260"/>
    </row>
  </sheetData>
  <conditionalFormatting sqref="X16:X40">
    <cfRule type="cellIs" dxfId="37" priority="1" stopIfTrue="1" operator="greaterThan">
      <formula>0</formula>
    </cfRule>
    <cfRule type="cellIs" dxfId="36" priority="2" stopIfTrue="1" operator="lessThan">
      <formula>0</formula>
    </cfRule>
  </conditionalFormatting>
  <conditionalFormatting sqref="X5:X15">
    <cfRule type="cellIs" dxfId="35" priority="3" stopIfTrue="1" operator="greaterThan">
      <formula>0</formula>
    </cfRule>
    <cfRule type="cellIs" dxfId="34"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C00000"/>
  </sheetPr>
  <dimension ref="A1:AA40"/>
  <sheetViews>
    <sheetView showGridLines="0" topLeftCell="J1" workbookViewId="0">
      <selection activeCell="P4" sqref="P4"/>
    </sheetView>
  </sheetViews>
  <sheetFormatPr defaultRowHeight="11.25" customHeight="1" outlineLevelCol="1" x14ac:dyDescent="0.2"/>
  <cols>
    <col min="1" max="1" width="2.7109375" style="45" hidden="1" customWidth="1" outlineLevel="1"/>
    <col min="2" max="2" width="17.28515625" style="45" hidden="1" customWidth="1" outlineLevel="1"/>
    <col min="3" max="4" width="4" style="45" hidden="1" customWidth="1" outlineLevel="1"/>
    <col min="5" max="5" width="7" style="45" hidden="1" customWidth="1" outlineLevel="1"/>
    <col min="6" max="6" width="21.42578125" style="45" hidden="1" customWidth="1" outlineLevel="1"/>
    <col min="7" max="7" width="26.5703125" style="45" hidden="1" customWidth="1" outlineLevel="1"/>
    <col min="8" max="8" width="15.5703125" style="45" hidden="1" customWidth="1" outlineLevel="1"/>
    <col min="9" max="9" width="2.7109375" style="45" hidden="1" customWidth="1" outlineLevel="1"/>
    <col min="10" max="10" width="2.7109375" style="45" customWidth="1" collapsed="1"/>
    <col min="11" max="11" width="2.7109375" style="45" customWidth="1"/>
    <col min="12" max="14" width="4.28515625" style="45" customWidth="1"/>
    <col min="15" max="15" width="14.7109375" style="45" customWidth="1"/>
    <col min="16" max="16" width="18.7109375" style="45" customWidth="1"/>
    <col min="17" max="21" width="10.7109375" style="45" customWidth="1"/>
    <col min="22" max="22" width="2.7109375" style="45" customWidth="1"/>
    <col min="23" max="23" width="10.7109375" style="45" customWidth="1"/>
    <col min="24" max="24" width="2.7109375" style="45" customWidth="1"/>
    <col min="25" max="26" width="10.7109375" style="45" customWidth="1"/>
    <col min="27" max="27" width="2.7109375" style="45" customWidth="1"/>
    <col min="28" max="16384" width="9.140625" style="45"/>
  </cols>
  <sheetData>
    <row r="1" spans="1:27" ht="11.25" customHeight="1" x14ac:dyDescent="0.2">
      <c r="A1" s="298"/>
      <c r="B1" s="70" t="s">
        <v>215</v>
      </c>
      <c r="C1" s="70"/>
      <c r="D1" s="70"/>
      <c r="E1" s="70"/>
      <c r="F1" s="70"/>
      <c r="G1" s="70"/>
      <c r="H1" s="70"/>
      <c r="I1" s="71"/>
      <c r="K1" s="287" t="s">
        <v>180</v>
      </c>
      <c r="L1" s="178"/>
      <c r="M1" s="315"/>
      <c r="N1" s="315"/>
      <c r="O1" s="315"/>
      <c r="P1" s="315"/>
      <c r="Q1" s="315"/>
      <c r="R1" s="315"/>
      <c r="S1" s="315"/>
      <c r="T1" s="315"/>
      <c r="U1" s="315"/>
      <c r="V1" s="315"/>
      <c r="W1" s="315"/>
      <c r="X1" s="315"/>
      <c r="Y1" s="315"/>
      <c r="Z1" s="178"/>
      <c r="AA1" s="215"/>
    </row>
    <row r="2" spans="1:27" ht="11.25" customHeight="1" x14ac:dyDescent="0.2">
      <c r="A2" s="72"/>
      <c r="B2" s="175" t="s">
        <v>206</v>
      </c>
      <c r="C2" s="175"/>
      <c r="D2" s="175"/>
      <c r="E2" s="175"/>
      <c r="F2" s="175"/>
      <c r="G2" s="175"/>
      <c r="H2" s="175"/>
      <c r="I2" s="213"/>
      <c r="K2" s="216"/>
      <c r="L2" s="174"/>
      <c r="M2" s="174"/>
      <c r="N2" s="174"/>
      <c r="O2" s="174"/>
      <c r="P2" s="261" t="str">
        <f>VLOOKUP(K1,AreaTable,2,FALSE)</f>
        <v>ICAP</v>
      </c>
      <c r="Q2" s="174"/>
      <c r="R2" s="174"/>
      <c r="S2" s="174"/>
      <c r="T2" s="174"/>
      <c r="U2" s="174"/>
      <c r="V2" s="177"/>
      <c r="W2" s="177"/>
      <c r="X2" s="177"/>
      <c r="Y2" s="177"/>
      <c r="Z2" s="196">
        <f ca="1">_xll.ohTrigger(Z5:Z16)</f>
        <v>87</v>
      </c>
      <c r="AA2" s="217"/>
    </row>
    <row r="3" spans="1:27" ht="11.25" customHeight="1" x14ac:dyDescent="0.2">
      <c r="A3" s="209"/>
      <c r="B3" s="175"/>
      <c r="C3" s="163"/>
      <c r="D3" s="163"/>
      <c r="E3" s="265"/>
      <c r="F3" s="265"/>
      <c r="G3" s="175"/>
      <c r="H3" s="175"/>
      <c r="I3" s="318"/>
      <c r="K3" s="179"/>
      <c r="L3" s="177"/>
      <c r="M3" s="174"/>
      <c r="N3" s="174"/>
      <c r="O3" s="174"/>
      <c r="P3" s="174"/>
      <c r="Q3" s="174"/>
      <c r="R3" s="174"/>
      <c r="S3" s="174"/>
      <c r="T3" s="174"/>
      <c r="U3" s="174"/>
      <c r="V3" s="177"/>
      <c r="W3" s="177"/>
      <c r="X3" s="177"/>
      <c r="Y3" s="174"/>
      <c r="Z3" s="164"/>
      <c r="AA3" s="180"/>
    </row>
    <row r="4" spans="1:27" s="337" customFormat="1" ht="21" customHeight="1" x14ac:dyDescent="0.25">
      <c r="A4" s="328"/>
      <c r="B4" s="212" t="s">
        <v>147</v>
      </c>
      <c r="C4" s="212"/>
      <c r="D4" s="276"/>
      <c r="E4" s="276" t="s">
        <v>93</v>
      </c>
      <c r="F4" s="212" t="s">
        <v>145</v>
      </c>
      <c r="G4" s="212" t="s">
        <v>165</v>
      </c>
      <c r="H4" s="212" t="s">
        <v>164</v>
      </c>
      <c r="I4" s="330"/>
      <c r="K4" s="328"/>
      <c r="L4" s="225"/>
      <c r="M4" s="225"/>
      <c r="N4" s="225"/>
      <c r="O4" s="225" t="s">
        <v>126</v>
      </c>
      <c r="P4" s="224" t="str">
        <f>_xll.RData(P5:P16,Q4:S4,,ReutersRtMode,,Q5)</f>
        <v>Real-Time Engine Initialization Error</v>
      </c>
      <c r="Q4" s="225" t="s">
        <v>100</v>
      </c>
      <c r="R4" s="225" t="s">
        <v>79</v>
      </c>
      <c r="S4" s="225" t="s">
        <v>112</v>
      </c>
      <c r="T4" s="226" t="s">
        <v>175</v>
      </c>
      <c r="U4" s="185" t="s">
        <v>162</v>
      </c>
      <c r="V4" s="329"/>
      <c r="W4" s="185" t="s">
        <v>97</v>
      </c>
      <c r="X4" s="329"/>
      <c r="Y4" s="185" t="s">
        <v>96</v>
      </c>
      <c r="Z4" s="185" t="s">
        <v>95</v>
      </c>
      <c r="AA4" s="330"/>
    </row>
    <row r="5" spans="1:27" ht="11.25" customHeight="1" x14ac:dyDescent="0.2">
      <c r="A5" s="277"/>
      <c r="B5" s="121" t="e">
        <f t="shared" ref="B5:B16" ca="1" si="0">qlMPCdate(E5,,Trigger)</f>
        <v>#NAME?</v>
      </c>
      <c r="C5" s="313" t="str">
        <f>M5</f>
        <v>MPC</v>
      </c>
      <c r="D5" s="314" t="str">
        <f>N5</f>
        <v>OIS</v>
      </c>
      <c r="E5" s="89" t="e">
        <f ca="1">qlMPCNextCode(_xll.qlCalendarAdvance(Calendar,EvaluationDate,"0D"),Trigger)</f>
        <v>#NAME?</v>
      </c>
      <c r="F5" s="197" t="e">
        <f t="shared" ref="F5:F16" ca="1" si="1">Currency&amp;$C5&amp;$E5&amp;$D5&amp;QuoteSuffix</f>
        <v>#NAME?</v>
      </c>
      <c r="G5" s="187" t="e">
        <f ca="1">_xll.qlSimpleQuote(Currency&amp;$C5&amp;$D5&amp;$E5&amp;QuoteSuffix,,RateTickValue,Permanent,Trigger,ObjectOverwrite)</f>
        <v>#VALUE!</v>
      </c>
      <c r="H5" s="243" t="str">
        <f ca="1">_xll.ohRangeRetrieveError(G5)</f>
        <v/>
      </c>
      <c r="I5" s="217"/>
      <c r="J5" s="2"/>
      <c r="K5" s="179"/>
      <c r="L5" s="125" t="s">
        <v>111</v>
      </c>
      <c r="M5" s="125" t="s">
        <v>194</v>
      </c>
      <c r="N5" s="125" t="s">
        <v>70</v>
      </c>
      <c r="O5" s="235" t="str">
        <f t="shared" ref="O5:O16" si="2">Currency&amp;$M5&amp;$N5&amp;$L5</f>
        <v>GBPMPCOISM1</v>
      </c>
      <c r="P5" s="205" t="str">
        <f t="array" ref="P5:P16">Instruments&amp;"="&amp;VLOOKUP($P$2,ContributorTable,2,FALSE)</f>
        <v>GBPMPCOISM1=ICAP</v>
      </c>
      <c r="Q5" s="235">
        <v>0.4425</v>
      </c>
      <c r="R5" s="235">
        <v>0.48250000000000004</v>
      </c>
      <c r="S5" s="311" t="s">
        <v>195</v>
      </c>
      <c r="T5" s="235">
        <f>IF(ISERROR(AVERAGE(Q5,R5)),#NUM!,AVERAGE(Q5,R5))</f>
        <v>0.46250000000000002</v>
      </c>
      <c r="U5" s="234">
        <f>(T5-Q5)*2</f>
        <v>4.0000000000000036E-2</v>
      </c>
      <c r="V5" s="177"/>
      <c r="W5" s="234">
        <v>0.46250000000000002</v>
      </c>
      <c r="X5" s="177"/>
      <c r="Y5" s="234">
        <f t="array" ref="Y5:Y16">QuoteStatic</f>
        <v>0.46250000000000002</v>
      </c>
      <c r="Z5" s="305" t="e">
        <f ca="1">_xll.qlSimpleQuoteSetValue(G5,$Y5/100,Trigger)</f>
        <v>#VALUE!</v>
      </c>
      <c r="AA5" s="180"/>
    </row>
    <row r="6" spans="1:27" ht="11.25" customHeight="1" x14ac:dyDescent="0.2">
      <c r="A6" s="277"/>
      <c r="B6" s="122" t="e">
        <f t="shared" ca="1" si="0"/>
        <v>#NAME?</v>
      </c>
      <c r="C6" s="52" t="str">
        <f t="shared" ref="C6:C16" si="3">M6</f>
        <v>MPC</v>
      </c>
      <c r="D6" s="91" t="str">
        <f t="shared" ref="D6:D16" si="4">N6</f>
        <v>OIS</v>
      </c>
      <c r="E6" s="52" t="e">
        <f t="shared" ref="E6:E16" ca="1" si="5">qlMPCNextCode(B5,Trigger)</f>
        <v>#NAME?</v>
      </c>
      <c r="F6" s="198" t="e">
        <f t="shared" ca="1" si="1"/>
        <v>#NAME?</v>
      </c>
      <c r="G6" s="188" t="e">
        <f ca="1">_xll.qlSimpleQuote(Currency&amp;$C6&amp;$D6&amp;$E6&amp;QuoteSuffix,,RateTickValue,Permanent,Trigger,ObjectOverwrite)</f>
        <v>#VALUE!</v>
      </c>
      <c r="H6" s="244" t="str">
        <f ca="1">_xll.ohRangeRetrieveError(G6)</f>
        <v/>
      </c>
      <c r="I6" s="217"/>
      <c r="J6" s="2"/>
      <c r="K6" s="179"/>
      <c r="L6" s="127" t="s">
        <v>110</v>
      </c>
      <c r="M6" s="127" t="s">
        <v>194</v>
      </c>
      <c r="N6" s="127" t="s">
        <v>70</v>
      </c>
      <c r="O6" s="234" t="str">
        <f t="shared" si="2"/>
        <v>GBPMPCOISM2</v>
      </c>
      <c r="P6" s="200" t="str">
        <v>GBPMPCOISM2=ICAP</v>
      </c>
      <c r="Q6" s="234">
        <v>0.44625000000000004</v>
      </c>
      <c r="R6" s="234">
        <v>0.48624999999999996</v>
      </c>
      <c r="S6" s="312" t="s">
        <v>196</v>
      </c>
      <c r="T6" s="234">
        <f t="shared" ref="T6:T16" si="6">IF(ISERROR(AVERAGE(Q6,R6)),#NUM!,AVERAGE(Q6,R6))</f>
        <v>0.46625</v>
      </c>
      <c r="U6" s="234">
        <f t="shared" ref="U6:U16" si="7">(T6-Q6)*2</f>
        <v>3.9999999999999925E-2</v>
      </c>
      <c r="V6" s="177"/>
      <c r="W6" s="234">
        <v>0.46625</v>
      </c>
      <c r="X6" s="177"/>
      <c r="Y6" s="234">
        <v>0.46625</v>
      </c>
      <c r="Z6" s="305" t="e">
        <f ca="1">_xll.qlSimpleQuoteSetValue(G6,$Y6/100,Trigger)</f>
        <v>#VALUE!</v>
      </c>
      <c r="AA6" s="180"/>
    </row>
    <row r="7" spans="1:27" ht="11.25" customHeight="1" x14ac:dyDescent="0.2">
      <c r="A7" s="277"/>
      <c r="B7" s="122" t="e">
        <f t="shared" ca="1" si="0"/>
        <v>#NAME?</v>
      </c>
      <c r="C7" s="52" t="str">
        <f t="shared" si="3"/>
        <v>MPC</v>
      </c>
      <c r="D7" s="91" t="str">
        <f t="shared" si="4"/>
        <v>OIS</v>
      </c>
      <c r="E7" s="52" t="e">
        <f t="shared" ca="1" si="5"/>
        <v>#NAME?</v>
      </c>
      <c r="F7" s="198" t="e">
        <f t="shared" ca="1" si="1"/>
        <v>#NAME?</v>
      </c>
      <c r="G7" s="188" t="e">
        <f ca="1">_xll.qlSimpleQuote(Currency&amp;$C7&amp;$D7&amp;$E7&amp;QuoteSuffix,,RateTickValue,Permanent,Trigger,ObjectOverwrite)</f>
        <v>#VALUE!</v>
      </c>
      <c r="H7" s="244" t="str">
        <f ca="1">_xll.ohRangeRetrieveError(G7)</f>
        <v/>
      </c>
      <c r="I7" s="217"/>
      <c r="J7" s="2"/>
      <c r="K7" s="179"/>
      <c r="L7" s="127" t="s">
        <v>109</v>
      </c>
      <c r="M7" s="127" t="s">
        <v>194</v>
      </c>
      <c r="N7" s="127" t="s">
        <v>70</v>
      </c>
      <c r="O7" s="234" t="str">
        <f t="shared" si="2"/>
        <v>GBPMPCOISM3</v>
      </c>
      <c r="P7" s="200" t="str">
        <v>GBPMPCOISM3=ICAP</v>
      </c>
      <c r="Q7" s="234">
        <v>0.44625000000000004</v>
      </c>
      <c r="R7" s="234">
        <v>0.48624999999999996</v>
      </c>
      <c r="S7" s="312" t="s">
        <v>158</v>
      </c>
      <c r="T7" s="234">
        <f t="shared" si="6"/>
        <v>0.46625</v>
      </c>
      <c r="U7" s="234">
        <f t="shared" si="7"/>
        <v>3.9999999999999925E-2</v>
      </c>
      <c r="V7" s="177"/>
      <c r="W7" s="234">
        <v>0.46625</v>
      </c>
      <c r="X7" s="177"/>
      <c r="Y7" s="234">
        <v>0.46625</v>
      </c>
      <c r="Z7" s="305" t="e">
        <f ca="1">_xll.qlSimpleQuoteSetValue(G7,$Y7/100,Trigger)</f>
        <v>#VALUE!</v>
      </c>
      <c r="AA7" s="180"/>
    </row>
    <row r="8" spans="1:27" ht="11.25" customHeight="1" x14ac:dyDescent="0.2">
      <c r="A8" s="179"/>
      <c r="B8" s="122" t="e">
        <f t="shared" ca="1" si="0"/>
        <v>#NAME?</v>
      </c>
      <c r="C8" s="52" t="str">
        <f t="shared" si="3"/>
        <v>MPC</v>
      </c>
      <c r="D8" s="91" t="str">
        <f t="shared" si="4"/>
        <v>OIS</v>
      </c>
      <c r="E8" s="52" t="e">
        <f t="shared" ca="1" si="5"/>
        <v>#NAME?</v>
      </c>
      <c r="F8" s="198" t="e">
        <f t="shared" ca="1" si="1"/>
        <v>#NAME?</v>
      </c>
      <c r="G8" s="188" t="e">
        <f ca="1">_xll.qlSimpleQuote(Currency&amp;$C8&amp;$D8&amp;$E8&amp;QuoteSuffix,,RateTickValue,Permanent,Trigger,ObjectOverwrite)</f>
        <v>#VALUE!</v>
      </c>
      <c r="H8" s="244" t="str">
        <f ca="1">_xll.ohRangeRetrieveError(G8)</f>
        <v/>
      </c>
      <c r="I8" s="217"/>
      <c r="J8" s="2"/>
      <c r="K8" s="179"/>
      <c r="L8" s="127" t="s">
        <v>108</v>
      </c>
      <c r="M8" s="127" t="s">
        <v>194</v>
      </c>
      <c r="N8" s="127" t="s">
        <v>70</v>
      </c>
      <c r="O8" s="234" t="str">
        <f t="shared" si="2"/>
        <v>GBPMPCOISM4</v>
      </c>
      <c r="P8" s="200" t="str">
        <v>GBPMPCOISM4=ICAP</v>
      </c>
      <c r="Q8" s="234">
        <v>0.45</v>
      </c>
      <c r="R8" s="234">
        <v>0.49000000000000005</v>
      </c>
      <c r="S8" s="312" t="s">
        <v>197</v>
      </c>
      <c r="T8" s="234">
        <f t="shared" si="6"/>
        <v>0.47000000000000003</v>
      </c>
      <c r="U8" s="234">
        <f t="shared" si="7"/>
        <v>4.0000000000000036E-2</v>
      </c>
      <c r="V8" s="177"/>
      <c r="W8" s="234">
        <v>0.47000000000000003</v>
      </c>
      <c r="X8" s="177"/>
      <c r="Y8" s="234">
        <v>0.47000000000000003</v>
      </c>
      <c r="Z8" s="305" t="e">
        <f ca="1">_xll.qlSimpleQuoteSetValue(G8,$Y8/100,Trigger)</f>
        <v>#VALUE!</v>
      </c>
      <c r="AA8" s="180"/>
    </row>
    <row r="9" spans="1:27" ht="11.25" customHeight="1" x14ac:dyDescent="0.2">
      <c r="A9" s="179"/>
      <c r="B9" s="122" t="e">
        <f t="shared" ca="1" si="0"/>
        <v>#NAME?</v>
      </c>
      <c r="C9" s="52" t="str">
        <f t="shared" si="3"/>
        <v>MPC</v>
      </c>
      <c r="D9" s="91" t="str">
        <f t="shared" si="4"/>
        <v>OIS</v>
      </c>
      <c r="E9" s="52" t="e">
        <f t="shared" ca="1" si="5"/>
        <v>#NAME?</v>
      </c>
      <c r="F9" s="198" t="e">
        <f t="shared" ca="1" si="1"/>
        <v>#NAME?</v>
      </c>
      <c r="G9" s="188" t="e">
        <f ca="1">_xll.qlSimpleQuote(Currency&amp;$C9&amp;$D9&amp;$E9&amp;QuoteSuffix,,RateTickValue,Permanent,Trigger,ObjectOverwrite)</f>
        <v>#VALUE!</v>
      </c>
      <c r="H9" s="244" t="str">
        <f ca="1">_xll.ohRangeRetrieveError(G9)</f>
        <v/>
      </c>
      <c r="I9" s="217"/>
      <c r="J9" s="2"/>
      <c r="K9" s="179"/>
      <c r="L9" s="127" t="s">
        <v>107</v>
      </c>
      <c r="M9" s="127" t="s">
        <v>194</v>
      </c>
      <c r="N9" s="127" t="s">
        <v>70</v>
      </c>
      <c r="O9" s="234" t="str">
        <f t="shared" si="2"/>
        <v>GBPMPCOISM5</v>
      </c>
      <c r="P9" s="200" t="str">
        <v>GBPMPCOISM5=ICAP</v>
      </c>
      <c r="Q9" s="234">
        <v>0.49375000000000002</v>
      </c>
      <c r="R9" s="234">
        <v>0.53375000000000006</v>
      </c>
      <c r="S9" s="312" t="s">
        <v>198</v>
      </c>
      <c r="T9" s="234">
        <f t="shared" si="6"/>
        <v>0.51375000000000004</v>
      </c>
      <c r="U9" s="234">
        <f t="shared" si="7"/>
        <v>4.0000000000000036E-2</v>
      </c>
      <c r="V9" s="177"/>
      <c r="W9" s="234">
        <v>0.51375000000000004</v>
      </c>
      <c r="X9" s="177"/>
      <c r="Y9" s="234">
        <v>0.51375000000000004</v>
      </c>
      <c r="Z9" s="305" t="e">
        <f ca="1">_xll.qlSimpleQuoteSetValue(G9,$Y9/100,Trigger)</f>
        <v>#VALUE!</v>
      </c>
      <c r="AA9" s="180"/>
    </row>
    <row r="10" spans="1:27" ht="11.25" customHeight="1" x14ac:dyDescent="0.2">
      <c r="A10" s="179"/>
      <c r="B10" s="122" t="e">
        <f t="shared" ca="1" si="0"/>
        <v>#NAME?</v>
      </c>
      <c r="C10" s="52" t="str">
        <f t="shared" si="3"/>
        <v>MPC</v>
      </c>
      <c r="D10" s="91" t="str">
        <f t="shared" si="4"/>
        <v>OIS</v>
      </c>
      <c r="E10" s="52" t="e">
        <f t="shared" ca="1" si="5"/>
        <v>#NAME?</v>
      </c>
      <c r="F10" s="198" t="e">
        <f t="shared" ca="1" si="1"/>
        <v>#NAME?</v>
      </c>
      <c r="G10" s="188" t="e">
        <f ca="1">_xll.qlSimpleQuote(Currency&amp;$C10&amp;$D10&amp;$E10&amp;QuoteSuffix,,RateTickValue,Permanent,Trigger,ObjectOverwrite)</f>
        <v>#VALUE!</v>
      </c>
      <c r="H10" s="244" t="str">
        <f ca="1">_xll.ohRangeRetrieveError(G10)</f>
        <v/>
      </c>
      <c r="I10" s="217"/>
      <c r="J10" s="2"/>
      <c r="K10" s="179"/>
      <c r="L10" s="127" t="s">
        <v>106</v>
      </c>
      <c r="M10" s="127" t="s">
        <v>194</v>
      </c>
      <c r="N10" s="127" t="s">
        <v>70</v>
      </c>
      <c r="O10" s="234" t="str">
        <f t="shared" si="2"/>
        <v>GBPMPCOISM6</v>
      </c>
      <c r="P10" s="200" t="str">
        <v>GBPMPCOISM6=ICAP</v>
      </c>
      <c r="Q10" s="234">
        <v>0.49749999999999994</v>
      </c>
      <c r="R10" s="234">
        <v>0.53749999999999998</v>
      </c>
      <c r="S10" s="312" t="s">
        <v>199</v>
      </c>
      <c r="T10" s="234">
        <f t="shared" si="6"/>
        <v>0.51749999999999996</v>
      </c>
      <c r="U10" s="234">
        <f t="shared" si="7"/>
        <v>4.0000000000000036E-2</v>
      </c>
      <c r="V10" s="177"/>
      <c r="W10" s="234">
        <v>0.51749999999999996</v>
      </c>
      <c r="X10" s="177"/>
      <c r="Y10" s="234">
        <v>0.51749999999999996</v>
      </c>
      <c r="Z10" s="305" t="e">
        <f ca="1">_xll.qlSimpleQuoteSetValue(G10,$Y10/100,Trigger)</f>
        <v>#VALUE!</v>
      </c>
      <c r="AA10" s="180"/>
    </row>
    <row r="11" spans="1:27" ht="11.25" customHeight="1" x14ac:dyDescent="0.2">
      <c r="A11" s="179"/>
      <c r="B11" s="122" t="e">
        <f t="shared" ca="1" si="0"/>
        <v>#NAME?</v>
      </c>
      <c r="C11" s="52" t="str">
        <f t="shared" si="3"/>
        <v>MPC</v>
      </c>
      <c r="D11" s="91" t="str">
        <f t="shared" si="4"/>
        <v>OIS</v>
      </c>
      <c r="E11" s="52" t="e">
        <f t="shared" ca="1" si="5"/>
        <v>#NAME?</v>
      </c>
      <c r="F11" s="198" t="e">
        <f t="shared" ca="1" si="1"/>
        <v>#NAME?</v>
      </c>
      <c r="G11" s="188" t="e">
        <f ca="1">_xll.qlSimpleQuote(Currency&amp;$C11&amp;$D11&amp;$E11&amp;QuoteSuffix,,RateTickValue,Permanent,Trigger,ObjectOverwrite)</f>
        <v>#VALUE!</v>
      </c>
      <c r="H11" s="244" t="str">
        <f ca="1">_xll.ohRangeRetrieveError(G11)</f>
        <v/>
      </c>
      <c r="I11" s="217"/>
      <c r="J11" s="2"/>
      <c r="K11" s="179"/>
      <c r="L11" s="127" t="s">
        <v>135</v>
      </c>
      <c r="M11" s="127" t="s">
        <v>194</v>
      </c>
      <c r="N11" s="127" t="s">
        <v>70</v>
      </c>
      <c r="O11" s="234" t="str">
        <f t="shared" si="2"/>
        <v>GBPMPCOISM7</v>
      </c>
      <c r="P11" s="200" t="str">
        <v>GBPMPCOISM7=ICAP</v>
      </c>
      <c r="Q11" s="234">
        <v>0.5</v>
      </c>
      <c r="R11" s="234">
        <v>0.54</v>
      </c>
      <c r="S11" s="312" t="s">
        <v>200</v>
      </c>
      <c r="T11" s="234">
        <f t="shared" si="6"/>
        <v>0.52</v>
      </c>
      <c r="U11" s="234">
        <f t="shared" si="7"/>
        <v>4.0000000000000036E-2</v>
      </c>
      <c r="V11" s="177"/>
      <c r="W11" s="234">
        <v>0.52</v>
      </c>
      <c r="X11" s="177"/>
      <c r="Y11" s="234">
        <v>0.52</v>
      </c>
      <c r="Z11" s="305" t="e">
        <f ca="1">_xll.qlSimpleQuoteSetValue(G11,$Y11/100,Trigger)</f>
        <v>#VALUE!</v>
      </c>
      <c r="AA11" s="180"/>
    </row>
    <row r="12" spans="1:27" ht="11.25" customHeight="1" x14ac:dyDescent="0.2">
      <c r="A12" s="179"/>
      <c r="B12" s="122" t="e">
        <f t="shared" ca="1" si="0"/>
        <v>#NAME?</v>
      </c>
      <c r="C12" s="52" t="str">
        <f t="shared" si="3"/>
        <v>MPC</v>
      </c>
      <c r="D12" s="91" t="str">
        <f t="shared" si="4"/>
        <v>OIS</v>
      </c>
      <c r="E12" s="52" t="e">
        <f t="shared" ca="1" si="5"/>
        <v>#NAME?</v>
      </c>
      <c r="F12" s="198" t="e">
        <f t="shared" ca="1" si="1"/>
        <v>#NAME?</v>
      </c>
      <c r="G12" s="188" t="e">
        <f ca="1">_xll.qlSimpleQuote(Currency&amp;$C12&amp;$D12&amp;$E12&amp;QuoteSuffix,,RateTickValue,Permanent,Trigger,ObjectOverwrite)</f>
        <v>#VALUE!</v>
      </c>
      <c r="H12" s="244" t="str">
        <f ca="1">_xll.ohRangeRetrieveError(G12)</f>
        <v/>
      </c>
      <c r="I12" s="217"/>
      <c r="J12" s="2"/>
      <c r="K12" s="179"/>
      <c r="L12" s="127" t="s">
        <v>136</v>
      </c>
      <c r="M12" s="127" t="s">
        <v>194</v>
      </c>
      <c r="N12" s="127" t="s">
        <v>70</v>
      </c>
      <c r="O12" s="234" t="str">
        <f t="shared" si="2"/>
        <v>GBPMPCOISM8</v>
      </c>
      <c r="P12" s="200" t="str">
        <v>GBPMPCOISM8=ICAP</v>
      </c>
      <c r="Q12" s="234">
        <v>0.55499999999999994</v>
      </c>
      <c r="R12" s="234">
        <v>0.59499999999999997</v>
      </c>
      <c r="S12" s="312" t="s">
        <v>201</v>
      </c>
      <c r="T12" s="234">
        <f t="shared" si="6"/>
        <v>0.57499999999999996</v>
      </c>
      <c r="U12" s="234">
        <f t="shared" si="7"/>
        <v>4.0000000000000036E-2</v>
      </c>
      <c r="V12" s="177"/>
      <c r="W12" s="234">
        <v>0.57499999999999996</v>
      </c>
      <c r="X12" s="177"/>
      <c r="Y12" s="234">
        <v>0.57499999999999996</v>
      </c>
      <c r="Z12" s="305" t="e">
        <f ca="1">_xll.qlSimpleQuoteSetValue(G12,$Y12/100,Trigger)</f>
        <v>#VALUE!</v>
      </c>
      <c r="AA12" s="180"/>
    </row>
    <row r="13" spans="1:27" ht="11.25" customHeight="1" x14ac:dyDescent="0.2">
      <c r="A13" s="334"/>
      <c r="B13" s="122" t="e">
        <f t="shared" ca="1" si="0"/>
        <v>#NAME?</v>
      </c>
      <c r="C13" s="52" t="str">
        <f t="shared" si="3"/>
        <v>MPC</v>
      </c>
      <c r="D13" s="91" t="str">
        <f t="shared" si="4"/>
        <v>OIS</v>
      </c>
      <c r="E13" s="52" t="e">
        <f t="shared" ca="1" si="5"/>
        <v>#NAME?</v>
      </c>
      <c r="F13" s="198" t="e">
        <f t="shared" ca="1" si="1"/>
        <v>#NAME?</v>
      </c>
      <c r="G13" s="188" t="e">
        <f ca="1">_xll.qlSimpleQuote(Currency&amp;$C13&amp;$D13&amp;$E13&amp;QuoteSuffix,,RateTickValue,Permanent,Trigger,ObjectOverwrite)</f>
        <v>#VALUE!</v>
      </c>
      <c r="H13" s="244" t="str">
        <f ca="1">_xll.ohRangeRetrieveError(G13)</f>
        <v/>
      </c>
      <c r="I13" s="217"/>
      <c r="J13" s="2"/>
      <c r="K13" s="179"/>
      <c r="L13" s="127" t="s">
        <v>137</v>
      </c>
      <c r="M13" s="127" t="s">
        <v>194</v>
      </c>
      <c r="N13" s="127" t="s">
        <v>70</v>
      </c>
      <c r="O13" s="234" t="str">
        <f t="shared" si="2"/>
        <v>GBPMPCOISM9</v>
      </c>
      <c r="P13" s="200" t="str">
        <v>GBPMPCOISM9=ICAP</v>
      </c>
      <c r="Q13" s="234">
        <v>0.55875000000000008</v>
      </c>
      <c r="R13" s="234">
        <v>0.59875</v>
      </c>
      <c r="S13" s="312" t="s">
        <v>202</v>
      </c>
      <c r="T13" s="234">
        <f t="shared" si="6"/>
        <v>0.5787500000000001</v>
      </c>
      <c r="U13" s="234">
        <f t="shared" si="7"/>
        <v>4.0000000000000036E-2</v>
      </c>
      <c r="V13" s="177"/>
      <c r="W13" s="234">
        <v>0.5787500000000001</v>
      </c>
      <c r="X13" s="177"/>
      <c r="Y13" s="234">
        <v>0.5787500000000001</v>
      </c>
      <c r="Z13" s="305" t="e">
        <f ca="1">_xll.qlSimpleQuoteSetValue(G13,$Y13/100,Trigger)</f>
        <v>#VALUE!</v>
      </c>
      <c r="AA13" s="180"/>
    </row>
    <row r="14" spans="1:27" ht="11.25" customHeight="1" x14ac:dyDescent="0.2">
      <c r="A14" s="334"/>
      <c r="B14" s="122" t="e">
        <f t="shared" ca="1" si="0"/>
        <v>#NAME?</v>
      </c>
      <c r="C14" s="52" t="str">
        <f t="shared" si="3"/>
        <v>MPC</v>
      </c>
      <c r="D14" s="91" t="str">
        <f t="shared" si="4"/>
        <v>OIS</v>
      </c>
      <c r="E14" s="52" t="e">
        <f t="shared" ca="1" si="5"/>
        <v>#NAME?</v>
      </c>
      <c r="F14" s="198" t="e">
        <f t="shared" ca="1" si="1"/>
        <v>#NAME?</v>
      </c>
      <c r="G14" s="188" t="e">
        <f ca="1">_xll.qlSimpleQuote(Currency&amp;$C14&amp;$D14&amp;$E14&amp;QuoteSuffix,,RateTickValue,Permanent,Trigger,ObjectOverwrite)</f>
        <v>#VALUE!</v>
      </c>
      <c r="H14" s="244" t="str">
        <f ca="1">_xll.ohRangeRetrieveError(G14)</f>
        <v/>
      </c>
      <c r="I14" s="217" t="s">
        <v>143</v>
      </c>
      <c r="J14" s="2"/>
      <c r="K14" s="179"/>
      <c r="L14" s="127" t="s">
        <v>138</v>
      </c>
      <c r="M14" s="127" t="s">
        <v>194</v>
      </c>
      <c r="N14" s="127" t="s">
        <v>70</v>
      </c>
      <c r="O14" s="234" t="str">
        <f t="shared" si="2"/>
        <v>GBPMPCOISM10</v>
      </c>
      <c r="P14" s="200" t="str">
        <v>GBPMPCOISM10=ICAP</v>
      </c>
      <c r="Q14" s="234">
        <v>0.56125000000000003</v>
      </c>
      <c r="R14" s="234">
        <v>0.60125000000000006</v>
      </c>
      <c r="S14" s="312" t="s">
        <v>203</v>
      </c>
      <c r="T14" s="234">
        <f t="shared" si="6"/>
        <v>0.58125000000000004</v>
      </c>
      <c r="U14" s="234">
        <f t="shared" si="7"/>
        <v>4.0000000000000036E-2</v>
      </c>
      <c r="V14" s="177"/>
      <c r="W14" s="234">
        <v>0.58125000000000004</v>
      </c>
      <c r="X14" s="177"/>
      <c r="Y14" s="234">
        <v>0.58125000000000004</v>
      </c>
      <c r="Z14" s="305" t="e">
        <f ca="1">_xll.qlSimpleQuoteSetValue(G14,$Y14/100,Trigger)</f>
        <v>#VALUE!</v>
      </c>
      <c r="AA14" s="180"/>
    </row>
    <row r="15" spans="1:27" ht="11.25" customHeight="1" x14ac:dyDescent="0.2">
      <c r="A15" s="334"/>
      <c r="B15" s="122" t="e">
        <f t="shared" ca="1" si="0"/>
        <v>#NAME?</v>
      </c>
      <c r="C15" s="52" t="str">
        <f t="shared" si="3"/>
        <v>MPC</v>
      </c>
      <c r="D15" s="91" t="str">
        <f t="shared" si="4"/>
        <v>OIS</v>
      </c>
      <c r="E15" s="52" t="e">
        <f t="shared" ca="1" si="5"/>
        <v>#NAME?</v>
      </c>
      <c r="F15" s="198" t="e">
        <f t="shared" ca="1" si="1"/>
        <v>#NAME?</v>
      </c>
      <c r="G15" s="188" t="e">
        <f ca="1">_xll.qlSimpleQuote(Currency&amp;$C15&amp;$D15&amp;$E15&amp;QuoteSuffix,,RateTickValue,Permanent,Trigger,ObjectOverwrite)</f>
        <v>#VALUE!</v>
      </c>
      <c r="H15" s="244" t="str">
        <f ca="1">_xll.ohRangeRetrieveError(G15)</f>
        <v/>
      </c>
      <c r="I15" s="217" t="s">
        <v>143</v>
      </c>
      <c r="J15" s="2"/>
      <c r="K15" s="179"/>
      <c r="L15" s="127" t="s">
        <v>139</v>
      </c>
      <c r="M15" s="127" t="s">
        <v>194</v>
      </c>
      <c r="N15" s="127" t="s">
        <v>70</v>
      </c>
      <c r="O15" s="234" t="str">
        <f t="shared" si="2"/>
        <v>GBPMPCOISM11</v>
      </c>
      <c r="P15" s="200" t="str">
        <v>GBPMPCOISM11=ICAP</v>
      </c>
      <c r="Q15" s="234">
        <v>0.62874999999999992</v>
      </c>
      <c r="R15" s="234">
        <v>0.66874999999999996</v>
      </c>
      <c r="S15" s="312" t="s">
        <v>204</v>
      </c>
      <c r="T15" s="234">
        <f t="shared" si="6"/>
        <v>0.64874999999999994</v>
      </c>
      <c r="U15" s="234">
        <f t="shared" si="7"/>
        <v>4.0000000000000036E-2</v>
      </c>
      <c r="V15" s="177"/>
      <c r="W15" s="234">
        <v>0.64874999999999994</v>
      </c>
      <c r="X15" s="177"/>
      <c r="Y15" s="234">
        <v>0.64874999999999994</v>
      </c>
      <c r="Z15" s="305" t="e">
        <f ca="1">_xll.qlSimpleQuoteSetValue(G15,$Y15/100,Trigger)</f>
        <v>#VALUE!</v>
      </c>
      <c r="AA15" s="180"/>
    </row>
    <row r="16" spans="1:27" ht="11.25" customHeight="1" x14ac:dyDescent="0.2">
      <c r="A16" s="334"/>
      <c r="B16" s="123" t="e">
        <f t="shared" ca="1" si="0"/>
        <v>#NAME?</v>
      </c>
      <c r="C16" s="54" t="str">
        <f t="shared" si="3"/>
        <v>MPC</v>
      </c>
      <c r="D16" s="92" t="str">
        <f t="shared" si="4"/>
        <v>OIS</v>
      </c>
      <c r="E16" s="54" t="e">
        <f t="shared" ca="1" si="5"/>
        <v>#NAME?</v>
      </c>
      <c r="F16" s="199" t="e">
        <f t="shared" ca="1" si="1"/>
        <v>#NAME?</v>
      </c>
      <c r="G16" s="189" t="e">
        <f ca="1">_xll.qlSimpleQuote(Currency&amp;$C16&amp;$D16&amp;$E16&amp;QuoteSuffix,,RateTickValue,Permanent,Trigger,ObjectOverwrite)</f>
        <v>#VALUE!</v>
      </c>
      <c r="H16" s="245" t="str">
        <f ca="1">_xll.ohRangeRetrieveError(G16)</f>
        <v/>
      </c>
      <c r="I16" s="217" t="s">
        <v>143</v>
      </c>
      <c r="J16" s="2"/>
      <c r="K16" s="179"/>
      <c r="L16" s="127" t="s">
        <v>140</v>
      </c>
      <c r="M16" s="127" t="s">
        <v>194</v>
      </c>
      <c r="N16" s="127" t="s">
        <v>70</v>
      </c>
      <c r="O16" s="234" t="str">
        <f t="shared" si="2"/>
        <v>GBPMPCOISM12</v>
      </c>
      <c r="P16" s="200" t="str">
        <v>GBPMPCOISM12=ICAP</v>
      </c>
      <c r="Q16" s="234">
        <v>0.63</v>
      </c>
      <c r="R16" s="234">
        <v>0.67</v>
      </c>
      <c r="S16" s="312" t="s">
        <v>205</v>
      </c>
      <c r="T16" s="234">
        <f t="shared" si="6"/>
        <v>0.65</v>
      </c>
      <c r="U16" s="236">
        <f t="shared" si="7"/>
        <v>4.0000000000000036E-2</v>
      </c>
      <c r="V16" s="177"/>
      <c r="W16" s="236">
        <v>0.65</v>
      </c>
      <c r="X16" s="177"/>
      <c r="Y16" s="236">
        <v>0.65</v>
      </c>
      <c r="Z16" s="307" t="e">
        <f ca="1">_xll.qlSimpleQuoteSetValue(G16,$Y16/100,Trigger)</f>
        <v>#VALUE!</v>
      </c>
      <c r="AA16" s="180"/>
    </row>
    <row r="17" spans="1:27" ht="11.25" customHeight="1" x14ac:dyDescent="0.2">
      <c r="A17" s="335"/>
      <c r="B17" s="336"/>
      <c r="C17" s="320"/>
      <c r="D17" s="320"/>
      <c r="E17" s="320"/>
      <c r="F17" s="320"/>
      <c r="G17" s="320"/>
      <c r="H17" s="320"/>
      <c r="I17" s="221"/>
      <c r="J17" s="2"/>
      <c r="K17" s="218"/>
      <c r="L17" s="259"/>
      <c r="M17" s="259"/>
      <c r="N17" s="259"/>
      <c r="O17" s="259"/>
      <c r="P17" s="259"/>
      <c r="Q17" s="259"/>
      <c r="R17" s="259"/>
      <c r="S17" s="259"/>
      <c r="T17" s="259"/>
      <c r="U17" s="219"/>
      <c r="V17" s="219"/>
      <c r="W17" s="219"/>
      <c r="X17" s="219"/>
      <c r="Y17" s="219"/>
      <c r="Z17" s="219"/>
      <c r="AA17" s="260"/>
    </row>
    <row r="18" spans="1:27" ht="11.25" customHeight="1" x14ac:dyDescent="0.2">
      <c r="J18" s="2"/>
    </row>
    <row r="29" spans="1:27" ht="11.25" customHeight="1" x14ac:dyDescent="0.2">
      <c r="K29" s="2"/>
      <c r="L29" s="2"/>
      <c r="M29" s="2"/>
      <c r="N29" s="2"/>
      <c r="O29" s="2"/>
      <c r="P29" s="2"/>
      <c r="Q29" s="2"/>
      <c r="R29" s="2"/>
      <c r="S29" s="2"/>
      <c r="T29" s="2"/>
      <c r="U29" s="2"/>
      <c r="V29" s="2"/>
      <c r="W29" s="2"/>
      <c r="X29" s="2"/>
      <c r="Y29" s="2"/>
      <c r="Z29" s="2"/>
      <c r="AA29" s="2"/>
    </row>
    <row r="30" spans="1:27" ht="11.25" customHeight="1" x14ac:dyDescent="0.2">
      <c r="K30" s="2"/>
      <c r="L30" s="2"/>
      <c r="M30" s="2"/>
      <c r="N30" s="2"/>
      <c r="O30" s="2"/>
      <c r="P30" s="2"/>
      <c r="Q30" s="2"/>
      <c r="R30" s="2"/>
      <c r="S30" s="2"/>
      <c r="T30" s="2"/>
      <c r="U30" s="2"/>
      <c r="V30" s="2"/>
      <c r="W30" s="2"/>
      <c r="X30" s="2"/>
      <c r="Y30" s="2"/>
      <c r="Z30" s="2"/>
      <c r="AA30" s="2"/>
    </row>
    <row r="31" spans="1:27" ht="11.25" customHeight="1" x14ac:dyDescent="0.2">
      <c r="K31" s="2"/>
      <c r="L31" s="2"/>
      <c r="M31" s="2"/>
      <c r="N31" s="2"/>
      <c r="O31" s="2"/>
      <c r="P31" s="2"/>
      <c r="Q31" s="2"/>
      <c r="R31" s="2"/>
      <c r="S31" s="2"/>
      <c r="T31" s="2"/>
      <c r="U31" s="2"/>
      <c r="V31" s="2"/>
      <c r="W31" s="2"/>
      <c r="X31" s="2"/>
      <c r="Y31" s="2"/>
      <c r="Z31" s="2"/>
      <c r="AA31" s="2"/>
    </row>
    <row r="32" spans="1:27" ht="11.25" customHeight="1" x14ac:dyDescent="0.2">
      <c r="K32" s="2"/>
      <c r="L32" s="2"/>
      <c r="M32" s="2"/>
      <c r="N32" s="2"/>
      <c r="O32" s="2"/>
      <c r="P32" s="2"/>
      <c r="Q32" s="2"/>
      <c r="R32" s="2"/>
      <c r="S32" s="2"/>
      <c r="T32" s="2"/>
      <c r="U32" s="2"/>
      <c r="V32" s="2"/>
      <c r="W32" s="2"/>
      <c r="X32" s="2"/>
      <c r="Y32" s="2"/>
      <c r="Z32" s="2"/>
      <c r="AA32" s="2"/>
    </row>
    <row r="33" spans="11:27" ht="11.25" customHeight="1" x14ac:dyDescent="0.2">
      <c r="K33" s="2"/>
      <c r="L33" s="2"/>
      <c r="M33" s="2"/>
      <c r="N33" s="2"/>
      <c r="O33" s="2"/>
      <c r="P33" s="2"/>
      <c r="Q33" s="2"/>
      <c r="R33" s="2"/>
      <c r="S33" s="2"/>
      <c r="T33" s="2"/>
      <c r="U33" s="2"/>
      <c r="V33" s="2"/>
      <c r="W33" s="2"/>
      <c r="X33" s="2"/>
      <c r="Y33" s="2"/>
      <c r="Z33" s="2"/>
      <c r="AA33" s="2"/>
    </row>
    <row r="34" spans="11:27" ht="11.25" customHeight="1" x14ac:dyDescent="0.2">
      <c r="K34" s="2"/>
      <c r="L34" s="2"/>
      <c r="M34" s="2"/>
      <c r="N34" s="2"/>
      <c r="O34" s="2"/>
      <c r="P34" s="2"/>
      <c r="Q34" s="2"/>
      <c r="R34" s="2"/>
      <c r="S34" s="2"/>
      <c r="T34" s="2"/>
      <c r="U34" s="2"/>
      <c r="V34" s="2"/>
      <c r="W34" s="2"/>
      <c r="X34" s="2"/>
      <c r="Y34" s="2"/>
      <c r="Z34" s="2"/>
      <c r="AA34" s="2"/>
    </row>
    <row r="35" spans="11:27" ht="11.25" customHeight="1" x14ac:dyDescent="0.2">
      <c r="K35" s="2"/>
      <c r="L35" s="2"/>
      <c r="M35" s="2"/>
      <c r="N35" s="2"/>
      <c r="O35" s="2"/>
      <c r="P35" s="2"/>
      <c r="Q35" s="2"/>
      <c r="R35" s="2"/>
      <c r="S35" s="2"/>
      <c r="T35" s="2"/>
      <c r="U35" s="2"/>
      <c r="V35" s="2"/>
      <c r="W35" s="2"/>
      <c r="X35" s="2"/>
      <c r="Y35" s="2"/>
      <c r="Z35" s="2"/>
      <c r="AA35" s="2"/>
    </row>
    <row r="36" spans="11:27" ht="11.25" customHeight="1" x14ac:dyDescent="0.2">
      <c r="K36" s="2"/>
      <c r="L36" s="2"/>
      <c r="M36" s="2"/>
      <c r="N36" s="2"/>
      <c r="O36" s="2"/>
      <c r="P36" s="2"/>
      <c r="Q36" s="2"/>
      <c r="R36" s="2"/>
      <c r="S36" s="2"/>
      <c r="T36" s="2"/>
      <c r="U36" s="2"/>
      <c r="V36" s="2"/>
      <c r="W36" s="2"/>
      <c r="X36" s="2"/>
      <c r="Y36" s="2"/>
      <c r="Z36" s="2"/>
      <c r="AA36" s="2"/>
    </row>
    <row r="37" spans="11:27" ht="11.25" customHeight="1" x14ac:dyDescent="0.2">
      <c r="K37" s="2"/>
      <c r="L37" s="2"/>
      <c r="M37" s="2"/>
      <c r="N37" s="2"/>
      <c r="O37" s="2"/>
      <c r="P37" s="2"/>
      <c r="Q37" s="2"/>
      <c r="R37" s="2"/>
      <c r="S37" s="2"/>
      <c r="T37" s="2"/>
      <c r="U37" s="2"/>
      <c r="V37" s="2"/>
      <c r="W37" s="2"/>
      <c r="X37" s="2"/>
      <c r="Y37" s="2"/>
      <c r="Z37" s="2"/>
      <c r="AA37" s="2"/>
    </row>
    <row r="38" spans="11:27" ht="11.25" customHeight="1" x14ac:dyDescent="0.2">
      <c r="K38" s="2"/>
      <c r="L38" s="2"/>
      <c r="M38" s="2"/>
      <c r="N38" s="2"/>
      <c r="O38" s="2"/>
      <c r="P38" s="2"/>
      <c r="Q38" s="2"/>
      <c r="R38" s="2"/>
      <c r="S38" s="2"/>
      <c r="T38" s="2"/>
      <c r="U38" s="2"/>
      <c r="V38" s="2"/>
      <c r="W38" s="2"/>
      <c r="X38" s="2"/>
      <c r="Y38" s="2"/>
      <c r="Z38" s="2"/>
      <c r="AA38" s="2"/>
    </row>
    <row r="39" spans="11:27" ht="11.25" customHeight="1" x14ac:dyDescent="0.2">
      <c r="K39" s="2"/>
      <c r="L39" s="2"/>
      <c r="M39" s="2"/>
      <c r="N39" s="2"/>
      <c r="O39" s="2"/>
      <c r="P39" s="2"/>
      <c r="Q39" s="2"/>
      <c r="R39" s="2"/>
      <c r="S39" s="2"/>
      <c r="T39" s="2"/>
      <c r="U39" s="2"/>
      <c r="V39" s="2"/>
      <c r="W39" s="2"/>
      <c r="X39" s="2"/>
      <c r="Y39" s="2"/>
      <c r="Z39" s="2"/>
      <c r="AA39" s="2"/>
    </row>
    <row r="40" spans="11:27" ht="11.25" customHeight="1" x14ac:dyDescent="0.2">
      <c r="K40" s="2"/>
      <c r="L40" s="2"/>
      <c r="M40" s="2"/>
      <c r="N40" s="2"/>
      <c r="O40" s="2"/>
      <c r="P40" s="2"/>
      <c r="Q40" s="2"/>
      <c r="R40" s="2"/>
      <c r="S40" s="2"/>
      <c r="T40" s="2"/>
      <c r="U40" s="2"/>
      <c r="V40" s="2"/>
      <c r="W40" s="2"/>
      <c r="X40" s="2"/>
      <c r="Y40" s="2"/>
      <c r="Z40" s="2"/>
      <c r="AA40" s="2"/>
    </row>
  </sheetData>
  <dataValidations count="1">
    <dataValidation showInputMessage="1" showErrorMessage="1" sqref="P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L1" workbookViewId="0">
      <selection activeCell="R4" sqref="R4"/>
    </sheetView>
  </sheetViews>
  <sheetFormatPr defaultRowHeight="11.25" outlineLevelCol="1" x14ac:dyDescent="0.2"/>
  <cols>
    <col min="1" max="1" width="2.7109375" style="2" hidden="1" customWidth="1" outlineLevel="1"/>
    <col min="2" max="2" width="3.5703125" style="2" hidden="1" customWidth="1" outlineLevel="1"/>
    <col min="3" max="3" width="5.7109375" style="2" hidden="1" customWidth="1" outlineLevel="1"/>
    <col min="4" max="4" width="6.7109375" style="2" hidden="1" customWidth="1" outlineLevel="1"/>
    <col min="5" max="5" width="19.140625" style="2" hidden="1" customWidth="1" outlineLevel="1"/>
    <col min="6" max="6" width="22.42578125" style="2" hidden="1" customWidth="1" outlineLevel="1"/>
    <col min="7" max="7" width="23.85546875" style="2" hidden="1" customWidth="1" outlineLevel="1"/>
    <col min="8" max="9" width="29.7109375" style="2" hidden="1" customWidth="1" outlineLevel="1"/>
    <col min="10" max="10" width="17.5703125" style="2" hidden="1" customWidth="1" outlineLevel="1"/>
    <col min="11" max="11" width="2.7109375" style="2" hidden="1" customWidth="1" outlineLevel="1"/>
    <col min="12" max="12" width="2.7109375" style="2" customWidth="1" collapsed="1"/>
    <col min="13" max="13" width="2.7109375" style="2" customWidth="1"/>
    <col min="14" max="16" width="9.140625" style="2"/>
    <col min="17" max="17" width="17.28515625" style="2" bestFit="1" customWidth="1"/>
    <col min="18" max="18" width="14" style="2" customWidth="1"/>
    <col min="19" max="25" width="10.7109375" style="2" customWidth="1"/>
    <col min="26" max="26" width="2.7109375" style="2" customWidth="1"/>
    <col min="27" max="27" width="10.7109375" style="2" customWidth="1"/>
    <col min="28" max="28" width="2.7109375" style="2" customWidth="1"/>
    <col min="29" max="30" width="10.7109375" style="2" customWidth="1"/>
    <col min="31" max="33" width="2.7109375" style="2" customWidth="1"/>
    <col min="34" max="34" width="9.140625" style="2"/>
    <col min="35" max="36" width="2.7109375" style="2" customWidth="1"/>
    <col min="37" max="37" width="3.5703125" style="2" bestFit="1" customWidth="1"/>
    <col min="38" max="38" width="8.42578125" style="2" bestFit="1" customWidth="1"/>
    <col min="39" max="39" width="5.42578125" style="2" bestFit="1" customWidth="1"/>
    <col min="40" max="40" width="15.7109375" style="2" bestFit="1" customWidth="1"/>
    <col min="41" max="41" width="25" style="2" bestFit="1" customWidth="1"/>
    <col min="42" max="43" width="26.42578125" style="2" customWidth="1"/>
    <col min="44" max="44" width="2.7109375" style="2" customWidth="1"/>
    <col min="45" max="16384" width="9.140625" style="2"/>
  </cols>
  <sheetData>
    <row r="1" spans="1:31" x14ac:dyDescent="0.2">
      <c r="A1" s="211"/>
      <c r="B1" s="70"/>
      <c r="C1" s="70"/>
      <c r="D1" s="70"/>
      <c r="E1" s="70"/>
      <c r="F1" s="70"/>
      <c r="G1" s="70"/>
      <c r="H1" s="261" t="s">
        <v>78</v>
      </c>
      <c r="I1" s="196" t="str">
        <f>UPPER(Currency)&amp;"HW_Volatility_Quote"</f>
        <v>GBPHW_Volatility_Quote</v>
      </c>
      <c r="J1" s="70"/>
      <c r="K1" s="71"/>
      <c r="M1" s="287" t="s">
        <v>182</v>
      </c>
      <c r="N1" s="178"/>
      <c r="O1" s="323"/>
      <c r="P1" s="323"/>
      <c r="Q1" s="178"/>
      <c r="R1" s="178"/>
      <c r="S1" s="178"/>
      <c r="T1" s="178"/>
      <c r="U1" s="178"/>
      <c r="V1" s="178"/>
      <c r="W1" s="178"/>
      <c r="X1" s="178"/>
      <c r="Y1" s="178"/>
      <c r="Z1" s="262"/>
      <c r="AA1" s="262"/>
      <c r="AB1" s="178"/>
      <c r="AC1" s="262"/>
      <c r="AD1" s="262"/>
      <c r="AE1" s="324"/>
    </row>
    <row r="2" spans="1:31" x14ac:dyDescent="0.2">
      <c r="A2" s="72"/>
      <c r="B2" s="175"/>
      <c r="C2" s="175"/>
      <c r="D2" s="175"/>
      <c r="E2" s="175"/>
      <c r="F2" s="175"/>
      <c r="G2" s="175"/>
      <c r="H2" s="261" t="s">
        <v>77</v>
      </c>
      <c r="I2" s="196" t="str">
        <f>UPPER(Currency)&amp;"HW_MeanReversion_Quote"</f>
        <v>GBPHW_MeanReversion_Quote</v>
      </c>
      <c r="J2" s="175"/>
      <c r="K2" s="213"/>
      <c r="M2" s="216"/>
      <c r="N2" s="174"/>
      <c r="O2" s="174"/>
      <c r="P2" s="174"/>
      <c r="Q2" s="174"/>
      <c r="R2" s="174"/>
      <c r="S2" s="174"/>
      <c r="T2" s="174"/>
      <c r="U2" s="174"/>
      <c r="V2" s="174"/>
      <c r="W2" s="174"/>
      <c r="X2" s="174"/>
      <c r="Y2" s="174"/>
      <c r="Z2" s="177"/>
      <c r="AA2" s="177"/>
      <c r="AB2" s="174"/>
      <c r="AC2" s="174"/>
      <c r="AD2" s="196">
        <f>_xll.ohTrigger(AD5:AD46)</f>
        <v>1</v>
      </c>
      <c r="AE2" s="325"/>
    </row>
    <row r="3" spans="1:31" x14ac:dyDescent="0.2">
      <c r="A3" s="209"/>
      <c r="B3" s="163"/>
      <c r="C3" s="163"/>
      <c r="D3" s="265" t="s">
        <v>68</v>
      </c>
      <c r="E3" s="265" t="s">
        <v>14</v>
      </c>
      <c r="F3" s="175"/>
      <c r="G3" s="175"/>
      <c r="H3" s="261" t="s">
        <v>76</v>
      </c>
      <c r="I3" s="196" t="str">
        <f>PROPER(Currency)&amp;FamilyName&amp;E3</f>
        <v>GbpLibor3M</v>
      </c>
      <c r="J3" s="175"/>
      <c r="K3" s="325"/>
      <c r="M3" s="216"/>
      <c r="N3" s="174"/>
      <c r="O3" s="174"/>
      <c r="P3" s="174"/>
      <c r="Q3" s="174"/>
      <c r="R3" s="174"/>
      <c r="S3" s="174"/>
      <c r="T3" s="174"/>
      <c r="U3" s="174"/>
      <c r="V3" s="174"/>
      <c r="W3" s="174"/>
      <c r="X3" s="174"/>
      <c r="Y3" s="174"/>
      <c r="Z3" s="177"/>
      <c r="AA3" s="177"/>
      <c r="AB3" s="174"/>
      <c r="AC3" s="177"/>
      <c r="AD3" s="210"/>
      <c r="AE3" s="325"/>
    </row>
    <row r="4" spans="1:31" s="331" customFormat="1" ht="21" customHeight="1" x14ac:dyDescent="0.25">
      <c r="A4" s="328"/>
      <c r="B4" s="212" t="s">
        <v>67</v>
      </c>
      <c r="C4" s="276" t="s">
        <v>66</v>
      </c>
      <c r="D4" s="276" t="s">
        <v>65</v>
      </c>
      <c r="E4" s="212" t="s">
        <v>145</v>
      </c>
      <c r="F4" s="212" t="s">
        <v>165</v>
      </c>
      <c r="G4" s="212" t="s">
        <v>164</v>
      </c>
      <c r="H4" s="212" t="s">
        <v>183</v>
      </c>
      <c r="I4" s="212" t="s">
        <v>165</v>
      </c>
      <c r="J4" s="212" t="s">
        <v>164</v>
      </c>
      <c r="K4" s="330"/>
      <c r="M4" s="328"/>
      <c r="N4" s="225" t="s">
        <v>67</v>
      </c>
      <c r="O4" s="225" t="s">
        <v>66</v>
      </c>
      <c r="P4" s="225" t="s">
        <v>65</v>
      </c>
      <c r="Q4" s="225" t="s">
        <v>102</v>
      </c>
      <c r="R4" s="224" t="str">
        <f>_xll.RData(R5:R46,S4:W4,,ReutersRtMode,,S5)</f>
        <v>Real-Time Engine Initialization Error</v>
      </c>
      <c r="S4" s="225" t="s">
        <v>101</v>
      </c>
      <c r="T4" s="225" t="s">
        <v>100</v>
      </c>
      <c r="U4" s="225" t="s">
        <v>79</v>
      </c>
      <c r="V4" s="225" t="s">
        <v>92</v>
      </c>
      <c r="W4" s="225" t="s">
        <v>99</v>
      </c>
      <c r="X4" s="226" t="s">
        <v>175</v>
      </c>
      <c r="Y4" s="185" t="s">
        <v>162</v>
      </c>
      <c r="Z4" s="332"/>
      <c r="AA4" s="225" t="s">
        <v>97</v>
      </c>
      <c r="AB4" s="332"/>
      <c r="AC4" s="225" t="s">
        <v>96</v>
      </c>
      <c r="AD4" s="225" t="s">
        <v>95</v>
      </c>
      <c r="AE4" s="330"/>
    </row>
    <row r="5" spans="1:31" x14ac:dyDescent="0.2">
      <c r="A5" s="277"/>
      <c r="B5" s="89">
        <v>1</v>
      </c>
      <c r="C5" s="90" t="b">
        <v>0</v>
      </c>
      <c r="D5" s="89" t="str">
        <f t="array" ref="D5:D46">_xll.qlIMMcode(FuturesDates)</f>
        <v>N5</v>
      </c>
      <c r="E5" s="197" t="str">
        <f t="shared" ref="E5:E36" si="0">Currency&amp;$D$3&amp;$E$3&amp;$D5&amp;QuoteSuffix</f>
        <v>GBPFUT3MN5_Quote</v>
      </c>
      <c r="F5" s="187" t="str">
        <f>_xll.qlSimpleQuote(E5,,PriceTickValue,Permanent,Trigger,ObjectOverwrite)</f>
        <v>GBPFUT3MN5_Quote#0000</v>
      </c>
      <c r="G5" s="243" t="str">
        <f>_xll.ohRangeRetrieveError(F5)</f>
        <v/>
      </c>
      <c r="H5" s="197" t="str">
        <f t="shared" ref="H5:H46" si="1">Currency&amp;"FUT"&amp;$E$3&amp;$D5&amp;"ConvAdj"&amp;QuoteSuffix</f>
        <v>GBPFUT3MN5ConvAdj_Quote</v>
      </c>
      <c r="I5" s="187" t="str">
        <f>_xll.qlFuturesConvAdjustmentQuote($H5,IborIndex,$D5,$F5,Volatility,MeanReversion,Permanent,Trigger,ObjectOverwrite)</f>
        <v>GBPFUT3MN5ConvAdj_Quote#0000</v>
      </c>
      <c r="J5" s="243" t="str">
        <f>_xll.ohRangeRetrieveError(I5)</f>
        <v/>
      </c>
      <c r="K5" s="217"/>
      <c r="M5" s="277"/>
      <c r="N5" s="95">
        <v>1</v>
      </c>
      <c r="O5" s="95" t="b">
        <v>0</v>
      </c>
      <c r="P5" s="96" t="str">
        <f t="array" ref="P5:P46">_xll.qlIMMcode(FuturesDates)</f>
        <v>N5</v>
      </c>
      <c r="Q5" s="97">
        <f t="array" ref="Q5:Q46">_xll.qlIMMNextDates(_xll.qlSettingsEvaluationDate(Trigger)-1,$O5:$O46)</f>
        <v>42200</v>
      </c>
      <c r="R5" s="96" t="str">
        <f t="array" ref="R5:R46">"FSS"&amp;FuturesCodes</f>
        <v>FSSN5</v>
      </c>
      <c r="S5" s="98">
        <v>42298</v>
      </c>
      <c r="T5" s="235">
        <v>0</v>
      </c>
      <c r="U5" s="235">
        <v>0</v>
      </c>
      <c r="V5" s="235">
        <v>0</v>
      </c>
      <c r="W5" s="235">
        <v>99.39</v>
      </c>
      <c r="X5" s="235" t="e">
        <f>_xll.qlMidSafe($T5,$U5)</f>
        <v>#NUM!</v>
      </c>
      <c r="Y5" s="234" t="e">
        <f>(X5-T5)*2</f>
        <v>#NUM!</v>
      </c>
      <c r="Z5" s="278"/>
      <c r="AA5" s="107" t="e">
        <v>#NUM!</v>
      </c>
      <c r="AB5" s="278"/>
      <c r="AC5" s="235" t="e">
        <f t="array" ref="AC5:AC46">QuoteStatic</f>
        <v>#NUM!</v>
      </c>
      <c r="AD5" s="135">
        <f>_xll.qlSimpleQuoteSetValue(F5,AC5,Trigger)</f>
        <v>0</v>
      </c>
      <c r="AE5" s="217"/>
    </row>
    <row r="6" spans="1:31" x14ac:dyDescent="0.2">
      <c r="A6" s="277"/>
      <c r="B6" s="52">
        <v>2</v>
      </c>
      <c r="C6" s="91" t="b">
        <v>0</v>
      </c>
      <c r="D6" s="52" t="str">
        <v>Q5</v>
      </c>
      <c r="E6" s="198" t="str">
        <f t="shared" si="0"/>
        <v>GBPFUT3MQ5_Quote</v>
      </c>
      <c r="F6" s="188" t="str">
        <f>_xll.qlSimpleQuote(E6,,PriceTickValue,Permanent,Trigger,ObjectOverwrite)</f>
        <v>GBPFUT3MQ5_Quote#0000</v>
      </c>
      <c r="G6" s="244" t="str">
        <f>_xll.ohRangeRetrieveError(F6)</f>
        <v/>
      </c>
      <c r="H6" s="198" t="str">
        <f t="shared" si="1"/>
        <v>GBPFUT3MQ5ConvAdj_Quote</v>
      </c>
      <c r="I6" s="188" t="str">
        <f>_xll.qlFuturesConvAdjustmentQuote($H6,IborIndex,$D6,$F6,Volatility,MeanReversion,Permanent,Trigger,ObjectOverwrite)</f>
        <v>GBPFUT3MQ5ConvAdj_Quote#0000</v>
      </c>
      <c r="J6" s="244" t="str">
        <f>_xll.ohRangeRetrieveError(I6)</f>
        <v/>
      </c>
      <c r="K6" s="217"/>
      <c r="M6" s="277"/>
      <c r="N6" s="99">
        <v>2</v>
      </c>
      <c r="O6" s="99" t="b">
        <v>0</v>
      </c>
      <c r="P6" s="100" t="str">
        <v>Q5</v>
      </c>
      <c r="Q6" s="101">
        <v>42235</v>
      </c>
      <c r="R6" s="100" t="str">
        <v>FSSQ5</v>
      </c>
      <c r="S6" s="102">
        <v>42326</v>
      </c>
      <c r="T6" s="234">
        <v>0</v>
      </c>
      <c r="U6" s="234">
        <v>0</v>
      </c>
      <c r="V6" s="234">
        <v>0</v>
      </c>
      <c r="W6" s="234">
        <v>99.39</v>
      </c>
      <c r="X6" s="234" t="e">
        <f>_xll.qlMidSafe($T6,$U6)</f>
        <v>#NUM!</v>
      </c>
      <c r="Y6" s="234" t="e">
        <f t="shared" ref="Y6:Y46" si="2">(X6-T6)*2</f>
        <v>#NUM!</v>
      </c>
      <c r="Z6" s="278"/>
      <c r="AA6" s="108" t="e">
        <v>#NUM!</v>
      </c>
      <c r="AB6" s="278"/>
      <c r="AC6" s="234" t="e">
        <v>#NUM!</v>
      </c>
      <c r="AD6" s="270">
        <f>_xll.qlSimpleQuoteSetValue(F6,AC6,Trigger)</f>
        <v>0</v>
      </c>
      <c r="AE6" s="217"/>
    </row>
    <row r="7" spans="1:31" x14ac:dyDescent="0.2">
      <c r="A7" s="277"/>
      <c r="B7" s="52">
        <v>3</v>
      </c>
      <c r="C7" s="91" t="b">
        <v>0</v>
      </c>
      <c r="D7" s="52" t="str">
        <v>U5</v>
      </c>
      <c r="E7" s="198" t="str">
        <f t="shared" si="0"/>
        <v>GBPFUT3MU5_Quote</v>
      </c>
      <c r="F7" s="188" t="str">
        <f>_xll.qlSimpleQuote(E7,,PriceTickValue,Permanent,Trigger,ObjectOverwrite)</f>
        <v>GBPFUT3MU5_Quote#0000</v>
      </c>
      <c r="G7" s="244" t="str">
        <f>_xll.ohRangeRetrieveError(F7)</f>
        <v/>
      </c>
      <c r="H7" s="198" t="str">
        <f t="shared" si="1"/>
        <v>GBPFUT3MU5ConvAdj_Quote</v>
      </c>
      <c r="I7" s="188" t="str">
        <f>_xll.qlFuturesConvAdjustmentQuote($H7,IborIndex,$D7,$F7,Volatility,MeanReversion,Permanent,Trigger,ObjectOverwrite)</f>
        <v>GBPFUT3MU5ConvAdj_Quote#0000</v>
      </c>
      <c r="J7" s="244" t="str">
        <f>_xll.ohRangeRetrieveError(I7)</f>
        <v/>
      </c>
      <c r="K7" s="217"/>
      <c r="M7" s="277"/>
      <c r="N7" s="99">
        <v>3</v>
      </c>
      <c r="O7" s="99" t="b">
        <v>0</v>
      </c>
      <c r="P7" s="100" t="str">
        <v>U5</v>
      </c>
      <c r="Q7" s="101">
        <v>42263</v>
      </c>
      <c r="R7" s="100" t="str">
        <v>FSSU5</v>
      </c>
      <c r="S7" s="102">
        <v>42354</v>
      </c>
      <c r="T7" s="234">
        <v>99.39</v>
      </c>
      <c r="U7" s="234">
        <v>99.4</v>
      </c>
      <c r="V7" s="234">
        <v>99.39</v>
      </c>
      <c r="W7" s="234">
        <v>99.39</v>
      </c>
      <c r="X7" s="234">
        <f>_xll.qlMidSafe($T7,$U7)</f>
        <v>99.39500000000001</v>
      </c>
      <c r="Y7" s="234">
        <f t="shared" si="2"/>
        <v>1.0000000000019327E-2</v>
      </c>
      <c r="Z7" s="278"/>
      <c r="AA7" s="108">
        <v>99.35499999999999</v>
      </c>
      <c r="AB7" s="278"/>
      <c r="AC7" s="234">
        <v>99.35499999999999</v>
      </c>
      <c r="AD7" s="270" t="e">
        <f>_xll.qlSimpleQuoteSetValue(F7,AC7,Trigger)</f>
        <v>#N/A</v>
      </c>
      <c r="AE7" s="217"/>
    </row>
    <row r="8" spans="1:31" x14ac:dyDescent="0.2">
      <c r="A8" s="277"/>
      <c r="B8" s="52">
        <v>4</v>
      </c>
      <c r="C8" s="91" t="b">
        <v>0</v>
      </c>
      <c r="D8" s="52" t="str">
        <v>V5</v>
      </c>
      <c r="E8" s="198" t="str">
        <f t="shared" si="0"/>
        <v>GBPFUT3MV5_Quote</v>
      </c>
      <c r="F8" s="188" t="str">
        <f>_xll.qlSimpleQuote(E8,,PriceTickValue,Permanent,Trigger,ObjectOverwrite)</f>
        <v>GBPFUT3MV5_Quote#0000</v>
      </c>
      <c r="G8" s="244" t="str">
        <f>_xll.ohRangeRetrieveError(F8)</f>
        <v/>
      </c>
      <c r="H8" s="198" t="str">
        <f t="shared" si="1"/>
        <v>GBPFUT3MV5ConvAdj_Quote</v>
      </c>
      <c r="I8" s="188" t="str">
        <f>_xll.qlFuturesConvAdjustmentQuote($H8,IborIndex,$D8,$F8,Volatility,MeanReversion,Permanent,Trigger,ObjectOverwrite)</f>
        <v>GBPFUT3MV5ConvAdj_Quote#0000</v>
      </c>
      <c r="J8" s="244" t="str">
        <f>_xll.ohRangeRetrieveError(I8)</f>
        <v/>
      </c>
      <c r="K8" s="217"/>
      <c r="M8" s="277"/>
      <c r="N8" s="99">
        <v>4</v>
      </c>
      <c r="O8" s="99" t="b">
        <v>0</v>
      </c>
      <c r="P8" s="100" t="str">
        <v>V5</v>
      </c>
      <c r="Q8" s="101">
        <v>42298</v>
      </c>
      <c r="R8" s="100" t="str">
        <v>FSSV5</v>
      </c>
      <c r="S8" s="102" t="s">
        <v>125</v>
      </c>
      <c r="T8" s="234" t="s">
        <v>125</v>
      </c>
      <c r="U8" s="234" t="s">
        <v>125</v>
      </c>
      <c r="V8" s="234" t="s">
        <v>125</v>
      </c>
      <c r="W8" s="234" t="s">
        <v>125</v>
      </c>
      <c r="X8" s="234" t="e">
        <f>_xll.qlMidSafe($T8,$U8)</f>
        <v>#NUM!</v>
      </c>
      <c r="Y8" s="234" t="e">
        <f t="shared" si="2"/>
        <v>#NUM!</v>
      </c>
      <c r="Z8" s="278"/>
      <c r="AA8" s="108" t="e">
        <v>#NUM!</v>
      </c>
      <c r="AB8" s="278"/>
      <c r="AC8" s="234" t="e">
        <v>#NUM!</v>
      </c>
      <c r="AD8" s="270">
        <f>_xll.qlSimpleQuoteSetValue(F8,AC8,Trigger)</f>
        <v>0</v>
      </c>
      <c r="AE8" s="217"/>
    </row>
    <row r="9" spans="1:31" x14ac:dyDescent="0.2">
      <c r="A9" s="277"/>
      <c r="B9" s="52">
        <v>5</v>
      </c>
      <c r="C9" s="91" t="b">
        <v>0</v>
      </c>
      <c r="D9" s="52" t="str">
        <v>X5</v>
      </c>
      <c r="E9" s="198" t="str">
        <f t="shared" si="0"/>
        <v>GBPFUT3MX5_Quote</v>
      </c>
      <c r="F9" s="188" t="str">
        <f>_xll.qlSimpleQuote(E9,,PriceTickValue,Permanent,Trigger,ObjectOverwrite)</f>
        <v>GBPFUT3MX5_Quote#0000</v>
      </c>
      <c r="G9" s="244" t="str">
        <f>_xll.ohRangeRetrieveError(F9)</f>
        <v/>
      </c>
      <c r="H9" s="198" t="str">
        <f t="shared" si="1"/>
        <v>GBPFUT3MX5ConvAdj_Quote</v>
      </c>
      <c r="I9" s="188" t="str">
        <f>_xll.qlFuturesConvAdjustmentQuote($H9,IborIndex,$D9,$F9,Volatility,MeanReversion,Permanent,Trigger,ObjectOverwrite)</f>
        <v>GBPFUT3MX5ConvAdj_Quote#0000</v>
      </c>
      <c r="J9" s="244" t="str">
        <f>_xll.ohRangeRetrieveError(I9)</f>
        <v/>
      </c>
      <c r="K9" s="217"/>
      <c r="M9" s="277"/>
      <c r="N9" s="99">
        <v>5</v>
      </c>
      <c r="O9" s="99" t="b">
        <v>0</v>
      </c>
      <c r="P9" s="100" t="str">
        <v>X5</v>
      </c>
      <c r="Q9" s="101">
        <v>42326</v>
      </c>
      <c r="R9" s="100" t="str">
        <v>FSSX5</v>
      </c>
      <c r="S9" s="102" t="s">
        <v>125</v>
      </c>
      <c r="T9" s="234" t="s">
        <v>125</v>
      </c>
      <c r="U9" s="234" t="s">
        <v>125</v>
      </c>
      <c r="V9" s="234" t="s">
        <v>125</v>
      </c>
      <c r="W9" s="234" t="s">
        <v>125</v>
      </c>
      <c r="X9" s="234" t="e">
        <f>_xll.qlMidSafe($T9,$U9)</f>
        <v>#NUM!</v>
      </c>
      <c r="Y9" s="234" t="e">
        <f t="shared" si="2"/>
        <v>#NUM!</v>
      </c>
      <c r="Z9" s="278"/>
      <c r="AA9" s="108" t="e">
        <v>#NUM!</v>
      </c>
      <c r="AB9" s="278"/>
      <c r="AC9" s="234" t="e">
        <v>#NUM!</v>
      </c>
      <c r="AD9" s="270">
        <f>_xll.qlSimpleQuoteSetValue(F9,AC9,Trigger)</f>
        <v>0</v>
      </c>
      <c r="AE9" s="217"/>
    </row>
    <row r="10" spans="1:31" x14ac:dyDescent="0.2">
      <c r="A10" s="277"/>
      <c r="B10" s="52">
        <v>6</v>
      </c>
      <c r="C10" s="91" t="b">
        <v>0</v>
      </c>
      <c r="D10" s="52" t="str">
        <v>Z5</v>
      </c>
      <c r="E10" s="198" t="str">
        <f t="shared" si="0"/>
        <v>GBPFUT3MZ5_Quote</v>
      </c>
      <c r="F10" s="188" t="str">
        <f>_xll.qlSimpleQuote(E10,,PriceTickValue,Permanent,Trigger,ObjectOverwrite)</f>
        <v>GBPFUT3MZ5_Quote#0000</v>
      </c>
      <c r="G10" s="244" t="str">
        <f>_xll.ohRangeRetrieveError(F10)</f>
        <v/>
      </c>
      <c r="H10" s="198" t="str">
        <f t="shared" si="1"/>
        <v>GBPFUT3MZ5ConvAdj_Quote</v>
      </c>
      <c r="I10" s="188" t="str">
        <f>_xll.qlFuturesConvAdjustmentQuote($H10,IborIndex,$D10,$F10,Volatility,MeanReversion,Permanent,Trigger,ObjectOverwrite)</f>
        <v>GBPFUT3MZ5ConvAdj_Quote#0000</v>
      </c>
      <c r="J10" s="244" t="str">
        <f>_xll.ohRangeRetrieveError(I10)</f>
        <v/>
      </c>
      <c r="K10" s="217"/>
      <c r="M10" s="277"/>
      <c r="N10" s="99">
        <v>6</v>
      </c>
      <c r="O10" s="99" t="b">
        <v>0</v>
      </c>
      <c r="P10" s="100" t="str">
        <v>Z5</v>
      </c>
      <c r="Q10" s="101">
        <v>42354</v>
      </c>
      <c r="R10" s="100" t="str">
        <v>FSSZ5</v>
      </c>
      <c r="S10" s="102">
        <v>42445</v>
      </c>
      <c r="T10" s="234">
        <v>99.33</v>
      </c>
      <c r="U10" s="234">
        <v>99.34</v>
      </c>
      <c r="V10" s="234">
        <v>99.33</v>
      </c>
      <c r="W10" s="234">
        <v>99.33</v>
      </c>
      <c r="X10" s="234">
        <f>_xll.qlMidSafe($T10,$U10)</f>
        <v>99.335000000000008</v>
      </c>
      <c r="Y10" s="234">
        <f t="shared" si="2"/>
        <v>1.0000000000019327E-2</v>
      </c>
      <c r="Z10" s="278"/>
      <c r="AA10" s="108">
        <v>99.224999999999994</v>
      </c>
      <c r="AB10" s="278"/>
      <c r="AC10" s="234">
        <v>99.224999999999994</v>
      </c>
      <c r="AD10" s="270" t="e">
        <f>_xll.qlSimpleQuoteSetValue(F10,AC10,Trigger)</f>
        <v>#N/A</v>
      </c>
      <c r="AE10" s="217"/>
    </row>
    <row r="11" spans="1:31" x14ac:dyDescent="0.2">
      <c r="A11" s="277"/>
      <c r="B11" s="52">
        <v>7</v>
      </c>
      <c r="C11" s="91" t="b">
        <v>0</v>
      </c>
      <c r="D11" s="52" t="str">
        <v>F6</v>
      </c>
      <c r="E11" s="198" t="str">
        <f t="shared" si="0"/>
        <v>GBPFUT3MF6_Quote</v>
      </c>
      <c r="F11" s="188" t="str">
        <f>_xll.qlSimpleQuote(E11,,PriceTickValue,Permanent,Trigger,ObjectOverwrite)</f>
        <v>GBPFUT3MF6_Quote#0000</v>
      </c>
      <c r="G11" s="244" t="str">
        <f>_xll.ohRangeRetrieveError(F11)</f>
        <v/>
      </c>
      <c r="H11" s="198" t="str">
        <f t="shared" si="1"/>
        <v>GBPFUT3MF6ConvAdj_Quote</v>
      </c>
      <c r="I11" s="188" t="str">
        <f>_xll.qlFuturesConvAdjustmentQuote($H11,IborIndex,$D11,$F11,Volatility,MeanReversion,Permanent,Trigger,ObjectOverwrite)</f>
        <v>GBPFUT3MF6ConvAdj_Quote#0000</v>
      </c>
      <c r="J11" s="244" t="str">
        <f>_xll.ohRangeRetrieveError(I11)</f>
        <v/>
      </c>
      <c r="K11" s="217"/>
      <c r="M11" s="277"/>
      <c r="N11" s="99">
        <v>7</v>
      </c>
      <c r="O11" s="99" t="b">
        <v>0</v>
      </c>
      <c r="P11" s="100" t="str">
        <v>F6</v>
      </c>
      <c r="Q11" s="101">
        <v>42389</v>
      </c>
      <c r="R11" s="100" t="str">
        <v>FSSF6</v>
      </c>
      <c r="S11" s="102" t="s">
        <v>125</v>
      </c>
      <c r="T11" s="234" t="s">
        <v>125</v>
      </c>
      <c r="U11" s="234" t="s">
        <v>125</v>
      </c>
      <c r="V11" s="234" t="s">
        <v>125</v>
      </c>
      <c r="W11" s="234" t="s">
        <v>125</v>
      </c>
      <c r="X11" s="234" t="e">
        <f>_xll.qlMidSafe($T11,$U11)</f>
        <v>#NUM!</v>
      </c>
      <c r="Y11" s="234" t="e">
        <f t="shared" si="2"/>
        <v>#NUM!</v>
      </c>
      <c r="Z11" s="278"/>
      <c r="AA11" s="108" t="e">
        <v>#NUM!</v>
      </c>
      <c r="AB11" s="278"/>
      <c r="AC11" s="234" t="e">
        <v>#NUM!</v>
      </c>
      <c r="AD11" s="270">
        <f>_xll.qlSimpleQuoteSetValue(F11,AC11,Trigger)</f>
        <v>0</v>
      </c>
      <c r="AE11" s="217"/>
    </row>
    <row r="12" spans="1:31" x14ac:dyDescent="0.2">
      <c r="A12" s="277"/>
      <c r="B12" s="52">
        <v>8</v>
      </c>
      <c r="C12" s="91" t="b">
        <v>0</v>
      </c>
      <c r="D12" s="52" t="str">
        <v>G6</v>
      </c>
      <c r="E12" s="198" t="str">
        <f t="shared" si="0"/>
        <v>GBPFUT3MG6_Quote</v>
      </c>
      <c r="F12" s="188" t="str">
        <f>_xll.qlSimpleQuote(E12,,PriceTickValue,Permanent,Trigger,ObjectOverwrite)</f>
        <v>GBPFUT3MG6_Quote#0000</v>
      </c>
      <c r="G12" s="244" t="str">
        <f>_xll.ohRangeRetrieveError(F12)</f>
        <v/>
      </c>
      <c r="H12" s="198" t="str">
        <f t="shared" si="1"/>
        <v>GBPFUT3MG6ConvAdj_Quote</v>
      </c>
      <c r="I12" s="188" t="str">
        <f>_xll.qlFuturesConvAdjustmentQuote($H12,IborIndex,$D12,$F12,Volatility,MeanReversion,Permanent,Trigger,ObjectOverwrite)</f>
        <v>GBPFUT3MG6ConvAdj_Quote#0000</v>
      </c>
      <c r="J12" s="244" t="str">
        <f>_xll.ohRangeRetrieveError(I12)</f>
        <v/>
      </c>
      <c r="K12" s="217"/>
      <c r="M12" s="277"/>
      <c r="N12" s="99">
        <v>8</v>
      </c>
      <c r="O12" s="99" t="b">
        <v>0</v>
      </c>
      <c r="P12" s="100" t="str">
        <v>G6</v>
      </c>
      <c r="Q12" s="101">
        <v>42417</v>
      </c>
      <c r="R12" s="100" t="str">
        <v>FSSG6</v>
      </c>
      <c r="S12" s="102" t="s">
        <v>125</v>
      </c>
      <c r="T12" s="234" t="s">
        <v>125</v>
      </c>
      <c r="U12" s="234" t="s">
        <v>125</v>
      </c>
      <c r="V12" s="234" t="s">
        <v>125</v>
      </c>
      <c r="W12" s="234" t="s">
        <v>125</v>
      </c>
      <c r="X12" s="234" t="e">
        <f>_xll.qlMidSafe($T12,$U12)</f>
        <v>#NUM!</v>
      </c>
      <c r="Y12" s="234" t="e">
        <f t="shared" si="2"/>
        <v>#NUM!</v>
      </c>
      <c r="Z12" s="278"/>
      <c r="AA12" s="108" t="e">
        <v>#NUM!</v>
      </c>
      <c r="AB12" s="278"/>
      <c r="AC12" s="234" t="e">
        <v>#NUM!</v>
      </c>
      <c r="AD12" s="270">
        <f>_xll.qlSimpleQuoteSetValue(F12,AC12,Trigger)</f>
        <v>0</v>
      </c>
      <c r="AE12" s="217"/>
    </row>
    <row r="13" spans="1:31" x14ac:dyDescent="0.2">
      <c r="A13" s="277"/>
      <c r="B13" s="52">
        <v>9</v>
      </c>
      <c r="C13" s="91" t="b">
        <v>0</v>
      </c>
      <c r="D13" s="52" t="str">
        <v>H6</v>
      </c>
      <c r="E13" s="198" t="str">
        <f t="shared" si="0"/>
        <v>GBPFUT3MH6_Quote</v>
      </c>
      <c r="F13" s="188" t="str">
        <f>_xll.qlSimpleQuote(E13,,PriceTickValue,Permanent,Trigger,ObjectOverwrite)</f>
        <v>GBPFUT3MH6_Quote#0000</v>
      </c>
      <c r="G13" s="244" t="str">
        <f>_xll.ohRangeRetrieveError(F13)</f>
        <v/>
      </c>
      <c r="H13" s="198" t="str">
        <f t="shared" si="1"/>
        <v>GBPFUT3MH6ConvAdj_Quote</v>
      </c>
      <c r="I13" s="188" t="str">
        <f>_xll.qlFuturesConvAdjustmentQuote($H13,IborIndex,$D13,$F13,Volatility,MeanReversion,Permanent,Trigger,ObjectOverwrite)</f>
        <v>GBPFUT3MH6ConvAdj_Quote#0000</v>
      </c>
      <c r="J13" s="244" t="str">
        <f>_xll.ohRangeRetrieveError(I13)</f>
        <v/>
      </c>
      <c r="K13" s="217"/>
      <c r="M13" s="277"/>
      <c r="N13" s="99">
        <v>9</v>
      </c>
      <c r="O13" s="99" t="b">
        <v>0</v>
      </c>
      <c r="P13" s="100" t="str">
        <v>H6</v>
      </c>
      <c r="Q13" s="101">
        <v>42445</v>
      </c>
      <c r="R13" s="100" t="str">
        <v>FSSH6</v>
      </c>
      <c r="S13" s="102">
        <v>42536</v>
      </c>
      <c r="T13" s="234">
        <v>99.25</v>
      </c>
      <c r="U13" s="234">
        <v>99.26</v>
      </c>
      <c r="V13" s="234">
        <v>99.25</v>
      </c>
      <c r="W13" s="234">
        <v>99.25</v>
      </c>
      <c r="X13" s="234">
        <f>_xll.qlMidSafe($T13,$U13)</f>
        <v>99.254999999999995</v>
      </c>
      <c r="Y13" s="234">
        <f t="shared" si="2"/>
        <v>9.9999999999909051E-3</v>
      </c>
      <c r="Z13" s="278"/>
      <c r="AA13" s="108">
        <v>99.064999999999998</v>
      </c>
      <c r="AB13" s="278"/>
      <c r="AC13" s="234">
        <v>99.064999999999998</v>
      </c>
      <c r="AD13" s="270" t="e">
        <f>_xll.qlSimpleQuoteSetValue(F13,AC13,Trigger)</f>
        <v>#N/A</v>
      </c>
      <c r="AE13" s="217"/>
    </row>
    <row r="14" spans="1:31" x14ac:dyDescent="0.2">
      <c r="A14" s="277"/>
      <c r="B14" s="52">
        <v>10</v>
      </c>
      <c r="C14" s="91" t="b">
        <v>0</v>
      </c>
      <c r="D14" s="52" t="str">
        <v>J6</v>
      </c>
      <c r="E14" s="198" t="str">
        <f t="shared" si="0"/>
        <v>GBPFUT3MJ6_Quote</v>
      </c>
      <c r="F14" s="188" t="str">
        <f>_xll.qlSimpleQuote(E14,,PriceTickValue,Permanent,Trigger,ObjectOverwrite)</f>
        <v>GBPFUT3MJ6_Quote#0000</v>
      </c>
      <c r="G14" s="244" t="str">
        <f>_xll.ohRangeRetrieveError(F14)</f>
        <v/>
      </c>
      <c r="H14" s="198" t="str">
        <f t="shared" si="1"/>
        <v>GBPFUT3MJ6ConvAdj_Quote</v>
      </c>
      <c r="I14" s="188" t="str">
        <f>_xll.qlFuturesConvAdjustmentQuote($H14,IborIndex,$D14,$F14,Volatility,MeanReversion,Permanent,Trigger,ObjectOverwrite)</f>
        <v>GBPFUT3MJ6ConvAdj_Quote#0000</v>
      </c>
      <c r="J14" s="244" t="str">
        <f>_xll.ohRangeRetrieveError(I14)</f>
        <v/>
      </c>
      <c r="K14" s="217"/>
      <c r="M14" s="277"/>
      <c r="N14" s="99">
        <v>10</v>
      </c>
      <c r="O14" s="99" t="b">
        <v>0</v>
      </c>
      <c r="P14" s="100" t="str">
        <v>J6</v>
      </c>
      <c r="Q14" s="101">
        <v>42480</v>
      </c>
      <c r="R14" s="100" t="str">
        <v>FSSJ6</v>
      </c>
      <c r="S14" s="102" t="s">
        <v>125</v>
      </c>
      <c r="T14" s="234" t="s">
        <v>125</v>
      </c>
      <c r="U14" s="234" t="s">
        <v>125</v>
      </c>
      <c r="V14" s="234" t="s">
        <v>125</v>
      </c>
      <c r="W14" s="234" t="s">
        <v>125</v>
      </c>
      <c r="X14" s="234" t="e">
        <f>_xll.qlMidSafe($T14,$U14)</f>
        <v>#NUM!</v>
      </c>
      <c r="Y14" s="234" t="e">
        <f t="shared" si="2"/>
        <v>#NUM!</v>
      </c>
      <c r="Z14" s="278"/>
      <c r="AA14" s="108" t="e">
        <v>#NUM!</v>
      </c>
      <c r="AB14" s="278"/>
      <c r="AC14" s="234" t="e">
        <v>#NUM!</v>
      </c>
      <c r="AD14" s="270">
        <f>_xll.qlSimpleQuoteSetValue(F14,AC14,Trigger)</f>
        <v>0</v>
      </c>
      <c r="AE14" s="217"/>
    </row>
    <row r="15" spans="1:31" x14ac:dyDescent="0.2">
      <c r="A15" s="277"/>
      <c r="B15" s="52">
        <v>11</v>
      </c>
      <c r="C15" s="91" t="b">
        <v>0</v>
      </c>
      <c r="D15" s="52" t="str">
        <v>K6</v>
      </c>
      <c r="E15" s="198" t="str">
        <f t="shared" si="0"/>
        <v>GBPFUT3MK6_Quote</v>
      </c>
      <c r="F15" s="188" t="str">
        <f>_xll.qlSimpleQuote(E15,,PriceTickValue,Permanent,Trigger,ObjectOverwrite)</f>
        <v>GBPFUT3MK6_Quote#0000</v>
      </c>
      <c r="G15" s="244" t="str">
        <f>_xll.ohRangeRetrieveError(F15)</f>
        <v/>
      </c>
      <c r="H15" s="198" t="str">
        <f t="shared" si="1"/>
        <v>GBPFUT3MK6ConvAdj_Quote</v>
      </c>
      <c r="I15" s="188" t="str">
        <f>_xll.qlFuturesConvAdjustmentQuote($H15,IborIndex,$D15,$F15,Volatility,MeanReversion,Permanent,Trigger,ObjectOverwrite)</f>
        <v>GBPFUT3MK6ConvAdj_Quote#0000</v>
      </c>
      <c r="J15" s="244" t="str">
        <f>_xll.ohRangeRetrieveError(I15)</f>
        <v/>
      </c>
      <c r="K15" s="217"/>
      <c r="M15" s="277"/>
      <c r="N15" s="99">
        <v>11</v>
      </c>
      <c r="O15" s="99" t="b">
        <v>0</v>
      </c>
      <c r="P15" s="100" t="str">
        <v>K6</v>
      </c>
      <c r="Q15" s="101">
        <v>42508</v>
      </c>
      <c r="R15" s="100" t="str">
        <v>FSSK6</v>
      </c>
      <c r="S15" s="102" t="s">
        <v>125</v>
      </c>
      <c r="T15" s="234" t="s">
        <v>125</v>
      </c>
      <c r="U15" s="234" t="s">
        <v>125</v>
      </c>
      <c r="V15" s="234" t="s">
        <v>125</v>
      </c>
      <c r="W15" s="234" t="s">
        <v>125</v>
      </c>
      <c r="X15" s="234" t="e">
        <f>_xll.qlMidSafe($T15,$U15)</f>
        <v>#NUM!</v>
      </c>
      <c r="Y15" s="234" t="e">
        <f t="shared" si="2"/>
        <v>#NUM!</v>
      </c>
      <c r="Z15" s="278"/>
      <c r="AA15" s="108" t="e">
        <v>#NUM!</v>
      </c>
      <c r="AB15" s="278"/>
      <c r="AC15" s="234" t="e">
        <v>#NUM!</v>
      </c>
      <c r="AD15" s="270">
        <f>_xll.qlSimpleQuoteSetValue(F15,AC15,Trigger)</f>
        <v>0</v>
      </c>
      <c r="AE15" s="217"/>
    </row>
    <row r="16" spans="1:31" x14ac:dyDescent="0.2">
      <c r="A16" s="277"/>
      <c r="B16" s="52">
        <v>12</v>
      </c>
      <c r="C16" s="91" t="b">
        <v>0</v>
      </c>
      <c r="D16" s="52" t="str">
        <v>M6</v>
      </c>
      <c r="E16" s="198" t="str">
        <f t="shared" si="0"/>
        <v>GBPFUT3MM6_Quote</v>
      </c>
      <c r="F16" s="188" t="str">
        <f>_xll.qlSimpleQuote(E16,,PriceTickValue,Permanent,Trigger,ObjectOverwrite)</f>
        <v>GBPFUT3MM6_Quote#0000</v>
      </c>
      <c r="G16" s="244" t="str">
        <f>_xll.ohRangeRetrieveError(F16)</f>
        <v/>
      </c>
      <c r="H16" s="198" t="str">
        <f t="shared" si="1"/>
        <v>GBPFUT3MM6ConvAdj_Quote</v>
      </c>
      <c r="I16" s="188" t="str">
        <f>_xll.qlFuturesConvAdjustmentQuote($H16,IborIndex,$D16,$F16,Volatility,MeanReversion,Permanent,Trigger,ObjectOverwrite)</f>
        <v>GBPFUT3MM6ConvAdj_Quote#0000</v>
      </c>
      <c r="J16" s="244" t="str">
        <f>_xll.ohRangeRetrieveError(I16)</f>
        <v/>
      </c>
      <c r="K16" s="217"/>
      <c r="M16" s="277"/>
      <c r="N16" s="99">
        <v>12</v>
      </c>
      <c r="O16" s="99" t="b">
        <v>0</v>
      </c>
      <c r="P16" s="100" t="str">
        <v>M6</v>
      </c>
      <c r="Q16" s="101">
        <v>42536</v>
      </c>
      <c r="R16" s="100" t="str">
        <v>FSSM6</v>
      </c>
      <c r="S16" s="102">
        <v>42634</v>
      </c>
      <c r="T16" s="234">
        <v>99.14</v>
      </c>
      <c r="U16" s="234">
        <v>99.15</v>
      </c>
      <c r="V16" s="234">
        <v>99.14</v>
      </c>
      <c r="W16" s="234">
        <v>99.14</v>
      </c>
      <c r="X16" s="234">
        <f>_xll.qlMidSafe($T16,$U16)</f>
        <v>99.14500000000001</v>
      </c>
      <c r="Y16" s="234">
        <f t="shared" si="2"/>
        <v>1.0000000000019327E-2</v>
      </c>
      <c r="Z16" s="278"/>
      <c r="AA16" s="108">
        <v>98.89500000000001</v>
      </c>
      <c r="AB16" s="278"/>
      <c r="AC16" s="234">
        <v>98.89500000000001</v>
      </c>
      <c r="AD16" s="270" t="e">
        <f>_xll.qlSimpleQuoteSetValue(F16,AC16,Trigger)</f>
        <v>#N/A</v>
      </c>
      <c r="AE16" s="217"/>
    </row>
    <row r="17" spans="1:31" x14ac:dyDescent="0.2">
      <c r="A17" s="277"/>
      <c r="B17" s="52">
        <v>13</v>
      </c>
      <c r="C17" s="91" t="b">
        <v>1</v>
      </c>
      <c r="D17" s="52" t="str">
        <v>U6</v>
      </c>
      <c r="E17" s="198" t="str">
        <f t="shared" si="0"/>
        <v>GBPFUT3MU6_Quote</v>
      </c>
      <c r="F17" s="188" t="str">
        <f>_xll.qlSimpleQuote(E17,,PriceTickValue,Permanent,Trigger,ObjectOverwrite)</f>
        <v>GBPFUT3MU6_Quote#0000</v>
      </c>
      <c r="G17" s="244" t="str">
        <f>_xll.ohRangeRetrieveError(F17)</f>
        <v/>
      </c>
      <c r="H17" s="198" t="str">
        <f t="shared" si="1"/>
        <v>GBPFUT3MU6ConvAdj_Quote</v>
      </c>
      <c r="I17" s="188" t="str">
        <f>_xll.qlFuturesConvAdjustmentQuote($H17,IborIndex,$D17,$F17,Volatility,MeanReversion,Permanent,Trigger,ObjectOverwrite)</f>
        <v>GBPFUT3MU6ConvAdj_Quote#0000</v>
      </c>
      <c r="J17" s="244" t="str">
        <f>_xll.ohRangeRetrieveError(I17)</f>
        <v/>
      </c>
      <c r="K17" s="217"/>
      <c r="M17" s="277"/>
      <c r="N17" s="99">
        <v>13</v>
      </c>
      <c r="O17" s="99" t="b">
        <v>1</v>
      </c>
      <c r="P17" s="100" t="str">
        <v>U6</v>
      </c>
      <c r="Q17" s="101">
        <v>42634</v>
      </c>
      <c r="R17" s="100" t="str">
        <v>FSSU6</v>
      </c>
      <c r="S17" s="102">
        <v>42725</v>
      </c>
      <c r="T17" s="234">
        <v>99.02</v>
      </c>
      <c r="U17" s="234">
        <v>99.03</v>
      </c>
      <c r="V17" s="234">
        <v>99.03</v>
      </c>
      <c r="W17" s="234">
        <v>99.02</v>
      </c>
      <c r="X17" s="234">
        <f>_xll.qlMidSafe($T17,$U17)</f>
        <v>99.025000000000006</v>
      </c>
      <c r="Y17" s="234">
        <f t="shared" si="2"/>
        <v>1.0000000000019327E-2</v>
      </c>
      <c r="Z17" s="278"/>
      <c r="AA17" s="108">
        <v>98.715000000000003</v>
      </c>
      <c r="AB17" s="278"/>
      <c r="AC17" s="234">
        <v>98.715000000000003</v>
      </c>
      <c r="AD17" s="270" t="e">
        <f>_xll.qlSimpleQuoteSetValue(F17,AC17,Trigger)</f>
        <v>#N/A</v>
      </c>
      <c r="AE17" s="217"/>
    </row>
    <row r="18" spans="1:31" x14ac:dyDescent="0.2">
      <c r="A18" s="277"/>
      <c r="B18" s="52">
        <v>14</v>
      </c>
      <c r="C18" s="91" t="b">
        <v>1</v>
      </c>
      <c r="D18" s="52" t="str">
        <v>Z6</v>
      </c>
      <c r="E18" s="198" t="str">
        <f t="shared" si="0"/>
        <v>GBPFUT3MZ6_Quote</v>
      </c>
      <c r="F18" s="188" t="str">
        <f>_xll.qlSimpleQuote(E18,,PriceTickValue,Permanent,Trigger,ObjectOverwrite)</f>
        <v>GBPFUT3MZ6_Quote#0000</v>
      </c>
      <c r="G18" s="244" t="str">
        <f>_xll.ohRangeRetrieveError(F18)</f>
        <v/>
      </c>
      <c r="H18" s="198" t="str">
        <f t="shared" si="1"/>
        <v>GBPFUT3MZ6ConvAdj_Quote</v>
      </c>
      <c r="I18" s="188" t="str">
        <f>_xll.qlFuturesConvAdjustmentQuote($H18,IborIndex,$D18,$F18,Volatility,MeanReversion,Permanent,Trigger,ObjectOverwrite)</f>
        <v>GBPFUT3MZ6ConvAdj_Quote#0000</v>
      </c>
      <c r="J18" s="244" t="str">
        <f>_xll.ohRangeRetrieveError(I18)</f>
        <v/>
      </c>
      <c r="K18" s="217"/>
      <c r="M18" s="277"/>
      <c r="N18" s="99">
        <v>14</v>
      </c>
      <c r="O18" s="99" t="b">
        <v>1</v>
      </c>
      <c r="P18" s="100" t="str">
        <v>Z6</v>
      </c>
      <c r="Q18" s="101">
        <v>42725</v>
      </c>
      <c r="R18" s="100" t="str">
        <v>FSSZ6</v>
      </c>
      <c r="S18" s="102">
        <v>42809</v>
      </c>
      <c r="T18" s="234">
        <v>98.91</v>
      </c>
      <c r="U18" s="234">
        <v>98.92</v>
      </c>
      <c r="V18" s="234">
        <v>98.91</v>
      </c>
      <c r="W18" s="234">
        <v>98.91</v>
      </c>
      <c r="X18" s="234">
        <f>_xll.qlMidSafe($T18,$U18)</f>
        <v>98.914999999999992</v>
      </c>
      <c r="Y18" s="234">
        <f t="shared" si="2"/>
        <v>9.9999999999909051E-3</v>
      </c>
      <c r="Z18" s="278"/>
      <c r="AA18" s="108">
        <v>98.545000000000002</v>
      </c>
      <c r="AB18" s="278"/>
      <c r="AC18" s="234">
        <v>98.545000000000002</v>
      </c>
      <c r="AD18" s="270" t="e">
        <f>_xll.qlSimpleQuoteSetValue(F18,AC18,Trigger)</f>
        <v>#N/A</v>
      </c>
      <c r="AE18" s="217"/>
    </row>
    <row r="19" spans="1:31" x14ac:dyDescent="0.2">
      <c r="A19" s="277"/>
      <c r="B19" s="52">
        <v>15</v>
      </c>
      <c r="C19" s="91" t="b">
        <v>1</v>
      </c>
      <c r="D19" s="52" t="str">
        <v>H7</v>
      </c>
      <c r="E19" s="198" t="str">
        <f t="shared" si="0"/>
        <v>GBPFUT3MH7_Quote</v>
      </c>
      <c r="F19" s="188" t="str">
        <f>_xll.qlSimpleQuote(E19,,PriceTickValue,Permanent,Trigger,ObjectOverwrite)</f>
        <v>GBPFUT3MH7_Quote#0000</v>
      </c>
      <c r="G19" s="244" t="str">
        <f>_xll.ohRangeRetrieveError(F19)</f>
        <v/>
      </c>
      <c r="H19" s="198" t="str">
        <f t="shared" si="1"/>
        <v>GBPFUT3MH7ConvAdj_Quote</v>
      </c>
      <c r="I19" s="188" t="str">
        <f>_xll.qlFuturesConvAdjustmentQuote($H19,IborIndex,$D19,$F19,Volatility,MeanReversion,Permanent,Trigger,ObjectOverwrite)</f>
        <v>GBPFUT3MH7ConvAdj_Quote#0000</v>
      </c>
      <c r="J19" s="244" t="str">
        <f>_xll.ohRangeRetrieveError(I19)</f>
        <v/>
      </c>
      <c r="K19" s="217"/>
      <c r="M19" s="277"/>
      <c r="N19" s="99">
        <v>15</v>
      </c>
      <c r="O19" s="99" t="b">
        <v>1</v>
      </c>
      <c r="P19" s="100" t="str">
        <v>H7</v>
      </c>
      <c r="Q19" s="101">
        <v>42809</v>
      </c>
      <c r="R19" s="100" t="str">
        <v>FSSH7</v>
      </c>
      <c r="S19" s="102">
        <v>42907</v>
      </c>
      <c r="T19" s="234">
        <v>98.8</v>
      </c>
      <c r="U19" s="234">
        <v>98.81</v>
      </c>
      <c r="V19" s="234">
        <v>98.8</v>
      </c>
      <c r="W19" s="234">
        <v>98.79</v>
      </c>
      <c r="X19" s="234">
        <f>_xll.qlMidSafe($T19,$U19)</f>
        <v>98.805000000000007</v>
      </c>
      <c r="Y19" s="234">
        <f t="shared" si="2"/>
        <v>1.0000000000019327E-2</v>
      </c>
      <c r="Z19" s="278"/>
      <c r="AA19" s="108">
        <v>98.39500000000001</v>
      </c>
      <c r="AB19" s="278"/>
      <c r="AC19" s="234">
        <v>98.39500000000001</v>
      </c>
      <c r="AD19" s="270" t="e">
        <f>_xll.qlSimpleQuoteSetValue(F19,AC19,Trigger)</f>
        <v>#N/A</v>
      </c>
      <c r="AE19" s="217"/>
    </row>
    <row r="20" spans="1:31" x14ac:dyDescent="0.2">
      <c r="A20" s="277"/>
      <c r="B20" s="52">
        <v>16</v>
      </c>
      <c r="C20" s="91" t="b">
        <v>1</v>
      </c>
      <c r="D20" s="52" t="str">
        <v>M7</v>
      </c>
      <c r="E20" s="198" t="str">
        <f t="shared" si="0"/>
        <v>GBPFUT3MM7_Quote</v>
      </c>
      <c r="F20" s="188" t="str">
        <f>_xll.qlSimpleQuote(E20,,PriceTickValue,Permanent,Trigger,ObjectOverwrite)</f>
        <v>GBPFUT3MM7_Quote#0000</v>
      </c>
      <c r="G20" s="244" t="str">
        <f>_xll.ohRangeRetrieveError(F20)</f>
        <v/>
      </c>
      <c r="H20" s="198" t="str">
        <f t="shared" si="1"/>
        <v>GBPFUT3MM7ConvAdj_Quote</v>
      </c>
      <c r="I20" s="188" t="str">
        <f>_xll.qlFuturesConvAdjustmentQuote($H20,IborIndex,$D20,$F20,Volatility,MeanReversion,Permanent,Trigger,ObjectOverwrite)</f>
        <v>GBPFUT3MM7ConvAdj_Quote#0000</v>
      </c>
      <c r="J20" s="244" t="str">
        <f>_xll.ohRangeRetrieveError(I20)</f>
        <v/>
      </c>
      <c r="K20" s="217"/>
      <c r="M20" s="277"/>
      <c r="N20" s="99">
        <v>16</v>
      </c>
      <c r="O20" s="99" t="b">
        <v>1</v>
      </c>
      <c r="P20" s="100" t="str">
        <v>M7</v>
      </c>
      <c r="Q20" s="101">
        <v>42907</v>
      </c>
      <c r="R20" s="100" t="str">
        <v>FSSM7</v>
      </c>
      <c r="S20" s="102">
        <v>42998</v>
      </c>
      <c r="T20" s="234">
        <v>98.7</v>
      </c>
      <c r="U20" s="234">
        <v>98.71</v>
      </c>
      <c r="V20" s="234">
        <v>98.71</v>
      </c>
      <c r="W20" s="234">
        <v>98.69</v>
      </c>
      <c r="X20" s="234">
        <f>_xll.qlMidSafe($T20,$U20)</f>
        <v>98.704999999999998</v>
      </c>
      <c r="Y20" s="234">
        <f t="shared" si="2"/>
        <v>9.9999999999909051E-3</v>
      </c>
      <c r="Z20" s="278"/>
      <c r="AA20" s="108">
        <v>98.265000000000001</v>
      </c>
      <c r="AB20" s="278"/>
      <c r="AC20" s="234">
        <v>98.265000000000001</v>
      </c>
      <c r="AD20" s="270" t="e">
        <f>_xll.qlSimpleQuoteSetValue(F20,AC20,Trigger)</f>
        <v>#N/A</v>
      </c>
      <c r="AE20" s="217"/>
    </row>
    <row r="21" spans="1:31" x14ac:dyDescent="0.2">
      <c r="A21" s="277"/>
      <c r="B21" s="52">
        <v>17</v>
      </c>
      <c r="C21" s="91" t="b">
        <v>1</v>
      </c>
      <c r="D21" s="52" t="str">
        <v>U7</v>
      </c>
      <c r="E21" s="198" t="str">
        <f t="shared" si="0"/>
        <v>GBPFUT3MU7_Quote</v>
      </c>
      <c r="F21" s="188" t="str">
        <f>_xll.qlSimpleQuote(E21,,PriceTickValue,Permanent,Trigger,ObjectOverwrite)</f>
        <v>GBPFUT3MU7_Quote#0000</v>
      </c>
      <c r="G21" s="244" t="str">
        <f>_xll.ohRangeRetrieveError(F21)</f>
        <v/>
      </c>
      <c r="H21" s="198" t="str">
        <f t="shared" si="1"/>
        <v>GBPFUT3MU7ConvAdj_Quote</v>
      </c>
      <c r="I21" s="188" t="str">
        <f>_xll.qlFuturesConvAdjustmentQuote($H21,IborIndex,$D21,$F21,Volatility,MeanReversion,Permanent,Trigger,ObjectOverwrite)</f>
        <v>GBPFUT3MU7ConvAdj_Quote#0000</v>
      </c>
      <c r="J21" s="244" t="str">
        <f>_xll.ohRangeRetrieveError(I21)</f>
        <v/>
      </c>
      <c r="K21" s="217"/>
      <c r="M21" s="277"/>
      <c r="N21" s="99">
        <v>17</v>
      </c>
      <c r="O21" s="99" t="b">
        <v>1</v>
      </c>
      <c r="P21" s="100" t="str">
        <v>U7</v>
      </c>
      <c r="Q21" s="101">
        <v>42998</v>
      </c>
      <c r="R21" s="100" t="str">
        <v>FSSU7</v>
      </c>
      <c r="S21" s="102">
        <v>43089</v>
      </c>
      <c r="T21" s="234">
        <v>98.6</v>
      </c>
      <c r="U21" s="234">
        <v>98.61</v>
      </c>
      <c r="V21" s="234">
        <v>98.61</v>
      </c>
      <c r="W21" s="234">
        <v>98.59</v>
      </c>
      <c r="X21" s="234">
        <f>_xll.qlMidSafe($T21,$U21)</f>
        <v>98.60499999999999</v>
      </c>
      <c r="Y21" s="234">
        <f t="shared" si="2"/>
        <v>9.9999999999909051E-3</v>
      </c>
      <c r="Z21" s="278"/>
      <c r="AA21" s="108">
        <v>98.155000000000001</v>
      </c>
      <c r="AB21" s="278"/>
      <c r="AC21" s="234">
        <v>98.155000000000001</v>
      </c>
      <c r="AD21" s="270" t="e">
        <f>_xll.qlSimpleQuoteSetValue(F21,AC21,Trigger)</f>
        <v>#N/A</v>
      </c>
      <c r="AE21" s="217"/>
    </row>
    <row r="22" spans="1:31" x14ac:dyDescent="0.2">
      <c r="A22" s="277"/>
      <c r="B22" s="52">
        <v>18</v>
      </c>
      <c r="C22" s="91" t="b">
        <v>1</v>
      </c>
      <c r="D22" s="52" t="str">
        <v>Z7</v>
      </c>
      <c r="E22" s="198" t="str">
        <f t="shared" si="0"/>
        <v>GBPFUT3MZ7_Quote</v>
      </c>
      <c r="F22" s="188" t="str">
        <f>_xll.qlSimpleQuote(E22,,PriceTickValue,Permanent,Trigger,ObjectOverwrite)</f>
        <v>GBPFUT3MZ7_Quote#0000</v>
      </c>
      <c r="G22" s="244" t="str">
        <f>_xll.ohRangeRetrieveError(F22)</f>
        <v/>
      </c>
      <c r="H22" s="198" t="str">
        <f t="shared" si="1"/>
        <v>GBPFUT3MZ7ConvAdj_Quote</v>
      </c>
      <c r="I22" s="188" t="str">
        <f>_xll.qlFuturesConvAdjustmentQuote($H22,IborIndex,$D22,$F22,Volatility,MeanReversion,Permanent,Trigger,ObjectOverwrite)</f>
        <v>GBPFUT3MZ7ConvAdj_Quote#0000</v>
      </c>
      <c r="J22" s="244" t="str">
        <f>_xll.ohRangeRetrieveError(I22)</f>
        <v/>
      </c>
      <c r="K22" s="217"/>
      <c r="M22" s="277"/>
      <c r="N22" s="99">
        <v>18</v>
      </c>
      <c r="O22" s="99" t="b">
        <v>1</v>
      </c>
      <c r="P22" s="100" t="str">
        <v>Z7</v>
      </c>
      <c r="Q22" s="101">
        <v>43089</v>
      </c>
      <c r="R22" s="100" t="str">
        <v>FSSZ7</v>
      </c>
      <c r="S22" s="102">
        <v>43180</v>
      </c>
      <c r="T22" s="234">
        <v>98.51</v>
      </c>
      <c r="U22" s="234">
        <v>98.53</v>
      </c>
      <c r="V22" s="234">
        <v>98.52</v>
      </c>
      <c r="W22" s="234">
        <v>98.51</v>
      </c>
      <c r="X22" s="234">
        <f>_xll.qlMidSafe($T22,$U22)</f>
        <v>98.52000000000001</v>
      </c>
      <c r="Y22" s="234">
        <f t="shared" si="2"/>
        <v>2.0000000000010232E-2</v>
      </c>
      <c r="Z22" s="278"/>
      <c r="AA22" s="108">
        <v>98.064999999999998</v>
      </c>
      <c r="AB22" s="278"/>
      <c r="AC22" s="234">
        <v>98.064999999999998</v>
      </c>
      <c r="AD22" s="270" t="e">
        <f>_xll.qlSimpleQuoteSetValue(F22,AC22,Trigger)</f>
        <v>#N/A</v>
      </c>
      <c r="AE22" s="217"/>
    </row>
    <row r="23" spans="1:31" x14ac:dyDescent="0.2">
      <c r="A23" s="277"/>
      <c r="B23" s="52">
        <v>19</v>
      </c>
      <c r="C23" s="91" t="b">
        <v>1</v>
      </c>
      <c r="D23" s="52" t="str">
        <v>H8</v>
      </c>
      <c r="E23" s="198" t="str">
        <f t="shared" si="0"/>
        <v>GBPFUT3MH8_Quote</v>
      </c>
      <c r="F23" s="188" t="str">
        <f>_xll.qlSimpleQuote(E23,,PriceTickValue,Permanent,Trigger,ObjectOverwrite)</f>
        <v>GBPFUT3MH8_Quote#0000</v>
      </c>
      <c r="G23" s="244" t="str">
        <f>_xll.ohRangeRetrieveError(F23)</f>
        <v/>
      </c>
      <c r="H23" s="198" t="str">
        <f t="shared" si="1"/>
        <v>GBPFUT3MH8ConvAdj_Quote</v>
      </c>
      <c r="I23" s="188" t="str">
        <f>_xll.qlFuturesConvAdjustmentQuote($H23,IborIndex,$D23,$F23,Volatility,MeanReversion,Permanent,Trigger,ObjectOverwrite)</f>
        <v>GBPFUT3MH8ConvAdj_Quote#0000</v>
      </c>
      <c r="J23" s="244" t="str">
        <f>_xll.ohRangeRetrieveError(I23)</f>
        <v/>
      </c>
      <c r="K23" s="217"/>
      <c r="M23" s="277"/>
      <c r="N23" s="99">
        <v>19</v>
      </c>
      <c r="O23" s="99" t="b">
        <v>1</v>
      </c>
      <c r="P23" s="100" t="str">
        <v>H8</v>
      </c>
      <c r="Q23" s="101">
        <v>43180</v>
      </c>
      <c r="R23" s="100" t="str">
        <v>FSSH8</v>
      </c>
      <c r="S23" s="102">
        <v>43271</v>
      </c>
      <c r="T23" s="234">
        <v>98.43</v>
      </c>
      <c r="U23" s="234">
        <v>98.44</v>
      </c>
      <c r="V23" s="234">
        <v>98.43</v>
      </c>
      <c r="W23" s="234">
        <v>98.42</v>
      </c>
      <c r="X23" s="234">
        <f>_xll.qlMidSafe($T23,$U23)</f>
        <v>98.435000000000002</v>
      </c>
      <c r="Y23" s="234">
        <f t="shared" si="2"/>
        <v>9.9999999999909051E-3</v>
      </c>
      <c r="Z23" s="278"/>
      <c r="AA23" s="108">
        <v>97.984999999999999</v>
      </c>
      <c r="AB23" s="278"/>
      <c r="AC23" s="234">
        <v>97.984999999999999</v>
      </c>
      <c r="AD23" s="270" t="e">
        <f>_xll.qlSimpleQuoteSetValue(F23,AC23,Trigger)</f>
        <v>#N/A</v>
      </c>
      <c r="AE23" s="217"/>
    </row>
    <row r="24" spans="1:31" x14ac:dyDescent="0.2">
      <c r="A24" s="277"/>
      <c r="B24" s="52">
        <v>20</v>
      </c>
      <c r="C24" s="91" t="b">
        <v>1</v>
      </c>
      <c r="D24" s="52" t="str">
        <v>M8</v>
      </c>
      <c r="E24" s="198" t="str">
        <f t="shared" si="0"/>
        <v>GBPFUT3MM8_Quote</v>
      </c>
      <c r="F24" s="188" t="str">
        <f>_xll.qlSimpleQuote(E24,,PriceTickValue,Permanent,Trigger,ObjectOverwrite)</f>
        <v>GBPFUT3MM8_Quote#0000</v>
      </c>
      <c r="G24" s="244" t="str">
        <f>_xll.ohRangeRetrieveError(F24)</f>
        <v/>
      </c>
      <c r="H24" s="198" t="str">
        <f t="shared" si="1"/>
        <v>GBPFUT3MM8ConvAdj_Quote</v>
      </c>
      <c r="I24" s="188" t="str">
        <f>_xll.qlFuturesConvAdjustmentQuote($H24,IborIndex,$D24,$F24,Volatility,MeanReversion,Permanent,Trigger,ObjectOverwrite)</f>
        <v>GBPFUT3MM8ConvAdj_Quote#0000</v>
      </c>
      <c r="J24" s="244" t="str">
        <f>_xll.ohRangeRetrieveError(I24)</f>
        <v/>
      </c>
      <c r="K24" s="217"/>
      <c r="M24" s="277"/>
      <c r="N24" s="99">
        <v>20</v>
      </c>
      <c r="O24" s="99" t="b">
        <v>1</v>
      </c>
      <c r="P24" s="100" t="str">
        <v>M8</v>
      </c>
      <c r="Q24" s="101">
        <v>43271</v>
      </c>
      <c r="R24" s="100" t="str">
        <v>FSSM8</v>
      </c>
      <c r="S24" s="102">
        <v>43362</v>
      </c>
      <c r="T24" s="234">
        <v>98.33</v>
      </c>
      <c r="U24" s="234">
        <v>98.34</v>
      </c>
      <c r="V24" s="234">
        <v>98.34</v>
      </c>
      <c r="W24" s="234">
        <v>98.33</v>
      </c>
      <c r="X24" s="234">
        <f>_xll.qlMidSafe($T24,$U24)</f>
        <v>98.335000000000008</v>
      </c>
      <c r="Y24" s="234">
        <f t="shared" si="2"/>
        <v>1.0000000000019327E-2</v>
      </c>
      <c r="Z24" s="278"/>
      <c r="AA24" s="108">
        <v>97.905000000000001</v>
      </c>
      <c r="AB24" s="278"/>
      <c r="AC24" s="234">
        <v>97.905000000000001</v>
      </c>
      <c r="AD24" s="270" t="e">
        <f>_xll.qlSimpleQuoteSetValue(F24,AC24,Trigger)</f>
        <v>#N/A</v>
      </c>
      <c r="AE24" s="217"/>
    </row>
    <row r="25" spans="1:31" x14ac:dyDescent="0.2">
      <c r="A25" s="277"/>
      <c r="B25" s="52">
        <v>21</v>
      </c>
      <c r="C25" s="91" t="b">
        <v>1</v>
      </c>
      <c r="D25" s="52" t="str">
        <v>U8</v>
      </c>
      <c r="E25" s="198" t="str">
        <f t="shared" si="0"/>
        <v>GBPFUT3MU8_Quote</v>
      </c>
      <c r="F25" s="188" t="str">
        <f>_xll.qlSimpleQuote(E25,,PriceTickValue,Permanent,Trigger,ObjectOverwrite)</f>
        <v>GBPFUT3MU8_Quote#0000</v>
      </c>
      <c r="G25" s="244" t="str">
        <f>_xll.ohRangeRetrieveError(F25)</f>
        <v/>
      </c>
      <c r="H25" s="198" t="str">
        <f t="shared" si="1"/>
        <v>GBPFUT3MU8ConvAdj_Quote</v>
      </c>
      <c r="I25" s="188" t="str">
        <f>_xll.qlFuturesConvAdjustmentQuote($H25,IborIndex,$D25,$F25,Volatility,MeanReversion,Permanent,Trigger,ObjectOverwrite)</f>
        <v>GBPFUT3MU8ConvAdj_Quote#0000</v>
      </c>
      <c r="J25" s="244" t="str">
        <f>_xll.ohRangeRetrieveError(I25)</f>
        <v/>
      </c>
      <c r="K25" s="217"/>
      <c r="M25" s="277"/>
      <c r="N25" s="99">
        <v>21</v>
      </c>
      <c r="O25" s="99" t="b">
        <v>1</v>
      </c>
      <c r="P25" s="100" t="str">
        <v>U8</v>
      </c>
      <c r="Q25" s="101">
        <v>43362</v>
      </c>
      <c r="R25" s="100" t="str">
        <v>FSSU8</v>
      </c>
      <c r="S25" s="102">
        <v>43453</v>
      </c>
      <c r="T25" s="234">
        <v>98.24</v>
      </c>
      <c r="U25" s="234">
        <v>98.25</v>
      </c>
      <c r="V25" s="234">
        <v>98.25</v>
      </c>
      <c r="W25" s="234">
        <v>98.24</v>
      </c>
      <c r="X25" s="234">
        <f>_xll.qlMidSafe($T25,$U25)</f>
        <v>98.245000000000005</v>
      </c>
      <c r="Y25" s="234">
        <f t="shared" si="2"/>
        <v>1.0000000000019327E-2</v>
      </c>
      <c r="Z25" s="278"/>
      <c r="AA25" s="108">
        <v>97.835000000000008</v>
      </c>
      <c r="AB25" s="278"/>
      <c r="AC25" s="234">
        <v>97.835000000000008</v>
      </c>
      <c r="AD25" s="270" t="e">
        <f>_xll.qlSimpleQuoteSetValue(F25,AC25,Trigger)</f>
        <v>#N/A</v>
      </c>
      <c r="AE25" s="217"/>
    </row>
    <row r="26" spans="1:31" x14ac:dyDescent="0.2">
      <c r="A26" s="277"/>
      <c r="B26" s="52">
        <v>22</v>
      </c>
      <c r="C26" s="91" t="b">
        <v>1</v>
      </c>
      <c r="D26" s="52" t="str">
        <v>Z8</v>
      </c>
      <c r="E26" s="198" t="str">
        <f t="shared" si="0"/>
        <v>GBPFUT3MZ8_Quote</v>
      </c>
      <c r="F26" s="188" t="str">
        <f>_xll.qlSimpleQuote(E26,,PriceTickValue,Permanent,Trigger,ObjectOverwrite)</f>
        <v>GBPFUT3MZ8_Quote#0000</v>
      </c>
      <c r="G26" s="244" t="str">
        <f>_xll.ohRangeRetrieveError(F26)</f>
        <v/>
      </c>
      <c r="H26" s="198" t="str">
        <f t="shared" si="1"/>
        <v>GBPFUT3MZ8ConvAdj_Quote</v>
      </c>
      <c r="I26" s="188" t="str">
        <f>_xll.qlFuturesConvAdjustmentQuote($H26,IborIndex,$D26,$F26,Volatility,MeanReversion,Permanent,Trigger,ObjectOverwrite)</f>
        <v>GBPFUT3MZ8ConvAdj_Quote#0000</v>
      </c>
      <c r="J26" s="244" t="str">
        <f>_xll.ohRangeRetrieveError(I26)</f>
        <v/>
      </c>
      <c r="K26" s="217"/>
      <c r="M26" s="277"/>
      <c r="N26" s="99">
        <v>22</v>
      </c>
      <c r="O26" s="99" t="b">
        <v>1</v>
      </c>
      <c r="P26" s="100" t="str">
        <v>Z8</v>
      </c>
      <c r="Q26" s="101">
        <v>43453</v>
      </c>
      <c r="R26" s="100" t="str">
        <v>FSSZ8</v>
      </c>
      <c r="S26" s="102">
        <v>43544</v>
      </c>
      <c r="T26" s="234">
        <v>98.16</v>
      </c>
      <c r="U26" s="234">
        <v>98.18</v>
      </c>
      <c r="V26" s="234">
        <v>98.17</v>
      </c>
      <c r="W26" s="234">
        <v>98.16</v>
      </c>
      <c r="X26" s="234">
        <f>_xll.qlMidSafe($T26,$U26)</f>
        <v>98.17</v>
      </c>
      <c r="Y26" s="234">
        <f t="shared" si="2"/>
        <v>2.0000000000010232E-2</v>
      </c>
      <c r="Z26" s="278"/>
      <c r="AA26" s="108">
        <v>97.765000000000001</v>
      </c>
      <c r="AB26" s="278"/>
      <c r="AC26" s="234">
        <v>97.765000000000001</v>
      </c>
      <c r="AD26" s="270" t="e">
        <f>_xll.qlSimpleQuoteSetValue(F26,AC26,Trigger)</f>
        <v>#N/A</v>
      </c>
      <c r="AE26" s="217"/>
    </row>
    <row r="27" spans="1:31" x14ac:dyDescent="0.2">
      <c r="A27" s="277"/>
      <c r="B27" s="52">
        <v>23</v>
      </c>
      <c r="C27" s="91" t="b">
        <v>1</v>
      </c>
      <c r="D27" s="52" t="str">
        <v>H9</v>
      </c>
      <c r="E27" s="198" t="str">
        <f t="shared" si="0"/>
        <v>GBPFUT3MH9_Quote</v>
      </c>
      <c r="F27" s="188" t="str">
        <f>_xll.qlSimpleQuote(E27,,PriceTickValue,Permanent,Trigger,ObjectOverwrite)</f>
        <v>GBPFUT3MH9_Quote#0000</v>
      </c>
      <c r="G27" s="244" t="str">
        <f>_xll.ohRangeRetrieveError(F27)</f>
        <v/>
      </c>
      <c r="H27" s="198" t="str">
        <f t="shared" si="1"/>
        <v>GBPFUT3MH9ConvAdj_Quote</v>
      </c>
      <c r="I27" s="188" t="str">
        <f>_xll.qlFuturesConvAdjustmentQuote($H27,IborIndex,$D27,$F27,Volatility,MeanReversion,Permanent,Trigger,ObjectOverwrite)</f>
        <v>GBPFUT3MH9ConvAdj_Quote#0000</v>
      </c>
      <c r="J27" s="244" t="str">
        <f>_xll.ohRangeRetrieveError(I27)</f>
        <v/>
      </c>
      <c r="K27" s="217"/>
      <c r="M27" s="277"/>
      <c r="N27" s="99">
        <v>23</v>
      </c>
      <c r="O27" s="99" t="b">
        <v>1</v>
      </c>
      <c r="P27" s="100" t="str">
        <v>H9</v>
      </c>
      <c r="Q27" s="101">
        <v>43544</v>
      </c>
      <c r="R27" s="100" t="str">
        <v>FSSH9</v>
      </c>
      <c r="S27" s="102">
        <v>43635</v>
      </c>
      <c r="T27" s="234">
        <v>98.09</v>
      </c>
      <c r="U27" s="234">
        <v>98.1</v>
      </c>
      <c r="V27" s="234">
        <v>98.1</v>
      </c>
      <c r="W27" s="234">
        <v>98.08</v>
      </c>
      <c r="X27" s="234">
        <f>_xll.qlMidSafe($T27,$U27)</f>
        <v>98.094999999999999</v>
      </c>
      <c r="Y27" s="234">
        <f t="shared" si="2"/>
        <v>9.9999999999909051E-3</v>
      </c>
      <c r="Z27" s="278"/>
      <c r="AA27" s="108">
        <v>97.694999999999993</v>
      </c>
      <c r="AB27" s="278"/>
      <c r="AC27" s="234">
        <v>97.694999999999993</v>
      </c>
      <c r="AD27" s="270" t="e">
        <f>_xll.qlSimpleQuoteSetValue(F27,AC27,Trigger)</f>
        <v>#N/A</v>
      </c>
      <c r="AE27" s="217"/>
    </row>
    <row r="28" spans="1:31" x14ac:dyDescent="0.2">
      <c r="A28" s="277"/>
      <c r="B28" s="52">
        <v>24</v>
      </c>
      <c r="C28" s="91" t="b">
        <v>1</v>
      </c>
      <c r="D28" s="52" t="str">
        <v>M9</v>
      </c>
      <c r="E28" s="198" t="str">
        <f t="shared" si="0"/>
        <v>GBPFUT3MM9_Quote</v>
      </c>
      <c r="F28" s="188" t="str">
        <f>_xll.qlSimpleQuote(E28,,PriceTickValue,Permanent,Trigger,ObjectOverwrite)</f>
        <v>GBPFUT3MM9_Quote#0000</v>
      </c>
      <c r="G28" s="244" t="str">
        <f>_xll.ohRangeRetrieveError(F28)</f>
        <v/>
      </c>
      <c r="H28" s="198" t="str">
        <f t="shared" si="1"/>
        <v>GBPFUT3MM9ConvAdj_Quote</v>
      </c>
      <c r="I28" s="188" t="str">
        <f>_xll.qlFuturesConvAdjustmentQuote($H28,IborIndex,$D28,$F28,Volatility,MeanReversion,Permanent,Trigger,ObjectOverwrite)</f>
        <v>GBPFUT3MM9ConvAdj_Quote#0000</v>
      </c>
      <c r="J28" s="244" t="str">
        <f>_xll.ohRangeRetrieveError(I28)</f>
        <v/>
      </c>
      <c r="K28" s="217"/>
      <c r="M28" s="277"/>
      <c r="N28" s="99">
        <v>24</v>
      </c>
      <c r="O28" s="99" t="b">
        <v>1</v>
      </c>
      <c r="P28" s="100" t="str">
        <v>M9</v>
      </c>
      <c r="Q28" s="101">
        <v>43635</v>
      </c>
      <c r="R28" s="100" t="str">
        <v>FSSM9</v>
      </c>
      <c r="S28" s="102">
        <v>43726</v>
      </c>
      <c r="T28" s="234">
        <v>98.02</v>
      </c>
      <c r="U28" s="234">
        <v>98.03</v>
      </c>
      <c r="V28" s="234">
        <v>98.04</v>
      </c>
      <c r="W28" s="234">
        <v>98.01</v>
      </c>
      <c r="X28" s="234">
        <f>_xll.qlMidSafe($T28,$U28)</f>
        <v>98.025000000000006</v>
      </c>
      <c r="Y28" s="234">
        <f t="shared" si="2"/>
        <v>1.0000000000019327E-2</v>
      </c>
      <c r="Z28" s="278"/>
      <c r="AA28" s="108">
        <v>97.63</v>
      </c>
      <c r="AB28" s="278"/>
      <c r="AC28" s="234">
        <v>97.63</v>
      </c>
      <c r="AD28" s="270" t="e">
        <f>_xll.qlSimpleQuoteSetValue(F28,AC28,Trigger)</f>
        <v>#N/A</v>
      </c>
      <c r="AE28" s="217"/>
    </row>
    <row r="29" spans="1:31" x14ac:dyDescent="0.2">
      <c r="A29" s="277"/>
      <c r="B29" s="52">
        <v>25</v>
      </c>
      <c r="C29" s="91" t="b">
        <v>1</v>
      </c>
      <c r="D29" s="52" t="str">
        <v>U9</v>
      </c>
      <c r="E29" s="198" t="str">
        <f t="shared" si="0"/>
        <v>GBPFUT3MU9_Quote</v>
      </c>
      <c r="F29" s="188" t="str">
        <f>_xll.qlSimpleQuote(E29,,PriceTickValue,Permanent,Trigger,ObjectOverwrite)</f>
        <v>GBPFUT3MU9_Quote#0000</v>
      </c>
      <c r="G29" s="244" t="str">
        <f>_xll.ohRangeRetrieveError(F29)</f>
        <v/>
      </c>
      <c r="H29" s="198" t="str">
        <f t="shared" si="1"/>
        <v>GBPFUT3MU9ConvAdj_Quote</v>
      </c>
      <c r="I29" s="188" t="str">
        <f>_xll.qlFuturesConvAdjustmentQuote($H29,IborIndex,$D29,$F29,Volatility,MeanReversion,Permanent,Trigger,ObjectOverwrite)</f>
        <v>GBPFUT3MU9ConvAdj_Quote#0000</v>
      </c>
      <c r="J29" s="244" t="str">
        <f>_xll.ohRangeRetrieveError(I29)</f>
        <v/>
      </c>
      <c r="K29" s="217"/>
      <c r="M29" s="277"/>
      <c r="N29" s="99">
        <v>25</v>
      </c>
      <c r="O29" s="99" t="b">
        <v>1</v>
      </c>
      <c r="P29" s="100" t="str">
        <v>U9</v>
      </c>
      <c r="Q29" s="101">
        <v>43726</v>
      </c>
      <c r="R29" s="100" t="str">
        <v>FSSU9</v>
      </c>
      <c r="S29" s="102">
        <v>43817</v>
      </c>
      <c r="T29" s="234">
        <v>97.94</v>
      </c>
      <c r="U29" s="234">
        <v>97.96</v>
      </c>
      <c r="V29" s="234">
        <v>0</v>
      </c>
      <c r="W29" s="234">
        <v>97.94</v>
      </c>
      <c r="X29" s="234">
        <f>_xll.qlMidSafe($T29,$U29)</f>
        <v>97.949999999999989</v>
      </c>
      <c r="Y29" s="234">
        <f t="shared" si="2"/>
        <v>1.999999999998181E-2</v>
      </c>
      <c r="Z29" s="278"/>
      <c r="AA29" s="108">
        <v>97.564999999999998</v>
      </c>
      <c r="AB29" s="278"/>
      <c r="AC29" s="234">
        <v>97.564999999999998</v>
      </c>
      <c r="AD29" s="270" t="e">
        <f>_xll.qlSimpleQuoteSetValue(F29,AC29,Trigger)</f>
        <v>#N/A</v>
      </c>
      <c r="AE29" s="217"/>
    </row>
    <row r="30" spans="1:31" x14ac:dyDescent="0.2">
      <c r="A30" s="277"/>
      <c r="B30" s="52">
        <v>26</v>
      </c>
      <c r="C30" s="91" t="b">
        <v>1</v>
      </c>
      <c r="D30" s="52" t="str">
        <v>Z9</v>
      </c>
      <c r="E30" s="198" t="str">
        <f t="shared" si="0"/>
        <v>GBPFUT3MZ9_Quote</v>
      </c>
      <c r="F30" s="188" t="str">
        <f>_xll.qlSimpleQuote(E30,,PriceTickValue,Permanent,Trigger,ObjectOverwrite)</f>
        <v>GBPFUT3MZ9_Quote#0000</v>
      </c>
      <c r="G30" s="244" t="str">
        <f>_xll.ohRangeRetrieveError(F30)</f>
        <v/>
      </c>
      <c r="H30" s="198" t="str">
        <f t="shared" si="1"/>
        <v>GBPFUT3MZ9ConvAdj_Quote</v>
      </c>
      <c r="I30" s="188" t="str">
        <f>_xll.qlFuturesConvAdjustmentQuote($H30,IborIndex,$D30,$F30,Volatility,MeanReversion,Permanent,Trigger,ObjectOverwrite)</f>
        <v>GBPFUT3MZ9ConvAdj_Quote#0000</v>
      </c>
      <c r="J30" s="244" t="str">
        <f>_xll.ohRangeRetrieveError(I30)</f>
        <v/>
      </c>
      <c r="K30" s="217"/>
      <c r="M30" s="277"/>
      <c r="N30" s="99">
        <v>26</v>
      </c>
      <c r="O30" s="99" t="b">
        <v>1</v>
      </c>
      <c r="P30" s="100" t="str">
        <v>Z9</v>
      </c>
      <c r="Q30" s="101">
        <v>43817</v>
      </c>
      <c r="R30" s="100" t="str">
        <v>FSSZ9</v>
      </c>
      <c r="S30" s="102">
        <v>43908</v>
      </c>
      <c r="T30" s="234">
        <v>97.87</v>
      </c>
      <c r="U30" s="234">
        <v>97.9</v>
      </c>
      <c r="V30" s="234">
        <v>0</v>
      </c>
      <c r="W30" s="234">
        <v>97.88</v>
      </c>
      <c r="X30" s="234">
        <f>_xll.qlMidSafe($T30,$U30)</f>
        <v>97.885000000000005</v>
      </c>
      <c r="Y30" s="234">
        <f t="shared" si="2"/>
        <v>3.0000000000001137E-2</v>
      </c>
      <c r="Z30" s="278"/>
      <c r="AA30" s="108">
        <v>97.490000000000009</v>
      </c>
      <c r="AB30" s="278"/>
      <c r="AC30" s="234">
        <v>97.490000000000009</v>
      </c>
      <c r="AD30" s="270" t="e">
        <f>_xll.qlSimpleQuoteSetValue(F30,AC30,Trigger)</f>
        <v>#N/A</v>
      </c>
      <c r="AE30" s="217"/>
    </row>
    <row r="31" spans="1:31" x14ac:dyDescent="0.2">
      <c r="A31" s="277"/>
      <c r="B31" s="52">
        <v>27</v>
      </c>
      <c r="C31" s="91" t="b">
        <v>1</v>
      </c>
      <c r="D31" s="52" t="str">
        <v>H0</v>
      </c>
      <c r="E31" s="198" t="str">
        <f t="shared" si="0"/>
        <v>GBPFUT3MH0_Quote</v>
      </c>
      <c r="F31" s="188" t="str">
        <f>_xll.qlSimpleQuote(E31,,PriceTickValue,Permanent,Trigger,ObjectOverwrite)</f>
        <v>GBPFUT3MH0_Quote#0000</v>
      </c>
      <c r="G31" s="244" t="str">
        <f>_xll.ohRangeRetrieveError(F31)</f>
        <v/>
      </c>
      <c r="H31" s="198" t="str">
        <f t="shared" si="1"/>
        <v>GBPFUT3MH0ConvAdj_Quote</v>
      </c>
      <c r="I31" s="188" t="str">
        <f>_xll.qlFuturesConvAdjustmentQuote($H31,IborIndex,$D31,$F31,Volatility,MeanReversion,Permanent,Trigger,ObjectOverwrite)</f>
        <v>GBPFUT3MH0ConvAdj_Quote#0000</v>
      </c>
      <c r="J31" s="244" t="str">
        <f>_xll.ohRangeRetrieveError(I31)</f>
        <v/>
      </c>
      <c r="K31" s="217"/>
      <c r="M31" s="277"/>
      <c r="N31" s="99">
        <v>27</v>
      </c>
      <c r="O31" s="99" t="b">
        <v>1</v>
      </c>
      <c r="P31" s="100" t="str">
        <v>H0</v>
      </c>
      <c r="Q31" s="101">
        <v>43908</v>
      </c>
      <c r="R31" s="100" t="str">
        <v>FSSH0</v>
      </c>
      <c r="S31" s="102">
        <v>43999</v>
      </c>
      <c r="T31" s="234">
        <v>97.81</v>
      </c>
      <c r="U31" s="234">
        <v>97.84</v>
      </c>
      <c r="V31" s="234">
        <v>0</v>
      </c>
      <c r="W31" s="234">
        <v>97.82</v>
      </c>
      <c r="X31" s="234">
        <f>_xll.qlMidSafe($T31,$U31)</f>
        <v>97.825000000000003</v>
      </c>
      <c r="Y31" s="234">
        <f t="shared" si="2"/>
        <v>3.0000000000001137E-2</v>
      </c>
      <c r="Z31" s="278"/>
      <c r="AA31" s="108">
        <v>97.44</v>
      </c>
      <c r="AB31" s="278"/>
      <c r="AC31" s="234">
        <v>97.44</v>
      </c>
      <c r="AD31" s="270" t="e">
        <f>_xll.qlSimpleQuoteSetValue(F31,AC31,Trigger)</f>
        <v>#N/A</v>
      </c>
      <c r="AE31" s="217"/>
    </row>
    <row r="32" spans="1:31" x14ac:dyDescent="0.2">
      <c r="A32" s="277"/>
      <c r="B32" s="52">
        <v>28</v>
      </c>
      <c r="C32" s="91" t="b">
        <v>1</v>
      </c>
      <c r="D32" s="52" t="str">
        <v>M0</v>
      </c>
      <c r="E32" s="198" t="str">
        <f t="shared" si="0"/>
        <v>GBPFUT3MM0_Quote</v>
      </c>
      <c r="F32" s="188" t="str">
        <f>_xll.qlSimpleQuote(E32,,PriceTickValue,Permanent,Trigger,ObjectOverwrite)</f>
        <v>GBPFUT3MM0_Quote#0000</v>
      </c>
      <c r="G32" s="244" t="str">
        <f>_xll.ohRangeRetrieveError(F32)</f>
        <v/>
      </c>
      <c r="H32" s="198" t="str">
        <f t="shared" si="1"/>
        <v>GBPFUT3MM0ConvAdj_Quote</v>
      </c>
      <c r="I32" s="188" t="str">
        <f>_xll.qlFuturesConvAdjustmentQuote($H32,IborIndex,$D32,$F32,Volatility,MeanReversion,Permanent,Trigger,ObjectOverwrite)</f>
        <v>GBPFUT3MM0ConvAdj_Quote#0000</v>
      </c>
      <c r="J32" s="244" t="str">
        <f>_xll.ohRangeRetrieveError(I32)</f>
        <v/>
      </c>
      <c r="K32" s="217"/>
      <c r="M32" s="277"/>
      <c r="N32" s="99">
        <v>28</v>
      </c>
      <c r="O32" s="99" t="b">
        <v>1</v>
      </c>
      <c r="P32" s="100" t="str">
        <v>M0</v>
      </c>
      <c r="Q32" s="101">
        <v>43999</v>
      </c>
      <c r="R32" s="100" t="str">
        <v>FSSM0</v>
      </c>
      <c r="S32" s="102">
        <v>44090</v>
      </c>
      <c r="T32" s="234">
        <v>97.77</v>
      </c>
      <c r="U32" s="234">
        <v>97.8</v>
      </c>
      <c r="V32" s="234">
        <v>0</v>
      </c>
      <c r="W32" s="234">
        <v>97.77</v>
      </c>
      <c r="X32" s="234">
        <f>_xll.qlMidSafe($T32,$U32)</f>
        <v>97.784999999999997</v>
      </c>
      <c r="Y32" s="234">
        <f t="shared" si="2"/>
        <v>3.0000000000001137E-2</v>
      </c>
      <c r="Z32" s="278"/>
      <c r="AA32" s="108">
        <v>97.384999999999991</v>
      </c>
      <c r="AB32" s="278"/>
      <c r="AC32" s="234">
        <v>97.384999999999991</v>
      </c>
      <c r="AD32" s="270" t="e">
        <f>_xll.qlSimpleQuoteSetValue(F32,AC32,Trigger)</f>
        <v>#N/A</v>
      </c>
      <c r="AE32" s="217"/>
    </row>
    <row r="33" spans="1:31" x14ac:dyDescent="0.2">
      <c r="A33" s="277"/>
      <c r="B33" s="52">
        <v>29</v>
      </c>
      <c r="C33" s="91" t="b">
        <v>1</v>
      </c>
      <c r="D33" s="52" t="str">
        <v>U0</v>
      </c>
      <c r="E33" s="198" t="str">
        <f t="shared" si="0"/>
        <v>GBPFUT3MU0_Quote</v>
      </c>
      <c r="F33" s="188" t="str">
        <f>_xll.qlSimpleQuote(E33,,PriceTickValue,Permanent,Trigger,ObjectOverwrite)</f>
        <v>GBPFUT3MU0_Quote#0000</v>
      </c>
      <c r="G33" s="244" t="str">
        <f>_xll.ohRangeRetrieveError(F33)</f>
        <v/>
      </c>
      <c r="H33" s="198" t="str">
        <f t="shared" si="1"/>
        <v>GBPFUT3MU0ConvAdj_Quote</v>
      </c>
      <c r="I33" s="188" t="str">
        <f>_xll.qlFuturesConvAdjustmentQuote($H33,IborIndex,$D33,$F33,Volatility,MeanReversion,Permanent,Trigger,ObjectOverwrite)</f>
        <v>GBPFUT3MU0ConvAdj_Quote#0000</v>
      </c>
      <c r="J33" s="244" t="str">
        <f>_xll.ohRangeRetrieveError(I33)</f>
        <v/>
      </c>
      <c r="K33" s="217"/>
      <c r="M33" s="277"/>
      <c r="N33" s="99">
        <v>29</v>
      </c>
      <c r="O33" s="99" t="b">
        <v>1</v>
      </c>
      <c r="P33" s="100" t="str">
        <v>U0</v>
      </c>
      <c r="Q33" s="101">
        <v>44090</v>
      </c>
      <c r="R33" s="100" t="str">
        <v>FSSU0</v>
      </c>
      <c r="S33" s="102">
        <v>44181</v>
      </c>
      <c r="T33" s="234">
        <v>97.7</v>
      </c>
      <c r="U33" s="234">
        <v>97.75</v>
      </c>
      <c r="V33" s="234">
        <v>0</v>
      </c>
      <c r="W33" s="234">
        <v>97.72</v>
      </c>
      <c r="X33" s="234">
        <f>_xll.qlMidSafe($T33,$U33)</f>
        <v>97.724999999999994</v>
      </c>
      <c r="Y33" s="234">
        <f t="shared" si="2"/>
        <v>4.9999999999982947E-2</v>
      </c>
      <c r="Z33" s="278"/>
      <c r="AA33" s="108">
        <v>97.35</v>
      </c>
      <c r="AB33" s="278"/>
      <c r="AC33" s="234">
        <v>97.35</v>
      </c>
      <c r="AD33" s="270" t="e">
        <f>_xll.qlSimpleQuoteSetValue(F33,AC33,Trigger)</f>
        <v>#N/A</v>
      </c>
      <c r="AE33" s="217"/>
    </row>
    <row r="34" spans="1:31" x14ac:dyDescent="0.2">
      <c r="A34" s="277"/>
      <c r="B34" s="52">
        <v>30</v>
      </c>
      <c r="C34" s="91" t="b">
        <v>1</v>
      </c>
      <c r="D34" s="52" t="str">
        <v>Z0</v>
      </c>
      <c r="E34" s="198" t="str">
        <f t="shared" si="0"/>
        <v>GBPFUT3MZ0_Quote</v>
      </c>
      <c r="F34" s="188" t="str">
        <f>_xll.qlSimpleQuote(E34,,PriceTickValue,Permanent,Trigger,ObjectOverwrite)</f>
        <v>GBPFUT3MZ0_Quote#0000</v>
      </c>
      <c r="G34" s="244" t="str">
        <f>_xll.ohRangeRetrieveError(F34)</f>
        <v/>
      </c>
      <c r="H34" s="198" t="str">
        <f t="shared" si="1"/>
        <v>GBPFUT3MZ0ConvAdj_Quote</v>
      </c>
      <c r="I34" s="188" t="str">
        <f>_xll.qlFuturesConvAdjustmentQuote($H34,IborIndex,$D34,$F34,Volatility,MeanReversion,Permanent,Trigger,ObjectOverwrite)</f>
        <v>GBPFUT3MZ0ConvAdj_Quote#0000</v>
      </c>
      <c r="J34" s="244" t="str">
        <f>_xll.ohRangeRetrieveError(I34)</f>
        <v/>
      </c>
      <c r="K34" s="217"/>
      <c r="M34" s="277"/>
      <c r="N34" s="99">
        <v>30</v>
      </c>
      <c r="O34" s="99" t="b">
        <v>1</v>
      </c>
      <c r="P34" s="100" t="str">
        <v>Z0</v>
      </c>
      <c r="Q34" s="101">
        <v>44181</v>
      </c>
      <c r="R34" s="100" t="str">
        <v>FSSZ0</v>
      </c>
      <c r="S34" s="102">
        <v>44272</v>
      </c>
      <c r="T34" s="234">
        <v>97.65</v>
      </c>
      <c r="U34" s="234">
        <v>97.71</v>
      </c>
      <c r="V34" s="234">
        <v>0</v>
      </c>
      <c r="W34" s="234">
        <v>97.68</v>
      </c>
      <c r="X34" s="234">
        <f>_xll.qlMidSafe($T34,$U34)</f>
        <v>97.68</v>
      </c>
      <c r="Y34" s="234">
        <f t="shared" si="2"/>
        <v>6.0000000000002274E-2</v>
      </c>
      <c r="Z34" s="278"/>
      <c r="AA34" s="108">
        <v>97.305000000000007</v>
      </c>
      <c r="AB34" s="278"/>
      <c r="AC34" s="234">
        <v>97.305000000000007</v>
      </c>
      <c r="AD34" s="270" t="e">
        <f>_xll.qlSimpleQuoteSetValue(F34,AC34,Trigger)</f>
        <v>#N/A</v>
      </c>
      <c r="AE34" s="217"/>
    </row>
    <row r="35" spans="1:31" x14ac:dyDescent="0.2">
      <c r="A35" s="277"/>
      <c r="B35" s="52">
        <v>31</v>
      </c>
      <c r="C35" s="91" t="b">
        <v>1</v>
      </c>
      <c r="D35" s="52" t="str">
        <v>H1</v>
      </c>
      <c r="E35" s="198" t="str">
        <f t="shared" si="0"/>
        <v>GBPFUT3MH1_Quote</v>
      </c>
      <c r="F35" s="188" t="str">
        <f>_xll.qlSimpleQuote(E35,,PriceTickValue,Permanent,Trigger,ObjectOverwrite)</f>
        <v>GBPFUT3MH1_Quote#0000</v>
      </c>
      <c r="G35" s="244" t="str">
        <f>_xll.ohRangeRetrieveError(F35)</f>
        <v/>
      </c>
      <c r="H35" s="198" t="str">
        <f t="shared" si="1"/>
        <v>GBPFUT3MH1ConvAdj_Quote</v>
      </c>
      <c r="I35" s="188" t="str">
        <f>_xll.qlFuturesConvAdjustmentQuote($H35,IborIndex,$D35,$F35,Volatility,MeanReversion,Permanent,Trigger,ObjectOverwrite)</f>
        <v>GBPFUT3MH1ConvAdj_Quote#0000</v>
      </c>
      <c r="J35" s="244" t="str">
        <f>_xll.ohRangeRetrieveError(I35)</f>
        <v/>
      </c>
      <c r="K35" s="217"/>
      <c r="M35" s="277"/>
      <c r="N35" s="99">
        <v>31</v>
      </c>
      <c r="O35" s="99" t="b">
        <v>1</v>
      </c>
      <c r="P35" s="100" t="str">
        <v>H1</v>
      </c>
      <c r="Q35" s="101">
        <v>44272</v>
      </c>
      <c r="R35" s="100" t="str">
        <v>FSSH1</v>
      </c>
      <c r="S35" s="102">
        <v>44363</v>
      </c>
      <c r="T35" s="234">
        <v>0</v>
      </c>
      <c r="U35" s="234">
        <v>0</v>
      </c>
      <c r="V35" s="234">
        <v>0</v>
      </c>
      <c r="W35" s="234">
        <v>97.64</v>
      </c>
      <c r="X35" s="234" t="e">
        <f>_xll.qlMidSafe($T35,$U35)</f>
        <v>#NUM!</v>
      </c>
      <c r="Y35" s="234" t="e">
        <f t="shared" si="2"/>
        <v>#NUM!</v>
      </c>
      <c r="Z35" s="278"/>
      <c r="AA35" s="108" t="e">
        <v>#NUM!</v>
      </c>
      <c r="AB35" s="278"/>
      <c r="AC35" s="234" t="e">
        <v>#NUM!</v>
      </c>
      <c r="AD35" s="270">
        <f>_xll.qlSimpleQuoteSetValue(F35,AC35,Trigger)</f>
        <v>0</v>
      </c>
      <c r="AE35" s="217"/>
    </row>
    <row r="36" spans="1:31" x14ac:dyDescent="0.2">
      <c r="A36" s="277"/>
      <c r="B36" s="52">
        <v>32</v>
      </c>
      <c r="C36" s="91" t="b">
        <v>1</v>
      </c>
      <c r="D36" s="52" t="str">
        <v>M1</v>
      </c>
      <c r="E36" s="198" t="str">
        <f t="shared" si="0"/>
        <v>GBPFUT3MM1_Quote</v>
      </c>
      <c r="F36" s="188" t="str">
        <f>_xll.qlSimpleQuote(E36,,PriceTickValue,Permanent,Trigger,ObjectOverwrite)</f>
        <v>GBPFUT3MM1_Quote#0000</v>
      </c>
      <c r="G36" s="244" t="str">
        <f>_xll.ohRangeRetrieveError(F36)</f>
        <v/>
      </c>
      <c r="H36" s="198" t="str">
        <f t="shared" si="1"/>
        <v>GBPFUT3MM1ConvAdj_Quote</v>
      </c>
      <c r="I36" s="188" t="str">
        <f>_xll.qlFuturesConvAdjustmentQuote($H36,IborIndex,$D36,$F36,Volatility,MeanReversion,Permanent,Trigger,ObjectOverwrite)</f>
        <v>GBPFUT3MM1ConvAdj_Quote#0000</v>
      </c>
      <c r="J36" s="244" t="str">
        <f>_xll.ohRangeRetrieveError(I36)</f>
        <v/>
      </c>
      <c r="K36" s="217"/>
      <c r="M36" s="277"/>
      <c r="N36" s="99">
        <v>32</v>
      </c>
      <c r="O36" s="99" t="b">
        <v>1</v>
      </c>
      <c r="P36" s="100" t="str">
        <v>M1</v>
      </c>
      <c r="Q36" s="101">
        <v>44363</v>
      </c>
      <c r="R36" s="100" t="str">
        <v>FSSM1</v>
      </c>
      <c r="S36" s="102">
        <v>44454</v>
      </c>
      <c r="T36" s="234">
        <v>0</v>
      </c>
      <c r="U36" s="234">
        <v>0</v>
      </c>
      <c r="V36" s="234">
        <v>0</v>
      </c>
      <c r="W36" s="234">
        <v>97.6</v>
      </c>
      <c r="X36" s="234" t="e">
        <f>_xll.qlMidSafe($T36,$U36)</f>
        <v>#NUM!</v>
      </c>
      <c r="Y36" s="234" t="e">
        <f t="shared" si="2"/>
        <v>#NUM!</v>
      </c>
      <c r="Z36" s="278"/>
      <c r="AA36" s="108" t="e">
        <v>#NUM!</v>
      </c>
      <c r="AB36" s="278"/>
      <c r="AC36" s="234" t="e">
        <v>#NUM!</v>
      </c>
      <c r="AD36" s="270">
        <f>_xll.qlSimpleQuoteSetValue(F36,AC36,Trigger)</f>
        <v>0</v>
      </c>
      <c r="AE36" s="217"/>
    </row>
    <row r="37" spans="1:31" x14ac:dyDescent="0.2">
      <c r="A37" s="277"/>
      <c r="B37" s="52">
        <v>33</v>
      </c>
      <c r="C37" s="91" t="b">
        <v>1</v>
      </c>
      <c r="D37" s="52" t="str">
        <v>U1</v>
      </c>
      <c r="E37" s="198" t="str">
        <f t="shared" ref="E37:E46" si="3">Currency&amp;$D$3&amp;$E$3&amp;$D37&amp;QuoteSuffix</f>
        <v>GBPFUT3MU1_Quote</v>
      </c>
      <c r="F37" s="188" t="str">
        <f>_xll.qlSimpleQuote(E37,,PriceTickValue,Permanent,Trigger,ObjectOverwrite)</f>
        <v>GBPFUT3MU1_Quote#0000</v>
      </c>
      <c r="G37" s="244" t="str">
        <f>_xll.ohRangeRetrieveError(F37)</f>
        <v/>
      </c>
      <c r="H37" s="198" t="str">
        <f t="shared" si="1"/>
        <v>GBPFUT3MU1ConvAdj_Quote</v>
      </c>
      <c r="I37" s="188" t="str">
        <f>_xll.qlFuturesConvAdjustmentQuote($H37,IborIndex,$D37,$F37,Volatility,MeanReversion,Permanent,Trigger,ObjectOverwrite)</f>
        <v>GBPFUT3MU1ConvAdj_Quote#0000</v>
      </c>
      <c r="J37" s="244" t="str">
        <f>_xll.ohRangeRetrieveError(I37)</f>
        <v/>
      </c>
      <c r="K37" s="217"/>
      <c r="M37" s="277"/>
      <c r="N37" s="99">
        <v>33</v>
      </c>
      <c r="O37" s="99" t="b">
        <v>1</v>
      </c>
      <c r="P37" s="100" t="str">
        <v>U1</v>
      </c>
      <c r="Q37" s="101">
        <v>44454</v>
      </c>
      <c r="R37" s="100" t="str">
        <v>FSSU1</v>
      </c>
      <c r="S37" s="102" t="s">
        <v>125</v>
      </c>
      <c r="T37" s="234" t="s">
        <v>125</v>
      </c>
      <c r="U37" s="234" t="s">
        <v>125</v>
      </c>
      <c r="V37" s="234" t="s">
        <v>125</v>
      </c>
      <c r="W37" s="234" t="s">
        <v>125</v>
      </c>
      <c r="X37" s="234" t="e">
        <f>_xll.qlMidSafe($T37,$U37)</f>
        <v>#NUM!</v>
      </c>
      <c r="Y37" s="234" t="e">
        <f t="shared" si="2"/>
        <v>#NUM!</v>
      </c>
      <c r="Z37" s="278"/>
      <c r="AA37" s="108" t="e">
        <v>#NUM!</v>
      </c>
      <c r="AB37" s="278"/>
      <c r="AC37" s="234" t="e">
        <v>#NUM!</v>
      </c>
      <c r="AD37" s="270">
        <f>_xll.qlSimpleQuoteSetValue(F37,AC37,Trigger)</f>
        <v>0</v>
      </c>
      <c r="AE37" s="217"/>
    </row>
    <row r="38" spans="1:31" x14ac:dyDescent="0.2">
      <c r="A38" s="277"/>
      <c r="B38" s="52">
        <v>34</v>
      </c>
      <c r="C38" s="91" t="b">
        <v>1</v>
      </c>
      <c r="D38" s="52" t="str">
        <v>Z1</v>
      </c>
      <c r="E38" s="198" t="str">
        <f t="shared" si="3"/>
        <v>GBPFUT3MZ1_Quote</v>
      </c>
      <c r="F38" s="188" t="str">
        <f>_xll.qlSimpleQuote(E38,,PriceTickValue,Permanent,Trigger,ObjectOverwrite)</f>
        <v>GBPFUT3MZ1_Quote#0000</v>
      </c>
      <c r="G38" s="244" t="str">
        <f>_xll.ohRangeRetrieveError(F38)</f>
        <v/>
      </c>
      <c r="H38" s="198" t="str">
        <f t="shared" si="1"/>
        <v>GBPFUT3MZ1ConvAdj_Quote</v>
      </c>
      <c r="I38" s="188" t="str">
        <f>_xll.qlFuturesConvAdjustmentQuote($H38,IborIndex,$D38,$F38,Volatility,MeanReversion,Permanent,Trigger,ObjectOverwrite)</f>
        <v>GBPFUT3MZ1ConvAdj_Quote#0000</v>
      </c>
      <c r="J38" s="244" t="str">
        <f>_xll.ohRangeRetrieveError(I38)</f>
        <v/>
      </c>
      <c r="K38" s="217"/>
      <c r="M38" s="277"/>
      <c r="N38" s="99">
        <v>34</v>
      </c>
      <c r="O38" s="99" t="b">
        <v>1</v>
      </c>
      <c r="P38" s="100" t="str">
        <v>Z1</v>
      </c>
      <c r="Q38" s="101">
        <v>44545</v>
      </c>
      <c r="R38" s="100" t="str">
        <v>FSSZ1</v>
      </c>
      <c r="S38" s="102" t="s">
        <v>125</v>
      </c>
      <c r="T38" s="234" t="s">
        <v>125</v>
      </c>
      <c r="U38" s="234" t="s">
        <v>125</v>
      </c>
      <c r="V38" s="234" t="s">
        <v>125</v>
      </c>
      <c r="W38" s="234" t="s">
        <v>125</v>
      </c>
      <c r="X38" s="234" t="e">
        <f>_xll.qlMidSafe($T38,$U38)</f>
        <v>#NUM!</v>
      </c>
      <c r="Y38" s="234" t="e">
        <f t="shared" si="2"/>
        <v>#NUM!</v>
      </c>
      <c r="Z38" s="278"/>
      <c r="AA38" s="108" t="e">
        <v>#NUM!</v>
      </c>
      <c r="AB38" s="278"/>
      <c r="AC38" s="234" t="e">
        <v>#NUM!</v>
      </c>
      <c r="AD38" s="270">
        <f>_xll.qlSimpleQuoteSetValue(F38,AC38,Trigger)</f>
        <v>0</v>
      </c>
      <c r="AE38" s="217"/>
    </row>
    <row r="39" spans="1:31" x14ac:dyDescent="0.2">
      <c r="A39" s="277"/>
      <c r="B39" s="52">
        <v>35</v>
      </c>
      <c r="C39" s="91" t="b">
        <v>1</v>
      </c>
      <c r="D39" s="52" t="str">
        <v>H2</v>
      </c>
      <c r="E39" s="198" t="str">
        <f t="shared" si="3"/>
        <v>GBPFUT3MH2_Quote</v>
      </c>
      <c r="F39" s="188" t="str">
        <f>_xll.qlSimpleQuote(E39,,PriceTickValue,Permanent,Trigger,ObjectOverwrite)</f>
        <v>GBPFUT3MH2_Quote#0000</v>
      </c>
      <c r="G39" s="244" t="str">
        <f>_xll.ohRangeRetrieveError(F39)</f>
        <v/>
      </c>
      <c r="H39" s="198" t="str">
        <f t="shared" si="1"/>
        <v>GBPFUT3MH2ConvAdj_Quote</v>
      </c>
      <c r="I39" s="188" t="str">
        <f>_xll.qlFuturesConvAdjustmentQuote($H39,IborIndex,$D39,$F39,Volatility,MeanReversion,Permanent,Trigger,ObjectOverwrite)</f>
        <v>GBPFUT3MH2ConvAdj_Quote#0000</v>
      </c>
      <c r="J39" s="244" t="str">
        <f>_xll.ohRangeRetrieveError(I39)</f>
        <v/>
      </c>
      <c r="K39" s="217"/>
      <c r="M39" s="277"/>
      <c r="N39" s="99">
        <v>35</v>
      </c>
      <c r="O39" s="99" t="b">
        <v>1</v>
      </c>
      <c r="P39" s="100" t="str">
        <v>H2</v>
      </c>
      <c r="Q39" s="101">
        <v>44636</v>
      </c>
      <c r="R39" s="100" t="str">
        <v>FSSH2</v>
      </c>
      <c r="S39" s="102" t="s">
        <v>125</v>
      </c>
      <c r="T39" s="234" t="s">
        <v>125</v>
      </c>
      <c r="U39" s="234" t="s">
        <v>125</v>
      </c>
      <c r="V39" s="234" t="s">
        <v>125</v>
      </c>
      <c r="W39" s="234" t="s">
        <v>125</v>
      </c>
      <c r="X39" s="234" t="e">
        <f>_xll.qlMidSafe($T39,$U39)</f>
        <v>#NUM!</v>
      </c>
      <c r="Y39" s="234" t="e">
        <f t="shared" si="2"/>
        <v>#NUM!</v>
      </c>
      <c r="Z39" s="278"/>
      <c r="AA39" s="108" t="e">
        <v>#NUM!</v>
      </c>
      <c r="AB39" s="278"/>
      <c r="AC39" s="234" t="e">
        <v>#NUM!</v>
      </c>
      <c r="AD39" s="270">
        <f>_xll.qlSimpleQuoteSetValue(F39,AC39,Trigger)</f>
        <v>0</v>
      </c>
      <c r="AE39" s="217"/>
    </row>
    <row r="40" spans="1:31" x14ac:dyDescent="0.2">
      <c r="A40" s="277"/>
      <c r="B40" s="52">
        <v>36</v>
      </c>
      <c r="C40" s="91" t="b">
        <v>1</v>
      </c>
      <c r="D40" s="52" t="str">
        <v>M2</v>
      </c>
      <c r="E40" s="198" t="str">
        <f t="shared" si="3"/>
        <v>GBPFUT3MM2_Quote</v>
      </c>
      <c r="F40" s="188" t="str">
        <f>_xll.qlSimpleQuote(E40,,PriceTickValue,Permanent,Trigger,ObjectOverwrite)</f>
        <v>GBPFUT3MM2_Quote#0000</v>
      </c>
      <c r="G40" s="244" t="str">
        <f>_xll.ohRangeRetrieveError(F40)</f>
        <v/>
      </c>
      <c r="H40" s="198" t="str">
        <f t="shared" si="1"/>
        <v>GBPFUT3MM2ConvAdj_Quote</v>
      </c>
      <c r="I40" s="188" t="str">
        <f>_xll.qlFuturesConvAdjustmentQuote($H40,IborIndex,$D40,$F40,Volatility,MeanReversion,Permanent,Trigger,ObjectOverwrite)</f>
        <v>GBPFUT3MM2ConvAdj_Quote#0000</v>
      </c>
      <c r="J40" s="244" t="str">
        <f>_xll.ohRangeRetrieveError(I40)</f>
        <v/>
      </c>
      <c r="K40" s="217"/>
      <c r="M40" s="277"/>
      <c r="N40" s="99">
        <v>36</v>
      </c>
      <c r="O40" s="99" t="b">
        <v>1</v>
      </c>
      <c r="P40" s="100" t="str">
        <v>M2</v>
      </c>
      <c r="Q40" s="101">
        <v>44727</v>
      </c>
      <c r="R40" s="100" t="str">
        <v>FSSM2</v>
      </c>
      <c r="S40" s="102" t="s">
        <v>125</v>
      </c>
      <c r="T40" s="234" t="s">
        <v>125</v>
      </c>
      <c r="U40" s="234" t="s">
        <v>125</v>
      </c>
      <c r="V40" s="234" t="s">
        <v>125</v>
      </c>
      <c r="W40" s="234" t="s">
        <v>125</v>
      </c>
      <c r="X40" s="234" t="e">
        <f>_xll.qlMidSafe($T40,$U40)</f>
        <v>#NUM!</v>
      </c>
      <c r="Y40" s="234" t="e">
        <f t="shared" si="2"/>
        <v>#NUM!</v>
      </c>
      <c r="Z40" s="278"/>
      <c r="AA40" s="108" t="e">
        <v>#NUM!</v>
      </c>
      <c r="AB40" s="278"/>
      <c r="AC40" s="234" t="e">
        <v>#NUM!</v>
      </c>
      <c r="AD40" s="270">
        <f>_xll.qlSimpleQuoteSetValue(F40,AC40,Trigger)</f>
        <v>0</v>
      </c>
      <c r="AE40" s="217"/>
    </row>
    <row r="41" spans="1:31" x14ac:dyDescent="0.2">
      <c r="A41" s="277"/>
      <c r="B41" s="52">
        <v>37</v>
      </c>
      <c r="C41" s="91" t="b">
        <v>1</v>
      </c>
      <c r="D41" s="52" t="str">
        <v>U2</v>
      </c>
      <c r="E41" s="198" t="str">
        <f t="shared" si="3"/>
        <v>GBPFUT3MU2_Quote</v>
      </c>
      <c r="F41" s="188" t="str">
        <f>_xll.qlSimpleQuote(E41,,PriceTickValue,Permanent,Trigger,ObjectOverwrite)</f>
        <v>GBPFUT3MU2_Quote#0000</v>
      </c>
      <c r="G41" s="244" t="str">
        <f>_xll.ohRangeRetrieveError(F41)</f>
        <v/>
      </c>
      <c r="H41" s="198" t="str">
        <f t="shared" si="1"/>
        <v>GBPFUT3MU2ConvAdj_Quote</v>
      </c>
      <c r="I41" s="188" t="str">
        <f>_xll.qlFuturesConvAdjustmentQuote($H41,IborIndex,$D41,$F41,Volatility,MeanReversion,Permanent,Trigger,ObjectOverwrite)</f>
        <v>GBPFUT3MU2ConvAdj_Quote#0000</v>
      </c>
      <c r="J41" s="244" t="str">
        <f>_xll.ohRangeRetrieveError(I41)</f>
        <v/>
      </c>
      <c r="K41" s="217"/>
      <c r="M41" s="277"/>
      <c r="N41" s="99">
        <v>37</v>
      </c>
      <c r="O41" s="99" t="b">
        <v>1</v>
      </c>
      <c r="P41" s="100" t="str">
        <v>U2</v>
      </c>
      <c r="Q41" s="101">
        <v>44825</v>
      </c>
      <c r="R41" s="100" t="str">
        <v>FSSU2</v>
      </c>
      <c r="S41" s="102" t="s">
        <v>125</v>
      </c>
      <c r="T41" s="234" t="s">
        <v>125</v>
      </c>
      <c r="U41" s="234" t="s">
        <v>125</v>
      </c>
      <c r="V41" s="234" t="s">
        <v>125</v>
      </c>
      <c r="W41" s="234" t="s">
        <v>125</v>
      </c>
      <c r="X41" s="234" t="e">
        <f>_xll.qlMidSafe($T41,$U41)</f>
        <v>#NUM!</v>
      </c>
      <c r="Y41" s="234" t="e">
        <f t="shared" si="2"/>
        <v>#NUM!</v>
      </c>
      <c r="Z41" s="278"/>
      <c r="AA41" s="108" t="e">
        <v>#NUM!</v>
      </c>
      <c r="AB41" s="278"/>
      <c r="AC41" s="234" t="e">
        <v>#NUM!</v>
      </c>
      <c r="AD41" s="270">
        <f>_xll.qlSimpleQuoteSetValue(F41,AC41,Trigger)</f>
        <v>0</v>
      </c>
      <c r="AE41" s="217"/>
    </row>
    <row r="42" spans="1:31" x14ac:dyDescent="0.2">
      <c r="A42" s="277"/>
      <c r="B42" s="52">
        <v>38</v>
      </c>
      <c r="C42" s="91" t="b">
        <v>1</v>
      </c>
      <c r="D42" s="52" t="str">
        <v>Z2</v>
      </c>
      <c r="E42" s="198" t="str">
        <f t="shared" si="3"/>
        <v>GBPFUT3MZ2_Quote</v>
      </c>
      <c r="F42" s="188" t="str">
        <f>_xll.qlSimpleQuote(E42,,PriceTickValue,Permanent,Trigger,ObjectOverwrite)</f>
        <v>GBPFUT3MZ2_Quote#0000</v>
      </c>
      <c r="G42" s="244" t="str">
        <f>_xll.ohRangeRetrieveError(F42)</f>
        <v/>
      </c>
      <c r="H42" s="198" t="str">
        <f t="shared" si="1"/>
        <v>GBPFUT3MZ2ConvAdj_Quote</v>
      </c>
      <c r="I42" s="188" t="str">
        <f>_xll.qlFuturesConvAdjustmentQuote($H42,IborIndex,$D42,$F42,Volatility,MeanReversion,Permanent,Trigger,ObjectOverwrite)</f>
        <v>GBPFUT3MZ2ConvAdj_Quote#0000</v>
      </c>
      <c r="J42" s="244" t="str">
        <f>_xll.ohRangeRetrieveError(I42)</f>
        <v/>
      </c>
      <c r="K42" s="217"/>
      <c r="M42" s="277"/>
      <c r="N42" s="99">
        <v>38</v>
      </c>
      <c r="O42" s="99" t="b">
        <v>1</v>
      </c>
      <c r="P42" s="100" t="str">
        <v>Z2</v>
      </c>
      <c r="Q42" s="101">
        <v>44916</v>
      </c>
      <c r="R42" s="100" t="str">
        <v>FSSZ2</v>
      </c>
      <c r="S42" s="102" t="s">
        <v>125</v>
      </c>
      <c r="T42" s="234" t="s">
        <v>125</v>
      </c>
      <c r="U42" s="234" t="s">
        <v>125</v>
      </c>
      <c r="V42" s="234" t="s">
        <v>125</v>
      </c>
      <c r="W42" s="234" t="s">
        <v>125</v>
      </c>
      <c r="X42" s="234" t="e">
        <f>_xll.qlMidSafe($T42,$U42)</f>
        <v>#NUM!</v>
      </c>
      <c r="Y42" s="234" t="e">
        <f t="shared" si="2"/>
        <v>#NUM!</v>
      </c>
      <c r="Z42" s="278"/>
      <c r="AA42" s="108" t="e">
        <v>#NUM!</v>
      </c>
      <c r="AB42" s="278"/>
      <c r="AC42" s="234" t="e">
        <v>#NUM!</v>
      </c>
      <c r="AD42" s="270">
        <f>_xll.qlSimpleQuoteSetValue(F42,AC42,Trigger)</f>
        <v>0</v>
      </c>
      <c r="AE42" s="217"/>
    </row>
    <row r="43" spans="1:31" x14ac:dyDescent="0.2">
      <c r="A43" s="277"/>
      <c r="B43" s="52">
        <v>39</v>
      </c>
      <c r="C43" s="91" t="b">
        <v>1</v>
      </c>
      <c r="D43" s="52" t="str">
        <v>H3</v>
      </c>
      <c r="E43" s="198" t="str">
        <f t="shared" si="3"/>
        <v>GBPFUT3MH3_Quote</v>
      </c>
      <c r="F43" s="188" t="str">
        <f>_xll.qlSimpleQuote(E43,,PriceTickValue,Permanent,Trigger,ObjectOverwrite)</f>
        <v>GBPFUT3MH3_Quote#0000</v>
      </c>
      <c r="G43" s="244" t="str">
        <f>_xll.ohRangeRetrieveError(F43)</f>
        <v/>
      </c>
      <c r="H43" s="198" t="str">
        <f t="shared" si="1"/>
        <v>GBPFUT3MH3ConvAdj_Quote</v>
      </c>
      <c r="I43" s="188" t="str">
        <f>_xll.qlFuturesConvAdjustmentQuote($H43,IborIndex,$D43,$F43,Volatility,MeanReversion,Permanent,Trigger,ObjectOverwrite)</f>
        <v>GBPFUT3MH3ConvAdj_Quote#0000</v>
      </c>
      <c r="J43" s="244" t="str">
        <f>_xll.ohRangeRetrieveError(I43)</f>
        <v/>
      </c>
      <c r="K43" s="217"/>
      <c r="M43" s="277"/>
      <c r="N43" s="99">
        <v>39</v>
      </c>
      <c r="O43" s="99" t="b">
        <v>1</v>
      </c>
      <c r="P43" s="100" t="str">
        <v>H3</v>
      </c>
      <c r="Q43" s="101">
        <v>45000</v>
      </c>
      <c r="R43" s="100" t="str">
        <v>FSSH3</v>
      </c>
      <c r="S43" s="102" t="s">
        <v>125</v>
      </c>
      <c r="T43" s="234" t="s">
        <v>125</v>
      </c>
      <c r="U43" s="234" t="s">
        <v>125</v>
      </c>
      <c r="V43" s="234" t="s">
        <v>125</v>
      </c>
      <c r="W43" s="234" t="s">
        <v>125</v>
      </c>
      <c r="X43" s="234" t="e">
        <f>_xll.qlMidSafe($T43,$U43)</f>
        <v>#NUM!</v>
      </c>
      <c r="Y43" s="234" t="e">
        <f t="shared" si="2"/>
        <v>#NUM!</v>
      </c>
      <c r="Z43" s="278"/>
      <c r="AA43" s="108" t="e">
        <v>#NUM!</v>
      </c>
      <c r="AB43" s="278"/>
      <c r="AC43" s="234" t="e">
        <v>#NUM!</v>
      </c>
      <c r="AD43" s="270">
        <f>_xll.qlSimpleQuoteSetValue(F43,AC43,Trigger)</f>
        <v>0</v>
      </c>
      <c r="AE43" s="217"/>
    </row>
    <row r="44" spans="1:31" x14ac:dyDescent="0.2">
      <c r="A44" s="277"/>
      <c r="B44" s="52">
        <v>40</v>
      </c>
      <c r="C44" s="91" t="b">
        <v>1</v>
      </c>
      <c r="D44" s="52" t="str">
        <v>M3</v>
      </c>
      <c r="E44" s="198" t="str">
        <f t="shared" si="3"/>
        <v>GBPFUT3MM3_Quote</v>
      </c>
      <c r="F44" s="188" t="str">
        <f>_xll.qlSimpleQuote(E44,,PriceTickValue,Permanent,Trigger,ObjectOverwrite)</f>
        <v>GBPFUT3MM3_Quote#0000</v>
      </c>
      <c r="G44" s="244" t="str">
        <f>_xll.ohRangeRetrieveError(F44)</f>
        <v/>
      </c>
      <c r="H44" s="198" t="str">
        <f t="shared" si="1"/>
        <v>GBPFUT3MM3ConvAdj_Quote</v>
      </c>
      <c r="I44" s="188" t="str">
        <f>_xll.qlFuturesConvAdjustmentQuote($H44,IborIndex,$D44,$F44,Volatility,MeanReversion,Permanent,Trigger,ObjectOverwrite)</f>
        <v>GBPFUT3MM3ConvAdj_Quote#0000</v>
      </c>
      <c r="J44" s="244" t="str">
        <f>_xll.ohRangeRetrieveError(I44)</f>
        <v/>
      </c>
      <c r="K44" s="217"/>
      <c r="M44" s="277"/>
      <c r="N44" s="99">
        <v>40</v>
      </c>
      <c r="O44" s="99" t="b">
        <v>1</v>
      </c>
      <c r="P44" s="100" t="str">
        <v>M3</v>
      </c>
      <c r="Q44" s="101">
        <v>45098</v>
      </c>
      <c r="R44" s="100" t="str">
        <v>FSSM3</v>
      </c>
      <c r="S44" s="102" t="s">
        <v>125</v>
      </c>
      <c r="T44" s="234" t="s">
        <v>125</v>
      </c>
      <c r="U44" s="234" t="s">
        <v>125</v>
      </c>
      <c r="V44" s="234" t="s">
        <v>125</v>
      </c>
      <c r="W44" s="234" t="s">
        <v>125</v>
      </c>
      <c r="X44" s="234" t="e">
        <f>_xll.qlMidSafe($T44,$U44)</f>
        <v>#NUM!</v>
      </c>
      <c r="Y44" s="234" t="e">
        <f t="shared" si="2"/>
        <v>#NUM!</v>
      </c>
      <c r="Z44" s="278"/>
      <c r="AA44" s="108" t="e">
        <v>#NUM!</v>
      </c>
      <c r="AB44" s="278"/>
      <c r="AC44" s="234" t="e">
        <v>#NUM!</v>
      </c>
      <c r="AD44" s="270">
        <f>_xll.qlSimpleQuoteSetValue(F44,AC44,Trigger)</f>
        <v>0</v>
      </c>
      <c r="AE44" s="217"/>
    </row>
    <row r="45" spans="1:31" x14ac:dyDescent="0.2">
      <c r="A45" s="277"/>
      <c r="B45" s="52">
        <v>41</v>
      </c>
      <c r="C45" s="91" t="b">
        <v>1</v>
      </c>
      <c r="D45" s="52" t="str">
        <v>U3</v>
      </c>
      <c r="E45" s="198" t="str">
        <f t="shared" si="3"/>
        <v>GBPFUT3MU3_Quote</v>
      </c>
      <c r="F45" s="188" t="str">
        <f>_xll.qlSimpleQuote(E45,,PriceTickValue,Permanent,Trigger,ObjectOverwrite)</f>
        <v>GBPFUT3MU3_Quote#0000</v>
      </c>
      <c r="G45" s="244" t="str">
        <f>_xll.ohRangeRetrieveError(F45)</f>
        <v/>
      </c>
      <c r="H45" s="198" t="str">
        <f t="shared" si="1"/>
        <v>GBPFUT3MU3ConvAdj_Quote</v>
      </c>
      <c r="I45" s="188" t="str">
        <f>_xll.qlFuturesConvAdjustmentQuote($H45,IborIndex,$D45,$F45,Volatility,MeanReversion,Permanent,Trigger,ObjectOverwrite)</f>
        <v>GBPFUT3MU3ConvAdj_Quote#0000</v>
      </c>
      <c r="J45" s="244" t="str">
        <f>_xll.ohRangeRetrieveError(I45)</f>
        <v/>
      </c>
      <c r="K45" s="217"/>
      <c r="M45" s="277"/>
      <c r="N45" s="99">
        <v>41</v>
      </c>
      <c r="O45" s="99" t="b">
        <v>1</v>
      </c>
      <c r="P45" s="100" t="str">
        <v>U3</v>
      </c>
      <c r="Q45" s="101">
        <v>45189</v>
      </c>
      <c r="R45" s="100" t="str">
        <v>FSSU3</v>
      </c>
      <c r="S45" s="102" t="s">
        <v>125</v>
      </c>
      <c r="T45" s="234" t="s">
        <v>125</v>
      </c>
      <c r="U45" s="234" t="s">
        <v>125</v>
      </c>
      <c r="V45" s="234" t="s">
        <v>125</v>
      </c>
      <c r="W45" s="234" t="s">
        <v>125</v>
      </c>
      <c r="X45" s="234" t="e">
        <f>_xll.qlMidSafe($T45,$U45)</f>
        <v>#NUM!</v>
      </c>
      <c r="Y45" s="234" t="e">
        <f t="shared" si="2"/>
        <v>#NUM!</v>
      </c>
      <c r="Z45" s="278"/>
      <c r="AA45" s="108" t="e">
        <v>#NUM!</v>
      </c>
      <c r="AB45" s="278"/>
      <c r="AC45" s="234" t="e">
        <v>#NUM!</v>
      </c>
      <c r="AD45" s="270">
        <f>_xll.qlSimpleQuoteSetValue(F45,AC45,Trigger)</f>
        <v>0</v>
      </c>
      <c r="AE45" s="217"/>
    </row>
    <row r="46" spans="1:31" x14ac:dyDescent="0.2">
      <c r="A46" s="277"/>
      <c r="B46" s="54">
        <v>42</v>
      </c>
      <c r="C46" s="92" t="b">
        <v>1</v>
      </c>
      <c r="D46" s="54" t="str">
        <v>Z3</v>
      </c>
      <c r="E46" s="199" t="str">
        <f t="shared" si="3"/>
        <v>GBPFUT3MZ3_Quote</v>
      </c>
      <c r="F46" s="189" t="str">
        <f>_xll.qlSimpleQuote(E46,,PriceTickValue,Permanent,Trigger,ObjectOverwrite)</f>
        <v>GBPFUT3MZ3_Quote#0000</v>
      </c>
      <c r="G46" s="245" t="str">
        <f>_xll.ohRangeRetrieveError(F46)</f>
        <v/>
      </c>
      <c r="H46" s="199" t="str">
        <f t="shared" si="1"/>
        <v>GBPFUT3MZ3ConvAdj_Quote</v>
      </c>
      <c r="I46" s="189" t="str">
        <f>_xll.qlFuturesConvAdjustmentQuote($H46,IborIndex,$D46,$F46,Volatility,MeanReversion,Permanent,Trigger,ObjectOverwrite)</f>
        <v>GBPFUT3MZ3ConvAdj_Quote#0000</v>
      </c>
      <c r="J46" s="245" t="str">
        <f>_xll.ohRangeRetrieveError(I46)</f>
        <v/>
      </c>
      <c r="K46" s="217"/>
      <c r="M46" s="277"/>
      <c r="N46" s="103">
        <v>42</v>
      </c>
      <c r="O46" s="103" t="b">
        <v>1</v>
      </c>
      <c r="P46" s="104" t="str">
        <v>Z3</v>
      </c>
      <c r="Q46" s="105">
        <v>45280</v>
      </c>
      <c r="R46" s="104" t="str">
        <v>FSSZ3</v>
      </c>
      <c r="S46" s="106" t="s">
        <v>125</v>
      </c>
      <c r="T46" s="236" t="s">
        <v>125</v>
      </c>
      <c r="U46" s="236" t="s">
        <v>125</v>
      </c>
      <c r="V46" s="236" t="s">
        <v>125</v>
      </c>
      <c r="W46" s="236" t="s">
        <v>125</v>
      </c>
      <c r="X46" s="236" t="e">
        <f>_xll.qlMidSafe($T46,$U46)</f>
        <v>#NUM!</v>
      </c>
      <c r="Y46" s="236" t="e">
        <f t="shared" si="2"/>
        <v>#NUM!</v>
      </c>
      <c r="Z46" s="278"/>
      <c r="AA46" s="109" t="e">
        <v>#NUM!</v>
      </c>
      <c r="AB46" s="278"/>
      <c r="AC46" s="236" t="e">
        <v>#NUM!</v>
      </c>
      <c r="AD46" s="271">
        <f>_xll.qlSimpleQuoteSetValue(F46,AC46,Trigger)</f>
        <v>0</v>
      </c>
      <c r="AE46" s="217"/>
    </row>
    <row r="47" spans="1:31" x14ac:dyDescent="0.2">
      <c r="A47" s="279"/>
      <c r="B47" s="219"/>
      <c r="C47" s="219"/>
      <c r="D47" s="219"/>
      <c r="E47" s="219"/>
      <c r="F47" s="219"/>
      <c r="G47" s="219"/>
      <c r="H47" s="219"/>
      <c r="I47" s="219"/>
      <c r="J47" s="219"/>
      <c r="K47" s="221"/>
      <c r="M47" s="279"/>
      <c r="N47" s="219"/>
      <c r="O47" s="219"/>
      <c r="P47" s="219"/>
      <c r="Q47" s="219"/>
      <c r="R47" s="219"/>
      <c r="S47" s="219"/>
      <c r="T47" s="219"/>
      <c r="U47" s="219"/>
      <c r="V47" s="219"/>
      <c r="W47" s="219"/>
      <c r="X47" s="219"/>
      <c r="Y47" s="219"/>
      <c r="Z47" s="219"/>
      <c r="AA47" s="219"/>
      <c r="AB47" s="219"/>
      <c r="AC47" s="219"/>
      <c r="AD47" s="219"/>
      <c r="AE47" s="221"/>
    </row>
  </sheetData>
  <conditionalFormatting sqref="AD5:AD25">
    <cfRule type="cellIs" dxfId="33" priority="3" stopIfTrue="1" operator="greaterThan">
      <formula>0</formula>
    </cfRule>
    <cfRule type="cellIs" dxfId="32" priority="4" stopIfTrue="1" operator="lessThan">
      <formula>0</formula>
    </cfRule>
  </conditionalFormatting>
  <conditionalFormatting sqref="AD26:AD46">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L4" sqref="L4"/>
    </sheetView>
  </sheetViews>
  <sheetFormatPr defaultRowHeight="11.25" outlineLevelCol="1" x14ac:dyDescent="0.2"/>
  <cols>
    <col min="1" max="1" width="2.7109375" style="2" hidden="1" customWidth="1" outlineLevel="1"/>
    <col min="2" max="2" width="26.5703125" style="2" hidden="1" customWidth="1" outlineLevel="1"/>
    <col min="3" max="3" width="31.7109375" style="2" hidden="1" customWidth="1" outlineLevel="1"/>
    <col min="4" max="4" width="25.7109375" style="2" hidden="1" customWidth="1" outlineLevel="1"/>
    <col min="5" max="5" width="2.7109375" style="2" hidden="1" customWidth="1" outlineLevel="1"/>
    <col min="6" max="6" width="2.7109375" style="2" customWidth="1" collapsed="1"/>
    <col min="7" max="10" width="2.7109375" style="2" customWidth="1"/>
    <col min="11" max="11" width="10" style="2" bestFit="1" customWidth="1"/>
    <col min="12" max="12" width="15.140625" style="2" bestFit="1" customWidth="1"/>
    <col min="13" max="13" width="6" style="2" bestFit="1" customWidth="1"/>
    <col min="14" max="14" width="2.7109375" style="2" customWidth="1"/>
    <col min="15" max="15" width="15.140625" style="2" bestFit="1" customWidth="1"/>
    <col min="16" max="16" width="10.7109375" style="2" customWidth="1"/>
    <col min="17" max="17" width="2.7109375" style="2" customWidth="1"/>
    <col min="18" max="18" width="10.7109375" style="2" customWidth="1"/>
    <col min="19" max="19" width="2.7109375" style="2" customWidth="1"/>
    <col min="20" max="21" width="10.7109375" style="2" customWidth="1"/>
    <col min="22" max="23" width="2.7109375" style="2" customWidth="1"/>
    <col min="24" max="16384" width="9.140625" style="2"/>
  </cols>
  <sheetData>
    <row r="1" spans="1:22" x14ac:dyDescent="0.2">
      <c r="A1" s="72"/>
      <c r="B1" s="70"/>
      <c r="C1" s="70"/>
      <c r="D1" s="70"/>
      <c r="E1" s="71"/>
      <c r="G1" s="287"/>
      <c r="H1" s="178"/>
      <c r="I1" s="178"/>
      <c r="J1" s="178"/>
      <c r="K1" s="178"/>
      <c r="L1" s="178"/>
      <c r="M1" s="178"/>
      <c r="N1" s="178"/>
      <c r="O1" s="178"/>
      <c r="P1" s="178"/>
      <c r="Q1" s="178"/>
      <c r="R1" s="178"/>
      <c r="S1" s="178"/>
      <c r="T1" s="178"/>
      <c r="U1" s="178"/>
      <c r="V1" s="215"/>
    </row>
    <row r="2" spans="1:22" x14ac:dyDescent="0.2">
      <c r="A2" s="72"/>
      <c r="B2" s="40"/>
      <c r="C2" s="40"/>
      <c r="D2" s="19"/>
      <c r="E2" s="73"/>
      <c r="G2" s="216"/>
      <c r="H2" s="174"/>
      <c r="I2" s="174"/>
      <c r="J2" s="174"/>
      <c r="K2" s="174"/>
      <c r="L2" s="261" t="s">
        <v>88</v>
      </c>
      <c r="M2" s="174"/>
      <c r="N2" s="174"/>
      <c r="O2" s="174"/>
      <c r="P2" s="174"/>
      <c r="Q2" s="174"/>
      <c r="R2" s="174"/>
      <c r="S2" s="174"/>
      <c r="T2" s="174"/>
      <c r="U2" s="196">
        <f>_xll.ohTrigger(U5:U6)</f>
        <v>1</v>
      </c>
      <c r="V2" s="217"/>
    </row>
    <row r="3" spans="1:22" x14ac:dyDescent="0.2">
      <c r="A3" s="19"/>
      <c r="B3" s="40"/>
      <c r="C3" s="40"/>
      <c r="D3" s="40"/>
      <c r="E3" s="73"/>
      <c r="G3" s="216"/>
      <c r="H3" s="174"/>
      <c r="I3" s="174"/>
      <c r="J3" s="174"/>
      <c r="K3" s="174"/>
      <c r="L3" s="174"/>
      <c r="M3" s="174"/>
      <c r="N3" s="174"/>
      <c r="O3" s="174"/>
      <c r="P3" s="174"/>
      <c r="Q3" s="174"/>
      <c r="R3" s="174"/>
      <c r="S3" s="174"/>
      <c r="T3" s="174"/>
      <c r="U3" s="210"/>
      <c r="V3" s="217"/>
    </row>
    <row r="4" spans="1:22" ht="21" customHeight="1" x14ac:dyDescent="0.2">
      <c r="A4" s="110"/>
      <c r="B4" s="88" t="s">
        <v>145</v>
      </c>
      <c r="C4" s="112" t="s">
        <v>165</v>
      </c>
      <c r="D4" s="113" t="s">
        <v>164</v>
      </c>
      <c r="E4" s="111"/>
      <c r="G4" s="216"/>
      <c r="H4" s="222"/>
      <c r="I4" s="261"/>
      <c r="J4" s="193"/>
      <c r="K4" s="193"/>
      <c r="L4" s="280" t="str">
        <f>_xll.RData(L5,M4,,ReutersRtMode,,M5)</f>
        <v>Real-Time Engine Initialization Error</v>
      </c>
      <c r="M4" s="281" t="s">
        <v>100</v>
      </c>
      <c r="N4" s="282"/>
      <c r="O4" s="407" t="s">
        <v>105</v>
      </c>
      <c r="P4" s="408"/>
      <c r="Q4" s="282"/>
      <c r="R4" s="184" t="s">
        <v>97</v>
      </c>
      <c r="S4" s="283"/>
      <c r="T4" s="184" t="s">
        <v>96</v>
      </c>
      <c r="U4" s="184" t="s">
        <v>95</v>
      </c>
      <c r="V4" s="217"/>
    </row>
    <row r="5" spans="1:22" x14ac:dyDescent="0.2">
      <c r="A5" s="110"/>
      <c r="B5" s="114" t="str">
        <f>Currency&amp;"HW_Volatility"&amp;QuoteSuffix</f>
        <v>GBPHW_Volatility_Quote</v>
      </c>
      <c r="C5" s="114" t="str">
        <f>_xll.qlSimpleQuote(B5,,,Permanent,Trigger,ObjectOverwrite)</f>
        <v>GBPHW_Volatility_Quote#0000</v>
      </c>
      <c r="D5" s="115" t="str">
        <f>_xll.ohRangeRetrieveError(C5)</f>
        <v/>
      </c>
      <c r="E5" s="111"/>
      <c r="G5" s="216"/>
      <c r="H5" s="386" t="s">
        <v>52</v>
      </c>
      <c r="I5" s="119" t="s">
        <v>207</v>
      </c>
      <c r="J5" s="120" t="s">
        <v>208</v>
      </c>
      <c r="K5" s="120" t="str">
        <f>I5&amp;H5&amp;J5&amp;"ATM"</f>
        <v>GB4Y3LATM</v>
      </c>
      <c r="L5" s="183" t="str">
        <f>K5&amp;"="&amp;Contributor</f>
        <v>GB4Y3LATM=ICAP</v>
      </c>
      <c r="M5" s="274">
        <v>62.05</v>
      </c>
      <c r="N5" s="282"/>
      <c r="O5" s="228" t="s">
        <v>104</v>
      </c>
      <c r="P5" s="284">
        <f>M5/100*IF(ISNUMBER(Swap3M4Y),Swap3M4Y/100,Swap6M4Y/100)</f>
        <v>9.3447299999999973E-3</v>
      </c>
      <c r="Q5" s="282"/>
      <c r="R5" s="284">
        <v>8.7234900000000004E-3</v>
      </c>
      <c r="S5" s="283"/>
      <c r="T5" s="284">
        <f t="array" ref="T5:T6">QuoteStatic</f>
        <v>8.7234900000000004E-3</v>
      </c>
      <c r="U5" s="284" t="e">
        <f>_xll.qlSimpleQuoteSetValue(C5,ROUND(T5,6),Trigger)</f>
        <v>#N/A</v>
      </c>
      <c r="V5" s="217"/>
    </row>
    <row r="6" spans="1:22" x14ac:dyDescent="0.2">
      <c r="A6" s="110"/>
      <c r="B6" s="114" t="str">
        <f>Currency&amp;"HW_MeanReversion"&amp;QuoteSuffix</f>
        <v>GBPHW_MeanReversion_Quote</v>
      </c>
      <c r="C6" s="114" t="str">
        <f>_xll.qlSimpleQuote(B6,,,Permanent,Trigger,ObjectOverwrite)</f>
        <v>GBPHW_MeanReversion_Quote#0000</v>
      </c>
      <c r="D6" s="115" t="str">
        <f>_xll.ohRangeRetrieveError(C6)</f>
        <v/>
      </c>
      <c r="E6" s="111"/>
      <c r="G6" s="216"/>
      <c r="H6" s="174"/>
      <c r="I6" s="174"/>
      <c r="J6" s="174"/>
      <c r="K6" s="174"/>
      <c r="L6" s="174"/>
      <c r="M6" s="174"/>
      <c r="N6" s="282"/>
      <c r="O6" s="285" t="s">
        <v>103</v>
      </c>
      <c r="P6" s="286">
        <v>0.03</v>
      </c>
      <c r="Q6" s="282"/>
      <c r="R6" s="286">
        <v>0.03</v>
      </c>
      <c r="S6" s="283"/>
      <c r="T6" s="286">
        <v>0.03</v>
      </c>
      <c r="U6" s="286" t="e">
        <f>_xll.qlSimpleQuoteSetValue(C6,ROUND(T6,6),Trigger)</f>
        <v>#N/A</v>
      </c>
      <c r="V6" s="217"/>
    </row>
    <row r="7" spans="1:22" x14ac:dyDescent="0.2">
      <c r="A7" s="116"/>
      <c r="B7" s="117"/>
      <c r="C7" s="117"/>
      <c r="D7" s="117"/>
      <c r="E7" s="118"/>
      <c r="G7" s="218"/>
      <c r="H7" s="219"/>
      <c r="I7" s="219"/>
      <c r="J7" s="219"/>
      <c r="K7" s="219"/>
      <c r="L7" s="219"/>
      <c r="M7" s="219"/>
      <c r="N7" s="219"/>
      <c r="O7" s="219"/>
      <c r="P7" s="219"/>
      <c r="Q7" s="219"/>
      <c r="R7" s="219"/>
      <c r="S7" s="219"/>
      <c r="T7" s="219"/>
      <c r="U7" s="219"/>
      <c r="V7" s="221"/>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O4" sqref="O4"/>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60"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8" width="10.7109375" style="2" customWidth="1"/>
    <col min="19" max="19" width="10.7109375" style="241"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x14ac:dyDescent="0.2">
      <c r="A1" s="74"/>
      <c r="B1" s="40"/>
      <c r="C1" s="40"/>
      <c r="D1" s="40"/>
      <c r="E1" s="40"/>
      <c r="F1" s="75"/>
      <c r="G1" s="40"/>
      <c r="H1" s="73"/>
      <c r="J1" s="148" t="s">
        <v>171</v>
      </c>
      <c r="K1" s="149"/>
      <c r="L1" s="149"/>
      <c r="M1" s="149"/>
      <c r="N1" s="149"/>
      <c r="O1" s="149"/>
      <c r="P1" s="149"/>
      <c r="Q1" s="149"/>
      <c r="R1" s="149"/>
      <c r="S1" s="178"/>
      <c r="T1" s="149"/>
      <c r="U1" s="149"/>
      <c r="V1" s="149"/>
      <c r="W1" s="149"/>
      <c r="X1" s="149"/>
      <c r="Y1" s="150"/>
    </row>
    <row r="2" spans="1:25" x14ac:dyDescent="0.2">
      <c r="A2" s="40"/>
      <c r="B2" s="40"/>
      <c r="C2" s="40"/>
      <c r="D2" s="40"/>
      <c r="E2" s="40"/>
      <c r="F2" s="75"/>
      <c r="G2" s="40"/>
      <c r="H2" s="73"/>
      <c r="J2" s="110"/>
      <c r="K2" s="18"/>
      <c r="L2" s="18"/>
      <c r="M2" s="18"/>
      <c r="N2" s="18"/>
      <c r="O2" s="93" t="str">
        <f>VLOOKUP(J1,AreaTable,2,FALSE)</f>
        <v>ICAP</v>
      </c>
      <c r="P2" s="18"/>
      <c r="Q2" s="18"/>
      <c r="R2" s="18"/>
      <c r="S2" s="177"/>
      <c r="T2" s="18"/>
      <c r="U2" s="18"/>
      <c r="V2" s="18"/>
      <c r="W2" s="18"/>
      <c r="X2" s="94">
        <f>_xll.ohTrigger(X5:X41)</f>
        <v>1</v>
      </c>
      <c r="Y2" s="111"/>
    </row>
    <row r="3" spans="1:25" x14ac:dyDescent="0.2">
      <c r="A3" s="19"/>
      <c r="B3" s="40"/>
      <c r="C3" s="40"/>
      <c r="D3" s="40"/>
      <c r="E3" s="40"/>
      <c r="F3" s="75"/>
      <c r="G3" s="40"/>
      <c r="H3" s="73"/>
      <c r="J3" s="56"/>
      <c r="K3" s="18"/>
      <c r="L3" s="3"/>
      <c r="M3" s="3"/>
      <c r="N3" s="3"/>
      <c r="O3" s="3"/>
      <c r="P3" s="3"/>
      <c r="Q3" s="3"/>
      <c r="R3" s="3"/>
      <c r="S3" s="174"/>
      <c r="T3" s="18"/>
      <c r="U3" s="18"/>
      <c r="V3" s="18"/>
      <c r="W3" s="3"/>
      <c r="X3" s="19"/>
      <c r="Y3" s="136"/>
    </row>
    <row r="4" spans="1:25" ht="21" customHeight="1" x14ac:dyDescent="0.2">
      <c r="A4" s="56"/>
      <c r="B4" s="42" t="s">
        <v>20</v>
      </c>
      <c r="C4" s="42"/>
      <c r="D4" s="42"/>
      <c r="E4" s="43" t="s">
        <v>145</v>
      </c>
      <c r="F4" s="43" t="s">
        <v>165</v>
      </c>
      <c r="G4" s="47" t="s">
        <v>164</v>
      </c>
      <c r="H4" s="111"/>
      <c r="J4" s="56"/>
      <c r="K4" s="50"/>
      <c r="L4" s="47"/>
      <c r="M4" s="47"/>
      <c r="N4" s="47" t="s">
        <v>126</v>
      </c>
      <c r="O4" s="51" t="str">
        <f>_xll.RData(O5:O41,P4:Q4,,ReutersRtMode,,P5)</f>
        <v>Real-Time Engine Initialization Error</v>
      </c>
      <c r="P4" s="47" t="s">
        <v>100</v>
      </c>
      <c r="Q4" s="47" t="s">
        <v>79</v>
      </c>
      <c r="R4" s="49" t="s">
        <v>175</v>
      </c>
      <c r="S4" s="167" t="s">
        <v>162</v>
      </c>
      <c r="T4" s="14"/>
      <c r="U4" s="47" t="s">
        <v>97</v>
      </c>
      <c r="V4" s="18"/>
      <c r="W4" s="50" t="s">
        <v>96</v>
      </c>
      <c r="X4" s="47" t="s">
        <v>95</v>
      </c>
      <c r="Y4" s="136"/>
    </row>
    <row r="5" spans="1:25" ht="11.25" customHeight="1" x14ac:dyDescent="0.2">
      <c r="A5" s="56"/>
      <c r="B5" s="52" t="str">
        <f t="shared" ref="B5:B41" si="0">K5</f>
        <v>1Y</v>
      </c>
      <c r="C5" s="52" t="str">
        <f t="shared" ref="C5:C41" si="1">L5</f>
        <v>1L</v>
      </c>
      <c r="D5" s="52" t="str">
        <f t="shared" ref="D5:D41" si="2">M5</f>
        <v>6L</v>
      </c>
      <c r="E5" s="41" t="str">
        <f t="shared" ref="E5:E41" si="3">IF(ISBLANK(C5),"#",Currency&amp;$C5&amp;$D5&amp;$B5&amp;QuoteSuffix)</f>
        <v>GBP1L6L1Y_Quote</v>
      </c>
      <c r="F5" s="41" t="str">
        <f>_xll.qlSimpleQuote(E5,,RateTickValue,Permanent,Trigger,ObjectOverwrite)</f>
        <v>GBP1L6L1Y_Quote#0000</v>
      </c>
      <c r="G5" s="46" t="str">
        <f>_xll.ohRangeRetrieveError(F5)</f>
        <v/>
      </c>
      <c r="H5" s="111"/>
      <c r="J5" s="151"/>
      <c r="K5" s="124" t="s">
        <v>5</v>
      </c>
      <c r="L5" s="124" t="s">
        <v>211</v>
      </c>
      <c r="M5" s="124" t="s">
        <v>57</v>
      </c>
      <c r="N5" s="84" t="str">
        <f t="shared" ref="N5:N41" si="4">Currency&amp;$L5&amp;$M5&amp;$K5</f>
        <v>GBP1L6L1Y</v>
      </c>
      <c r="O5" s="79" t="str">
        <f t="array" ref="O5:O41">Instruments&amp;"="&amp;VLOOKUP(Contributor,ContributorTable,2,FALSE)</f>
        <v>GBP1L6L1Y=ICAP</v>
      </c>
      <c r="P5" s="153">
        <v>19</v>
      </c>
      <c r="Q5" s="153">
        <v>23</v>
      </c>
      <c r="R5" s="153">
        <f>_xll.qlMidEquivalent(P5,Q5)</f>
        <v>21</v>
      </c>
      <c r="S5" s="153">
        <f t="shared" ref="S5:S41" si="5">(R5-P5)*2</f>
        <v>4</v>
      </c>
      <c r="T5" s="14"/>
      <c r="U5" s="152">
        <v>19.875</v>
      </c>
      <c r="V5" s="18"/>
      <c r="W5" s="154">
        <f t="array" ref="W5:W41">QuoteStatic</f>
        <v>19.875</v>
      </c>
      <c r="X5" s="80" t="e">
        <f>_xll.qlSimpleQuoteSetValue(F5,ROUND(W5/10000,6),Trigger)</f>
        <v>#N/A</v>
      </c>
      <c r="Y5" s="136"/>
    </row>
    <row r="6" spans="1:25" ht="11.25" customHeight="1" x14ac:dyDescent="0.2">
      <c r="A6" s="56"/>
      <c r="B6" s="52" t="str">
        <f t="shared" si="0"/>
        <v>15M</v>
      </c>
      <c r="C6" s="52" t="str">
        <f t="shared" si="1"/>
        <v>1L</v>
      </c>
      <c r="D6" s="52" t="str">
        <f t="shared" si="2"/>
        <v>6L</v>
      </c>
      <c r="E6" s="41" t="str">
        <f t="shared" si="3"/>
        <v>GBP1L6L15M_Quote</v>
      </c>
      <c r="F6" s="41" t="str">
        <f>_xll.qlSimpleQuote(E6,,RateTickValue,Permanent,Trigger,ObjectOverwrite)</f>
        <v>GBP1L6L15M_Quote#0000</v>
      </c>
      <c r="G6" s="46" t="str">
        <f>_xll.ohRangeRetrieveError(F6)</f>
        <v/>
      </c>
      <c r="H6" s="111"/>
      <c r="J6" s="151"/>
      <c r="K6" s="124" t="s">
        <v>60</v>
      </c>
      <c r="L6" s="124" t="s">
        <v>211</v>
      </c>
      <c r="M6" s="124" t="s">
        <v>57</v>
      </c>
      <c r="N6" s="84" t="str">
        <f t="shared" si="4"/>
        <v>GBP1L6L15M</v>
      </c>
      <c r="O6" s="79" t="str">
        <v>GBP1L6L15M=ICAP</v>
      </c>
      <c r="P6" s="153" t="s">
        <v>125</v>
      </c>
      <c r="Q6" s="153" t="s">
        <v>125</v>
      </c>
      <c r="R6" s="153" t="e">
        <f>_xll.qlMidEquivalent(P6,Q6)</f>
        <v>#NUM!</v>
      </c>
      <c r="S6" s="153" t="e">
        <f t="shared" si="5"/>
        <v>#NUM!</v>
      </c>
      <c r="T6" s="14"/>
      <c r="U6" s="152" t="e">
        <v>#NUM!</v>
      </c>
      <c r="V6" s="18"/>
      <c r="W6" s="154" t="e">
        <v>#NUM!</v>
      </c>
      <c r="X6" s="80">
        <f>_xll.qlSimpleQuoteSetValue(F6,ROUND(W6/10000,6),Trigger)</f>
        <v>0</v>
      </c>
      <c r="Y6" s="136"/>
    </row>
    <row r="7" spans="1:25" ht="11.25" customHeight="1" x14ac:dyDescent="0.2">
      <c r="A7" s="56"/>
      <c r="B7" s="52" t="str">
        <f t="shared" si="0"/>
        <v>18M</v>
      </c>
      <c r="C7" s="52" t="str">
        <f t="shared" si="1"/>
        <v>1L</v>
      </c>
      <c r="D7" s="52" t="str">
        <f t="shared" si="2"/>
        <v>6L</v>
      </c>
      <c r="E7" s="41" t="str">
        <f t="shared" si="3"/>
        <v>GBP1L6L18M_Quote</v>
      </c>
      <c r="F7" s="41" t="str">
        <f>_xll.qlSimpleQuote(E7,,RateTickValue,Permanent,Trigger,ObjectOverwrite)</f>
        <v>GBP1L6L18M_Quote#0000</v>
      </c>
      <c r="G7" s="46" t="str">
        <f>_xll.ohRangeRetrieveError(F7)</f>
        <v/>
      </c>
      <c r="H7" s="111"/>
      <c r="J7" s="151"/>
      <c r="K7" s="124" t="s">
        <v>59</v>
      </c>
      <c r="L7" s="124" t="s">
        <v>211</v>
      </c>
      <c r="M7" s="124" t="s">
        <v>57</v>
      </c>
      <c r="N7" s="84" t="str">
        <f t="shared" si="4"/>
        <v>GBP1L6L18M</v>
      </c>
      <c r="O7" s="79" t="str">
        <v>GBP1L6L18M=ICAP</v>
      </c>
      <c r="P7" s="153" t="s">
        <v>125</v>
      </c>
      <c r="Q7" s="153" t="s">
        <v>125</v>
      </c>
      <c r="R7" s="153" t="e">
        <f>_xll.qlMidEquivalent(P7,Q7)</f>
        <v>#NUM!</v>
      </c>
      <c r="S7" s="153" t="e">
        <f t="shared" si="5"/>
        <v>#NUM!</v>
      </c>
      <c r="T7" s="14"/>
      <c r="U7" s="152" t="e">
        <v>#NUM!</v>
      </c>
      <c r="V7" s="18"/>
      <c r="W7" s="154" t="e">
        <v>#NUM!</v>
      </c>
      <c r="X7" s="80">
        <f>_xll.qlSimpleQuoteSetValue(F7,ROUND(W7/10000,6),Trigger)</f>
        <v>0</v>
      </c>
      <c r="Y7" s="136"/>
    </row>
    <row r="8" spans="1:25" ht="11.25" customHeight="1" x14ac:dyDescent="0.2">
      <c r="A8" s="56"/>
      <c r="B8" s="52" t="str">
        <f t="shared" si="0"/>
        <v>21M</v>
      </c>
      <c r="C8" s="52" t="str">
        <f t="shared" si="1"/>
        <v>1L</v>
      </c>
      <c r="D8" s="52" t="str">
        <f t="shared" si="2"/>
        <v>6L</v>
      </c>
      <c r="E8" s="41" t="str">
        <f t="shared" si="3"/>
        <v>GBP1L6L21M_Quote</v>
      </c>
      <c r="F8" s="41" t="str">
        <f>_xll.qlSimpleQuote(E8,,RateTickValue,Permanent,Trigger,ObjectOverwrite)</f>
        <v>GBP1L6L21M_Quote#0000</v>
      </c>
      <c r="G8" s="46" t="str">
        <f>_xll.ohRangeRetrieveError(F8)</f>
        <v/>
      </c>
      <c r="H8" s="111"/>
      <c r="J8" s="151"/>
      <c r="K8" s="124" t="s">
        <v>58</v>
      </c>
      <c r="L8" s="124" t="s">
        <v>211</v>
      </c>
      <c r="M8" s="124" t="s">
        <v>57</v>
      </c>
      <c r="N8" s="84" t="str">
        <f t="shared" si="4"/>
        <v>GBP1L6L21M</v>
      </c>
      <c r="O8" s="79" t="str">
        <v>GBP1L6L21M=ICAP</v>
      </c>
      <c r="P8" s="153" t="s">
        <v>125</v>
      </c>
      <c r="Q8" s="153" t="s">
        <v>125</v>
      </c>
      <c r="R8" s="153" t="e">
        <f>_xll.qlMidEquivalent(P8,Q8)</f>
        <v>#NUM!</v>
      </c>
      <c r="S8" s="153" t="e">
        <f t="shared" si="5"/>
        <v>#NUM!</v>
      </c>
      <c r="T8" s="14"/>
      <c r="U8" s="152" t="e">
        <v>#NUM!</v>
      </c>
      <c r="V8" s="18"/>
      <c r="W8" s="154" t="e">
        <v>#NUM!</v>
      </c>
      <c r="X8" s="80">
        <f>_xll.qlSimpleQuoteSetValue(F8,ROUND(W8/10000,6),Trigger)</f>
        <v>0</v>
      </c>
      <c r="Y8" s="136"/>
    </row>
    <row r="9" spans="1:25" ht="11.25" customHeight="1" x14ac:dyDescent="0.2">
      <c r="A9" s="56"/>
      <c r="B9" s="52" t="str">
        <f t="shared" si="0"/>
        <v>2Y</v>
      </c>
      <c r="C9" s="52" t="str">
        <f t="shared" si="1"/>
        <v>1L</v>
      </c>
      <c r="D9" s="52" t="str">
        <f t="shared" si="2"/>
        <v>6L</v>
      </c>
      <c r="E9" s="41" t="str">
        <f t="shared" si="3"/>
        <v>GBP1L6L2Y_Quote</v>
      </c>
      <c r="F9" s="41" t="str">
        <f>_xll.qlSimpleQuote(E9,,RateTickValue,Permanent,Trigger,ObjectOverwrite)</f>
        <v>GBP1L6L2Y_Quote#0000</v>
      </c>
      <c r="G9" s="46" t="str">
        <f>_xll.ohRangeRetrieveError(F9)</f>
        <v/>
      </c>
      <c r="H9" s="111"/>
      <c r="J9" s="56"/>
      <c r="K9" s="124" t="s">
        <v>54</v>
      </c>
      <c r="L9" s="124" t="s">
        <v>211</v>
      </c>
      <c r="M9" s="124" t="s">
        <v>57</v>
      </c>
      <c r="N9" s="84" t="str">
        <f t="shared" si="4"/>
        <v>GBP1L6L2Y</v>
      </c>
      <c r="O9" s="79" t="str">
        <v>GBP1L6L2Y=ICAP</v>
      </c>
      <c r="P9" s="153">
        <v>18.75</v>
      </c>
      <c r="Q9" s="153">
        <v>22.75</v>
      </c>
      <c r="R9" s="153">
        <f>_xll.qlMidEquivalent(P9,Q9)</f>
        <v>20.75</v>
      </c>
      <c r="S9" s="153">
        <f t="shared" si="5"/>
        <v>4</v>
      </c>
      <c r="T9" s="14"/>
      <c r="U9" s="152">
        <v>20.375</v>
      </c>
      <c r="V9" s="18"/>
      <c r="W9" s="154">
        <v>20.375</v>
      </c>
      <c r="X9" s="80" t="e">
        <f>_xll.qlSimpleQuoteSetValue(F9,ROUND(W9/10000,6),Trigger)</f>
        <v>#N/A</v>
      </c>
      <c r="Y9" s="136"/>
    </row>
    <row r="10" spans="1:25" ht="11.25" customHeight="1" x14ac:dyDescent="0.2">
      <c r="A10" s="56"/>
      <c r="B10" s="52" t="str">
        <f t="shared" si="0"/>
        <v>3Y</v>
      </c>
      <c r="C10" s="52" t="str">
        <f t="shared" si="1"/>
        <v>1L</v>
      </c>
      <c r="D10" s="52" t="str">
        <f t="shared" si="2"/>
        <v>6L</v>
      </c>
      <c r="E10" s="41" t="str">
        <f t="shared" si="3"/>
        <v>GBP1L6L3Y_Quote</v>
      </c>
      <c r="F10" s="41" t="str">
        <f>_xll.qlSimpleQuote(E10,,RateTickValue,Permanent,Trigger,ObjectOverwrite)</f>
        <v>GBP1L6L3Y_Quote#0000</v>
      </c>
      <c r="G10" s="46" t="str">
        <f>_xll.ohRangeRetrieveError(F10)</f>
        <v/>
      </c>
      <c r="H10" s="111"/>
      <c r="J10" s="56"/>
      <c r="K10" s="124" t="s">
        <v>53</v>
      </c>
      <c r="L10" s="124" t="s">
        <v>211</v>
      </c>
      <c r="M10" s="124" t="s">
        <v>57</v>
      </c>
      <c r="N10" s="84" t="str">
        <f t="shared" si="4"/>
        <v>GBP1L6L3Y</v>
      </c>
      <c r="O10" s="79" t="str">
        <v>GBP1L6L3Y=ICAP</v>
      </c>
      <c r="P10" s="153">
        <v>18.5</v>
      </c>
      <c r="Q10" s="153">
        <v>22.5</v>
      </c>
      <c r="R10" s="153">
        <f>_xll.qlMidEquivalent(P10,Q10)</f>
        <v>20.5</v>
      </c>
      <c r="S10" s="153">
        <f t="shared" si="5"/>
        <v>4</v>
      </c>
      <c r="T10" s="14"/>
      <c r="U10" s="152">
        <v>20.625</v>
      </c>
      <c r="V10" s="18"/>
      <c r="W10" s="154">
        <v>20.625</v>
      </c>
      <c r="X10" s="80" t="e">
        <f>_xll.qlSimpleQuoteSetValue(F10,ROUND(W10/10000,6),Trigger)</f>
        <v>#N/A</v>
      </c>
      <c r="Y10" s="136"/>
    </row>
    <row r="11" spans="1:25" ht="11.25" customHeight="1" x14ac:dyDescent="0.2">
      <c r="A11" s="56"/>
      <c r="B11" s="52" t="str">
        <f t="shared" si="0"/>
        <v>4Y</v>
      </c>
      <c r="C11" s="52" t="str">
        <f t="shared" si="1"/>
        <v>1L</v>
      </c>
      <c r="D11" s="52" t="str">
        <f t="shared" si="2"/>
        <v>6L</v>
      </c>
      <c r="E11" s="41" t="str">
        <f t="shared" si="3"/>
        <v>GBP1L6L4Y_Quote</v>
      </c>
      <c r="F11" s="41" t="str">
        <f>_xll.qlSimpleQuote(E11,,RateTickValue,Permanent,Trigger,ObjectOverwrite)</f>
        <v>GBP1L6L4Y_Quote#0000</v>
      </c>
      <c r="G11" s="46" t="str">
        <f>_xll.ohRangeRetrieveError(F11)</f>
        <v/>
      </c>
      <c r="H11" s="111"/>
      <c r="J11" s="56"/>
      <c r="K11" s="124" t="s">
        <v>52</v>
      </c>
      <c r="L11" s="124" t="s">
        <v>211</v>
      </c>
      <c r="M11" s="124" t="s">
        <v>57</v>
      </c>
      <c r="N11" s="84" t="str">
        <f t="shared" si="4"/>
        <v>GBP1L6L4Y</v>
      </c>
      <c r="O11" s="79" t="str">
        <v>GBP1L6L4Y=ICAP</v>
      </c>
      <c r="P11" s="153">
        <v>18.625</v>
      </c>
      <c r="Q11" s="153">
        <v>22.625</v>
      </c>
      <c r="R11" s="153">
        <f>_xll.qlMidEquivalent(P11,Q11)</f>
        <v>20.625</v>
      </c>
      <c r="S11" s="153">
        <f t="shared" si="5"/>
        <v>4</v>
      </c>
      <c r="T11" s="14"/>
      <c r="U11" s="152">
        <v>21</v>
      </c>
      <c r="V11" s="18"/>
      <c r="W11" s="154">
        <v>21</v>
      </c>
      <c r="X11" s="80" t="e">
        <f>_xll.qlSimpleQuoteSetValue(F11,ROUND(W11/10000,6),Trigger)</f>
        <v>#N/A</v>
      </c>
      <c r="Y11" s="136"/>
    </row>
    <row r="12" spans="1:25" x14ac:dyDescent="0.2">
      <c r="A12" s="56"/>
      <c r="B12" s="52" t="str">
        <f t="shared" si="0"/>
        <v>5Y</v>
      </c>
      <c r="C12" s="52" t="str">
        <f t="shared" si="1"/>
        <v>1L</v>
      </c>
      <c r="D12" s="52" t="str">
        <f t="shared" si="2"/>
        <v>6L</v>
      </c>
      <c r="E12" s="41" t="str">
        <f t="shared" si="3"/>
        <v>GBP1L6L5Y_Quote</v>
      </c>
      <c r="F12" s="41" t="str">
        <f>_xll.qlSimpleQuote(E12,,RateTickValue,Permanent,Trigger,ObjectOverwrite)</f>
        <v>GBP1L6L5Y_Quote#0000</v>
      </c>
      <c r="G12" s="46" t="str">
        <f>_xll.ohRangeRetrieveError(F12)</f>
        <v/>
      </c>
      <c r="H12" s="111"/>
      <c r="J12" s="56"/>
      <c r="K12" s="124" t="s">
        <v>51</v>
      </c>
      <c r="L12" s="124" t="s">
        <v>211</v>
      </c>
      <c r="M12" s="124" t="s">
        <v>57</v>
      </c>
      <c r="N12" s="84" t="str">
        <f t="shared" si="4"/>
        <v>GBP1L6L5Y</v>
      </c>
      <c r="O12" s="79" t="str">
        <v>GBP1L6L5Y=ICAP</v>
      </c>
      <c r="P12" s="153">
        <v>18.875</v>
      </c>
      <c r="Q12" s="153">
        <v>22.875</v>
      </c>
      <c r="R12" s="153">
        <f>_xll.qlMidEquivalent(P12,Q12)</f>
        <v>20.875</v>
      </c>
      <c r="S12" s="153">
        <f t="shared" si="5"/>
        <v>4</v>
      </c>
      <c r="T12" s="14"/>
      <c r="U12" s="152">
        <v>21.25</v>
      </c>
      <c r="V12" s="18"/>
      <c r="W12" s="154">
        <v>21.25</v>
      </c>
      <c r="X12" s="80" t="e">
        <f>_xll.qlSimpleQuoteSetValue(F12,ROUND(W12/10000,6),Trigger)</f>
        <v>#N/A</v>
      </c>
      <c r="Y12" s="136"/>
    </row>
    <row r="13" spans="1:25" x14ac:dyDescent="0.2">
      <c r="A13" s="56"/>
      <c r="B13" s="52" t="str">
        <f t="shared" si="0"/>
        <v>6Y</v>
      </c>
      <c r="C13" s="52" t="str">
        <f t="shared" si="1"/>
        <v>1L</v>
      </c>
      <c r="D13" s="52" t="str">
        <f t="shared" si="2"/>
        <v>6L</v>
      </c>
      <c r="E13" s="41" t="str">
        <f t="shared" si="3"/>
        <v>GBP1L6L6Y_Quote</v>
      </c>
      <c r="F13" s="41" t="str">
        <f>_xll.qlSimpleQuote(E13,,RateTickValue,Permanent,Trigger,ObjectOverwrite)</f>
        <v>GBP1L6L6Y_Quote#0000</v>
      </c>
      <c r="G13" s="46" t="str">
        <f>_xll.ohRangeRetrieveError(F13)</f>
        <v/>
      </c>
      <c r="H13" s="111"/>
      <c r="J13" s="56"/>
      <c r="K13" s="124" t="s">
        <v>50</v>
      </c>
      <c r="L13" s="124" t="s">
        <v>211</v>
      </c>
      <c r="M13" s="124" t="s">
        <v>57</v>
      </c>
      <c r="N13" s="84" t="str">
        <f t="shared" si="4"/>
        <v>GBP1L6L6Y</v>
      </c>
      <c r="O13" s="79" t="str">
        <v>GBP1L6L6Y=ICAP</v>
      </c>
      <c r="P13" s="153">
        <v>18.875</v>
      </c>
      <c r="Q13" s="153">
        <v>22.875</v>
      </c>
      <c r="R13" s="153">
        <f>_xll.qlMidEquivalent(P13,Q13)</f>
        <v>20.875</v>
      </c>
      <c r="S13" s="153">
        <f t="shared" si="5"/>
        <v>4</v>
      </c>
      <c r="T13" s="14"/>
      <c r="U13" s="152">
        <v>21.125</v>
      </c>
      <c r="V13" s="18"/>
      <c r="W13" s="154">
        <v>21.125</v>
      </c>
      <c r="X13" s="80" t="e">
        <f>_xll.qlSimpleQuoteSetValue(F13,ROUND(W13/10000,6),Trigger)</f>
        <v>#N/A</v>
      </c>
      <c r="Y13" s="136"/>
    </row>
    <row r="14" spans="1:25" x14ac:dyDescent="0.2">
      <c r="A14" s="56"/>
      <c r="B14" s="52" t="str">
        <f t="shared" si="0"/>
        <v>7Y</v>
      </c>
      <c r="C14" s="52" t="str">
        <f t="shared" si="1"/>
        <v>1L</v>
      </c>
      <c r="D14" s="52" t="str">
        <f t="shared" si="2"/>
        <v>6L</v>
      </c>
      <c r="E14" s="41" t="str">
        <f t="shared" si="3"/>
        <v>GBP1L6L7Y_Quote</v>
      </c>
      <c r="F14" s="41" t="str">
        <f>_xll.qlSimpleQuote(E14,,RateTickValue,Permanent,Trigger,ObjectOverwrite)</f>
        <v>GBP1L6L7Y_Quote#0000</v>
      </c>
      <c r="G14" s="46" t="str">
        <f>_xll.ohRangeRetrieveError(F14)</f>
        <v/>
      </c>
      <c r="H14" s="111"/>
      <c r="J14" s="56"/>
      <c r="K14" s="124" t="s">
        <v>49</v>
      </c>
      <c r="L14" s="124" t="s">
        <v>211</v>
      </c>
      <c r="M14" s="124" t="s">
        <v>57</v>
      </c>
      <c r="N14" s="84" t="str">
        <f t="shared" si="4"/>
        <v>GBP1L6L7Y</v>
      </c>
      <c r="O14" s="79" t="str">
        <v>GBP1L6L7Y=ICAP</v>
      </c>
      <c r="P14" s="153">
        <v>18.75</v>
      </c>
      <c r="Q14" s="153">
        <v>22.75</v>
      </c>
      <c r="R14" s="153">
        <f>_xll.qlMidEquivalent(P14,Q14)</f>
        <v>20.75</v>
      </c>
      <c r="S14" s="153">
        <f t="shared" si="5"/>
        <v>4</v>
      </c>
      <c r="T14" s="14"/>
      <c r="U14" s="152">
        <v>20.75</v>
      </c>
      <c r="V14" s="18"/>
      <c r="W14" s="154">
        <v>20.75</v>
      </c>
      <c r="X14" s="80" t="e">
        <f>_xll.qlSimpleQuoteSetValue(F14,ROUND(W14/10000,6),Trigger)</f>
        <v>#N/A</v>
      </c>
      <c r="Y14" s="136"/>
    </row>
    <row r="15" spans="1:25" x14ac:dyDescent="0.2">
      <c r="A15" s="56"/>
      <c r="B15" s="52" t="str">
        <f t="shared" si="0"/>
        <v>8Y</v>
      </c>
      <c r="C15" s="52" t="str">
        <f t="shared" si="1"/>
        <v>1L</v>
      </c>
      <c r="D15" s="52" t="str">
        <f t="shared" si="2"/>
        <v>6L</v>
      </c>
      <c r="E15" s="41" t="str">
        <f t="shared" si="3"/>
        <v>GBP1L6L8Y_Quote</v>
      </c>
      <c r="F15" s="41" t="str">
        <f>_xll.qlSimpleQuote(E15,,RateTickValue,Permanent,Trigger,ObjectOverwrite)</f>
        <v>GBP1L6L8Y_Quote#0000</v>
      </c>
      <c r="G15" s="46" t="str">
        <f>_xll.ohRangeRetrieveError(F15)</f>
        <v/>
      </c>
      <c r="H15" s="111"/>
      <c r="J15" s="56"/>
      <c r="K15" s="124" t="s">
        <v>48</v>
      </c>
      <c r="L15" s="124" t="s">
        <v>211</v>
      </c>
      <c r="M15" s="124" t="s">
        <v>57</v>
      </c>
      <c r="N15" s="84" t="str">
        <f t="shared" si="4"/>
        <v>GBP1L6L8Y</v>
      </c>
      <c r="O15" s="79" t="str">
        <v>GBP1L6L8Y=ICAP</v>
      </c>
      <c r="P15" s="153">
        <v>18.75</v>
      </c>
      <c r="Q15" s="153">
        <v>22.75</v>
      </c>
      <c r="R15" s="153">
        <f>_xll.qlMidEquivalent(P15,Q15)</f>
        <v>20.75</v>
      </c>
      <c r="S15" s="153">
        <f t="shared" si="5"/>
        <v>4</v>
      </c>
      <c r="T15" s="14"/>
      <c r="U15" s="152">
        <v>20.5</v>
      </c>
      <c r="V15" s="18"/>
      <c r="W15" s="154">
        <v>20.5</v>
      </c>
      <c r="X15" s="80" t="e">
        <f>_xll.qlSimpleQuoteSetValue(F15,ROUND(W15/10000,6),Trigger)</f>
        <v>#N/A</v>
      </c>
      <c r="Y15" s="136"/>
    </row>
    <row r="16" spans="1:25" x14ac:dyDescent="0.2">
      <c r="A16" s="56"/>
      <c r="B16" s="52" t="str">
        <f t="shared" si="0"/>
        <v>9Y</v>
      </c>
      <c r="C16" s="52" t="str">
        <f t="shared" si="1"/>
        <v>1L</v>
      </c>
      <c r="D16" s="52" t="str">
        <f t="shared" si="2"/>
        <v>6L</v>
      </c>
      <c r="E16" s="41" t="str">
        <f t="shared" si="3"/>
        <v>GBP1L6L9Y_Quote</v>
      </c>
      <c r="F16" s="41" t="str">
        <f>_xll.qlSimpleQuote(E16,,RateTickValue,Permanent,Trigger,ObjectOverwrite)</f>
        <v>GBP1L6L9Y_Quote#0000</v>
      </c>
      <c r="G16" s="46" t="str">
        <f>_xll.ohRangeRetrieveError(F16)</f>
        <v/>
      </c>
      <c r="H16" s="111"/>
      <c r="J16" s="56"/>
      <c r="K16" s="124" t="s">
        <v>47</v>
      </c>
      <c r="L16" s="124" t="s">
        <v>211</v>
      </c>
      <c r="M16" s="124" t="s">
        <v>57</v>
      </c>
      <c r="N16" s="84" t="str">
        <f t="shared" si="4"/>
        <v>GBP1L6L9Y</v>
      </c>
      <c r="O16" s="79" t="str">
        <v>GBP1L6L9Y=ICAP</v>
      </c>
      <c r="P16" s="153">
        <v>18.5</v>
      </c>
      <c r="Q16" s="153">
        <v>22.5</v>
      </c>
      <c r="R16" s="153">
        <f>_xll.qlMidEquivalent(P16,Q16)</f>
        <v>20.5</v>
      </c>
      <c r="S16" s="153">
        <f t="shared" si="5"/>
        <v>4</v>
      </c>
      <c r="T16" s="14"/>
      <c r="U16" s="152">
        <v>20.25</v>
      </c>
      <c r="V16" s="18"/>
      <c r="W16" s="154">
        <v>20.25</v>
      </c>
      <c r="X16" s="80" t="e">
        <f>_xll.qlSimpleQuoteSetValue(F16,ROUND(W16/10000,6),Trigger)</f>
        <v>#N/A</v>
      </c>
      <c r="Y16" s="136"/>
    </row>
    <row r="17" spans="1:25" x14ac:dyDescent="0.2">
      <c r="A17" s="56"/>
      <c r="B17" s="52" t="str">
        <f t="shared" si="0"/>
        <v>10Y</v>
      </c>
      <c r="C17" s="52" t="str">
        <f t="shared" si="1"/>
        <v>1L</v>
      </c>
      <c r="D17" s="52" t="str">
        <f t="shared" si="2"/>
        <v>6L</v>
      </c>
      <c r="E17" s="41" t="str">
        <f t="shared" si="3"/>
        <v>GBP1L6L10Y_Quote</v>
      </c>
      <c r="F17" s="41" t="str">
        <f>_xll.qlSimpleQuote(E17,,RateTickValue,Permanent,Trigger,ObjectOverwrite)</f>
        <v>GBP1L6L10Y_Quote#0000</v>
      </c>
      <c r="G17" s="46" t="str">
        <f>_xll.ohRangeRetrieveError(F17)</f>
        <v/>
      </c>
      <c r="H17" s="111"/>
      <c r="J17" s="56"/>
      <c r="K17" s="124" t="s">
        <v>46</v>
      </c>
      <c r="L17" s="124" t="s">
        <v>211</v>
      </c>
      <c r="M17" s="124" t="s">
        <v>57</v>
      </c>
      <c r="N17" s="84" t="str">
        <f t="shared" si="4"/>
        <v>GBP1L6L10Y</v>
      </c>
      <c r="O17" s="79" t="str">
        <v>GBP1L6L10Y=ICAP</v>
      </c>
      <c r="P17" s="153">
        <v>18.25</v>
      </c>
      <c r="Q17" s="153">
        <v>22.25</v>
      </c>
      <c r="R17" s="153">
        <f>_xll.qlMidEquivalent(P17,Q17)</f>
        <v>20.25</v>
      </c>
      <c r="S17" s="153">
        <f t="shared" si="5"/>
        <v>4</v>
      </c>
      <c r="T17" s="14"/>
      <c r="U17" s="152">
        <v>20.25</v>
      </c>
      <c r="V17" s="18"/>
      <c r="W17" s="154">
        <v>20.25</v>
      </c>
      <c r="X17" s="80" t="e">
        <f>_xll.qlSimpleQuoteSetValue(F17,ROUND(W17/10000,6),Trigger)</f>
        <v>#N/A</v>
      </c>
      <c r="Y17" s="136"/>
    </row>
    <row r="18" spans="1:25" x14ac:dyDescent="0.2">
      <c r="A18" s="56"/>
      <c r="B18" s="52" t="str">
        <f t="shared" si="0"/>
        <v>11Y</v>
      </c>
      <c r="C18" s="52" t="str">
        <f t="shared" si="1"/>
        <v>1L</v>
      </c>
      <c r="D18" s="52" t="str">
        <f t="shared" si="2"/>
        <v>6L</v>
      </c>
      <c r="E18" s="41" t="str">
        <f t="shared" si="3"/>
        <v>GBP1L6L11Y_Quote</v>
      </c>
      <c r="F18" s="41" t="str">
        <f>_xll.qlSimpleQuote(E18,,RateTickValue,Permanent,Trigger,ObjectOverwrite)</f>
        <v>GBP1L6L11Y_Quote#0000</v>
      </c>
      <c r="G18" s="46" t="str">
        <f>_xll.ohRangeRetrieveError(F18)</f>
        <v/>
      </c>
      <c r="H18" s="111"/>
      <c r="J18" s="56"/>
      <c r="K18" s="124" t="s">
        <v>45</v>
      </c>
      <c r="L18" s="124" t="s">
        <v>211</v>
      </c>
      <c r="M18" s="124" t="s">
        <v>57</v>
      </c>
      <c r="N18" s="84" t="str">
        <f t="shared" si="4"/>
        <v>GBP1L6L11Y</v>
      </c>
      <c r="O18" s="79" t="str">
        <v>GBP1L6L11Y=ICAP</v>
      </c>
      <c r="P18" s="153" t="s">
        <v>125</v>
      </c>
      <c r="Q18" s="153" t="s">
        <v>125</v>
      </c>
      <c r="R18" s="153" t="e">
        <f>_xll.qlMidEquivalent(P18,Q18)</f>
        <v>#NUM!</v>
      </c>
      <c r="S18" s="153" t="e">
        <f t="shared" si="5"/>
        <v>#NUM!</v>
      </c>
      <c r="T18" s="14"/>
      <c r="U18" s="152">
        <v>19.777338639473253</v>
      </c>
      <c r="V18" s="18"/>
      <c r="W18" s="154">
        <v>19.777338639473253</v>
      </c>
      <c r="X18" s="80" t="e">
        <f>_xll.qlSimpleQuoteSetValue(F18,ROUND(W18/10000,6),Trigger)</f>
        <v>#N/A</v>
      </c>
      <c r="Y18" s="136"/>
    </row>
    <row r="19" spans="1:25" x14ac:dyDescent="0.2">
      <c r="A19" s="56"/>
      <c r="B19" s="52" t="str">
        <f t="shared" si="0"/>
        <v>12Y</v>
      </c>
      <c r="C19" s="52" t="str">
        <f t="shared" si="1"/>
        <v>1L</v>
      </c>
      <c r="D19" s="52" t="str">
        <f t="shared" si="2"/>
        <v>6L</v>
      </c>
      <c r="E19" s="41" t="str">
        <f t="shared" si="3"/>
        <v>GBP1L6L12Y_Quote</v>
      </c>
      <c r="F19" s="41" t="str">
        <f>_xll.qlSimpleQuote(E19,,RateTickValue,Permanent,Trigger,ObjectOverwrite)</f>
        <v>GBP1L6L12Y_Quote#0000</v>
      </c>
      <c r="G19" s="46" t="str">
        <f>_xll.ohRangeRetrieveError(F19)</f>
        <v/>
      </c>
      <c r="H19" s="111"/>
      <c r="J19" s="56"/>
      <c r="K19" s="124" t="s">
        <v>44</v>
      </c>
      <c r="L19" s="124" t="s">
        <v>211</v>
      </c>
      <c r="M19" s="124" t="s">
        <v>57</v>
      </c>
      <c r="N19" s="84" t="str">
        <f t="shared" si="4"/>
        <v>GBP1L6L12Y</v>
      </c>
      <c r="O19" s="79" t="str">
        <v>GBP1L6L12Y=ICAP</v>
      </c>
      <c r="P19" s="153">
        <v>17.375</v>
      </c>
      <c r="Q19" s="153">
        <v>21.375</v>
      </c>
      <c r="R19" s="153">
        <f>_xll.qlMidEquivalent(P19,Q19)</f>
        <v>19.375</v>
      </c>
      <c r="S19" s="153">
        <f t="shared" si="5"/>
        <v>4</v>
      </c>
      <c r="T19" s="14"/>
      <c r="U19" s="152">
        <v>18.875</v>
      </c>
      <c r="V19" s="18"/>
      <c r="W19" s="154">
        <v>18.875</v>
      </c>
      <c r="X19" s="80" t="e">
        <f>_xll.qlSimpleQuoteSetValue(F19,ROUND(W19/10000,6),Trigger)</f>
        <v>#N/A</v>
      </c>
      <c r="Y19" s="136"/>
    </row>
    <row r="20" spans="1:25" x14ac:dyDescent="0.2">
      <c r="A20" s="56"/>
      <c r="B20" s="52" t="str">
        <f t="shared" si="0"/>
        <v>13Y</v>
      </c>
      <c r="C20" s="52" t="str">
        <f t="shared" si="1"/>
        <v>1L</v>
      </c>
      <c r="D20" s="52" t="str">
        <f t="shared" si="2"/>
        <v>6L</v>
      </c>
      <c r="E20" s="41" t="str">
        <f t="shared" si="3"/>
        <v>GBP1L6L13Y_Quote</v>
      </c>
      <c r="F20" s="41" t="str">
        <f>_xll.qlSimpleQuote(E20,,RateTickValue,Permanent,Trigger,ObjectOverwrite)</f>
        <v>GBP1L6L13Y_Quote#0000</v>
      </c>
      <c r="G20" s="46" t="str">
        <f>_xll.ohRangeRetrieveError(F20)</f>
        <v/>
      </c>
      <c r="H20" s="111"/>
      <c r="J20" s="56"/>
      <c r="K20" s="124" t="s">
        <v>43</v>
      </c>
      <c r="L20" s="124" t="s">
        <v>211</v>
      </c>
      <c r="M20" s="124" t="s">
        <v>57</v>
      </c>
      <c r="N20" s="84" t="str">
        <f t="shared" si="4"/>
        <v>GBP1L6L13Y</v>
      </c>
      <c r="O20" s="79" t="str">
        <v>GBP1L6L13Y=ICAP</v>
      </c>
      <c r="P20" s="153" t="s">
        <v>125</v>
      </c>
      <c r="Q20" s="153" t="s">
        <v>125</v>
      </c>
      <c r="R20" s="153" t="e">
        <f>_xll.qlMidEquivalent(P20,Q20)</f>
        <v>#NUM!</v>
      </c>
      <c r="S20" s="153" t="e">
        <f t="shared" si="5"/>
        <v>#NUM!</v>
      </c>
      <c r="T20" s="14"/>
      <c r="U20" s="152" t="e">
        <v>#NUM!</v>
      </c>
      <c r="V20" s="18"/>
      <c r="W20" s="154" t="e">
        <v>#NUM!</v>
      </c>
      <c r="X20" s="80">
        <f>_xll.qlSimpleQuoteSetValue(F20,ROUND(W20/10000,6),Trigger)</f>
        <v>0</v>
      </c>
      <c r="Y20" s="136"/>
    </row>
    <row r="21" spans="1:25" x14ac:dyDescent="0.2">
      <c r="A21" s="56"/>
      <c r="B21" s="52" t="str">
        <f t="shared" si="0"/>
        <v>14Y</v>
      </c>
      <c r="C21" s="52" t="str">
        <f t="shared" si="1"/>
        <v>1L</v>
      </c>
      <c r="D21" s="52" t="str">
        <f t="shared" si="2"/>
        <v>6L</v>
      </c>
      <c r="E21" s="41" t="str">
        <f t="shared" si="3"/>
        <v>GBP1L6L14Y_Quote</v>
      </c>
      <c r="F21" s="41" t="str">
        <f>_xll.qlSimpleQuote(E21,,RateTickValue,Permanent,Trigger,ObjectOverwrite)</f>
        <v>GBP1L6L14Y_Quote#0000</v>
      </c>
      <c r="G21" s="46" t="str">
        <f>_xll.ohRangeRetrieveError(F21)</f>
        <v/>
      </c>
      <c r="H21" s="111"/>
      <c r="J21" s="56"/>
      <c r="K21" s="124" t="s">
        <v>42</v>
      </c>
      <c r="L21" s="124" t="s">
        <v>211</v>
      </c>
      <c r="M21" s="124" t="s">
        <v>57</v>
      </c>
      <c r="N21" s="84" t="str">
        <f t="shared" si="4"/>
        <v>GBP1L6L14Y</v>
      </c>
      <c r="O21" s="79" t="str">
        <v>GBP1L6L14Y=ICAP</v>
      </c>
      <c r="P21" s="153" t="s">
        <v>125</v>
      </c>
      <c r="Q21" s="153" t="s">
        <v>125</v>
      </c>
      <c r="R21" s="153" t="e">
        <f>_xll.qlMidEquivalent(P21,Q21)</f>
        <v>#NUM!</v>
      </c>
      <c r="S21" s="153" t="e">
        <f t="shared" si="5"/>
        <v>#NUM!</v>
      </c>
      <c r="T21" s="14"/>
      <c r="U21" s="152" t="e">
        <v>#NUM!</v>
      </c>
      <c r="V21" s="18"/>
      <c r="W21" s="154" t="e">
        <v>#NUM!</v>
      </c>
      <c r="X21" s="80">
        <f>_xll.qlSimpleQuoteSetValue(F21,ROUND(W21/10000,6),Trigger)</f>
        <v>0</v>
      </c>
      <c r="Y21" s="136"/>
    </row>
    <row r="22" spans="1:25" x14ac:dyDescent="0.2">
      <c r="A22" s="56"/>
      <c r="B22" s="52" t="str">
        <f t="shared" si="0"/>
        <v>15Y</v>
      </c>
      <c r="C22" s="52" t="str">
        <f t="shared" si="1"/>
        <v>1L</v>
      </c>
      <c r="D22" s="52" t="str">
        <f t="shared" si="2"/>
        <v>6L</v>
      </c>
      <c r="E22" s="41" t="str">
        <f t="shared" si="3"/>
        <v>GBP1L6L15Y_Quote</v>
      </c>
      <c r="F22" s="41" t="str">
        <f>_xll.qlSimpleQuote(E22,,RateTickValue,Permanent,Trigger,ObjectOverwrite)</f>
        <v>GBP1L6L15Y_Quote#0000</v>
      </c>
      <c r="G22" s="46" t="str">
        <f>_xll.ohRangeRetrieveError(F22)</f>
        <v/>
      </c>
      <c r="H22" s="111"/>
      <c r="J22" s="56"/>
      <c r="K22" s="124" t="s">
        <v>41</v>
      </c>
      <c r="L22" s="124" t="s">
        <v>211</v>
      </c>
      <c r="M22" s="124" t="s">
        <v>57</v>
      </c>
      <c r="N22" s="84" t="str">
        <f t="shared" si="4"/>
        <v>GBP1L6L15Y</v>
      </c>
      <c r="O22" s="79" t="str">
        <v>GBP1L6L15Y=ICAP</v>
      </c>
      <c r="P22" s="153">
        <v>15.375</v>
      </c>
      <c r="Q22" s="153">
        <v>19.375</v>
      </c>
      <c r="R22" s="153">
        <f>_xll.qlMidEquivalent(P22,Q22)</f>
        <v>17.375</v>
      </c>
      <c r="S22" s="153">
        <f t="shared" si="5"/>
        <v>4</v>
      </c>
      <c r="T22" s="14"/>
      <c r="U22" s="152">
        <v>16.875</v>
      </c>
      <c r="V22" s="18"/>
      <c r="W22" s="154">
        <v>16.875</v>
      </c>
      <c r="X22" s="80" t="e">
        <f>_xll.qlSimpleQuoteSetValue(F22,ROUND(W22/10000,6),Trigger)</f>
        <v>#N/A</v>
      </c>
      <c r="Y22" s="136"/>
    </row>
    <row r="23" spans="1:25" x14ac:dyDescent="0.2">
      <c r="A23" s="56"/>
      <c r="B23" s="52" t="str">
        <f t="shared" si="0"/>
        <v>16Y</v>
      </c>
      <c r="C23" s="52" t="str">
        <f t="shared" si="1"/>
        <v>1L</v>
      </c>
      <c r="D23" s="52" t="str">
        <f t="shared" si="2"/>
        <v>6L</v>
      </c>
      <c r="E23" s="41" t="str">
        <f t="shared" si="3"/>
        <v>GBP1L6L16Y_Quote</v>
      </c>
      <c r="F23" s="41" t="str">
        <f>_xll.qlSimpleQuote(E23,,RateTickValue,Permanent,Trigger,ObjectOverwrite)</f>
        <v>GBP1L6L16Y_Quote#0000</v>
      </c>
      <c r="G23" s="46" t="str">
        <f>_xll.ohRangeRetrieveError(F23)</f>
        <v/>
      </c>
      <c r="H23" s="111"/>
      <c r="J23" s="56"/>
      <c r="K23" s="124" t="s">
        <v>40</v>
      </c>
      <c r="L23" s="124" t="s">
        <v>211</v>
      </c>
      <c r="M23" s="124" t="s">
        <v>57</v>
      </c>
      <c r="N23" s="84" t="str">
        <f t="shared" si="4"/>
        <v>GBP1L6L16Y</v>
      </c>
      <c r="O23" s="79" t="str">
        <v>GBP1L6L16Y=ICAP</v>
      </c>
      <c r="P23" s="153" t="s">
        <v>125</v>
      </c>
      <c r="Q23" s="153" t="s">
        <v>125</v>
      </c>
      <c r="R23" s="153" t="e">
        <f>_xll.qlMidEquivalent(P23,Q23)</f>
        <v>#NUM!</v>
      </c>
      <c r="S23" s="153" t="e">
        <f t="shared" si="5"/>
        <v>#NUM!</v>
      </c>
      <c r="T23" s="14"/>
      <c r="U23" s="152" t="e">
        <v>#NUM!</v>
      </c>
      <c r="V23" s="18"/>
      <c r="W23" s="154" t="e">
        <v>#NUM!</v>
      </c>
      <c r="X23" s="80">
        <f>_xll.qlSimpleQuoteSetValue(F23,ROUND(W23/10000,6),Trigger)</f>
        <v>0</v>
      </c>
      <c r="Y23" s="136"/>
    </row>
    <row r="24" spans="1:25" x14ac:dyDescent="0.2">
      <c r="A24" s="56"/>
      <c r="B24" s="52" t="str">
        <f t="shared" si="0"/>
        <v>17Y</v>
      </c>
      <c r="C24" s="52" t="str">
        <f t="shared" si="1"/>
        <v>1L</v>
      </c>
      <c r="D24" s="52" t="str">
        <f t="shared" si="2"/>
        <v>6L</v>
      </c>
      <c r="E24" s="41" t="str">
        <f t="shared" si="3"/>
        <v>GBP1L6L17Y_Quote</v>
      </c>
      <c r="F24" s="41" t="str">
        <f>_xll.qlSimpleQuote(E24,,RateTickValue,Permanent,Trigger,ObjectOverwrite)</f>
        <v>GBP1L6L17Y_Quote#0000</v>
      </c>
      <c r="G24" s="46" t="str">
        <f>_xll.ohRangeRetrieveError(F24)</f>
        <v/>
      </c>
      <c r="H24" s="111"/>
      <c r="J24" s="56"/>
      <c r="K24" s="124" t="s">
        <v>39</v>
      </c>
      <c r="L24" s="124" t="s">
        <v>211</v>
      </c>
      <c r="M24" s="124" t="s">
        <v>57</v>
      </c>
      <c r="N24" s="84" t="str">
        <f t="shared" si="4"/>
        <v>GBP1L6L17Y</v>
      </c>
      <c r="O24" s="79" t="str">
        <v>GBP1L6L17Y=ICAP</v>
      </c>
      <c r="P24" s="153" t="s">
        <v>125</v>
      </c>
      <c r="Q24" s="153" t="s">
        <v>125</v>
      </c>
      <c r="R24" s="153" t="e">
        <f>_xll.qlMidEquivalent(P24,Q24)</f>
        <v>#NUM!</v>
      </c>
      <c r="S24" s="153" t="e">
        <f t="shared" si="5"/>
        <v>#NUM!</v>
      </c>
      <c r="T24" s="14"/>
      <c r="U24" s="152" t="e">
        <v>#NUM!</v>
      </c>
      <c r="V24" s="18"/>
      <c r="W24" s="154" t="e">
        <v>#NUM!</v>
      </c>
      <c r="X24" s="80">
        <f>_xll.qlSimpleQuoteSetValue(F24,ROUND(W24/10000,6),Trigger)</f>
        <v>0</v>
      </c>
      <c r="Y24" s="136"/>
    </row>
    <row r="25" spans="1:25" x14ac:dyDescent="0.2">
      <c r="A25" s="56"/>
      <c r="B25" s="52" t="str">
        <f t="shared" si="0"/>
        <v>18Y</v>
      </c>
      <c r="C25" s="52" t="str">
        <f t="shared" si="1"/>
        <v>1L</v>
      </c>
      <c r="D25" s="52" t="str">
        <f t="shared" si="2"/>
        <v>6L</v>
      </c>
      <c r="E25" s="41" t="str">
        <f t="shared" si="3"/>
        <v>GBP1L6L18Y_Quote</v>
      </c>
      <c r="F25" s="41" t="str">
        <f>_xll.qlSimpleQuote(E25,,RateTickValue,Permanent,Trigger,ObjectOverwrite)</f>
        <v>GBP1L6L18Y_Quote#0000</v>
      </c>
      <c r="G25" s="46" t="str">
        <f>_xll.ohRangeRetrieveError(F25)</f>
        <v/>
      </c>
      <c r="H25" s="111"/>
      <c r="J25" s="56"/>
      <c r="K25" s="124" t="s">
        <v>38</v>
      </c>
      <c r="L25" s="124" t="s">
        <v>211</v>
      </c>
      <c r="M25" s="124" t="s">
        <v>57</v>
      </c>
      <c r="N25" s="84" t="str">
        <f t="shared" si="4"/>
        <v>GBP1L6L18Y</v>
      </c>
      <c r="O25" s="79" t="str">
        <v>GBP1L6L18Y=ICAP</v>
      </c>
      <c r="P25" s="153" t="s">
        <v>125</v>
      </c>
      <c r="Q25" s="153" t="s">
        <v>125</v>
      </c>
      <c r="R25" s="153" t="e">
        <f>_xll.qlMidEquivalent(P25,Q25)</f>
        <v>#NUM!</v>
      </c>
      <c r="S25" s="153" t="e">
        <f t="shared" si="5"/>
        <v>#NUM!</v>
      </c>
      <c r="T25" s="14"/>
      <c r="U25" s="152" t="e">
        <v>#NUM!</v>
      </c>
      <c r="V25" s="18"/>
      <c r="W25" s="154" t="e">
        <v>#NUM!</v>
      </c>
      <c r="X25" s="80">
        <f>_xll.qlSimpleQuoteSetValue(F25,ROUND(W25/10000,6),Trigger)</f>
        <v>0</v>
      </c>
      <c r="Y25" s="136"/>
    </row>
    <row r="26" spans="1:25" x14ac:dyDescent="0.2">
      <c r="A26" s="56"/>
      <c r="B26" s="52" t="str">
        <f t="shared" si="0"/>
        <v>19Y</v>
      </c>
      <c r="C26" s="52" t="str">
        <f t="shared" si="1"/>
        <v>1L</v>
      </c>
      <c r="D26" s="52" t="str">
        <f t="shared" si="2"/>
        <v>6L</v>
      </c>
      <c r="E26" s="41" t="str">
        <f t="shared" si="3"/>
        <v>GBP1L6L19Y_Quote</v>
      </c>
      <c r="F26" s="41" t="str">
        <f>_xll.qlSimpleQuote(E26,,RateTickValue,Permanent,Trigger,ObjectOverwrite)</f>
        <v>GBP1L6L19Y_Quote#0000</v>
      </c>
      <c r="G26" s="46" t="str">
        <f>_xll.ohRangeRetrieveError(F26)</f>
        <v/>
      </c>
      <c r="H26" s="111"/>
      <c r="J26" s="56"/>
      <c r="K26" s="124" t="s">
        <v>37</v>
      </c>
      <c r="L26" s="124" t="s">
        <v>211</v>
      </c>
      <c r="M26" s="124" t="s">
        <v>57</v>
      </c>
      <c r="N26" s="84" t="str">
        <f t="shared" si="4"/>
        <v>GBP1L6L19Y</v>
      </c>
      <c r="O26" s="79" t="str">
        <v>GBP1L6L19Y=ICAP</v>
      </c>
      <c r="P26" s="153" t="s">
        <v>125</v>
      </c>
      <c r="Q26" s="153" t="s">
        <v>125</v>
      </c>
      <c r="R26" s="153" t="e">
        <f>_xll.qlMidEquivalent(P26,Q26)</f>
        <v>#NUM!</v>
      </c>
      <c r="S26" s="153" t="e">
        <f t="shared" si="5"/>
        <v>#NUM!</v>
      </c>
      <c r="T26" s="14"/>
      <c r="U26" s="152" t="e">
        <v>#NUM!</v>
      </c>
      <c r="V26" s="18"/>
      <c r="W26" s="154" t="e">
        <v>#NUM!</v>
      </c>
      <c r="X26" s="80">
        <f>_xll.qlSimpleQuoteSetValue(F26,ROUND(W26/10000,6),Trigger)</f>
        <v>0</v>
      </c>
      <c r="Y26" s="136"/>
    </row>
    <row r="27" spans="1:25" x14ac:dyDescent="0.2">
      <c r="A27" s="56"/>
      <c r="B27" s="52" t="str">
        <f t="shared" si="0"/>
        <v>20Y</v>
      </c>
      <c r="C27" s="52" t="str">
        <f t="shared" si="1"/>
        <v>1L</v>
      </c>
      <c r="D27" s="52" t="str">
        <f t="shared" si="2"/>
        <v>6L</v>
      </c>
      <c r="E27" s="41" t="str">
        <f t="shared" si="3"/>
        <v>GBP1L6L20Y_Quote</v>
      </c>
      <c r="F27" s="41" t="str">
        <f>_xll.qlSimpleQuote(E27,,RateTickValue,Permanent,Trigger,ObjectOverwrite)</f>
        <v>GBP1L6L20Y_Quote#0000</v>
      </c>
      <c r="G27" s="46" t="str">
        <f>_xll.ohRangeRetrieveError(F27)</f>
        <v/>
      </c>
      <c r="H27" s="111"/>
      <c r="J27" s="56"/>
      <c r="K27" s="124" t="s">
        <v>36</v>
      </c>
      <c r="L27" s="124" t="s">
        <v>211</v>
      </c>
      <c r="M27" s="124" t="s">
        <v>57</v>
      </c>
      <c r="N27" s="84" t="str">
        <f t="shared" si="4"/>
        <v>GBP1L6L20Y</v>
      </c>
      <c r="O27" s="79" t="str">
        <v>GBP1L6L20Y=ICAP</v>
      </c>
      <c r="P27" s="153">
        <v>13</v>
      </c>
      <c r="Q27" s="153">
        <v>17</v>
      </c>
      <c r="R27" s="153">
        <f>_xll.qlMidEquivalent(P27,Q27)</f>
        <v>15</v>
      </c>
      <c r="S27" s="153">
        <f t="shared" si="5"/>
        <v>4</v>
      </c>
      <c r="T27" s="14"/>
      <c r="U27" s="152">
        <v>14.75</v>
      </c>
      <c r="V27" s="18"/>
      <c r="W27" s="154">
        <v>14.75</v>
      </c>
      <c r="X27" s="80" t="e">
        <f>_xll.qlSimpleQuoteSetValue(F27,ROUND(W27/10000,6),Trigger)</f>
        <v>#N/A</v>
      </c>
      <c r="Y27" s="136"/>
    </row>
    <row r="28" spans="1:25" x14ac:dyDescent="0.2">
      <c r="A28" s="56"/>
      <c r="B28" s="52" t="str">
        <f t="shared" si="0"/>
        <v>21Y</v>
      </c>
      <c r="C28" s="52" t="str">
        <f t="shared" si="1"/>
        <v>1L</v>
      </c>
      <c r="D28" s="52" t="str">
        <f t="shared" si="2"/>
        <v>6L</v>
      </c>
      <c r="E28" s="41" t="str">
        <f t="shared" si="3"/>
        <v>GBP1L6L21Y_Quote</v>
      </c>
      <c r="F28" s="41" t="str">
        <f>_xll.qlSimpleQuote(E28,,RateTickValue,Permanent,Trigger,ObjectOverwrite)</f>
        <v>GBP1L6L21Y_Quote#0000</v>
      </c>
      <c r="G28" s="46" t="str">
        <f>_xll.ohRangeRetrieveError(F28)</f>
        <v/>
      </c>
      <c r="H28" s="111"/>
      <c r="J28" s="56"/>
      <c r="K28" s="124" t="s">
        <v>35</v>
      </c>
      <c r="L28" s="124" t="s">
        <v>211</v>
      </c>
      <c r="M28" s="124" t="s">
        <v>57</v>
      </c>
      <c r="N28" s="84" t="str">
        <f t="shared" si="4"/>
        <v>GBP1L6L21Y</v>
      </c>
      <c r="O28" s="79" t="str">
        <v>GBP1L6L21Y=ICAP</v>
      </c>
      <c r="P28" s="153" t="s">
        <v>125</v>
      </c>
      <c r="Q28" s="153" t="s">
        <v>125</v>
      </c>
      <c r="R28" s="153" t="e">
        <f>_xll.qlMidEquivalent(P28,Q28)</f>
        <v>#NUM!</v>
      </c>
      <c r="S28" s="153" t="e">
        <f t="shared" si="5"/>
        <v>#NUM!</v>
      </c>
      <c r="T28" s="14"/>
      <c r="U28" s="152" t="e">
        <v>#NUM!</v>
      </c>
      <c r="V28" s="18"/>
      <c r="W28" s="154" t="e">
        <v>#NUM!</v>
      </c>
      <c r="X28" s="80">
        <f>_xll.qlSimpleQuoteSetValue(F28,ROUND(W28/10000,6),Trigger)</f>
        <v>0</v>
      </c>
      <c r="Y28" s="136"/>
    </row>
    <row r="29" spans="1:25" x14ac:dyDescent="0.2">
      <c r="A29" s="56"/>
      <c r="B29" s="52" t="str">
        <f t="shared" si="0"/>
        <v>22Y</v>
      </c>
      <c r="C29" s="52" t="str">
        <f t="shared" si="1"/>
        <v>1L</v>
      </c>
      <c r="D29" s="52" t="str">
        <f t="shared" si="2"/>
        <v>6L</v>
      </c>
      <c r="E29" s="41" t="str">
        <f t="shared" si="3"/>
        <v>GBP1L6L22Y_Quote</v>
      </c>
      <c r="F29" s="41" t="str">
        <f>_xll.qlSimpleQuote(E29,,RateTickValue,Permanent,Trigger,ObjectOverwrite)</f>
        <v>GBP1L6L22Y_Quote#0000</v>
      </c>
      <c r="G29" s="46" t="str">
        <f>_xll.ohRangeRetrieveError(F29)</f>
        <v/>
      </c>
      <c r="H29" s="111"/>
      <c r="J29" s="56"/>
      <c r="K29" s="124" t="s">
        <v>34</v>
      </c>
      <c r="L29" s="124" t="s">
        <v>211</v>
      </c>
      <c r="M29" s="124" t="s">
        <v>57</v>
      </c>
      <c r="N29" s="84" t="str">
        <f t="shared" si="4"/>
        <v>GBP1L6L22Y</v>
      </c>
      <c r="O29" s="79" t="str">
        <v>GBP1L6L22Y=ICAP</v>
      </c>
      <c r="P29" s="153" t="s">
        <v>125</v>
      </c>
      <c r="Q29" s="153" t="s">
        <v>125</v>
      </c>
      <c r="R29" s="153" t="e">
        <f>_xll.qlMidEquivalent(P29,Q29)</f>
        <v>#NUM!</v>
      </c>
      <c r="S29" s="153" t="e">
        <f t="shared" si="5"/>
        <v>#NUM!</v>
      </c>
      <c r="T29" s="14"/>
      <c r="U29" s="152" t="e">
        <v>#NUM!</v>
      </c>
      <c r="V29" s="18"/>
      <c r="W29" s="154" t="e">
        <v>#NUM!</v>
      </c>
      <c r="X29" s="80">
        <f>_xll.qlSimpleQuoteSetValue(F29,ROUND(W29/10000,6),Trigger)</f>
        <v>0</v>
      </c>
      <c r="Y29" s="136"/>
    </row>
    <row r="30" spans="1:25" x14ac:dyDescent="0.2">
      <c r="A30" s="56"/>
      <c r="B30" s="52" t="str">
        <f t="shared" si="0"/>
        <v>23Y</v>
      </c>
      <c r="C30" s="52" t="str">
        <f t="shared" si="1"/>
        <v>1L</v>
      </c>
      <c r="D30" s="52" t="str">
        <f t="shared" si="2"/>
        <v>6L</v>
      </c>
      <c r="E30" s="41" t="str">
        <f t="shared" si="3"/>
        <v>GBP1L6L23Y_Quote</v>
      </c>
      <c r="F30" s="41" t="str">
        <f>_xll.qlSimpleQuote(E30,,RateTickValue,Permanent,Trigger,ObjectOverwrite)</f>
        <v>GBP1L6L23Y_Quote#0000</v>
      </c>
      <c r="G30" s="46" t="str">
        <f>_xll.ohRangeRetrieveError(F30)</f>
        <v/>
      </c>
      <c r="H30" s="111"/>
      <c r="J30" s="56"/>
      <c r="K30" s="124" t="s">
        <v>33</v>
      </c>
      <c r="L30" s="124" t="s">
        <v>211</v>
      </c>
      <c r="M30" s="124" t="s">
        <v>57</v>
      </c>
      <c r="N30" s="84" t="str">
        <f t="shared" si="4"/>
        <v>GBP1L6L23Y</v>
      </c>
      <c r="O30" s="79" t="str">
        <v>GBP1L6L23Y=ICAP</v>
      </c>
      <c r="P30" s="153" t="s">
        <v>125</v>
      </c>
      <c r="Q30" s="153" t="s">
        <v>125</v>
      </c>
      <c r="R30" s="153" t="e">
        <f>_xll.qlMidEquivalent(P30,Q30)</f>
        <v>#NUM!</v>
      </c>
      <c r="S30" s="153" t="e">
        <f t="shared" si="5"/>
        <v>#NUM!</v>
      </c>
      <c r="T30" s="14"/>
      <c r="U30" s="152" t="e">
        <v>#NUM!</v>
      </c>
      <c r="V30" s="18"/>
      <c r="W30" s="154" t="e">
        <v>#NUM!</v>
      </c>
      <c r="X30" s="80">
        <f>_xll.qlSimpleQuoteSetValue(F30,ROUND(W30/10000,6),Trigger)</f>
        <v>0</v>
      </c>
      <c r="Y30" s="136"/>
    </row>
    <row r="31" spans="1:25" x14ac:dyDescent="0.2">
      <c r="A31" s="56"/>
      <c r="B31" s="52" t="str">
        <f t="shared" si="0"/>
        <v>24Y</v>
      </c>
      <c r="C31" s="52" t="str">
        <f t="shared" si="1"/>
        <v>1L</v>
      </c>
      <c r="D31" s="52" t="str">
        <f t="shared" si="2"/>
        <v>6L</v>
      </c>
      <c r="E31" s="41" t="str">
        <f t="shared" si="3"/>
        <v>GBP1L6L24Y_Quote</v>
      </c>
      <c r="F31" s="41" t="str">
        <f>_xll.qlSimpleQuote(E31,,RateTickValue,Permanent,Trigger,ObjectOverwrite)</f>
        <v>GBP1L6L24Y_Quote#0000</v>
      </c>
      <c r="G31" s="46" t="str">
        <f>_xll.ohRangeRetrieveError(F31)</f>
        <v/>
      </c>
      <c r="H31" s="111"/>
      <c r="J31" s="56"/>
      <c r="K31" s="124" t="s">
        <v>32</v>
      </c>
      <c r="L31" s="124" t="s">
        <v>211</v>
      </c>
      <c r="M31" s="124" t="s">
        <v>57</v>
      </c>
      <c r="N31" s="84" t="str">
        <f t="shared" si="4"/>
        <v>GBP1L6L24Y</v>
      </c>
      <c r="O31" s="79" t="str">
        <v>GBP1L6L24Y=ICAP</v>
      </c>
      <c r="P31" s="153" t="s">
        <v>125</v>
      </c>
      <c r="Q31" s="153" t="s">
        <v>125</v>
      </c>
      <c r="R31" s="153" t="e">
        <f>_xll.qlMidEquivalent(P31,Q31)</f>
        <v>#NUM!</v>
      </c>
      <c r="S31" s="153" t="e">
        <f t="shared" si="5"/>
        <v>#NUM!</v>
      </c>
      <c r="T31" s="14"/>
      <c r="U31" s="152" t="e">
        <v>#NUM!</v>
      </c>
      <c r="V31" s="18"/>
      <c r="W31" s="154" t="e">
        <v>#NUM!</v>
      </c>
      <c r="X31" s="80">
        <f>_xll.qlSimpleQuoteSetValue(F31,ROUND(W31/10000,6),Trigger)</f>
        <v>0</v>
      </c>
      <c r="Y31" s="136"/>
    </row>
    <row r="32" spans="1:25" x14ac:dyDescent="0.2">
      <c r="A32" s="56"/>
      <c r="B32" s="52" t="str">
        <f t="shared" si="0"/>
        <v>25Y</v>
      </c>
      <c r="C32" s="52" t="str">
        <f t="shared" si="1"/>
        <v>1L</v>
      </c>
      <c r="D32" s="52" t="str">
        <f t="shared" si="2"/>
        <v>6L</v>
      </c>
      <c r="E32" s="41" t="str">
        <f t="shared" si="3"/>
        <v>GBP1L6L25Y_Quote</v>
      </c>
      <c r="F32" s="41" t="str">
        <f>_xll.qlSimpleQuote(E32,,RateTickValue,Permanent,Trigger,ObjectOverwrite)</f>
        <v>GBP1L6L25Y_Quote#0000</v>
      </c>
      <c r="G32" s="46" t="str">
        <f>_xll.ohRangeRetrieveError(F32)</f>
        <v/>
      </c>
      <c r="H32" s="111"/>
      <c r="J32" s="56"/>
      <c r="K32" s="124" t="s">
        <v>31</v>
      </c>
      <c r="L32" s="124" t="s">
        <v>211</v>
      </c>
      <c r="M32" s="124" t="s">
        <v>57</v>
      </c>
      <c r="N32" s="84" t="str">
        <f t="shared" si="4"/>
        <v>GBP1L6L25Y</v>
      </c>
      <c r="O32" s="79" t="str">
        <v>GBP1L6L25Y=ICAP</v>
      </c>
      <c r="P32" s="153">
        <v>11.5</v>
      </c>
      <c r="Q32" s="153">
        <v>15.5</v>
      </c>
      <c r="R32" s="153">
        <f>_xll.qlMidEquivalent(P32,Q32)</f>
        <v>13.5</v>
      </c>
      <c r="S32" s="153">
        <f t="shared" si="5"/>
        <v>4</v>
      </c>
      <c r="T32" s="14"/>
      <c r="U32" s="152">
        <v>13.375</v>
      </c>
      <c r="V32" s="18"/>
      <c r="W32" s="154">
        <v>13.375</v>
      </c>
      <c r="X32" s="80" t="e">
        <f>_xll.qlSimpleQuoteSetValue(F32,ROUND(W32/10000,6),Trigger)</f>
        <v>#N/A</v>
      </c>
      <c r="Y32" s="136"/>
    </row>
    <row r="33" spans="1:25" x14ac:dyDescent="0.2">
      <c r="A33" s="56"/>
      <c r="B33" s="52" t="str">
        <f t="shared" si="0"/>
        <v>26Y</v>
      </c>
      <c r="C33" s="52" t="str">
        <f t="shared" si="1"/>
        <v>1L</v>
      </c>
      <c r="D33" s="52" t="str">
        <f t="shared" si="2"/>
        <v>6L</v>
      </c>
      <c r="E33" s="41" t="str">
        <f t="shared" si="3"/>
        <v>GBP1L6L26Y_Quote</v>
      </c>
      <c r="F33" s="41" t="str">
        <f>_xll.qlSimpleQuote(E33,,RateTickValue,Permanent,Trigger,ObjectOverwrite)</f>
        <v>GBP1L6L26Y_Quote#0000</v>
      </c>
      <c r="G33" s="46" t="str">
        <f>_xll.ohRangeRetrieveError(F33)</f>
        <v/>
      </c>
      <c r="H33" s="111"/>
      <c r="J33" s="56"/>
      <c r="K33" s="124" t="s">
        <v>30</v>
      </c>
      <c r="L33" s="124" t="s">
        <v>211</v>
      </c>
      <c r="M33" s="124" t="s">
        <v>57</v>
      </c>
      <c r="N33" s="84" t="str">
        <f t="shared" si="4"/>
        <v>GBP1L6L26Y</v>
      </c>
      <c r="O33" s="79" t="str">
        <v>GBP1L6L26Y=ICAP</v>
      </c>
      <c r="P33" s="153" t="s">
        <v>125</v>
      </c>
      <c r="Q33" s="153" t="s">
        <v>125</v>
      </c>
      <c r="R33" s="153" t="e">
        <f>_xll.qlMidEquivalent(P33,Q33)</f>
        <v>#NUM!</v>
      </c>
      <c r="S33" s="153" t="e">
        <f t="shared" si="5"/>
        <v>#NUM!</v>
      </c>
      <c r="T33" s="14"/>
      <c r="U33" s="152" t="e">
        <v>#NUM!</v>
      </c>
      <c r="V33" s="18"/>
      <c r="W33" s="154" t="e">
        <v>#NUM!</v>
      </c>
      <c r="X33" s="80">
        <f>_xll.qlSimpleQuoteSetValue(F33,ROUND(W33/10000,6),Trigger)</f>
        <v>0</v>
      </c>
      <c r="Y33" s="136"/>
    </row>
    <row r="34" spans="1:25" x14ac:dyDescent="0.2">
      <c r="A34" s="56"/>
      <c r="B34" s="52" t="str">
        <f t="shared" si="0"/>
        <v>27Y</v>
      </c>
      <c r="C34" s="52" t="str">
        <f t="shared" si="1"/>
        <v>1L</v>
      </c>
      <c r="D34" s="52" t="str">
        <f t="shared" si="2"/>
        <v>6L</v>
      </c>
      <c r="E34" s="41" t="str">
        <f t="shared" si="3"/>
        <v>GBP1L6L27Y_Quote</v>
      </c>
      <c r="F34" s="41" t="str">
        <f>_xll.qlSimpleQuote(E34,,RateTickValue,Permanent,Trigger,ObjectOverwrite)</f>
        <v>GBP1L6L27Y_Quote#0000</v>
      </c>
      <c r="G34" s="46" t="str">
        <f>_xll.ohRangeRetrieveError(F34)</f>
        <v/>
      </c>
      <c r="H34" s="111"/>
      <c r="J34" s="56"/>
      <c r="K34" s="124" t="s">
        <v>29</v>
      </c>
      <c r="L34" s="124" t="s">
        <v>211</v>
      </c>
      <c r="M34" s="124" t="s">
        <v>57</v>
      </c>
      <c r="N34" s="84" t="str">
        <f t="shared" si="4"/>
        <v>GBP1L6L27Y</v>
      </c>
      <c r="O34" s="79" t="str">
        <v>GBP1L6L27Y=ICAP</v>
      </c>
      <c r="P34" s="153" t="s">
        <v>125</v>
      </c>
      <c r="Q34" s="153" t="s">
        <v>125</v>
      </c>
      <c r="R34" s="153" t="e">
        <f>_xll.qlMidEquivalent(P34,Q34)</f>
        <v>#NUM!</v>
      </c>
      <c r="S34" s="153" t="e">
        <f t="shared" si="5"/>
        <v>#NUM!</v>
      </c>
      <c r="T34" s="14"/>
      <c r="U34" s="152" t="e">
        <v>#NUM!</v>
      </c>
      <c r="V34" s="18"/>
      <c r="W34" s="154" t="e">
        <v>#NUM!</v>
      </c>
      <c r="X34" s="80">
        <f>_xll.qlSimpleQuoteSetValue(F34,ROUND(W34/10000,6),Trigger)</f>
        <v>0</v>
      </c>
      <c r="Y34" s="136"/>
    </row>
    <row r="35" spans="1:25" x14ac:dyDescent="0.2">
      <c r="A35" s="56"/>
      <c r="B35" s="52" t="str">
        <f t="shared" si="0"/>
        <v>28Y</v>
      </c>
      <c r="C35" s="52" t="str">
        <f t="shared" si="1"/>
        <v>1L</v>
      </c>
      <c r="D35" s="52" t="str">
        <f t="shared" si="2"/>
        <v>6L</v>
      </c>
      <c r="E35" s="41" t="str">
        <f t="shared" si="3"/>
        <v>GBP1L6L28Y_Quote</v>
      </c>
      <c r="F35" s="41" t="str">
        <f>_xll.qlSimpleQuote(E35,,RateTickValue,Permanent,Trigger,ObjectOverwrite)</f>
        <v>GBP1L6L28Y_Quote#0000</v>
      </c>
      <c r="G35" s="46" t="str">
        <f>_xll.ohRangeRetrieveError(F35)</f>
        <v/>
      </c>
      <c r="H35" s="111"/>
      <c r="J35" s="56"/>
      <c r="K35" s="124" t="s">
        <v>28</v>
      </c>
      <c r="L35" s="124" t="s">
        <v>211</v>
      </c>
      <c r="M35" s="124" t="s">
        <v>57</v>
      </c>
      <c r="N35" s="84" t="str">
        <f t="shared" si="4"/>
        <v>GBP1L6L28Y</v>
      </c>
      <c r="O35" s="79" t="str">
        <v>GBP1L6L28Y=ICAP</v>
      </c>
      <c r="P35" s="153" t="s">
        <v>125</v>
      </c>
      <c r="Q35" s="153" t="s">
        <v>125</v>
      </c>
      <c r="R35" s="153" t="e">
        <f>_xll.qlMidEquivalent(P35,Q35)</f>
        <v>#NUM!</v>
      </c>
      <c r="S35" s="153" t="e">
        <f t="shared" si="5"/>
        <v>#NUM!</v>
      </c>
      <c r="T35" s="14"/>
      <c r="U35" s="152" t="e">
        <v>#NUM!</v>
      </c>
      <c r="V35" s="18"/>
      <c r="W35" s="154" t="e">
        <v>#NUM!</v>
      </c>
      <c r="X35" s="80">
        <f>_xll.qlSimpleQuoteSetValue(F35,ROUND(W35/10000,6),Trigger)</f>
        <v>0</v>
      </c>
      <c r="Y35" s="136"/>
    </row>
    <row r="36" spans="1:25" x14ac:dyDescent="0.2">
      <c r="A36" s="56"/>
      <c r="B36" s="52" t="str">
        <f t="shared" si="0"/>
        <v>29Y</v>
      </c>
      <c r="C36" s="52" t="str">
        <f t="shared" si="1"/>
        <v>1L</v>
      </c>
      <c r="D36" s="52" t="str">
        <f t="shared" si="2"/>
        <v>6L</v>
      </c>
      <c r="E36" s="41" t="str">
        <f t="shared" si="3"/>
        <v>GBP1L6L29Y_Quote</v>
      </c>
      <c r="F36" s="41" t="str">
        <f>_xll.qlSimpleQuote(E36,,RateTickValue,Permanent,Trigger,ObjectOverwrite)</f>
        <v>GBP1L6L29Y_Quote#0000</v>
      </c>
      <c r="G36" s="46" t="str">
        <f>_xll.ohRangeRetrieveError(F36)</f>
        <v/>
      </c>
      <c r="H36" s="111"/>
      <c r="J36" s="56"/>
      <c r="K36" s="124" t="s">
        <v>27</v>
      </c>
      <c r="L36" s="124" t="s">
        <v>211</v>
      </c>
      <c r="M36" s="124" t="s">
        <v>57</v>
      </c>
      <c r="N36" s="84" t="str">
        <f t="shared" si="4"/>
        <v>GBP1L6L29Y</v>
      </c>
      <c r="O36" s="79" t="str">
        <v>GBP1L6L29Y=ICAP</v>
      </c>
      <c r="P36" s="153" t="s">
        <v>125</v>
      </c>
      <c r="Q36" s="153" t="s">
        <v>125</v>
      </c>
      <c r="R36" s="153" t="e">
        <f>_xll.qlMidEquivalent(P36,Q36)</f>
        <v>#NUM!</v>
      </c>
      <c r="S36" s="153" t="e">
        <f t="shared" si="5"/>
        <v>#NUM!</v>
      </c>
      <c r="T36" s="14"/>
      <c r="U36" s="152" t="e">
        <v>#NUM!</v>
      </c>
      <c r="V36" s="18"/>
      <c r="W36" s="154" t="e">
        <v>#NUM!</v>
      </c>
      <c r="X36" s="80">
        <f>_xll.qlSimpleQuoteSetValue(F36,ROUND(W36/10000,6),Trigger)</f>
        <v>0</v>
      </c>
      <c r="Y36" s="136"/>
    </row>
    <row r="37" spans="1:25" x14ac:dyDescent="0.2">
      <c r="A37" s="56"/>
      <c r="B37" s="52" t="str">
        <f t="shared" si="0"/>
        <v>30Y</v>
      </c>
      <c r="C37" s="52" t="str">
        <f t="shared" si="1"/>
        <v>1L</v>
      </c>
      <c r="D37" s="52" t="str">
        <f t="shared" si="2"/>
        <v>6L</v>
      </c>
      <c r="E37" s="41" t="str">
        <f t="shared" si="3"/>
        <v>GBP1L6L30Y_Quote</v>
      </c>
      <c r="F37" s="41" t="str">
        <f>_xll.qlSimpleQuote(E37,,RateTickValue,Permanent,Trigger,ObjectOverwrite)</f>
        <v>GBP1L6L30Y_Quote#0000</v>
      </c>
      <c r="G37" s="46" t="str">
        <f>_xll.ohRangeRetrieveError(F37)</f>
        <v/>
      </c>
      <c r="H37" s="111"/>
      <c r="J37" s="56"/>
      <c r="K37" s="124" t="s">
        <v>26</v>
      </c>
      <c r="L37" s="124" t="s">
        <v>211</v>
      </c>
      <c r="M37" s="124" t="s">
        <v>57</v>
      </c>
      <c r="N37" s="84" t="str">
        <f t="shared" si="4"/>
        <v>GBP1L6L30Y</v>
      </c>
      <c r="O37" s="79" t="str">
        <v>GBP1L6L30Y=ICAP</v>
      </c>
      <c r="P37" s="153">
        <v>10.25</v>
      </c>
      <c r="Q37" s="153">
        <v>14.25</v>
      </c>
      <c r="R37" s="153">
        <f>_xll.qlMidEquivalent(P37,Q37)</f>
        <v>12.25</v>
      </c>
      <c r="S37" s="153">
        <f t="shared" si="5"/>
        <v>4</v>
      </c>
      <c r="T37" s="14"/>
      <c r="U37" s="152">
        <v>12.25</v>
      </c>
      <c r="V37" s="18"/>
      <c r="W37" s="154">
        <v>12.25</v>
      </c>
      <c r="X37" s="80" t="e">
        <f>_xll.qlSimpleQuoteSetValue(F37,ROUND(W37/10000,6),Trigger)</f>
        <v>#N/A</v>
      </c>
      <c r="Y37" s="136"/>
    </row>
    <row r="38" spans="1:25" x14ac:dyDescent="0.2">
      <c r="A38" s="56"/>
      <c r="B38" s="52" t="str">
        <f t="shared" si="0"/>
        <v>35Y</v>
      </c>
      <c r="C38" s="52" t="str">
        <f t="shared" si="1"/>
        <v>1L</v>
      </c>
      <c r="D38" s="52" t="str">
        <f t="shared" si="2"/>
        <v>6L</v>
      </c>
      <c r="E38" s="41" t="str">
        <f t="shared" si="3"/>
        <v>GBP1L6L35Y_Quote</v>
      </c>
      <c r="F38" s="41" t="str">
        <f>_xll.qlSimpleQuote(E38,,RateTickValue,Permanent,Trigger,ObjectOverwrite)</f>
        <v>GBP1L6L35Y_Quote#0000</v>
      </c>
      <c r="G38" s="46" t="str">
        <f>_xll.ohRangeRetrieveError(F38)</f>
        <v/>
      </c>
      <c r="H38" s="111"/>
      <c r="J38" s="56"/>
      <c r="K38" s="124" t="s">
        <v>25</v>
      </c>
      <c r="L38" s="124" t="s">
        <v>211</v>
      </c>
      <c r="M38" s="124" t="s">
        <v>57</v>
      </c>
      <c r="N38" s="84" t="str">
        <f t="shared" si="4"/>
        <v>GBP1L6L35Y</v>
      </c>
      <c r="O38" s="79" t="str">
        <v>GBP1L6L35Y=ICAP</v>
      </c>
      <c r="P38" s="153" t="s">
        <v>125</v>
      </c>
      <c r="Q38" s="153" t="s">
        <v>125</v>
      </c>
      <c r="R38" s="153" t="e">
        <f>_xll.qlMidEquivalent(P38,Q38)</f>
        <v>#NUM!</v>
      </c>
      <c r="S38" s="153" t="e">
        <f t="shared" si="5"/>
        <v>#NUM!</v>
      </c>
      <c r="T38" s="14"/>
      <c r="U38" s="152" t="e">
        <v>#NUM!</v>
      </c>
      <c r="V38" s="18"/>
      <c r="W38" s="154" t="e">
        <v>#NUM!</v>
      </c>
      <c r="X38" s="80">
        <f>_xll.qlSimpleQuoteSetValue(F38,ROUND(W38/10000,6),Trigger)</f>
        <v>0</v>
      </c>
      <c r="Y38" s="136"/>
    </row>
    <row r="39" spans="1:25" x14ac:dyDescent="0.2">
      <c r="A39" s="56"/>
      <c r="B39" s="52" t="str">
        <f t="shared" si="0"/>
        <v>40Y</v>
      </c>
      <c r="C39" s="52" t="str">
        <f t="shared" si="1"/>
        <v>1L</v>
      </c>
      <c r="D39" s="52" t="str">
        <f t="shared" si="2"/>
        <v>6L</v>
      </c>
      <c r="E39" s="41" t="str">
        <f t="shared" si="3"/>
        <v>GBP1L6L40Y_Quote</v>
      </c>
      <c r="F39" s="41" t="str">
        <f>_xll.qlSimpleQuote(E39,,RateTickValue,Permanent,Trigger,ObjectOverwrite)</f>
        <v>GBP1L6L40Y_Quote#0000</v>
      </c>
      <c r="G39" s="46" t="str">
        <f>_xll.ohRangeRetrieveError(F39)</f>
        <v/>
      </c>
      <c r="H39" s="111"/>
      <c r="J39" s="56"/>
      <c r="K39" s="124" t="s">
        <v>24</v>
      </c>
      <c r="L39" s="124" t="s">
        <v>211</v>
      </c>
      <c r="M39" s="124" t="s">
        <v>57</v>
      </c>
      <c r="N39" s="84" t="str">
        <f t="shared" si="4"/>
        <v>GBP1L6L40Y</v>
      </c>
      <c r="O39" s="79" t="str">
        <v>GBP1L6L40Y=ICAP</v>
      </c>
      <c r="P39" s="153">
        <v>8.875</v>
      </c>
      <c r="Q39" s="153">
        <v>12.875</v>
      </c>
      <c r="R39" s="153">
        <f>_xll.qlMidEquivalent(P39,Q39)</f>
        <v>10.875</v>
      </c>
      <c r="S39" s="153">
        <f t="shared" si="5"/>
        <v>4</v>
      </c>
      <c r="T39" s="14"/>
      <c r="U39" s="152">
        <v>10.875</v>
      </c>
      <c r="V39" s="18"/>
      <c r="W39" s="154">
        <v>10.875</v>
      </c>
      <c r="X39" s="80" t="e">
        <f>_xll.qlSimpleQuoteSetValue(F39,ROUND(W39/10000,6),Trigger)</f>
        <v>#N/A</v>
      </c>
      <c r="Y39" s="136"/>
    </row>
    <row r="40" spans="1:25" x14ac:dyDescent="0.2">
      <c r="A40" s="56"/>
      <c r="B40" s="52" t="str">
        <f t="shared" si="0"/>
        <v>50Y</v>
      </c>
      <c r="C40" s="52" t="str">
        <f t="shared" si="1"/>
        <v>1L</v>
      </c>
      <c r="D40" s="52" t="str">
        <f t="shared" si="2"/>
        <v>6L</v>
      </c>
      <c r="E40" s="41" t="str">
        <f t="shared" si="3"/>
        <v>GBP1L6L50Y_Quote</v>
      </c>
      <c r="F40" s="53" t="str">
        <f>_xll.qlSimpleQuote(E40,,RateTickValue,Permanent,Trigger,ObjectOverwrite)</f>
        <v>GBP1L6L50Y_Quote#0000</v>
      </c>
      <c r="G40" s="46" t="str">
        <f>_xll.ohRangeRetrieveError(F40)</f>
        <v/>
      </c>
      <c r="H40" s="111"/>
      <c r="J40" s="56"/>
      <c r="K40" s="124" t="s">
        <v>23</v>
      </c>
      <c r="L40" s="124" t="s">
        <v>211</v>
      </c>
      <c r="M40" s="124" t="s">
        <v>57</v>
      </c>
      <c r="N40" s="84" t="str">
        <f t="shared" si="4"/>
        <v>GBP1L6L50Y</v>
      </c>
      <c r="O40" s="79" t="str">
        <v>GBP1L6L50Y=ICAP</v>
      </c>
      <c r="P40" s="153">
        <v>7.75</v>
      </c>
      <c r="Q40" s="153">
        <v>12.75</v>
      </c>
      <c r="R40" s="153">
        <f>_xll.qlMidEquivalent(P40,Q40)</f>
        <v>10.25</v>
      </c>
      <c r="S40" s="153">
        <f t="shared" si="5"/>
        <v>5</v>
      </c>
      <c r="T40" s="14"/>
      <c r="U40" s="152">
        <v>10.125</v>
      </c>
      <c r="V40" s="18"/>
      <c r="W40" s="154">
        <v>10.125</v>
      </c>
      <c r="X40" s="80" t="e">
        <f>_xll.qlSimpleQuoteSetValue(F40,ROUND(W40/10000,6),Trigger)</f>
        <v>#N/A</v>
      </c>
      <c r="Y40" s="136"/>
    </row>
    <row r="41" spans="1:25" x14ac:dyDescent="0.2">
      <c r="A41" s="56"/>
      <c r="B41" s="54" t="str">
        <f t="shared" si="0"/>
        <v>60Y</v>
      </c>
      <c r="C41" s="54" t="str">
        <f t="shared" si="1"/>
        <v>1L</v>
      </c>
      <c r="D41" s="54" t="str">
        <f t="shared" si="2"/>
        <v>6L</v>
      </c>
      <c r="E41" s="44" t="str">
        <f t="shared" si="3"/>
        <v>GBP1L6L60Y_Quote</v>
      </c>
      <c r="F41" s="55" t="str">
        <f>_xll.qlSimpleQuote(E41,,RateTickValue,Permanent,Trigger,ObjectOverwrite)</f>
        <v>GBP1L6L60Y_Quote#0000</v>
      </c>
      <c r="G41" s="48" t="str">
        <f>_xll.ohRangeRetrieveError(F41)</f>
        <v/>
      </c>
      <c r="H41" s="111"/>
      <c r="J41" s="56"/>
      <c r="K41" s="133" t="s">
        <v>22</v>
      </c>
      <c r="L41" s="133" t="s">
        <v>211</v>
      </c>
      <c r="M41" s="133" t="s">
        <v>57</v>
      </c>
      <c r="N41" s="87" t="str">
        <f t="shared" si="4"/>
        <v>GBP1L6L60Y</v>
      </c>
      <c r="O41" s="82" t="str">
        <v>GBP1L6L60Y=ICAP</v>
      </c>
      <c r="P41" s="155">
        <v>6.625</v>
      </c>
      <c r="Q41" s="155">
        <v>12.625</v>
      </c>
      <c r="R41" s="155">
        <f>_xll.qlMidEquivalent(P41,Q41)</f>
        <v>9.625</v>
      </c>
      <c r="S41" s="155">
        <f t="shared" si="5"/>
        <v>6</v>
      </c>
      <c r="T41" s="14"/>
      <c r="U41" s="152">
        <v>9.5</v>
      </c>
      <c r="V41" s="18"/>
      <c r="W41" s="156">
        <v>9.5</v>
      </c>
      <c r="X41" s="83" t="e">
        <f>_xll.qlSimpleQuoteSetValue(F41,ROUND(W41/10000,6),Trigger)</f>
        <v>#N/A</v>
      </c>
      <c r="Y41" s="136"/>
    </row>
    <row r="42" spans="1:25" x14ac:dyDescent="0.2">
      <c r="A42" s="116"/>
      <c r="B42" s="117"/>
      <c r="C42" s="117"/>
      <c r="D42" s="117"/>
      <c r="E42" s="117"/>
      <c r="F42" s="157"/>
      <c r="G42" s="157"/>
      <c r="H42" s="118"/>
      <c r="J42" s="116"/>
      <c r="K42" s="158"/>
      <c r="L42" s="158"/>
      <c r="M42" s="158"/>
      <c r="N42" s="158"/>
      <c r="O42" s="158"/>
      <c r="P42" s="158"/>
      <c r="Q42" s="158"/>
      <c r="R42" s="158"/>
      <c r="S42" s="219"/>
      <c r="T42" s="117"/>
      <c r="U42" s="158"/>
      <c r="V42" s="117"/>
      <c r="W42" s="158"/>
      <c r="X42" s="158"/>
      <c r="Y42" s="159"/>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O4" sqref="O4"/>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ht="11.25" customHeight="1" x14ac:dyDescent="0.2">
      <c r="A1" s="74"/>
      <c r="B1" s="70"/>
      <c r="C1" s="70"/>
      <c r="D1" s="70"/>
      <c r="E1" s="70"/>
      <c r="F1" s="70"/>
      <c r="G1" s="70"/>
      <c r="H1" s="71"/>
      <c r="J1" s="207" t="s">
        <v>172</v>
      </c>
      <c r="K1" s="178"/>
      <c r="L1" s="178"/>
      <c r="M1" s="178"/>
      <c r="N1" s="178"/>
      <c r="O1" s="178"/>
      <c r="P1" s="178"/>
      <c r="Q1" s="178"/>
      <c r="R1" s="178"/>
      <c r="S1" s="178"/>
      <c r="T1" s="178"/>
      <c r="U1" s="178"/>
      <c r="V1" s="178"/>
      <c r="W1" s="178"/>
      <c r="X1" s="178"/>
      <c r="Y1" s="215"/>
    </row>
    <row r="2" spans="1:25" ht="11.25" customHeight="1" x14ac:dyDescent="0.2">
      <c r="A2" s="40"/>
      <c r="B2" s="40"/>
      <c r="C2" s="40"/>
      <c r="D2" s="40"/>
      <c r="E2" s="40"/>
      <c r="F2" s="40"/>
      <c r="G2" s="40"/>
      <c r="H2" s="73"/>
      <c r="J2" s="216"/>
      <c r="K2" s="174"/>
      <c r="L2" s="177"/>
      <c r="M2" s="177"/>
      <c r="N2" s="177"/>
      <c r="O2" s="261" t="str">
        <f>VLOOKUP(J1,AreaTable,2,FALSE)</f>
        <v>ICAP</v>
      </c>
      <c r="P2" s="177"/>
      <c r="Q2" s="177"/>
      <c r="R2" s="177"/>
      <c r="S2" s="177"/>
      <c r="T2" s="177"/>
      <c r="U2" s="177"/>
      <c r="V2" s="177"/>
      <c r="W2" s="177"/>
      <c r="X2" s="196">
        <f>_xll.ohTrigger(X5:X41)</f>
        <v>1</v>
      </c>
      <c r="Y2" s="217"/>
    </row>
    <row r="3" spans="1:25" ht="11.25" customHeight="1" x14ac:dyDescent="0.2">
      <c r="A3" s="19"/>
      <c r="B3" s="40"/>
      <c r="C3" s="40"/>
      <c r="D3" s="40"/>
      <c r="E3" s="40"/>
      <c r="F3" s="75"/>
      <c r="G3" s="40"/>
      <c r="H3" s="73"/>
      <c r="J3" s="179"/>
      <c r="K3" s="177"/>
      <c r="L3" s="174"/>
      <c r="M3" s="174"/>
      <c r="N3" s="174"/>
      <c r="O3" s="174"/>
      <c r="P3" s="174"/>
      <c r="Q3" s="174"/>
      <c r="R3" s="174"/>
      <c r="S3" s="174"/>
      <c r="T3" s="177"/>
      <c r="U3" s="177"/>
      <c r="V3" s="177"/>
      <c r="W3" s="174"/>
      <c r="X3" s="175"/>
      <c r="Y3" s="180"/>
    </row>
    <row r="4" spans="1:25" ht="21" customHeight="1" x14ac:dyDescent="0.2">
      <c r="A4" s="56"/>
      <c r="B4" s="42" t="s">
        <v>20</v>
      </c>
      <c r="C4" s="42"/>
      <c r="D4" s="42"/>
      <c r="E4" s="43" t="s">
        <v>145</v>
      </c>
      <c r="F4" s="43" t="s">
        <v>165</v>
      </c>
      <c r="G4" s="47" t="s">
        <v>164</v>
      </c>
      <c r="H4" s="111"/>
      <c r="J4" s="179"/>
      <c r="K4" s="212"/>
      <c r="L4" s="214"/>
      <c r="M4" s="214"/>
      <c r="N4" s="214" t="s">
        <v>126</v>
      </c>
      <c r="O4" s="51" t="str">
        <f>_xll.RData(O5:O41,P4:Q4,,ReutersRtMode,,P5)</f>
        <v>Real-Time Engine Initialization Error</v>
      </c>
      <c r="P4" s="214" t="s">
        <v>100</v>
      </c>
      <c r="Q4" s="214" t="s">
        <v>79</v>
      </c>
      <c r="R4" s="167" t="s">
        <v>175</v>
      </c>
      <c r="S4" s="167" t="s">
        <v>162</v>
      </c>
      <c r="T4" s="176"/>
      <c r="U4" s="214" t="s">
        <v>97</v>
      </c>
      <c r="V4" s="177"/>
      <c r="W4" s="212" t="s">
        <v>96</v>
      </c>
      <c r="X4" s="214" t="s">
        <v>95</v>
      </c>
      <c r="Y4" s="180"/>
    </row>
    <row r="5" spans="1:25" ht="11.25" customHeight="1" x14ac:dyDescent="0.2">
      <c r="A5" s="56"/>
      <c r="B5" s="52" t="str">
        <f t="shared" ref="B5:B41" si="0">K5</f>
        <v>1Y</v>
      </c>
      <c r="C5" s="52" t="str">
        <f t="shared" ref="C5:C41" si="1">L5</f>
        <v>3L</v>
      </c>
      <c r="D5" s="52" t="str">
        <f t="shared" ref="D5:D41" si="2">M5</f>
        <v>6L</v>
      </c>
      <c r="E5" s="41" t="str">
        <f t="shared" ref="E5:E41" si="3">IF(ISBLANK(C5),"#",Currency&amp;$C5&amp;$D5&amp;$B5&amp;QuoteSuffix)</f>
        <v>GBP3L6L1Y_Quote</v>
      </c>
      <c r="F5" s="41" t="str">
        <f>_xll.qlSimpleQuote(E5,,RateTickValue,Permanent,Trigger,ObjectOverwrite)</f>
        <v>GBP3L6L1Y_Quote#0000</v>
      </c>
      <c r="G5" s="46" t="str">
        <f>_xll.ohRangeRetrieveError(F5)</f>
        <v/>
      </c>
      <c r="H5" s="111"/>
      <c r="J5" s="151"/>
      <c r="K5" s="266" t="s">
        <v>5</v>
      </c>
      <c r="L5" s="266" t="s">
        <v>208</v>
      </c>
      <c r="M5" s="266" t="s">
        <v>57</v>
      </c>
      <c r="N5" s="200" t="str">
        <f t="shared" ref="N5:N41" si="4">Currency&amp;$L5&amp;$M5&amp;$K5</f>
        <v>GBP3L6L1Y</v>
      </c>
      <c r="O5" s="267" t="str">
        <f t="array" ref="O5:O41">Instruments&amp;"="&amp;VLOOKUP(Contributor,ContributorTable,2,FALSE)</f>
        <v>GBP3L6L1Y=ICAP</v>
      </c>
      <c r="P5" s="153">
        <v>10.875</v>
      </c>
      <c r="Q5" s="153">
        <v>15.875</v>
      </c>
      <c r="R5" s="153">
        <f>_xll.qlMidSafe(P5,Q5)</f>
        <v>13.375</v>
      </c>
      <c r="S5" s="153">
        <f t="shared" ref="S5:S41" si="5">(R5-P5)*2</f>
        <v>5</v>
      </c>
      <c r="T5" s="176"/>
      <c r="U5" s="152">
        <v>11.5</v>
      </c>
      <c r="V5" s="177"/>
      <c r="W5" s="154">
        <f t="array" ref="W5:W41">QuoteStatic</f>
        <v>11.5</v>
      </c>
      <c r="X5" s="202" t="e">
        <f>_xll.qlSimpleQuoteSetValue(F5,ROUND(W5/10000,6),Trigger)</f>
        <v>#N/A</v>
      </c>
      <c r="Y5" s="180"/>
    </row>
    <row r="6" spans="1:25" ht="11.25" customHeight="1" x14ac:dyDescent="0.2">
      <c r="A6" s="56"/>
      <c r="B6" s="52" t="str">
        <f t="shared" si="0"/>
        <v>15M</v>
      </c>
      <c r="C6" s="52" t="str">
        <f t="shared" si="1"/>
        <v>3L</v>
      </c>
      <c r="D6" s="52" t="str">
        <f t="shared" si="2"/>
        <v>6L</v>
      </c>
      <c r="E6" s="41" t="str">
        <f t="shared" si="3"/>
        <v>GBP3L6L15M_Quote</v>
      </c>
      <c r="F6" s="41" t="str">
        <f>_xll.qlSimpleQuote(E6,,RateTickValue,Permanent,Trigger,ObjectOverwrite)</f>
        <v>GBP3L6L15M_Quote#0000</v>
      </c>
      <c r="G6" s="46" t="str">
        <f>_xll.ohRangeRetrieveError(F6)</f>
        <v/>
      </c>
      <c r="H6" s="111"/>
      <c r="J6" s="151"/>
      <c r="K6" s="266" t="s">
        <v>60</v>
      </c>
      <c r="L6" s="266" t="s">
        <v>208</v>
      </c>
      <c r="M6" s="266" t="s">
        <v>57</v>
      </c>
      <c r="N6" s="200" t="str">
        <f t="shared" si="4"/>
        <v>GBP3L6L15M</v>
      </c>
      <c r="O6" s="267" t="str">
        <v>GBP3L6L15M=ICAP</v>
      </c>
      <c r="P6" s="153" t="s">
        <v>125</v>
      </c>
      <c r="Q6" s="153" t="s">
        <v>125</v>
      </c>
      <c r="R6" s="153" t="e">
        <f>_xll.qlMidSafe(P6,Q6)</f>
        <v>#NUM!</v>
      </c>
      <c r="S6" s="153" t="e">
        <f t="shared" si="5"/>
        <v>#NUM!</v>
      </c>
      <c r="T6" s="176"/>
      <c r="U6" s="152" t="e">
        <v>#NUM!</v>
      </c>
      <c r="V6" s="177"/>
      <c r="W6" s="154" t="e">
        <v>#NUM!</v>
      </c>
      <c r="X6" s="202">
        <f>_xll.qlSimpleQuoteSetValue(F6,ROUND(W6/10000,6),Trigger)</f>
        <v>0</v>
      </c>
      <c r="Y6" s="180"/>
    </row>
    <row r="7" spans="1:25" ht="11.25" customHeight="1" x14ac:dyDescent="0.2">
      <c r="A7" s="56"/>
      <c r="B7" s="52" t="str">
        <f t="shared" si="0"/>
        <v>18M</v>
      </c>
      <c r="C7" s="52" t="str">
        <f t="shared" si="1"/>
        <v>3L</v>
      </c>
      <c r="D7" s="52" t="str">
        <f t="shared" si="2"/>
        <v>6L</v>
      </c>
      <c r="E7" s="41" t="str">
        <f t="shared" si="3"/>
        <v>GBP3L6L18M_Quote</v>
      </c>
      <c r="F7" s="41" t="str">
        <f>_xll.qlSimpleQuote(E7,,RateTickValue,Permanent,Trigger,ObjectOverwrite)</f>
        <v>GBP3L6L18M_Quote#0000</v>
      </c>
      <c r="G7" s="46" t="str">
        <f>_xll.ohRangeRetrieveError(F7)</f>
        <v/>
      </c>
      <c r="H7" s="111"/>
      <c r="J7" s="151"/>
      <c r="K7" s="266" t="s">
        <v>59</v>
      </c>
      <c r="L7" s="266" t="s">
        <v>208</v>
      </c>
      <c r="M7" s="266" t="s">
        <v>57</v>
      </c>
      <c r="N7" s="200" t="str">
        <f t="shared" si="4"/>
        <v>GBP3L6L18M</v>
      </c>
      <c r="O7" s="267" t="str">
        <v>GBP3L6L18M=ICAP</v>
      </c>
      <c r="P7" s="153" t="s">
        <v>125</v>
      </c>
      <c r="Q7" s="153" t="s">
        <v>125</v>
      </c>
      <c r="R7" s="153" t="e">
        <f>_xll.qlMidSafe(P7,Q7)</f>
        <v>#NUM!</v>
      </c>
      <c r="S7" s="153" t="e">
        <f t="shared" si="5"/>
        <v>#NUM!</v>
      </c>
      <c r="T7" s="176"/>
      <c r="U7" s="152">
        <v>11.351322948929173</v>
      </c>
      <c r="V7" s="177"/>
      <c r="W7" s="154">
        <v>11.351322948929173</v>
      </c>
      <c r="X7" s="202" t="e">
        <f>_xll.qlSimpleQuoteSetValue(F7,ROUND(W7/10000,6),Trigger)</f>
        <v>#N/A</v>
      </c>
      <c r="Y7" s="180"/>
    </row>
    <row r="8" spans="1:25" ht="11.25" customHeight="1" x14ac:dyDescent="0.2">
      <c r="A8" s="56"/>
      <c r="B8" s="52" t="str">
        <f t="shared" si="0"/>
        <v>21M</v>
      </c>
      <c r="C8" s="52" t="str">
        <f t="shared" si="1"/>
        <v>3L</v>
      </c>
      <c r="D8" s="52" t="str">
        <f t="shared" si="2"/>
        <v>6L</v>
      </c>
      <c r="E8" s="41" t="str">
        <f t="shared" si="3"/>
        <v>GBP3L6L21M_Quote</v>
      </c>
      <c r="F8" s="41" t="str">
        <f>_xll.qlSimpleQuote(E8,,RateTickValue,Permanent,Trigger,ObjectOverwrite)</f>
        <v>GBP3L6L21M_Quote#0000</v>
      </c>
      <c r="G8" s="46" t="str">
        <f>_xll.ohRangeRetrieveError(F8)</f>
        <v/>
      </c>
      <c r="H8" s="111"/>
      <c r="J8" s="151"/>
      <c r="K8" s="266" t="s">
        <v>58</v>
      </c>
      <c r="L8" s="266" t="s">
        <v>208</v>
      </c>
      <c r="M8" s="266" t="s">
        <v>57</v>
      </c>
      <c r="N8" s="200" t="str">
        <f t="shared" si="4"/>
        <v>GBP3L6L21M</v>
      </c>
      <c r="O8" s="267" t="str">
        <v>GBP3L6L21M=ICAP</v>
      </c>
      <c r="P8" s="153" t="s">
        <v>125</v>
      </c>
      <c r="Q8" s="153" t="s">
        <v>125</v>
      </c>
      <c r="R8" s="153" t="e">
        <f>_xll.qlMidSafe(P8,Q8)</f>
        <v>#NUM!</v>
      </c>
      <c r="S8" s="153" t="e">
        <f t="shared" si="5"/>
        <v>#NUM!</v>
      </c>
      <c r="T8" s="176"/>
      <c r="U8" s="152" t="e">
        <v>#NUM!</v>
      </c>
      <c r="V8" s="177"/>
      <c r="W8" s="154" t="e">
        <v>#NUM!</v>
      </c>
      <c r="X8" s="202">
        <f>_xll.qlSimpleQuoteSetValue(F8,ROUND(W8/10000,6),Trigger)</f>
        <v>0</v>
      </c>
      <c r="Y8" s="180"/>
    </row>
    <row r="9" spans="1:25" ht="11.25" customHeight="1" x14ac:dyDescent="0.2">
      <c r="A9" s="56"/>
      <c r="B9" s="52" t="str">
        <f t="shared" si="0"/>
        <v>2Y</v>
      </c>
      <c r="C9" s="52" t="str">
        <f t="shared" si="1"/>
        <v>3L</v>
      </c>
      <c r="D9" s="52" t="str">
        <f t="shared" si="2"/>
        <v>6L</v>
      </c>
      <c r="E9" s="41" t="str">
        <f t="shared" si="3"/>
        <v>GBP3L6L2Y_Quote</v>
      </c>
      <c r="F9" s="41" t="str">
        <f>_xll.qlSimpleQuote(E9,,RateTickValue,Permanent,Trigger,ObjectOverwrite)</f>
        <v>GBP3L6L2Y_Quote#0000</v>
      </c>
      <c r="G9" s="46" t="str">
        <f>_xll.ohRangeRetrieveError(F9)</f>
        <v/>
      </c>
      <c r="H9" s="111"/>
      <c r="J9" s="179"/>
      <c r="K9" s="266" t="s">
        <v>54</v>
      </c>
      <c r="L9" s="266" t="s">
        <v>208</v>
      </c>
      <c r="M9" s="266" t="s">
        <v>57</v>
      </c>
      <c r="N9" s="200" t="str">
        <f t="shared" si="4"/>
        <v>GBP3L6L2Y</v>
      </c>
      <c r="O9" s="267" t="str">
        <v>GBP3L6L2Y=ICAP</v>
      </c>
      <c r="P9" s="153">
        <v>10.375</v>
      </c>
      <c r="Q9" s="153">
        <v>14.375</v>
      </c>
      <c r="R9" s="153">
        <f>_xll.qlMidSafe(P9,Q9)</f>
        <v>12.375</v>
      </c>
      <c r="S9" s="153">
        <f t="shared" si="5"/>
        <v>4</v>
      </c>
      <c r="T9" s="176"/>
      <c r="U9" s="152">
        <v>11.25</v>
      </c>
      <c r="V9" s="177"/>
      <c r="W9" s="154">
        <v>11.25</v>
      </c>
      <c r="X9" s="202" t="e">
        <f>_xll.qlSimpleQuoteSetValue(F9,ROUND(W9/10000,6),Trigger)</f>
        <v>#N/A</v>
      </c>
      <c r="Y9" s="180"/>
    </row>
    <row r="10" spans="1:25" ht="11.25" customHeight="1" x14ac:dyDescent="0.2">
      <c r="A10" s="56"/>
      <c r="B10" s="52" t="str">
        <f t="shared" si="0"/>
        <v>3Y</v>
      </c>
      <c r="C10" s="52" t="str">
        <f t="shared" si="1"/>
        <v>3L</v>
      </c>
      <c r="D10" s="52" t="str">
        <f t="shared" si="2"/>
        <v>6L</v>
      </c>
      <c r="E10" s="41" t="str">
        <f t="shared" si="3"/>
        <v>GBP3L6L3Y_Quote</v>
      </c>
      <c r="F10" s="41" t="str">
        <f>_xll.qlSimpleQuote(E10,,RateTickValue,Permanent,Trigger,ObjectOverwrite)</f>
        <v>GBP3L6L3Y_Quote#0000</v>
      </c>
      <c r="G10" s="46" t="str">
        <f>_xll.ohRangeRetrieveError(F10)</f>
        <v/>
      </c>
      <c r="H10" s="111"/>
      <c r="J10" s="179"/>
      <c r="K10" s="266" t="s">
        <v>53</v>
      </c>
      <c r="L10" s="266" t="s">
        <v>208</v>
      </c>
      <c r="M10" s="266" t="s">
        <v>57</v>
      </c>
      <c r="N10" s="200" t="str">
        <f t="shared" si="4"/>
        <v>GBP3L6L3Y</v>
      </c>
      <c r="O10" s="267" t="str">
        <v>GBP3L6L3Y=ICAP</v>
      </c>
      <c r="P10" s="153">
        <v>10.25</v>
      </c>
      <c r="Q10" s="153">
        <v>14.25</v>
      </c>
      <c r="R10" s="153">
        <f>_xll.qlMidSafe(P10,Q10)</f>
        <v>12.25</v>
      </c>
      <c r="S10" s="153">
        <f t="shared" si="5"/>
        <v>4</v>
      </c>
      <c r="T10" s="176"/>
      <c r="U10" s="152">
        <v>11.375</v>
      </c>
      <c r="V10" s="177"/>
      <c r="W10" s="154">
        <v>11.375</v>
      </c>
      <c r="X10" s="202" t="e">
        <f>_xll.qlSimpleQuoteSetValue(F10,ROUND(W10/10000,6),Trigger)</f>
        <v>#N/A</v>
      </c>
      <c r="Y10" s="180"/>
    </row>
    <row r="11" spans="1:25" ht="11.25" customHeight="1" x14ac:dyDescent="0.2">
      <c r="A11" s="56"/>
      <c r="B11" s="52" t="str">
        <f t="shared" si="0"/>
        <v>4Y</v>
      </c>
      <c r="C11" s="52" t="str">
        <f t="shared" si="1"/>
        <v>3L</v>
      </c>
      <c r="D11" s="52" t="str">
        <f t="shared" si="2"/>
        <v>6L</v>
      </c>
      <c r="E11" s="41" t="str">
        <f t="shared" si="3"/>
        <v>GBP3L6L4Y_Quote</v>
      </c>
      <c r="F11" s="41" t="str">
        <f>_xll.qlSimpleQuote(E11,,RateTickValue,Permanent,Trigger,ObjectOverwrite)</f>
        <v>GBP3L6L4Y_Quote#0000</v>
      </c>
      <c r="G11" s="46" t="str">
        <f>_xll.ohRangeRetrieveError(F11)</f>
        <v/>
      </c>
      <c r="H11" s="111"/>
      <c r="J11" s="179"/>
      <c r="K11" s="266" t="s">
        <v>52</v>
      </c>
      <c r="L11" s="266" t="s">
        <v>208</v>
      </c>
      <c r="M11" s="266" t="s">
        <v>57</v>
      </c>
      <c r="N11" s="200" t="str">
        <f t="shared" si="4"/>
        <v>GBP3L6L4Y</v>
      </c>
      <c r="O11" s="267" t="str">
        <v>GBP3L6L4Y=ICAP</v>
      </c>
      <c r="P11" s="153">
        <v>10.375</v>
      </c>
      <c r="Q11" s="153">
        <v>14.375</v>
      </c>
      <c r="R11" s="153">
        <f>_xll.qlMidSafe(P11,Q11)</f>
        <v>12.375</v>
      </c>
      <c r="S11" s="153">
        <f t="shared" si="5"/>
        <v>4</v>
      </c>
      <c r="T11" s="176"/>
      <c r="U11" s="152">
        <v>12</v>
      </c>
      <c r="V11" s="177"/>
      <c r="W11" s="154">
        <v>12</v>
      </c>
      <c r="X11" s="202" t="e">
        <f>_xll.qlSimpleQuoteSetValue(F11,ROUND(W11/10000,6),Trigger)</f>
        <v>#N/A</v>
      </c>
      <c r="Y11" s="180"/>
    </row>
    <row r="12" spans="1:25" ht="11.25" customHeight="1" x14ac:dyDescent="0.2">
      <c r="A12" s="56"/>
      <c r="B12" s="52" t="str">
        <f t="shared" si="0"/>
        <v>5Y</v>
      </c>
      <c r="C12" s="52" t="str">
        <f t="shared" si="1"/>
        <v>3L</v>
      </c>
      <c r="D12" s="52" t="str">
        <f t="shared" si="2"/>
        <v>6L</v>
      </c>
      <c r="E12" s="41" t="str">
        <f t="shared" si="3"/>
        <v>GBP3L6L5Y_Quote</v>
      </c>
      <c r="F12" s="41" t="str">
        <f>_xll.qlSimpleQuote(E12,,RateTickValue,Permanent,Trigger,ObjectOverwrite)</f>
        <v>GBP3L6L5Y_Quote#0000</v>
      </c>
      <c r="G12" s="46" t="str">
        <f>_xll.ohRangeRetrieveError(F12)</f>
        <v/>
      </c>
      <c r="H12" s="111"/>
      <c r="J12" s="179"/>
      <c r="K12" s="266" t="s">
        <v>51</v>
      </c>
      <c r="L12" s="266" t="s">
        <v>208</v>
      </c>
      <c r="M12" s="266" t="s">
        <v>57</v>
      </c>
      <c r="N12" s="200" t="str">
        <f t="shared" si="4"/>
        <v>GBP3L6L5Y</v>
      </c>
      <c r="O12" s="267" t="str">
        <v>GBP3L6L5Y=ICAP</v>
      </c>
      <c r="P12" s="153">
        <v>10.75</v>
      </c>
      <c r="Q12" s="153">
        <v>14.75</v>
      </c>
      <c r="R12" s="153">
        <f>_xll.qlMidSafe(P12,Q12)</f>
        <v>12.75</v>
      </c>
      <c r="S12" s="153">
        <f t="shared" si="5"/>
        <v>4</v>
      </c>
      <c r="T12" s="176"/>
      <c r="U12" s="152">
        <v>12.5</v>
      </c>
      <c r="V12" s="177"/>
      <c r="W12" s="154">
        <v>12.5</v>
      </c>
      <c r="X12" s="202" t="e">
        <f>_xll.qlSimpleQuoteSetValue(F12,ROUND(W12/10000,6),Trigger)</f>
        <v>#N/A</v>
      </c>
      <c r="Y12" s="180"/>
    </row>
    <row r="13" spans="1:25" ht="11.25" customHeight="1" x14ac:dyDescent="0.2">
      <c r="A13" s="56"/>
      <c r="B13" s="52" t="str">
        <f t="shared" si="0"/>
        <v>6Y</v>
      </c>
      <c r="C13" s="52" t="str">
        <f t="shared" si="1"/>
        <v>3L</v>
      </c>
      <c r="D13" s="52" t="str">
        <f t="shared" si="2"/>
        <v>6L</v>
      </c>
      <c r="E13" s="41" t="str">
        <f t="shared" si="3"/>
        <v>GBP3L6L6Y_Quote</v>
      </c>
      <c r="F13" s="41" t="str">
        <f>_xll.qlSimpleQuote(E13,,RateTickValue,Permanent,Trigger,ObjectOverwrite)</f>
        <v>GBP3L6L6Y_Quote#0000</v>
      </c>
      <c r="G13" s="46" t="str">
        <f>_xll.ohRangeRetrieveError(F13)</f>
        <v/>
      </c>
      <c r="H13" s="111"/>
      <c r="J13" s="179"/>
      <c r="K13" s="266" t="s">
        <v>50</v>
      </c>
      <c r="L13" s="266" t="s">
        <v>208</v>
      </c>
      <c r="M13" s="266" t="s">
        <v>57</v>
      </c>
      <c r="N13" s="200" t="str">
        <f t="shared" si="4"/>
        <v>GBP3L6L6Y</v>
      </c>
      <c r="O13" s="267" t="str">
        <v>GBP3L6L6Y=ICAP</v>
      </c>
      <c r="P13" s="153">
        <v>11.375</v>
      </c>
      <c r="Q13" s="153">
        <v>14.375</v>
      </c>
      <c r="R13" s="153">
        <f>_xll.qlMidSafe(P13,Q13)</f>
        <v>12.875</v>
      </c>
      <c r="S13" s="153">
        <f t="shared" si="5"/>
        <v>3</v>
      </c>
      <c r="T13" s="176"/>
      <c r="U13" s="152">
        <v>12.75</v>
      </c>
      <c r="V13" s="177"/>
      <c r="W13" s="154">
        <v>12.75</v>
      </c>
      <c r="X13" s="202" t="e">
        <f>_xll.qlSimpleQuoteSetValue(F13,ROUND(W13/10000,6),Trigger)</f>
        <v>#N/A</v>
      </c>
      <c r="Y13" s="180"/>
    </row>
    <row r="14" spans="1:25" ht="11.25" customHeight="1" x14ac:dyDescent="0.2">
      <c r="A14" s="56"/>
      <c r="B14" s="52" t="str">
        <f t="shared" si="0"/>
        <v>7Y</v>
      </c>
      <c r="C14" s="52" t="str">
        <f t="shared" si="1"/>
        <v>3L</v>
      </c>
      <c r="D14" s="52" t="str">
        <f t="shared" si="2"/>
        <v>6L</v>
      </c>
      <c r="E14" s="41" t="str">
        <f t="shared" si="3"/>
        <v>GBP3L6L7Y_Quote</v>
      </c>
      <c r="F14" s="41" t="str">
        <f>_xll.qlSimpleQuote(E14,,RateTickValue,Permanent,Trigger,ObjectOverwrite)</f>
        <v>GBP3L6L7Y_Quote#0000</v>
      </c>
      <c r="G14" s="46" t="str">
        <f>_xll.ohRangeRetrieveError(F14)</f>
        <v/>
      </c>
      <c r="H14" s="111"/>
      <c r="J14" s="179"/>
      <c r="K14" s="266" t="s">
        <v>49</v>
      </c>
      <c r="L14" s="266" t="s">
        <v>208</v>
      </c>
      <c r="M14" s="266" t="s">
        <v>57</v>
      </c>
      <c r="N14" s="200" t="str">
        <f t="shared" si="4"/>
        <v>GBP3L6L7Y</v>
      </c>
      <c r="O14" s="267" t="str">
        <v>GBP3L6L7Y=ICAP</v>
      </c>
      <c r="P14" s="153">
        <v>11.625</v>
      </c>
      <c r="Q14" s="153">
        <v>14.625</v>
      </c>
      <c r="R14" s="153">
        <f>_xll.qlMidSafe(P14,Q14)</f>
        <v>13.125</v>
      </c>
      <c r="S14" s="153">
        <f t="shared" si="5"/>
        <v>3</v>
      </c>
      <c r="T14" s="176"/>
      <c r="U14" s="152">
        <v>12.75</v>
      </c>
      <c r="V14" s="177"/>
      <c r="W14" s="154">
        <v>12.75</v>
      </c>
      <c r="X14" s="202" t="e">
        <f>_xll.qlSimpleQuoteSetValue(F14,ROUND(W14/10000,6),Trigger)</f>
        <v>#N/A</v>
      </c>
      <c r="Y14" s="180"/>
    </row>
    <row r="15" spans="1:25" ht="11.25" customHeight="1" x14ac:dyDescent="0.2">
      <c r="A15" s="56"/>
      <c r="B15" s="52" t="str">
        <f t="shared" si="0"/>
        <v>8Y</v>
      </c>
      <c r="C15" s="52" t="str">
        <f t="shared" si="1"/>
        <v>3L</v>
      </c>
      <c r="D15" s="52" t="str">
        <f t="shared" si="2"/>
        <v>6L</v>
      </c>
      <c r="E15" s="41" t="str">
        <f t="shared" si="3"/>
        <v>GBP3L6L8Y_Quote</v>
      </c>
      <c r="F15" s="41" t="str">
        <f>_xll.qlSimpleQuote(E15,,RateTickValue,Permanent,Trigger,ObjectOverwrite)</f>
        <v>GBP3L6L8Y_Quote#0000</v>
      </c>
      <c r="G15" s="46" t="str">
        <f>_xll.ohRangeRetrieveError(F15)</f>
        <v/>
      </c>
      <c r="H15" s="111"/>
      <c r="J15" s="179"/>
      <c r="K15" s="266" t="s">
        <v>48</v>
      </c>
      <c r="L15" s="266" t="s">
        <v>208</v>
      </c>
      <c r="M15" s="266" t="s">
        <v>57</v>
      </c>
      <c r="N15" s="200" t="str">
        <f t="shared" si="4"/>
        <v>GBP3L6L8Y</v>
      </c>
      <c r="O15" s="267" t="str">
        <v>GBP3L6L8Y=ICAP</v>
      </c>
      <c r="P15" s="153">
        <v>11.875</v>
      </c>
      <c r="Q15" s="153">
        <v>14.875</v>
      </c>
      <c r="R15" s="153">
        <f>_xll.qlMidSafe(P15,Q15)</f>
        <v>13.375</v>
      </c>
      <c r="S15" s="153">
        <f t="shared" si="5"/>
        <v>3</v>
      </c>
      <c r="T15" s="176"/>
      <c r="U15" s="152">
        <v>12.75</v>
      </c>
      <c r="V15" s="177"/>
      <c r="W15" s="154">
        <v>12.75</v>
      </c>
      <c r="X15" s="202" t="e">
        <f>_xll.qlSimpleQuoteSetValue(F15,ROUND(W15/10000,6),Trigger)</f>
        <v>#N/A</v>
      </c>
      <c r="Y15" s="180"/>
    </row>
    <row r="16" spans="1:25" ht="11.25" customHeight="1" x14ac:dyDescent="0.2">
      <c r="A16" s="56"/>
      <c r="B16" s="52" t="str">
        <f t="shared" si="0"/>
        <v>9Y</v>
      </c>
      <c r="C16" s="52" t="str">
        <f t="shared" si="1"/>
        <v>3L</v>
      </c>
      <c r="D16" s="52" t="str">
        <f t="shared" si="2"/>
        <v>6L</v>
      </c>
      <c r="E16" s="41" t="str">
        <f t="shared" si="3"/>
        <v>GBP3L6L9Y_Quote</v>
      </c>
      <c r="F16" s="41" t="str">
        <f>_xll.qlSimpleQuote(E16,,RateTickValue,Permanent,Trigger,ObjectOverwrite)</f>
        <v>GBP3L6L9Y_Quote#0000</v>
      </c>
      <c r="G16" s="46" t="str">
        <f>_xll.ohRangeRetrieveError(F16)</f>
        <v/>
      </c>
      <c r="H16" s="111"/>
      <c r="J16" s="179"/>
      <c r="K16" s="266" t="s">
        <v>47</v>
      </c>
      <c r="L16" s="266" t="s">
        <v>208</v>
      </c>
      <c r="M16" s="266" t="s">
        <v>57</v>
      </c>
      <c r="N16" s="200" t="str">
        <f t="shared" si="4"/>
        <v>GBP3L6L9Y</v>
      </c>
      <c r="O16" s="267" t="str">
        <v>GBP3L6L9Y=ICAP</v>
      </c>
      <c r="P16" s="153">
        <v>11.875</v>
      </c>
      <c r="Q16" s="153">
        <v>14.875</v>
      </c>
      <c r="R16" s="153">
        <f>_xll.qlMidSafe(P16,Q16)</f>
        <v>13.375</v>
      </c>
      <c r="S16" s="153">
        <f t="shared" si="5"/>
        <v>3</v>
      </c>
      <c r="T16" s="176"/>
      <c r="U16" s="152">
        <v>12.875</v>
      </c>
      <c r="V16" s="177"/>
      <c r="W16" s="154">
        <v>12.875</v>
      </c>
      <c r="X16" s="202" t="e">
        <f>_xll.qlSimpleQuoteSetValue(F16,ROUND(W16/10000,6),Trigger)</f>
        <v>#N/A</v>
      </c>
      <c r="Y16" s="180"/>
    </row>
    <row r="17" spans="1:25" ht="11.25" customHeight="1" x14ac:dyDescent="0.2">
      <c r="A17" s="56"/>
      <c r="B17" s="52" t="str">
        <f t="shared" si="0"/>
        <v>10Y</v>
      </c>
      <c r="C17" s="52" t="str">
        <f t="shared" si="1"/>
        <v>3L</v>
      </c>
      <c r="D17" s="52" t="str">
        <f t="shared" si="2"/>
        <v>6L</v>
      </c>
      <c r="E17" s="41" t="str">
        <f t="shared" si="3"/>
        <v>GBP3L6L10Y_Quote</v>
      </c>
      <c r="F17" s="41" t="str">
        <f>_xll.qlSimpleQuote(E17,,RateTickValue,Permanent,Trigger,ObjectOverwrite)</f>
        <v>GBP3L6L10Y_Quote#0000</v>
      </c>
      <c r="G17" s="46" t="str">
        <f>_xll.ohRangeRetrieveError(F17)</f>
        <v/>
      </c>
      <c r="H17" s="111"/>
      <c r="J17" s="179"/>
      <c r="K17" s="266" t="s">
        <v>46</v>
      </c>
      <c r="L17" s="266" t="s">
        <v>208</v>
      </c>
      <c r="M17" s="266" t="s">
        <v>57</v>
      </c>
      <c r="N17" s="200" t="str">
        <f t="shared" si="4"/>
        <v>GBP3L6L10Y</v>
      </c>
      <c r="O17" s="267" t="str">
        <v>GBP3L6L10Y=ICAP</v>
      </c>
      <c r="P17" s="153">
        <v>11.75</v>
      </c>
      <c r="Q17" s="153">
        <v>14.75</v>
      </c>
      <c r="R17" s="153">
        <f>_xll.qlMidSafe(P17,Q17)</f>
        <v>13.25</v>
      </c>
      <c r="S17" s="153">
        <f t="shared" si="5"/>
        <v>3</v>
      </c>
      <c r="T17" s="176"/>
      <c r="U17" s="152">
        <v>12.75</v>
      </c>
      <c r="V17" s="177"/>
      <c r="W17" s="154">
        <v>12.75</v>
      </c>
      <c r="X17" s="202" t="e">
        <f>_xll.qlSimpleQuoteSetValue(F17,ROUND(W17/10000,6),Trigger)</f>
        <v>#N/A</v>
      </c>
      <c r="Y17" s="180"/>
    </row>
    <row r="18" spans="1:25" ht="11.25" customHeight="1" x14ac:dyDescent="0.2">
      <c r="A18" s="56"/>
      <c r="B18" s="52" t="str">
        <f t="shared" si="0"/>
        <v>11Y</v>
      </c>
      <c r="C18" s="52" t="str">
        <f t="shared" si="1"/>
        <v>3L</v>
      </c>
      <c r="D18" s="52" t="str">
        <f t="shared" si="2"/>
        <v>6L</v>
      </c>
      <c r="E18" s="41" t="str">
        <f t="shared" si="3"/>
        <v>GBP3L6L11Y_Quote</v>
      </c>
      <c r="F18" s="41" t="str">
        <f>_xll.qlSimpleQuote(E18,,RateTickValue,Permanent,Trigger,ObjectOverwrite)</f>
        <v>GBP3L6L11Y_Quote#0000</v>
      </c>
      <c r="G18" s="46" t="str">
        <f>_xll.ohRangeRetrieveError(F18)</f>
        <v/>
      </c>
      <c r="H18" s="111"/>
      <c r="J18" s="179"/>
      <c r="K18" s="266" t="s">
        <v>45</v>
      </c>
      <c r="L18" s="266" t="s">
        <v>208</v>
      </c>
      <c r="M18" s="266" t="s">
        <v>57</v>
      </c>
      <c r="N18" s="200" t="str">
        <f t="shared" si="4"/>
        <v>GBP3L6L11Y</v>
      </c>
      <c r="O18" s="267" t="str">
        <v>GBP3L6L11Y=ICAP</v>
      </c>
      <c r="P18" s="153" t="s">
        <v>125</v>
      </c>
      <c r="Q18" s="153" t="s">
        <v>125</v>
      </c>
      <c r="R18" s="153" t="e">
        <f>_xll.qlMidSafe(P18,Q18)</f>
        <v>#NUM!</v>
      </c>
      <c r="S18" s="153" t="e">
        <f t="shared" si="5"/>
        <v>#NUM!</v>
      </c>
      <c r="T18" s="176"/>
      <c r="U18" s="152">
        <v>12.386444666503705</v>
      </c>
      <c r="V18" s="177"/>
      <c r="W18" s="154">
        <v>12.386444666503705</v>
      </c>
      <c r="X18" s="202" t="e">
        <f>_xll.qlSimpleQuoteSetValue(F18,ROUND(W18/10000,6),Trigger)</f>
        <v>#N/A</v>
      </c>
      <c r="Y18" s="180"/>
    </row>
    <row r="19" spans="1:25" ht="11.25" customHeight="1" x14ac:dyDescent="0.2">
      <c r="A19" s="56"/>
      <c r="B19" s="52" t="str">
        <f t="shared" si="0"/>
        <v>12Y</v>
      </c>
      <c r="C19" s="52" t="str">
        <f t="shared" si="1"/>
        <v>3L</v>
      </c>
      <c r="D19" s="52" t="str">
        <f t="shared" si="2"/>
        <v>6L</v>
      </c>
      <c r="E19" s="41" t="str">
        <f t="shared" si="3"/>
        <v>GBP3L6L12Y_Quote</v>
      </c>
      <c r="F19" s="41" t="str">
        <f>_xll.qlSimpleQuote(E19,,RateTickValue,Permanent,Trigger,ObjectOverwrite)</f>
        <v>GBP3L6L12Y_Quote#0000</v>
      </c>
      <c r="G19" s="46" t="str">
        <f>_xll.ohRangeRetrieveError(F19)</f>
        <v/>
      </c>
      <c r="H19" s="111"/>
      <c r="J19" s="179"/>
      <c r="K19" s="266" t="s">
        <v>44</v>
      </c>
      <c r="L19" s="266" t="s">
        <v>208</v>
      </c>
      <c r="M19" s="266" t="s">
        <v>57</v>
      </c>
      <c r="N19" s="200" t="str">
        <f t="shared" si="4"/>
        <v>GBP3L6L12Y</v>
      </c>
      <c r="O19" s="267" t="str">
        <v>GBP3L6L12Y=ICAP</v>
      </c>
      <c r="P19" s="153">
        <v>11</v>
      </c>
      <c r="Q19" s="153">
        <v>14</v>
      </c>
      <c r="R19" s="153">
        <f>_xll.qlMidSafe(P19,Q19)</f>
        <v>12.5</v>
      </c>
      <c r="S19" s="153">
        <f t="shared" si="5"/>
        <v>3</v>
      </c>
      <c r="T19" s="176"/>
      <c r="U19" s="152">
        <v>11.875</v>
      </c>
      <c r="V19" s="177"/>
      <c r="W19" s="154">
        <v>11.875</v>
      </c>
      <c r="X19" s="202" t="e">
        <f>_xll.qlSimpleQuoteSetValue(F19,ROUND(W19/10000,6),Trigger)</f>
        <v>#N/A</v>
      </c>
      <c r="Y19" s="180"/>
    </row>
    <row r="20" spans="1:25" ht="11.25" customHeight="1" x14ac:dyDescent="0.2">
      <c r="A20" s="56"/>
      <c r="B20" s="52" t="str">
        <f t="shared" si="0"/>
        <v>13Y</v>
      </c>
      <c r="C20" s="52" t="str">
        <f t="shared" si="1"/>
        <v>3L</v>
      </c>
      <c r="D20" s="52" t="str">
        <f t="shared" si="2"/>
        <v>6L</v>
      </c>
      <c r="E20" s="41" t="str">
        <f t="shared" si="3"/>
        <v>GBP3L6L13Y_Quote</v>
      </c>
      <c r="F20" s="41" t="str">
        <f>_xll.qlSimpleQuote(E20,,RateTickValue,Permanent,Trigger,ObjectOverwrite)</f>
        <v>GBP3L6L13Y_Quote#0000</v>
      </c>
      <c r="G20" s="46" t="str">
        <f>_xll.ohRangeRetrieveError(F20)</f>
        <v/>
      </c>
      <c r="H20" s="111"/>
      <c r="J20" s="179"/>
      <c r="K20" s="266" t="s">
        <v>43</v>
      </c>
      <c r="L20" s="266" t="s">
        <v>208</v>
      </c>
      <c r="M20" s="266" t="s">
        <v>57</v>
      </c>
      <c r="N20" s="200" t="str">
        <f t="shared" si="4"/>
        <v>GBP3L6L13Y</v>
      </c>
      <c r="O20" s="267" t="str">
        <v>GBP3L6L13Y=ICAP</v>
      </c>
      <c r="P20" s="153" t="s">
        <v>125</v>
      </c>
      <c r="Q20" s="153" t="s">
        <v>125</v>
      </c>
      <c r="R20" s="153" t="e">
        <f>_xll.qlMidSafe(P20,Q20)</f>
        <v>#NUM!</v>
      </c>
      <c r="S20" s="153" t="e">
        <f t="shared" si="5"/>
        <v>#NUM!</v>
      </c>
      <c r="T20" s="176"/>
      <c r="U20" s="152" t="e">
        <v>#NUM!</v>
      </c>
      <c r="V20" s="177"/>
      <c r="W20" s="154" t="e">
        <v>#NUM!</v>
      </c>
      <c r="X20" s="202">
        <f>_xll.qlSimpleQuoteSetValue(F20,ROUND(W20/10000,6),Trigger)</f>
        <v>0</v>
      </c>
      <c r="Y20" s="180"/>
    </row>
    <row r="21" spans="1:25" ht="11.25" customHeight="1" x14ac:dyDescent="0.2">
      <c r="A21" s="56"/>
      <c r="B21" s="52" t="str">
        <f t="shared" si="0"/>
        <v>14Y</v>
      </c>
      <c r="C21" s="52" t="str">
        <f t="shared" si="1"/>
        <v>3L</v>
      </c>
      <c r="D21" s="52" t="str">
        <f t="shared" si="2"/>
        <v>6L</v>
      </c>
      <c r="E21" s="41" t="str">
        <f t="shared" si="3"/>
        <v>GBP3L6L14Y_Quote</v>
      </c>
      <c r="F21" s="41" t="str">
        <f>_xll.qlSimpleQuote(E21,,RateTickValue,Permanent,Trigger,ObjectOverwrite)</f>
        <v>GBP3L6L14Y_Quote#0000</v>
      </c>
      <c r="G21" s="46" t="str">
        <f>_xll.ohRangeRetrieveError(F21)</f>
        <v/>
      </c>
      <c r="H21" s="111"/>
      <c r="J21" s="179"/>
      <c r="K21" s="266" t="s">
        <v>42</v>
      </c>
      <c r="L21" s="266" t="s">
        <v>208</v>
      </c>
      <c r="M21" s="266" t="s">
        <v>57</v>
      </c>
      <c r="N21" s="200" t="str">
        <f t="shared" si="4"/>
        <v>GBP3L6L14Y</v>
      </c>
      <c r="O21" s="267" t="str">
        <v>GBP3L6L14Y=ICAP</v>
      </c>
      <c r="P21" s="153" t="s">
        <v>125</v>
      </c>
      <c r="Q21" s="153" t="s">
        <v>125</v>
      </c>
      <c r="R21" s="153" t="e">
        <f>_xll.qlMidSafe(P21,Q21)</f>
        <v>#NUM!</v>
      </c>
      <c r="S21" s="153" t="e">
        <f t="shared" si="5"/>
        <v>#NUM!</v>
      </c>
      <c r="T21" s="176"/>
      <c r="U21" s="152" t="e">
        <v>#NUM!</v>
      </c>
      <c r="V21" s="177"/>
      <c r="W21" s="154" t="e">
        <v>#NUM!</v>
      </c>
      <c r="X21" s="202">
        <f>_xll.qlSimpleQuoteSetValue(F21,ROUND(W21/10000,6),Trigger)</f>
        <v>0</v>
      </c>
      <c r="Y21" s="180"/>
    </row>
    <row r="22" spans="1:25" ht="11.25" customHeight="1" x14ac:dyDescent="0.2">
      <c r="A22" s="56"/>
      <c r="B22" s="52" t="str">
        <f t="shared" si="0"/>
        <v>15Y</v>
      </c>
      <c r="C22" s="52" t="str">
        <f t="shared" si="1"/>
        <v>3L</v>
      </c>
      <c r="D22" s="52" t="str">
        <f t="shared" si="2"/>
        <v>6L</v>
      </c>
      <c r="E22" s="41" t="str">
        <f t="shared" si="3"/>
        <v>GBP3L6L15Y_Quote</v>
      </c>
      <c r="F22" s="41" t="str">
        <f>_xll.qlSimpleQuote(E22,,RateTickValue,Permanent,Trigger,ObjectOverwrite)</f>
        <v>GBP3L6L15Y_Quote#0000</v>
      </c>
      <c r="G22" s="46" t="str">
        <f>_xll.ohRangeRetrieveError(F22)</f>
        <v/>
      </c>
      <c r="H22" s="111"/>
      <c r="J22" s="179"/>
      <c r="K22" s="266" t="s">
        <v>41</v>
      </c>
      <c r="L22" s="266" t="s">
        <v>208</v>
      </c>
      <c r="M22" s="266" t="s">
        <v>57</v>
      </c>
      <c r="N22" s="200" t="str">
        <f t="shared" si="4"/>
        <v>GBP3L6L15Y</v>
      </c>
      <c r="O22" s="267" t="str">
        <v>GBP3L6L15Y=ICAP</v>
      </c>
      <c r="P22" s="153">
        <v>9.375</v>
      </c>
      <c r="Q22" s="153">
        <v>12.375</v>
      </c>
      <c r="R22" s="153">
        <f>_xll.qlMidSafe(P22,Q22)</f>
        <v>10.875</v>
      </c>
      <c r="S22" s="153">
        <f t="shared" si="5"/>
        <v>3</v>
      </c>
      <c r="T22" s="176"/>
      <c r="U22" s="152">
        <v>10.125</v>
      </c>
      <c r="V22" s="177"/>
      <c r="W22" s="154">
        <v>10.125</v>
      </c>
      <c r="X22" s="202" t="e">
        <f>_xll.qlSimpleQuoteSetValue(F22,ROUND(W22/10000,6),Trigger)</f>
        <v>#N/A</v>
      </c>
      <c r="Y22" s="180"/>
    </row>
    <row r="23" spans="1:25" ht="11.25" customHeight="1" x14ac:dyDescent="0.2">
      <c r="A23" s="56"/>
      <c r="B23" s="52" t="str">
        <f t="shared" si="0"/>
        <v>16Y</v>
      </c>
      <c r="C23" s="52" t="str">
        <f t="shared" si="1"/>
        <v>3L</v>
      </c>
      <c r="D23" s="52" t="str">
        <f t="shared" si="2"/>
        <v>6L</v>
      </c>
      <c r="E23" s="41" t="str">
        <f t="shared" si="3"/>
        <v>GBP3L6L16Y_Quote</v>
      </c>
      <c r="F23" s="41" t="str">
        <f>_xll.qlSimpleQuote(E23,,RateTickValue,Permanent,Trigger,ObjectOverwrite)</f>
        <v>GBP3L6L16Y_Quote#0000</v>
      </c>
      <c r="G23" s="46" t="str">
        <f>_xll.ohRangeRetrieveError(F23)</f>
        <v/>
      </c>
      <c r="H23" s="111"/>
      <c r="J23" s="179"/>
      <c r="K23" s="266" t="s">
        <v>40</v>
      </c>
      <c r="L23" s="266" t="s">
        <v>208</v>
      </c>
      <c r="M23" s="266" t="s">
        <v>57</v>
      </c>
      <c r="N23" s="200" t="str">
        <f t="shared" si="4"/>
        <v>GBP3L6L16Y</v>
      </c>
      <c r="O23" s="267" t="str">
        <v>GBP3L6L16Y=ICAP</v>
      </c>
      <c r="P23" s="153" t="s">
        <v>125</v>
      </c>
      <c r="Q23" s="153" t="s">
        <v>125</v>
      </c>
      <c r="R23" s="153" t="e">
        <f>_xll.qlMidSafe(P23,Q23)</f>
        <v>#NUM!</v>
      </c>
      <c r="S23" s="153" t="e">
        <f t="shared" si="5"/>
        <v>#NUM!</v>
      </c>
      <c r="T23" s="176"/>
      <c r="U23" s="152" t="e">
        <v>#NUM!</v>
      </c>
      <c r="V23" s="177"/>
      <c r="W23" s="154" t="e">
        <v>#NUM!</v>
      </c>
      <c r="X23" s="202">
        <f>_xll.qlSimpleQuoteSetValue(F23,ROUND(W23/10000,6),Trigger)</f>
        <v>0</v>
      </c>
      <c r="Y23" s="180"/>
    </row>
    <row r="24" spans="1:25" ht="11.25" customHeight="1" x14ac:dyDescent="0.2">
      <c r="A24" s="56"/>
      <c r="B24" s="52" t="str">
        <f t="shared" si="0"/>
        <v>17Y</v>
      </c>
      <c r="C24" s="52" t="str">
        <f t="shared" si="1"/>
        <v>3L</v>
      </c>
      <c r="D24" s="52" t="str">
        <f t="shared" si="2"/>
        <v>6L</v>
      </c>
      <c r="E24" s="41" t="str">
        <f t="shared" si="3"/>
        <v>GBP3L6L17Y_Quote</v>
      </c>
      <c r="F24" s="41" t="str">
        <f>_xll.qlSimpleQuote(E24,,RateTickValue,Permanent,Trigger,ObjectOverwrite)</f>
        <v>GBP3L6L17Y_Quote#0000</v>
      </c>
      <c r="G24" s="46" t="str">
        <f>_xll.ohRangeRetrieveError(F24)</f>
        <v/>
      </c>
      <c r="H24" s="111"/>
      <c r="J24" s="179"/>
      <c r="K24" s="266" t="s">
        <v>39</v>
      </c>
      <c r="L24" s="266" t="s">
        <v>208</v>
      </c>
      <c r="M24" s="266" t="s">
        <v>57</v>
      </c>
      <c r="N24" s="200" t="str">
        <f t="shared" si="4"/>
        <v>GBP3L6L17Y</v>
      </c>
      <c r="O24" s="267" t="str">
        <v>GBP3L6L17Y=ICAP</v>
      </c>
      <c r="P24" s="153" t="s">
        <v>125</v>
      </c>
      <c r="Q24" s="153" t="s">
        <v>125</v>
      </c>
      <c r="R24" s="153" t="e">
        <f>_xll.qlMidSafe(P24,Q24)</f>
        <v>#NUM!</v>
      </c>
      <c r="S24" s="153" t="e">
        <f t="shared" si="5"/>
        <v>#NUM!</v>
      </c>
      <c r="T24" s="176"/>
      <c r="U24" s="152" t="e">
        <v>#NUM!</v>
      </c>
      <c r="V24" s="177"/>
      <c r="W24" s="154" t="e">
        <v>#NUM!</v>
      </c>
      <c r="X24" s="202">
        <f>_xll.qlSimpleQuoteSetValue(F24,ROUND(W24/10000,6),Trigger)</f>
        <v>0</v>
      </c>
      <c r="Y24" s="180"/>
    </row>
    <row r="25" spans="1:25" ht="11.25" customHeight="1" x14ac:dyDescent="0.2">
      <c r="A25" s="56"/>
      <c r="B25" s="52" t="str">
        <f t="shared" si="0"/>
        <v>18Y</v>
      </c>
      <c r="C25" s="52" t="str">
        <f t="shared" si="1"/>
        <v>3L</v>
      </c>
      <c r="D25" s="52" t="str">
        <f t="shared" si="2"/>
        <v>6L</v>
      </c>
      <c r="E25" s="41" t="str">
        <f t="shared" si="3"/>
        <v>GBP3L6L18Y_Quote</v>
      </c>
      <c r="F25" s="41" t="str">
        <f>_xll.qlSimpleQuote(E25,,RateTickValue,Permanent,Trigger,ObjectOverwrite)</f>
        <v>GBP3L6L18Y_Quote#0000</v>
      </c>
      <c r="G25" s="46" t="str">
        <f>_xll.ohRangeRetrieveError(F25)</f>
        <v/>
      </c>
      <c r="H25" s="111"/>
      <c r="J25" s="179"/>
      <c r="K25" s="266" t="s">
        <v>38</v>
      </c>
      <c r="L25" s="266" t="s">
        <v>208</v>
      </c>
      <c r="M25" s="266" t="s">
        <v>57</v>
      </c>
      <c r="N25" s="200" t="str">
        <f t="shared" si="4"/>
        <v>GBP3L6L18Y</v>
      </c>
      <c r="O25" s="267" t="str">
        <v>GBP3L6L18Y=ICAP</v>
      </c>
      <c r="P25" s="153" t="s">
        <v>125</v>
      </c>
      <c r="Q25" s="153" t="s">
        <v>125</v>
      </c>
      <c r="R25" s="153" t="e">
        <f>_xll.qlMidSafe(P25,Q25)</f>
        <v>#NUM!</v>
      </c>
      <c r="S25" s="153" t="e">
        <f t="shared" si="5"/>
        <v>#NUM!</v>
      </c>
      <c r="T25" s="176"/>
      <c r="U25" s="152" t="e">
        <v>#NUM!</v>
      </c>
      <c r="V25" s="177"/>
      <c r="W25" s="154" t="e">
        <v>#NUM!</v>
      </c>
      <c r="X25" s="202">
        <f>_xll.qlSimpleQuoteSetValue(F25,ROUND(W25/10000,6),Trigger)</f>
        <v>0</v>
      </c>
      <c r="Y25" s="180"/>
    </row>
    <row r="26" spans="1:25" ht="11.25" customHeight="1" x14ac:dyDescent="0.2">
      <c r="A26" s="56"/>
      <c r="B26" s="52" t="str">
        <f t="shared" si="0"/>
        <v>19Y</v>
      </c>
      <c r="C26" s="52" t="str">
        <f t="shared" si="1"/>
        <v>3L</v>
      </c>
      <c r="D26" s="52" t="str">
        <f t="shared" si="2"/>
        <v>6L</v>
      </c>
      <c r="E26" s="41" t="str">
        <f t="shared" si="3"/>
        <v>GBP3L6L19Y_Quote</v>
      </c>
      <c r="F26" s="41" t="str">
        <f>_xll.qlSimpleQuote(E26,,RateTickValue,Permanent,Trigger,ObjectOverwrite)</f>
        <v>GBP3L6L19Y_Quote#0000</v>
      </c>
      <c r="G26" s="46" t="str">
        <f>_xll.ohRangeRetrieveError(F26)</f>
        <v/>
      </c>
      <c r="H26" s="111"/>
      <c r="J26" s="179"/>
      <c r="K26" s="266" t="s">
        <v>37</v>
      </c>
      <c r="L26" s="266" t="s">
        <v>208</v>
      </c>
      <c r="M26" s="266" t="s">
        <v>57</v>
      </c>
      <c r="N26" s="200" t="str">
        <f t="shared" si="4"/>
        <v>GBP3L6L19Y</v>
      </c>
      <c r="O26" s="267" t="str">
        <v>GBP3L6L19Y=ICAP</v>
      </c>
      <c r="P26" s="153" t="s">
        <v>125</v>
      </c>
      <c r="Q26" s="153" t="s">
        <v>125</v>
      </c>
      <c r="R26" s="153" t="e">
        <f>_xll.qlMidSafe(P26,Q26)</f>
        <v>#NUM!</v>
      </c>
      <c r="S26" s="153" t="e">
        <f t="shared" si="5"/>
        <v>#NUM!</v>
      </c>
      <c r="T26" s="176"/>
      <c r="U26" s="152" t="e">
        <v>#NUM!</v>
      </c>
      <c r="V26" s="177"/>
      <c r="W26" s="154" t="e">
        <v>#NUM!</v>
      </c>
      <c r="X26" s="202">
        <f>_xll.qlSimpleQuoteSetValue(F26,ROUND(W26/10000,6),Trigger)</f>
        <v>0</v>
      </c>
      <c r="Y26" s="180"/>
    </row>
    <row r="27" spans="1:25" ht="11.25" customHeight="1" x14ac:dyDescent="0.2">
      <c r="A27" s="56"/>
      <c r="B27" s="52" t="str">
        <f t="shared" si="0"/>
        <v>20Y</v>
      </c>
      <c r="C27" s="52" t="str">
        <f t="shared" si="1"/>
        <v>3L</v>
      </c>
      <c r="D27" s="52" t="str">
        <f t="shared" si="2"/>
        <v>6L</v>
      </c>
      <c r="E27" s="41" t="str">
        <f t="shared" si="3"/>
        <v>GBP3L6L20Y_Quote</v>
      </c>
      <c r="F27" s="41" t="str">
        <f>_xll.qlSimpleQuote(E27,,RateTickValue,Permanent,Trigger,ObjectOverwrite)</f>
        <v>GBP3L6L20Y_Quote#0000</v>
      </c>
      <c r="G27" s="46" t="str">
        <f>_xll.ohRangeRetrieveError(F27)</f>
        <v/>
      </c>
      <c r="H27" s="111"/>
      <c r="J27" s="179"/>
      <c r="K27" s="266" t="s">
        <v>36</v>
      </c>
      <c r="L27" s="266" t="s">
        <v>208</v>
      </c>
      <c r="M27" s="266" t="s">
        <v>57</v>
      </c>
      <c r="N27" s="200" t="str">
        <f t="shared" si="4"/>
        <v>GBP3L6L20Y</v>
      </c>
      <c r="O27" s="267" t="str">
        <v>GBP3L6L20Y=ICAP</v>
      </c>
      <c r="P27" s="153">
        <v>7.375</v>
      </c>
      <c r="Q27" s="153">
        <v>10.375</v>
      </c>
      <c r="R27" s="153">
        <f>_xll.qlMidSafe(P27,Q27)</f>
        <v>8.875</v>
      </c>
      <c r="S27" s="153">
        <f t="shared" si="5"/>
        <v>3</v>
      </c>
      <c r="T27" s="176"/>
      <c r="U27" s="152">
        <v>8.375</v>
      </c>
      <c r="V27" s="177"/>
      <c r="W27" s="154">
        <v>8.375</v>
      </c>
      <c r="X27" s="202" t="e">
        <f>_xll.qlSimpleQuoteSetValue(F27,ROUND(W27/10000,6),Trigger)</f>
        <v>#N/A</v>
      </c>
      <c r="Y27" s="180"/>
    </row>
    <row r="28" spans="1:25" ht="11.25" customHeight="1" x14ac:dyDescent="0.2">
      <c r="A28" s="56"/>
      <c r="B28" s="52" t="str">
        <f t="shared" si="0"/>
        <v>21Y</v>
      </c>
      <c r="C28" s="52" t="str">
        <f t="shared" si="1"/>
        <v>3L</v>
      </c>
      <c r="D28" s="52" t="str">
        <f t="shared" si="2"/>
        <v>6L</v>
      </c>
      <c r="E28" s="41" t="str">
        <f t="shared" si="3"/>
        <v>GBP3L6L21Y_Quote</v>
      </c>
      <c r="F28" s="41" t="str">
        <f>_xll.qlSimpleQuote(E28,,RateTickValue,Permanent,Trigger,ObjectOverwrite)</f>
        <v>GBP3L6L21Y_Quote#0000</v>
      </c>
      <c r="G28" s="46" t="str">
        <f>_xll.ohRangeRetrieveError(F28)</f>
        <v/>
      </c>
      <c r="H28" s="111"/>
      <c r="J28" s="179"/>
      <c r="K28" s="266" t="s">
        <v>35</v>
      </c>
      <c r="L28" s="266" t="s">
        <v>208</v>
      </c>
      <c r="M28" s="266" t="s">
        <v>57</v>
      </c>
      <c r="N28" s="200" t="str">
        <f t="shared" si="4"/>
        <v>GBP3L6L21Y</v>
      </c>
      <c r="O28" s="267" t="str">
        <v>GBP3L6L21Y=ICAP</v>
      </c>
      <c r="P28" s="153" t="s">
        <v>125</v>
      </c>
      <c r="Q28" s="153" t="s">
        <v>125</v>
      </c>
      <c r="R28" s="153" t="e">
        <f>_xll.qlMidSafe(P28,Q28)</f>
        <v>#NUM!</v>
      </c>
      <c r="S28" s="153" t="e">
        <f t="shared" si="5"/>
        <v>#NUM!</v>
      </c>
      <c r="T28" s="176"/>
      <c r="U28" s="152" t="e">
        <v>#NUM!</v>
      </c>
      <c r="V28" s="177"/>
      <c r="W28" s="154" t="e">
        <v>#NUM!</v>
      </c>
      <c r="X28" s="202">
        <f>_xll.qlSimpleQuoteSetValue(F28,ROUND(W28/10000,6),Trigger)</f>
        <v>0</v>
      </c>
      <c r="Y28" s="180"/>
    </row>
    <row r="29" spans="1:25" ht="11.25" customHeight="1" x14ac:dyDescent="0.2">
      <c r="A29" s="56"/>
      <c r="B29" s="52" t="str">
        <f t="shared" si="0"/>
        <v>22Y</v>
      </c>
      <c r="C29" s="52" t="str">
        <f t="shared" si="1"/>
        <v>3L</v>
      </c>
      <c r="D29" s="52" t="str">
        <f t="shared" si="2"/>
        <v>6L</v>
      </c>
      <c r="E29" s="41" t="str">
        <f t="shared" si="3"/>
        <v>GBP3L6L22Y_Quote</v>
      </c>
      <c r="F29" s="41" t="str">
        <f>_xll.qlSimpleQuote(E29,,RateTickValue,Permanent,Trigger,ObjectOverwrite)</f>
        <v>GBP3L6L22Y_Quote#0000</v>
      </c>
      <c r="G29" s="46" t="str">
        <f>_xll.ohRangeRetrieveError(F29)</f>
        <v/>
      </c>
      <c r="H29" s="111"/>
      <c r="J29" s="179"/>
      <c r="K29" s="266" t="s">
        <v>34</v>
      </c>
      <c r="L29" s="266" t="s">
        <v>208</v>
      </c>
      <c r="M29" s="266" t="s">
        <v>57</v>
      </c>
      <c r="N29" s="200" t="str">
        <f t="shared" si="4"/>
        <v>GBP3L6L22Y</v>
      </c>
      <c r="O29" s="267" t="str">
        <v>GBP3L6L22Y=ICAP</v>
      </c>
      <c r="P29" s="153" t="s">
        <v>125</v>
      </c>
      <c r="Q29" s="153" t="s">
        <v>125</v>
      </c>
      <c r="R29" s="153" t="e">
        <f>_xll.qlMidSafe(P29,Q29)</f>
        <v>#NUM!</v>
      </c>
      <c r="S29" s="153" t="e">
        <f t="shared" si="5"/>
        <v>#NUM!</v>
      </c>
      <c r="T29" s="176"/>
      <c r="U29" s="152" t="e">
        <v>#NUM!</v>
      </c>
      <c r="V29" s="177"/>
      <c r="W29" s="154" t="e">
        <v>#NUM!</v>
      </c>
      <c r="X29" s="202">
        <f>_xll.qlSimpleQuoteSetValue(F29,ROUND(W29/10000,6),Trigger)</f>
        <v>0</v>
      </c>
      <c r="Y29" s="180"/>
    </row>
    <row r="30" spans="1:25" ht="11.25" customHeight="1" x14ac:dyDescent="0.2">
      <c r="A30" s="56"/>
      <c r="B30" s="52" t="str">
        <f t="shared" si="0"/>
        <v>23Y</v>
      </c>
      <c r="C30" s="52" t="str">
        <f t="shared" si="1"/>
        <v>3L</v>
      </c>
      <c r="D30" s="52" t="str">
        <f t="shared" si="2"/>
        <v>6L</v>
      </c>
      <c r="E30" s="41" t="str">
        <f t="shared" si="3"/>
        <v>GBP3L6L23Y_Quote</v>
      </c>
      <c r="F30" s="41" t="str">
        <f>_xll.qlSimpleQuote(E30,,RateTickValue,Permanent,Trigger,ObjectOverwrite)</f>
        <v>GBP3L6L23Y_Quote#0000</v>
      </c>
      <c r="G30" s="46" t="str">
        <f>_xll.ohRangeRetrieveError(F30)</f>
        <v/>
      </c>
      <c r="H30" s="111"/>
      <c r="J30" s="179"/>
      <c r="K30" s="266" t="s">
        <v>33</v>
      </c>
      <c r="L30" s="266" t="s">
        <v>208</v>
      </c>
      <c r="M30" s="266" t="s">
        <v>57</v>
      </c>
      <c r="N30" s="200" t="str">
        <f t="shared" si="4"/>
        <v>GBP3L6L23Y</v>
      </c>
      <c r="O30" s="267" t="str">
        <v>GBP3L6L23Y=ICAP</v>
      </c>
      <c r="P30" s="153" t="s">
        <v>125</v>
      </c>
      <c r="Q30" s="153" t="s">
        <v>125</v>
      </c>
      <c r="R30" s="153" t="e">
        <f>_xll.qlMidSafe(P30,Q30)</f>
        <v>#NUM!</v>
      </c>
      <c r="S30" s="153" t="e">
        <f t="shared" si="5"/>
        <v>#NUM!</v>
      </c>
      <c r="T30" s="176"/>
      <c r="U30" s="152" t="e">
        <v>#NUM!</v>
      </c>
      <c r="V30" s="177"/>
      <c r="W30" s="154" t="e">
        <v>#NUM!</v>
      </c>
      <c r="X30" s="202">
        <f>_xll.qlSimpleQuoteSetValue(F30,ROUND(W30/10000,6),Trigger)</f>
        <v>0</v>
      </c>
      <c r="Y30" s="180"/>
    </row>
    <row r="31" spans="1:25" ht="11.25" customHeight="1" x14ac:dyDescent="0.2">
      <c r="A31" s="56"/>
      <c r="B31" s="52" t="str">
        <f t="shared" si="0"/>
        <v>24Y</v>
      </c>
      <c r="C31" s="52" t="str">
        <f t="shared" si="1"/>
        <v>3L</v>
      </c>
      <c r="D31" s="52" t="str">
        <f t="shared" si="2"/>
        <v>6L</v>
      </c>
      <c r="E31" s="41" t="str">
        <f t="shared" si="3"/>
        <v>GBP3L6L24Y_Quote</v>
      </c>
      <c r="F31" s="41" t="str">
        <f>_xll.qlSimpleQuote(E31,,RateTickValue,Permanent,Trigger,ObjectOverwrite)</f>
        <v>GBP3L6L24Y_Quote#0000</v>
      </c>
      <c r="G31" s="46" t="str">
        <f>_xll.ohRangeRetrieveError(F31)</f>
        <v/>
      </c>
      <c r="H31" s="111"/>
      <c r="J31" s="179"/>
      <c r="K31" s="266" t="s">
        <v>32</v>
      </c>
      <c r="L31" s="266" t="s">
        <v>208</v>
      </c>
      <c r="M31" s="266" t="s">
        <v>57</v>
      </c>
      <c r="N31" s="200" t="str">
        <f t="shared" si="4"/>
        <v>GBP3L6L24Y</v>
      </c>
      <c r="O31" s="267" t="str">
        <v>GBP3L6L24Y=ICAP</v>
      </c>
      <c r="P31" s="153" t="s">
        <v>125</v>
      </c>
      <c r="Q31" s="153" t="s">
        <v>125</v>
      </c>
      <c r="R31" s="153" t="e">
        <f>_xll.qlMidSafe(P31,Q31)</f>
        <v>#NUM!</v>
      </c>
      <c r="S31" s="153" t="e">
        <f t="shared" si="5"/>
        <v>#NUM!</v>
      </c>
      <c r="T31" s="176"/>
      <c r="U31" s="152" t="e">
        <v>#NUM!</v>
      </c>
      <c r="V31" s="177"/>
      <c r="W31" s="154" t="e">
        <v>#NUM!</v>
      </c>
      <c r="X31" s="202">
        <f>_xll.qlSimpleQuoteSetValue(F31,ROUND(W31/10000,6),Trigger)</f>
        <v>0</v>
      </c>
      <c r="Y31" s="180"/>
    </row>
    <row r="32" spans="1:25" ht="11.25" customHeight="1" x14ac:dyDescent="0.2">
      <c r="A32" s="56"/>
      <c r="B32" s="52" t="str">
        <f t="shared" si="0"/>
        <v>25Y</v>
      </c>
      <c r="C32" s="52" t="str">
        <f t="shared" si="1"/>
        <v>3L</v>
      </c>
      <c r="D32" s="52" t="str">
        <f t="shared" si="2"/>
        <v>6L</v>
      </c>
      <c r="E32" s="41" t="str">
        <f t="shared" si="3"/>
        <v>GBP3L6L25Y_Quote</v>
      </c>
      <c r="F32" s="41" t="str">
        <f>_xll.qlSimpleQuote(E32,,RateTickValue,Permanent,Trigger,ObjectOverwrite)</f>
        <v>GBP3L6L25Y_Quote#0000</v>
      </c>
      <c r="G32" s="46" t="str">
        <f>_xll.ohRangeRetrieveError(F32)</f>
        <v/>
      </c>
      <c r="H32" s="111"/>
      <c r="J32" s="179"/>
      <c r="K32" s="266" t="s">
        <v>31</v>
      </c>
      <c r="L32" s="266" t="s">
        <v>208</v>
      </c>
      <c r="M32" s="266" t="s">
        <v>57</v>
      </c>
      <c r="N32" s="200" t="str">
        <f t="shared" si="4"/>
        <v>GBP3L6L25Y</v>
      </c>
      <c r="O32" s="267" t="str">
        <v>GBP3L6L25Y=ICAP</v>
      </c>
      <c r="P32" s="153">
        <v>6</v>
      </c>
      <c r="Q32" s="153">
        <v>9</v>
      </c>
      <c r="R32" s="153">
        <f>_xll.qlMidSafe(P32,Q32)</f>
        <v>7.5</v>
      </c>
      <c r="S32" s="153">
        <f t="shared" si="5"/>
        <v>3</v>
      </c>
      <c r="T32" s="176"/>
      <c r="U32" s="152">
        <v>7.25</v>
      </c>
      <c r="V32" s="177"/>
      <c r="W32" s="154">
        <v>7.25</v>
      </c>
      <c r="X32" s="202" t="e">
        <f>_xll.qlSimpleQuoteSetValue(F32,ROUND(W32/10000,6),Trigger)</f>
        <v>#N/A</v>
      </c>
      <c r="Y32" s="180"/>
    </row>
    <row r="33" spans="1:25" ht="11.25" customHeight="1" x14ac:dyDescent="0.2">
      <c r="A33" s="56"/>
      <c r="B33" s="52" t="str">
        <f t="shared" si="0"/>
        <v>26Y</v>
      </c>
      <c r="C33" s="52" t="str">
        <f t="shared" si="1"/>
        <v>3L</v>
      </c>
      <c r="D33" s="52" t="str">
        <f t="shared" si="2"/>
        <v>6L</v>
      </c>
      <c r="E33" s="41" t="str">
        <f t="shared" si="3"/>
        <v>GBP3L6L26Y_Quote</v>
      </c>
      <c r="F33" s="41" t="str">
        <f>_xll.qlSimpleQuote(E33,,RateTickValue,Permanent,Trigger,ObjectOverwrite)</f>
        <v>GBP3L6L26Y_Quote#0000</v>
      </c>
      <c r="G33" s="46" t="str">
        <f>_xll.ohRangeRetrieveError(F33)</f>
        <v/>
      </c>
      <c r="H33" s="111"/>
      <c r="J33" s="179"/>
      <c r="K33" s="266" t="s">
        <v>30</v>
      </c>
      <c r="L33" s="266" t="s">
        <v>208</v>
      </c>
      <c r="M33" s="266" t="s">
        <v>57</v>
      </c>
      <c r="N33" s="200" t="str">
        <f t="shared" si="4"/>
        <v>GBP3L6L26Y</v>
      </c>
      <c r="O33" s="267" t="str">
        <v>GBP3L6L26Y=ICAP</v>
      </c>
      <c r="P33" s="153" t="s">
        <v>125</v>
      </c>
      <c r="Q33" s="153" t="s">
        <v>125</v>
      </c>
      <c r="R33" s="153" t="e">
        <f>_xll.qlMidSafe(P33,Q33)</f>
        <v>#NUM!</v>
      </c>
      <c r="S33" s="153" t="e">
        <f t="shared" si="5"/>
        <v>#NUM!</v>
      </c>
      <c r="T33" s="176"/>
      <c r="U33" s="152" t="e">
        <v>#NUM!</v>
      </c>
      <c r="V33" s="177"/>
      <c r="W33" s="154" t="e">
        <v>#NUM!</v>
      </c>
      <c r="X33" s="202">
        <f>_xll.qlSimpleQuoteSetValue(F33,ROUND(W33/10000,6),Trigger)</f>
        <v>0</v>
      </c>
      <c r="Y33" s="180"/>
    </row>
    <row r="34" spans="1:25" ht="11.25" customHeight="1" x14ac:dyDescent="0.2">
      <c r="A34" s="56"/>
      <c r="B34" s="52" t="str">
        <f t="shared" si="0"/>
        <v>27Y</v>
      </c>
      <c r="C34" s="52" t="str">
        <f t="shared" si="1"/>
        <v>3L</v>
      </c>
      <c r="D34" s="52" t="str">
        <f t="shared" si="2"/>
        <v>6L</v>
      </c>
      <c r="E34" s="41" t="str">
        <f t="shared" si="3"/>
        <v>GBP3L6L27Y_Quote</v>
      </c>
      <c r="F34" s="41" t="str">
        <f>_xll.qlSimpleQuote(E34,,RateTickValue,Permanent,Trigger,ObjectOverwrite)</f>
        <v>GBP3L6L27Y_Quote#0000</v>
      </c>
      <c r="G34" s="46" t="str">
        <f>_xll.ohRangeRetrieveError(F34)</f>
        <v/>
      </c>
      <c r="H34" s="111"/>
      <c r="J34" s="179"/>
      <c r="K34" s="266" t="s">
        <v>29</v>
      </c>
      <c r="L34" s="266" t="s">
        <v>208</v>
      </c>
      <c r="M34" s="266" t="s">
        <v>57</v>
      </c>
      <c r="N34" s="200" t="str">
        <f t="shared" si="4"/>
        <v>GBP3L6L27Y</v>
      </c>
      <c r="O34" s="267" t="str">
        <v>GBP3L6L27Y=ICAP</v>
      </c>
      <c r="P34" s="153" t="s">
        <v>125</v>
      </c>
      <c r="Q34" s="153" t="s">
        <v>125</v>
      </c>
      <c r="R34" s="153" t="e">
        <f>_xll.qlMidSafe(P34,Q34)</f>
        <v>#NUM!</v>
      </c>
      <c r="S34" s="153" t="e">
        <f t="shared" si="5"/>
        <v>#NUM!</v>
      </c>
      <c r="T34" s="176"/>
      <c r="U34" s="152" t="e">
        <v>#NUM!</v>
      </c>
      <c r="V34" s="177"/>
      <c r="W34" s="154" t="e">
        <v>#NUM!</v>
      </c>
      <c r="X34" s="202">
        <f>_xll.qlSimpleQuoteSetValue(F34,ROUND(W34/10000,6),Trigger)</f>
        <v>0</v>
      </c>
      <c r="Y34" s="180"/>
    </row>
    <row r="35" spans="1:25" ht="11.25" customHeight="1" x14ac:dyDescent="0.2">
      <c r="A35" s="56"/>
      <c r="B35" s="52" t="str">
        <f t="shared" si="0"/>
        <v>28Y</v>
      </c>
      <c r="C35" s="52" t="str">
        <f t="shared" si="1"/>
        <v>3L</v>
      </c>
      <c r="D35" s="52" t="str">
        <f t="shared" si="2"/>
        <v>6L</v>
      </c>
      <c r="E35" s="41" t="str">
        <f t="shared" si="3"/>
        <v>GBP3L6L28Y_Quote</v>
      </c>
      <c r="F35" s="41" t="str">
        <f>_xll.qlSimpleQuote(E35,,RateTickValue,Permanent,Trigger,ObjectOverwrite)</f>
        <v>GBP3L6L28Y_Quote#0000</v>
      </c>
      <c r="G35" s="46" t="str">
        <f>_xll.ohRangeRetrieveError(F35)</f>
        <v/>
      </c>
      <c r="H35" s="111"/>
      <c r="J35" s="179"/>
      <c r="K35" s="266" t="s">
        <v>28</v>
      </c>
      <c r="L35" s="266" t="s">
        <v>208</v>
      </c>
      <c r="M35" s="266" t="s">
        <v>57</v>
      </c>
      <c r="N35" s="200" t="str">
        <f t="shared" si="4"/>
        <v>GBP3L6L28Y</v>
      </c>
      <c r="O35" s="267" t="str">
        <v>GBP3L6L28Y=ICAP</v>
      </c>
      <c r="P35" s="153" t="s">
        <v>125</v>
      </c>
      <c r="Q35" s="153" t="s">
        <v>125</v>
      </c>
      <c r="R35" s="153" t="e">
        <f>_xll.qlMidSafe(P35,Q35)</f>
        <v>#NUM!</v>
      </c>
      <c r="S35" s="153" t="e">
        <f t="shared" si="5"/>
        <v>#NUM!</v>
      </c>
      <c r="T35" s="176"/>
      <c r="U35" s="152" t="e">
        <v>#NUM!</v>
      </c>
      <c r="V35" s="177"/>
      <c r="W35" s="154" t="e">
        <v>#NUM!</v>
      </c>
      <c r="X35" s="202">
        <f>_xll.qlSimpleQuoteSetValue(F35,ROUND(W35/10000,6),Trigger)</f>
        <v>0</v>
      </c>
      <c r="Y35" s="180"/>
    </row>
    <row r="36" spans="1:25" ht="11.25" customHeight="1" x14ac:dyDescent="0.2">
      <c r="A36" s="56"/>
      <c r="B36" s="52" t="str">
        <f t="shared" si="0"/>
        <v>29Y</v>
      </c>
      <c r="C36" s="52" t="str">
        <f t="shared" si="1"/>
        <v>3L</v>
      </c>
      <c r="D36" s="52" t="str">
        <f t="shared" si="2"/>
        <v>6L</v>
      </c>
      <c r="E36" s="41" t="str">
        <f t="shared" si="3"/>
        <v>GBP3L6L29Y_Quote</v>
      </c>
      <c r="F36" s="41" t="str">
        <f>_xll.qlSimpleQuote(E36,,RateTickValue,Permanent,Trigger,ObjectOverwrite)</f>
        <v>GBP3L6L29Y_Quote#0000</v>
      </c>
      <c r="G36" s="46" t="str">
        <f>_xll.ohRangeRetrieveError(F36)</f>
        <v/>
      </c>
      <c r="H36" s="111"/>
      <c r="J36" s="179"/>
      <c r="K36" s="266" t="s">
        <v>27</v>
      </c>
      <c r="L36" s="266" t="s">
        <v>208</v>
      </c>
      <c r="M36" s="266" t="s">
        <v>57</v>
      </c>
      <c r="N36" s="200" t="str">
        <f t="shared" si="4"/>
        <v>GBP3L6L29Y</v>
      </c>
      <c r="O36" s="267" t="str">
        <v>GBP3L6L29Y=ICAP</v>
      </c>
      <c r="P36" s="153" t="s">
        <v>125</v>
      </c>
      <c r="Q36" s="153" t="s">
        <v>125</v>
      </c>
      <c r="R36" s="153" t="e">
        <f>_xll.qlMidSafe(P36,Q36)</f>
        <v>#NUM!</v>
      </c>
      <c r="S36" s="153" t="e">
        <f t="shared" si="5"/>
        <v>#NUM!</v>
      </c>
      <c r="T36" s="176"/>
      <c r="U36" s="152" t="e">
        <v>#NUM!</v>
      </c>
      <c r="V36" s="177"/>
      <c r="W36" s="154" t="e">
        <v>#NUM!</v>
      </c>
      <c r="X36" s="202">
        <f>_xll.qlSimpleQuoteSetValue(F36,ROUND(W36/10000,6),Trigger)</f>
        <v>0</v>
      </c>
      <c r="Y36" s="180"/>
    </row>
    <row r="37" spans="1:25" ht="11.25" customHeight="1" x14ac:dyDescent="0.2">
      <c r="A37" s="56"/>
      <c r="B37" s="52" t="str">
        <f t="shared" si="0"/>
        <v>30Y</v>
      </c>
      <c r="C37" s="52" t="str">
        <f t="shared" si="1"/>
        <v>3L</v>
      </c>
      <c r="D37" s="52" t="str">
        <f t="shared" si="2"/>
        <v>6L</v>
      </c>
      <c r="E37" s="41" t="str">
        <f t="shared" si="3"/>
        <v>GBP3L6L30Y_Quote</v>
      </c>
      <c r="F37" s="41" t="str">
        <f>_xll.qlSimpleQuote(E37,,RateTickValue,Permanent,Trigger,ObjectOverwrite)</f>
        <v>GBP3L6L30Y_Quote#0000</v>
      </c>
      <c r="G37" s="46" t="str">
        <f>_xll.ohRangeRetrieveError(F37)</f>
        <v/>
      </c>
      <c r="H37" s="111"/>
      <c r="J37" s="179"/>
      <c r="K37" s="266" t="s">
        <v>26</v>
      </c>
      <c r="L37" s="266" t="s">
        <v>208</v>
      </c>
      <c r="M37" s="266" t="s">
        <v>57</v>
      </c>
      <c r="N37" s="200" t="str">
        <f t="shared" si="4"/>
        <v>GBP3L6L30Y</v>
      </c>
      <c r="O37" s="267" t="str">
        <v>GBP3L6L30Y=ICAP</v>
      </c>
      <c r="P37" s="153">
        <v>5.125</v>
      </c>
      <c r="Q37" s="153">
        <v>8.125</v>
      </c>
      <c r="R37" s="153">
        <f>_xll.qlMidSafe(P37,Q37)</f>
        <v>6.625</v>
      </c>
      <c r="S37" s="153">
        <f t="shared" si="5"/>
        <v>3</v>
      </c>
      <c r="T37" s="176"/>
      <c r="U37" s="152">
        <v>6.5</v>
      </c>
      <c r="V37" s="177"/>
      <c r="W37" s="154">
        <v>6.5</v>
      </c>
      <c r="X37" s="202" t="e">
        <f>_xll.qlSimpleQuoteSetValue(F37,ROUND(W37/10000,6),Trigger)</f>
        <v>#N/A</v>
      </c>
      <c r="Y37" s="180"/>
    </row>
    <row r="38" spans="1:25" ht="11.25" customHeight="1" x14ac:dyDescent="0.2">
      <c r="A38" s="56"/>
      <c r="B38" s="52" t="str">
        <f t="shared" si="0"/>
        <v>35Y</v>
      </c>
      <c r="C38" s="52" t="str">
        <f t="shared" si="1"/>
        <v>3L</v>
      </c>
      <c r="D38" s="52" t="str">
        <f t="shared" si="2"/>
        <v>6L</v>
      </c>
      <c r="E38" s="41" t="str">
        <f t="shared" si="3"/>
        <v>GBP3L6L35Y_Quote</v>
      </c>
      <c r="F38" s="41" t="str">
        <f>_xll.qlSimpleQuote(E38,,RateTickValue,Permanent,Trigger,ObjectOverwrite)</f>
        <v>GBP3L6L35Y_Quote#0000</v>
      </c>
      <c r="G38" s="46" t="str">
        <f>_xll.ohRangeRetrieveError(F38)</f>
        <v/>
      </c>
      <c r="H38" s="111"/>
      <c r="J38" s="179"/>
      <c r="K38" s="266" t="s">
        <v>25</v>
      </c>
      <c r="L38" s="266" t="s">
        <v>208</v>
      </c>
      <c r="M38" s="266" t="s">
        <v>57</v>
      </c>
      <c r="N38" s="200" t="str">
        <f t="shared" si="4"/>
        <v>GBP3L6L35Y</v>
      </c>
      <c r="O38" s="267" t="str">
        <v>GBP3L6L35Y=ICAP</v>
      </c>
      <c r="P38" s="153" t="s">
        <v>125</v>
      </c>
      <c r="Q38" s="153" t="s">
        <v>125</v>
      </c>
      <c r="R38" s="153" t="e">
        <f>_xll.qlMidSafe(P38,Q38)</f>
        <v>#NUM!</v>
      </c>
      <c r="S38" s="153" t="e">
        <f t="shared" si="5"/>
        <v>#NUM!</v>
      </c>
      <c r="T38" s="176"/>
      <c r="U38" s="152" t="e">
        <v>#NUM!</v>
      </c>
      <c r="V38" s="177"/>
      <c r="W38" s="154" t="e">
        <v>#NUM!</v>
      </c>
      <c r="X38" s="202">
        <f>_xll.qlSimpleQuoteSetValue(F38,ROUND(W38/10000,6),Trigger)</f>
        <v>0</v>
      </c>
      <c r="Y38" s="180"/>
    </row>
    <row r="39" spans="1:25" ht="11.25" customHeight="1" x14ac:dyDescent="0.2">
      <c r="A39" s="56"/>
      <c r="B39" s="52" t="str">
        <f t="shared" si="0"/>
        <v>40Y</v>
      </c>
      <c r="C39" s="52" t="str">
        <f t="shared" si="1"/>
        <v>3L</v>
      </c>
      <c r="D39" s="52" t="str">
        <f t="shared" si="2"/>
        <v>6L</v>
      </c>
      <c r="E39" s="41" t="str">
        <f t="shared" si="3"/>
        <v>GBP3L6L40Y_Quote</v>
      </c>
      <c r="F39" s="41" t="str">
        <f>_xll.qlSimpleQuote(E39,,RateTickValue,Permanent,Trigger,ObjectOverwrite)</f>
        <v>GBP3L6L40Y_Quote#0000</v>
      </c>
      <c r="G39" s="46" t="str">
        <f>_xll.ohRangeRetrieveError(F39)</f>
        <v/>
      </c>
      <c r="H39" s="111"/>
      <c r="J39" s="179"/>
      <c r="K39" s="266" t="s">
        <v>24</v>
      </c>
      <c r="L39" s="266" t="s">
        <v>208</v>
      </c>
      <c r="M39" s="266" t="s">
        <v>57</v>
      </c>
      <c r="N39" s="200" t="str">
        <f t="shared" si="4"/>
        <v>GBP3L6L40Y</v>
      </c>
      <c r="O39" s="267" t="str">
        <v>GBP3L6L40Y=ICAP</v>
      </c>
      <c r="P39" s="153">
        <v>4.125</v>
      </c>
      <c r="Q39" s="153">
        <v>7.125</v>
      </c>
      <c r="R39" s="153">
        <f>_xll.qlMidSafe(P39,Q39)</f>
        <v>5.625</v>
      </c>
      <c r="S39" s="153">
        <f t="shared" si="5"/>
        <v>3</v>
      </c>
      <c r="T39" s="176"/>
      <c r="U39" s="152">
        <v>5.625</v>
      </c>
      <c r="V39" s="177"/>
      <c r="W39" s="154">
        <v>5.625</v>
      </c>
      <c r="X39" s="202" t="e">
        <f>_xll.qlSimpleQuoteSetValue(F39,ROUND(W39/10000,6),Trigger)</f>
        <v>#N/A</v>
      </c>
      <c r="Y39" s="180"/>
    </row>
    <row r="40" spans="1:25" ht="11.25" customHeight="1" x14ac:dyDescent="0.2">
      <c r="A40" s="56"/>
      <c r="B40" s="52" t="str">
        <f t="shared" si="0"/>
        <v>50Y</v>
      </c>
      <c r="C40" s="52" t="str">
        <f t="shared" si="1"/>
        <v>3L</v>
      </c>
      <c r="D40" s="52" t="str">
        <f t="shared" si="2"/>
        <v>6L</v>
      </c>
      <c r="E40" s="41" t="str">
        <f t="shared" si="3"/>
        <v>GBP3L6L50Y_Quote</v>
      </c>
      <c r="F40" s="41" t="str">
        <f>_xll.qlSimpleQuote(E40,,RateTickValue,Permanent,Trigger,ObjectOverwrite)</f>
        <v>GBP3L6L50Y_Quote#0000</v>
      </c>
      <c r="G40" s="46" t="str">
        <f>_xll.ohRangeRetrieveError(F40)</f>
        <v/>
      </c>
      <c r="H40" s="111"/>
      <c r="J40" s="179"/>
      <c r="K40" s="266" t="s">
        <v>23</v>
      </c>
      <c r="L40" s="266" t="s">
        <v>208</v>
      </c>
      <c r="M40" s="266" t="s">
        <v>57</v>
      </c>
      <c r="N40" s="200" t="str">
        <f t="shared" si="4"/>
        <v>GBP3L6L50Y</v>
      </c>
      <c r="O40" s="267" t="str">
        <v>GBP3L6L50Y=ICAP</v>
      </c>
      <c r="P40" s="153">
        <v>3.125</v>
      </c>
      <c r="Q40" s="153">
        <v>7.125</v>
      </c>
      <c r="R40" s="153">
        <f>_xll.qlMidSafe(P40,Q40)</f>
        <v>5.125</v>
      </c>
      <c r="S40" s="153">
        <f t="shared" si="5"/>
        <v>4</v>
      </c>
      <c r="T40" s="176"/>
      <c r="U40" s="152">
        <v>5</v>
      </c>
      <c r="V40" s="177"/>
      <c r="W40" s="154">
        <v>5</v>
      </c>
      <c r="X40" s="202" t="e">
        <f>_xll.qlSimpleQuoteSetValue(F40,ROUND(W40/10000,6),Trigger)</f>
        <v>#N/A</v>
      </c>
      <c r="Y40" s="180"/>
    </row>
    <row r="41" spans="1:25" ht="11.25" customHeight="1" x14ac:dyDescent="0.2">
      <c r="A41" s="56"/>
      <c r="B41" s="54" t="str">
        <f t="shared" si="0"/>
        <v>60Y</v>
      </c>
      <c r="C41" s="54" t="str">
        <f t="shared" si="1"/>
        <v>3L</v>
      </c>
      <c r="D41" s="54" t="str">
        <f t="shared" si="2"/>
        <v>6L</v>
      </c>
      <c r="E41" s="44" t="str">
        <f t="shared" si="3"/>
        <v>GBP3L6L60Y_Quote</v>
      </c>
      <c r="F41" s="44" t="str">
        <f>_xll.qlSimpleQuote(E41,,RateTickValue,Permanent,Trigger,ObjectOverwrite)</f>
        <v>GBP3L6L60Y_Quote#0000</v>
      </c>
      <c r="G41" s="48" t="str">
        <f>_xll.ohRangeRetrieveError(F41)</f>
        <v/>
      </c>
      <c r="H41" s="111"/>
      <c r="J41" s="179"/>
      <c r="K41" s="266" t="s">
        <v>22</v>
      </c>
      <c r="L41" s="266" t="s">
        <v>208</v>
      </c>
      <c r="M41" s="266" t="s">
        <v>57</v>
      </c>
      <c r="N41" s="200" t="str">
        <f t="shared" si="4"/>
        <v>GBP3L6L60Y</v>
      </c>
      <c r="O41" s="267" t="str">
        <v>GBP3L6L60Y=ICAP</v>
      </c>
      <c r="P41" s="153">
        <v>2.25</v>
      </c>
      <c r="Q41" s="153">
        <v>7.25</v>
      </c>
      <c r="R41" s="153">
        <f>_xll.qlMidSafe(P41,Q41)</f>
        <v>4.75</v>
      </c>
      <c r="S41" s="155">
        <f t="shared" si="5"/>
        <v>5</v>
      </c>
      <c r="T41" s="176"/>
      <c r="U41" s="152">
        <v>4.625</v>
      </c>
      <c r="V41" s="177"/>
      <c r="W41" s="154">
        <v>4.625</v>
      </c>
      <c r="X41" s="202" t="e">
        <f>_xll.qlSimpleQuoteSetValue(F41,ROUND(W41/10000,6),Trigger)</f>
        <v>#N/A</v>
      </c>
      <c r="Y41" s="180"/>
    </row>
    <row r="42" spans="1:25" ht="11.25" customHeight="1" x14ac:dyDescent="0.2">
      <c r="A42" s="116"/>
      <c r="B42" s="117"/>
      <c r="C42" s="117"/>
      <c r="D42" s="117"/>
      <c r="E42" s="117"/>
      <c r="F42" s="157"/>
      <c r="G42" s="157"/>
      <c r="H42" s="118"/>
      <c r="J42" s="218"/>
      <c r="K42" s="259"/>
      <c r="L42" s="259"/>
      <c r="M42" s="259"/>
      <c r="N42" s="259"/>
      <c r="O42" s="259"/>
      <c r="P42" s="259"/>
      <c r="Q42" s="259"/>
      <c r="R42" s="259"/>
      <c r="S42" s="219"/>
      <c r="T42" s="219"/>
      <c r="U42" s="259"/>
      <c r="V42" s="219"/>
      <c r="W42" s="259"/>
      <c r="X42" s="259"/>
      <c r="Y42" s="260"/>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O4" sqref="O4"/>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ht="11.25" customHeight="1" x14ac:dyDescent="0.2">
      <c r="A1" s="74"/>
      <c r="B1" s="40"/>
      <c r="C1" s="40"/>
      <c r="D1" s="40"/>
      <c r="E1" s="40"/>
      <c r="F1" s="40"/>
      <c r="G1" s="40"/>
      <c r="H1" s="73"/>
      <c r="J1" s="207" t="s">
        <v>173</v>
      </c>
      <c r="K1" s="178"/>
      <c r="L1" s="178"/>
      <c r="M1" s="178"/>
      <c r="N1" s="178"/>
      <c r="O1" s="178"/>
      <c r="P1" s="178"/>
      <c r="Q1" s="178"/>
      <c r="R1" s="178"/>
      <c r="S1" s="178"/>
      <c r="T1" s="178"/>
      <c r="U1" s="178"/>
      <c r="V1" s="178"/>
      <c r="W1" s="178"/>
      <c r="X1" s="178"/>
      <c r="Y1" s="215"/>
    </row>
    <row r="2" spans="1:25" ht="11.25" customHeight="1" x14ac:dyDescent="0.2">
      <c r="A2" s="40"/>
      <c r="B2" s="40"/>
      <c r="C2" s="40"/>
      <c r="D2" s="40"/>
      <c r="E2" s="40"/>
      <c r="F2" s="40"/>
      <c r="G2" s="40"/>
      <c r="H2" s="73"/>
      <c r="J2" s="216"/>
      <c r="K2" s="174"/>
      <c r="L2" s="177"/>
      <c r="M2" s="177"/>
      <c r="N2" s="177"/>
      <c r="O2" s="261" t="str">
        <f>VLOOKUP(J1,AreaTable,2,FALSE)</f>
        <v>ICAP</v>
      </c>
      <c r="P2" s="177"/>
      <c r="Q2" s="177"/>
      <c r="R2" s="177"/>
      <c r="S2" s="177"/>
      <c r="T2" s="177"/>
      <c r="U2" s="177"/>
      <c r="V2" s="177"/>
      <c r="W2" s="177"/>
      <c r="X2" s="196">
        <f>_xll.ohTrigger(X5:X41)</f>
        <v>1</v>
      </c>
      <c r="Y2" s="217"/>
    </row>
    <row r="3" spans="1:25" ht="11.25" customHeight="1" x14ac:dyDescent="0.2">
      <c r="A3" s="19"/>
      <c r="B3" s="40"/>
      <c r="C3" s="40"/>
      <c r="D3" s="40"/>
      <c r="E3" s="40"/>
      <c r="F3" s="75"/>
      <c r="G3" s="40"/>
      <c r="H3" s="73"/>
      <c r="J3" s="179"/>
      <c r="K3" s="177"/>
      <c r="L3" s="174"/>
      <c r="M3" s="174"/>
      <c r="N3" s="174"/>
      <c r="O3" s="174"/>
      <c r="P3" s="174"/>
      <c r="Q3" s="174"/>
      <c r="R3" s="174"/>
      <c r="S3" s="174"/>
      <c r="T3" s="177"/>
      <c r="U3" s="177"/>
      <c r="V3" s="177"/>
      <c r="W3" s="174"/>
      <c r="X3" s="175"/>
      <c r="Y3" s="180"/>
    </row>
    <row r="4" spans="1:25" s="331" customFormat="1" ht="21" customHeight="1" x14ac:dyDescent="0.25">
      <c r="A4" s="328"/>
      <c r="B4" s="212" t="s">
        <v>20</v>
      </c>
      <c r="C4" s="212"/>
      <c r="D4" s="212"/>
      <c r="E4" s="192" t="s">
        <v>145</v>
      </c>
      <c r="F4" s="192" t="s">
        <v>165</v>
      </c>
      <c r="G4" s="214" t="s">
        <v>164</v>
      </c>
      <c r="H4" s="330"/>
      <c r="J4" s="328"/>
      <c r="K4" s="212"/>
      <c r="L4" s="214"/>
      <c r="M4" s="214"/>
      <c r="N4" s="214" t="s">
        <v>126</v>
      </c>
      <c r="O4" s="51" t="str">
        <f>_xll.RData(O5:O41,P4:Q4,,ReutersRtMode,,P5)</f>
        <v>Real-Time Engine Initialization Error</v>
      </c>
      <c r="P4" s="214" t="s">
        <v>100</v>
      </c>
      <c r="Q4" s="214" t="s">
        <v>79</v>
      </c>
      <c r="R4" s="327" t="s">
        <v>175</v>
      </c>
      <c r="S4" s="327" t="s">
        <v>162</v>
      </c>
      <c r="T4" s="332"/>
      <c r="U4" s="214" t="s">
        <v>97</v>
      </c>
      <c r="V4" s="329"/>
      <c r="W4" s="212" t="s">
        <v>96</v>
      </c>
      <c r="X4" s="214" t="s">
        <v>95</v>
      </c>
      <c r="Y4" s="330"/>
    </row>
    <row r="5" spans="1:25" ht="11.25" customHeight="1" x14ac:dyDescent="0.2">
      <c r="A5" s="56"/>
      <c r="B5" s="52" t="str">
        <f t="shared" ref="B5:B41" si="0">K5</f>
        <v>1Y</v>
      </c>
      <c r="C5" s="52" t="str">
        <f t="shared" ref="C5:C41" si="1">L5</f>
        <v>6L</v>
      </c>
      <c r="D5" s="52" t="str">
        <f t="shared" ref="D5:D41" si="2">M5</f>
        <v>12L</v>
      </c>
      <c r="E5" s="41" t="str">
        <f t="shared" ref="E5:E41" si="3">IF(ISBLANK(C5),"#",Currency&amp;$C5&amp;$D5&amp;$B5&amp;QuoteSuffix)</f>
        <v>GBP6L12L1Y_Quote</v>
      </c>
      <c r="F5" s="41" t="str">
        <f>_xll.qlSimpleQuote(E5,,RateTickValue,Permanent,Trigger,ObjectOverwrite)</f>
        <v>GBP6L12L1Y_Quote#0000</v>
      </c>
      <c r="G5" s="46" t="str">
        <f>_xll.ohRangeRetrieveError(F5)</f>
        <v/>
      </c>
      <c r="H5" s="111"/>
      <c r="J5" s="151"/>
      <c r="K5" s="266" t="s">
        <v>5</v>
      </c>
      <c r="L5" s="266" t="s">
        <v>57</v>
      </c>
      <c r="M5" s="266" t="s">
        <v>212</v>
      </c>
      <c r="N5" s="200" t="str">
        <f t="shared" ref="N5:N41" si="4">Currency&amp;$L5&amp;$M5&amp;$K5</f>
        <v>GBP6L12L1Y</v>
      </c>
      <c r="O5" s="267" t="str">
        <f t="array" ref="O5:O41">Instruments&amp;"="&amp;VLOOKUP(Contributor,ContributorTable,2,FALSE)</f>
        <v>GBP6L12L1Y=ICAP</v>
      </c>
      <c r="P5" s="153">
        <v>19</v>
      </c>
      <c r="Q5" s="153">
        <v>31</v>
      </c>
      <c r="R5" s="153">
        <f>_xll.qlMidEquivalent(P5,Q5)</f>
        <v>25</v>
      </c>
      <c r="S5" s="153">
        <f t="shared" ref="S5:S41" si="5">(R5-P5)*2</f>
        <v>12</v>
      </c>
      <c r="T5" s="176"/>
      <c r="U5" s="152">
        <v>19.375</v>
      </c>
      <c r="V5" s="177"/>
      <c r="W5" s="154">
        <f t="array" ref="W5:W41">QuoteStatic</f>
        <v>19.375</v>
      </c>
      <c r="X5" s="202" t="e">
        <f>_xll.qlSimpleQuoteSetValue(F5,ROUND(W5/10000,6),Trigger)</f>
        <v>#N/A</v>
      </c>
      <c r="Y5" s="180"/>
    </row>
    <row r="6" spans="1:25" ht="11.25" customHeight="1" x14ac:dyDescent="0.2">
      <c r="A6" s="56"/>
      <c r="B6" s="52" t="str">
        <f t="shared" si="0"/>
        <v>15M</v>
      </c>
      <c r="C6" s="52" t="str">
        <f t="shared" si="1"/>
        <v>6L</v>
      </c>
      <c r="D6" s="52" t="str">
        <f t="shared" si="2"/>
        <v>12L</v>
      </c>
      <c r="E6" s="41" t="str">
        <f t="shared" si="3"/>
        <v>GBP6L12L15M_Quote</v>
      </c>
      <c r="F6" s="41" t="str">
        <f>_xll.qlSimpleQuote(E6,,RateTickValue,Permanent,Trigger,ObjectOverwrite)</f>
        <v>GBP6L12L15M_Quote#0000</v>
      </c>
      <c r="G6" s="46" t="str">
        <f>_xll.ohRangeRetrieveError(F6)</f>
        <v/>
      </c>
      <c r="H6" s="111"/>
      <c r="J6" s="151"/>
      <c r="K6" s="266" t="s">
        <v>60</v>
      </c>
      <c r="L6" s="266" t="s">
        <v>57</v>
      </c>
      <c r="M6" s="266" t="s">
        <v>212</v>
      </c>
      <c r="N6" s="200" t="str">
        <f t="shared" si="4"/>
        <v>GBP6L12L15M</v>
      </c>
      <c r="O6" s="267" t="str">
        <v>GBP6L12L15M=ICAP</v>
      </c>
      <c r="P6" s="153" t="s">
        <v>125</v>
      </c>
      <c r="Q6" s="153" t="s">
        <v>125</v>
      </c>
      <c r="R6" s="153" t="e">
        <f>_xll.qlMidEquivalent(P6,Q6)</f>
        <v>#NUM!</v>
      </c>
      <c r="S6" s="153" t="e">
        <f t="shared" si="5"/>
        <v>#NUM!</v>
      </c>
      <c r="T6" s="176"/>
      <c r="U6" s="152" t="e">
        <v>#NUM!</v>
      </c>
      <c r="V6" s="177"/>
      <c r="W6" s="154" t="e">
        <v>#NUM!</v>
      </c>
      <c r="X6" s="202">
        <f>_xll.qlSimpleQuoteSetValue(F6,ROUND(W6/10000,6),Trigger)</f>
        <v>0</v>
      </c>
      <c r="Y6" s="180"/>
    </row>
    <row r="7" spans="1:25" ht="11.25" customHeight="1" x14ac:dyDescent="0.2">
      <c r="A7" s="56"/>
      <c r="B7" s="52" t="str">
        <f t="shared" si="0"/>
        <v>18M</v>
      </c>
      <c r="C7" s="52" t="str">
        <f t="shared" si="1"/>
        <v>6L</v>
      </c>
      <c r="D7" s="52" t="str">
        <f t="shared" si="2"/>
        <v>12L</v>
      </c>
      <c r="E7" s="41" t="str">
        <f t="shared" si="3"/>
        <v>GBP6L12L18M_Quote</v>
      </c>
      <c r="F7" s="41" t="str">
        <f>_xll.qlSimpleQuote(E7,,RateTickValue,Permanent,Trigger,ObjectOverwrite)</f>
        <v>GBP6L12L18M_Quote#0000</v>
      </c>
      <c r="G7" s="46" t="str">
        <f>_xll.ohRangeRetrieveError(F7)</f>
        <v/>
      </c>
      <c r="H7" s="111"/>
      <c r="J7" s="151"/>
      <c r="K7" s="266" t="s">
        <v>59</v>
      </c>
      <c r="L7" s="266" t="s">
        <v>57</v>
      </c>
      <c r="M7" s="266" t="s">
        <v>212</v>
      </c>
      <c r="N7" s="200" t="str">
        <f t="shared" si="4"/>
        <v>GBP6L12L18M</v>
      </c>
      <c r="O7" s="267" t="str">
        <v>GBP6L12L18M=ICAP</v>
      </c>
      <c r="P7" s="153" t="s">
        <v>125</v>
      </c>
      <c r="Q7" s="153" t="s">
        <v>125</v>
      </c>
      <c r="R7" s="153" t="e">
        <f>_xll.qlMidEquivalent(P7,Q7)</f>
        <v>#NUM!</v>
      </c>
      <c r="S7" s="153" t="e">
        <f t="shared" si="5"/>
        <v>#NUM!</v>
      </c>
      <c r="T7" s="176"/>
      <c r="U7" s="152" t="e">
        <v>#NUM!</v>
      </c>
      <c r="V7" s="177"/>
      <c r="W7" s="154" t="e">
        <v>#NUM!</v>
      </c>
      <c r="X7" s="202">
        <f>_xll.qlSimpleQuoteSetValue(F7,ROUND(W7/10000,6),Trigger)</f>
        <v>0</v>
      </c>
      <c r="Y7" s="180"/>
    </row>
    <row r="8" spans="1:25" ht="11.25" customHeight="1" x14ac:dyDescent="0.2">
      <c r="A8" s="56"/>
      <c r="B8" s="52" t="str">
        <f t="shared" si="0"/>
        <v>21M</v>
      </c>
      <c r="C8" s="52" t="str">
        <f t="shared" si="1"/>
        <v>6L</v>
      </c>
      <c r="D8" s="52" t="str">
        <f t="shared" si="2"/>
        <v>12L</v>
      </c>
      <c r="E8" s="41" t="str">
        <f t="shared" si="3"/>
        <v>GBP6L12L21M_Quote</v>
      </c>
      <c r="F8" s="41" t="str">
        <f>_xll.qlSimpleQuote(E8,,RateTickValue,Permanent,Trigger,ObjectOverwrite)</f>
        <v>GBP6L12L21M_Quote#0000</v>
      </c>
      <c r="G8" s="46" t="str">
        <f>_xll.ohRangeRetrieveError(F8)</f>
        <v/>
      </c>
      <c r="H8" s="111"/>
      <c r="J8" s="151"/>
      <c r="K8" s="266" t="s">
        <v>58</v>
      </c>
      <c r="L8" s="266" t="s">
        <v>57</v>
      </c>
      <c r="M8" s="266" t="s">
        <v>212</v>
      </c>
      <c r="N8" s="200" t="str">
        <f t="shared" si="4"/>
        <v>GBP6L12L21M</v>
      </c>
      <c r="O8" s="267" t="str">
        <v>GBP6L12L21M=ICAP</v>
      </c>
      <c r="P8" s="153" t="s">
        <v>125</v>
      </c>
      <c r="Q8" s="153" t="s">
        <v>125</v>
      </c>
      <c r="R8" s="153" t="e">
        <f>_xll.qlMidEquivalent(P8,Q8)</f>
        <v>#NUM!</v>
      </c>
      <c r="S8" s="153" t="e">
        <f t="shared" si="5"/>
        <v>#NUM!</v>
      </c>
      <c r="T8" s="176"/>
      <c r="U8" s="152" t="e">
        <v>#NUM!</v>
      </c>
      <c r="V8" s="177"/>
      <c r="W8" s="154" t="e">
        <v>#NUM!</v>
      </c>
      <c r="X8" s="202">
        <f>_xll.qlSimpleQuoteSetValue(F8,ROUND(W8/10000,6),Trigger)</f>
        <v>0</v>
      </c>
      <c r="Y8" s="180"/>
    </row>
    <row r="9" spans="1:25" ht="11.25" customHeight="1" x14ac:dyDescent="0.2">
      <c r="A9" s="56"/>
      <c r="B9" s="52" t="str">
        <f t="shared" si="0"/>
        <v>2Y</v>
      </c>
      <c r="C9" s="52" t="str">
        <f t="shared" si="1"/>
        <v>6L</v>
      </c>
      <c r="D9" s="52" t="str">
        <f t="shared" si="2"/>
        <v>12L</v>
      </c>
      <c r="E9" s="41" t="str">
        <f t="shared" si="3"/>
        <v>GBP6L12L2Y_Quote</v>
      </c>
      <c r="F9" s="41" t="str">
        <f>_xll.qlSimpleQuote(E9,,RateTickValue,Permanent,Trigger,ObjectOverwrite)</f>
        <v>GBP6L12L2Y_Quote#0000</v>
      </c>
      <c r="G9" s="46" t="str">
        <f>_xll.ohRangeRetrieveError(F9)</f>
        <v/>
      </c>
      <c r="H9" s="111"/>
      <c r="J9" s="179"/>
      <c r="K9" s="266" t="s">
        <v>54</v>
      </c>
      <c r="L9" s="266" t="s">
        <v>57</v>
      </c>
      <c r="M9" s="266" t="s">
        <v>212</v>
      </c>
      <c r="N9" s="200" t="str">
        <f t="shared" si="4"/>
        <v>GBP6L12L2Y</v>
      </c>
      <c r="O9" s="267" t="str">
        <v>GBP6L12L2Y=ICAP</v>
      </c>
      <c r="P9" s="153">
        <v>15.125</v>
      </c>
      <c r="Q9" s="153">
        <v>27.125</v>
      </c>
      <c r="R9" s="153">
        <f>_xll.qlMidEquivalent(P9,Q9)</f>
        <v>21.125</v>
      </c>
      <c r="S9" s="153">
        <f t="shared" si="5"/>
        <v>12</v>
      </c>
      <c r="T9" s="176"/>
      <c r="U9" s="152">
        <v>21.125</v>
      </c>
      <c r="V9" s="177"/>
      <c r="W9" s="154">
        <v>21.125</v>
      </c>
      <c r="X9" s="202" t="e">
        <f>_xll.qlSimpleQuoteSetValue(F9,ROUND(W9/10000,6),Trigger)</f>
        <v>#N/A</v>
      </c>
      <c r="Y9" s="180"/>
    </row>
    <row r="10" spans="1:25" ht="11.25" customHeight="1" x14ac:dyDescent="0.2">
      <c r="A10" s="56"/>
      <c r="B10" s="52" t="str">
        <f t="shared" si="0"/>
        <v>3Y</v>
      </c>
      <c r="C10" s="52" t="str">
        <f t="shared" si="1"/>
        <v>6L</v>
      </c>
      <c r="D10" s="52" t="str">
        <f t="shared" si="2"/>
        <v>12L</v>
      </c>
      <c r="E10" s="41" t="str">
        <f t="shared" si="3"/>
        <v>GBP6L12L3Y_Quote</v>
      </c>
      <c r="F10" s="41" t="str">
        <f>_xll.qlSimpleQuote(E10,,RateTickValue,Permanent,Trigger,ObjectOverwrite)</f>
        <v>GBP6L12L3Y_Quote#0000</v>
      </c>
      <c r="G10" s="46" t="str">
        <f>_xll.ohRangeRetrieveError(F10)</f>
        <v/>
      </c>
      <c r="H10" s="111"/>
      <c r="J10" s="179"/>
      <c r="K10" s="266" t="s">
        <v>53</v>
      </c>
      <c r="L10" s="266" t="s">
        <v>57</v>
      </c>
      <c r="M10" s="266" t="s">
        <v>212</v>
      </c>
      <c r="N10" s="200" t="str">
        <f t="shared" si="4"/>
        <v>GBP6L12L3Y</v>
      </c>
      <c r="O10" s="267" t="str">
        <v>GBP6L12L3Y=ICAP</v>
      </c>
      <c r="P10" s="153">
        <v>13.25</v>
      </c>
      <c r="Q10" s="153">
        <v>25.25</v>
      </c>
      <c r="R10" s="153">
        <f>_xll.qlMidEquivalent(P10,Q10)</f>
        <v>19.25</v>
      </c>
      <c r="S10" s="153">
        <f t="shared" si="5"/>
        <v>12</v>
      </c>
      <c r="T10" s="176"/>
      <c r="U10" s="152">
        <v>19.25</v>
      </c>
      <c r="V10" s="177"/>
      <c r="W10" s="154">
        <v>19.25</v>
      </c>
      <c r="X10" s="202" t="e">
        <f>_xll.qlSimpleQuoteSetValue(F10,ROUND(W10/10000,6),Trigger)</f>
        <v>#N/A</v>
      </c>
      <c r="Y10" s="180"/>
    </row>
    <row r="11" spans="1:25" ht="11.25" customHeight="1" x14ac:dyDescent="0.2">
      <c r="A11" s="56"/>
      <c r="B11" s="52" t="str">
        <f t="shared" si="0"/>
        <v>4Y</v>
      </c>
      <c r="C11" s="52" t="str">
        <f t="shared" si="1"/>
        <v>6L</v>
      </c>
      <c r="D11" s="52" t="str">
        <f t="shared" si="2"/>
        <v>12L</v>
      </c>
      <c r="E11" s="41" t="str">
        <f t="shared" si="3"/>
        <v>GBP6L12L4Y_Quote</v>
      </c>
      <c r="F11" s="41" t="str">
        <f>_xll.qlSimpleQuote(E11,,RateTickValue,Permanent,Trigger,ObjectOverwrite)</f>
        <v>GBP6L12L4Y_Quote#0000</v>
      </c>
      <c r="G11" s="46" t="str">
        <f>_xll.ohRangeRetrieveError(F11)</f>
        <v/>
      </c>
      <c r="H11" s="111"/>
      <c r="J11" s="179"/>
      <c r="K11" s="266" t="s">
        <v>52</v>
      </c>
      <c r="L11" s="266" t="s">
        <v>57</v>
      </c>
      <c r="M11" s="266" t="s">
        <v>212</v>
      </c>
      <c r="N11" s="200" t="str">
        <f t="shared" si="4"/>
        <v>GBP6L12L4Y</v>
      </c>
      <c r="O11" s="267" t="str">
        <v>GBP6L12L4Y=ICAP</v>
      </c>
      <c r="P11" s="153">
        <v>11.75</v>
      </c>
      <c r="Q11" s="153">
        <v>23.75</v>
      </c>
      <c r="R11" s="153">
        <f>_xll.qlMidEquivalent(P11,Q11)</f>
        <v>17.75</v>
      </c>
      <c r="S11" s="153">
        <f t="shared" si="5"/>
        <v>12</v>
      </c>
      <c r="T11" s="176"/>
      <c r="U11" s="152">
        <v>18.125</v>
      </c>
      <c r="V11" s="177"/>
      <c r="W11" s="154">
        <v>18.125</v>
      </c>
      <c r="X11" s="202" t="e">
        <f>_xll.qlSimpleQuoteSetValue(F11,ROUND(W11/10000,6),Trigger)</f>
        <v>#N/A</v>
      </c>
      <c r="Y11" s="180"/>
    </row>
    <row r="12" spans="1:25" ht="11.25" customHeight="1" x14ac:dyDescent="0.2">
      <c r="A12" s="56"/>
      <c r="B12" s="52" t="str">
        <f t="shared" si="0"/>
        <v>5Y</v>
      </c>
      <c r="C12" s="52" t="str">
        <f t="shared" si="1"/>
        <v>6L</v>
      </c>
      <c r="D12" s="52" t="str">
        <f t="shared" si="2"/>
        <v>12L</v>
      </c>
      <c r="E12" s="41" t="str">
        <f t="shared" si="3"/>
        <v>GBP6L12L5Y_Quote</v>
      </c>
      <c r="F12" s="41" t="str">
        <f>_xll.qlSimpleQuote(E12,,RateTickValue,Permanent,Trigger,ObjectOverwrite)</f>
        <v>GBP6L12L5Y_Quote#0000</v>
      </c>
      <c r="G12" s="46" t="str">
        <f>_xll.ohRangeRetrieveError(F12)</f>
        <v/>
      </c>
      <c r="H12" s="111"/>
      <c r="J12" s="179"/>
      <c r="K12" s="266" t="s">
        <v>51</v>
      </c>
      <c r="L12" s="266" t="s">
        <v>57</v>
      </c>
      <c r="M12" s="266" t="s">
        <v>212</v>
      </c>
      <c r="N12" s="200" t="str">
        <f t="shared" si="4"/>
        <v>GBP6L12L5Y</v>
      </c>
      <c r="O12" s="267" t="str">
        <v>GBP6L12L5Y=ICAP</v>
      </c>
      <c r="P12" s="153">
        <v>10.75</v>
      </c>
      <c r="Q12" s="153">
        <v>22.75</v>
      </c>
      <c r="R12" s="153">
        <f>_xll.qlMidEquivalent(P12,Q12)</f>
        <v>16.75</v>
      </c>
      <c r="S12" s="153">
        <f t="shared" si="5"/>
        <v>12</v>
      </c>
      <c r="T12" s="176"/>
      <c r="U12" s="152">
        <v>16.75</v>
      </c>
      <c r="V12" s="177"/>
      <c r="W12" s="154">
        <v>16.75</v>
      </c>
      <c r="X12" s="202" t="e">
        <f>_xll.qlSimpleQuoteSetValue(F12,ROUND(W12/10000,6),Trigger)</f>
        <v>#N/A</v>
      </c>
      <c r="Y12" s="180"/>
    </row>
    <row r="13" spans="1:25" ht="11.25" customHeight="1" x14ac:dyDescent="0.2">
      <c r="A13" s="56"/>
      <c r="B13" s="52" t="str">
        <f t="shared" si="0"/>
        <v>6Y</v>
      </c>
      <c r="C13" s="52" t="str">
        <f t="shared" si="1"/>
        <v>6L</v>
      </c>
      <c r="D13" s="52" t="str">
        <f t="shared" si="2"/>
        <v>12L</v>
      </c>
      <c r="E13" s="41" t="str">
        <f t="shared" si="3"/>
        <v>GBP6L12L6Y_Quote</v>
      </c>
      <c r="F13" s="41" t="str">
        <f>_xll.qlSimpleQuote(E13,,RateTickValue,Permanent,Trigger,ObjectOverwrite)</f>
        <v>GBP6L12L6Y_Quote#0000</v>
      </c>
      <c r="G13" s="46" t="str">
        <f>_xll.ohRangeRetrieveError(F13)</f>
        <v/>
      </c>
      <c r="H13" s="111"/>
      <c r="J13" s="179"/>
      <c r="K13" s="266" t="s">
        <v>50</v>
      </c>
      <c r="L13" s="266" t="s">
        <v>57</v>
      </c>
      <c r="M13" s="266" t="s">
        <v>212</v>
      </c>
      <c r="N13" s="200" t="str">
        <f t="shared" si="4"/>
        <v>GBP6L12L6Y</v>
      </c>
      <c r="O13" s="267" t="str">
        <v>GBP6L12L6Y=ICAP</v>
      </c>
      <c r="P13" s="153">
        <v>10</v>
      </c>
      <c r="Q13" s="153">
        <v>22</v>
      </c>
      <c r="R13" s="153">
        <f>_xll.qlMidEquivalent(P13,Q13)</f>
        <v>16</v>
      </c>
      <c r="S13" s="153">
        <f t="shared" si="5"/>
        <v>12</v>
      </c>
      <c r="T13" s="176"/>
      <c r="U13" s="152">
        <v>16</v>
      </c>
      <c r="V13" s="177"/>
      <c r="W13" s="154">
        <v>16</v>
      </c>
      <c r="X13" s="202" t="e">
        <f>_xll.qlSimpleQuoteSetValue(F13,ROUND(W13/10000,6),Trigger)</f>
        <v>#N/A</v>
      </c>
      <c r="Y13" s="180"/>
    </row>
    <row r="14" spans="1:25" ht="11.25" customHeight="1" x14ac:dyDescent="0.2">
      <c r="A14" s="56"/>
      <c r="B14" s="52" t="str">
        <f t="shared" si="0"/>
        <v>7Y</v>
      </c>
      <c r="C14" s="52" t="str">
        <f t="shared" si="1"/>
        <v>6L</v>
      </c>
      <c r="D14" s="52" t="str">
        <f t="shared" si="2"/>
        <v>12L</v>
      </c>
      <c r="E14" s="41" t="str">
        <f t="shared" si="3"/>
        <v>GBP6L12L7Y_Quote</v>
      </c>
      <c r="F14" s="41" t="str">
        <f>_xll.qlSimpleQuote(E14,,RateTickValue,Permanent,Trigger,ObjectOverwrite)</f>
        <v>GBP6L12L7Y_Quote#0000</v>
      </c>
      <c r="G14" s="46" t="str">
        <f>_xll.ohRangeRetrieveError(F14)</f>
        <v/>
      </c>
      <c r="H14" s="111"/>
      <c r="J14" s="179"/>
      <c r="K14" s="266" t="s">
        <v>49</v>
      </c>
      <c r="L14" s="266" t="s">
        <v>57</v>
      </c>
      <c r="M14" s="266" t="s">
        <v>212</v>
      </c>
      <c r="N14" s="200" t="str">
        <f t="shared" si="4"/>
        <v>GBP6L12L7Y</v>
      </c>
      <c r="O14" s="267" t="str">
        <v>GBP6L12L7Y=ICAP</v>
      </c>
      <c r="P14" s="153">
        <v>9.5</v>
      </c>
      <c r="Q14" s="153">
        <v>21.5</v>
      </c>
      <c r="R14" s="153">
        <f>_xll.qlMidEquivalent(P14,Q14)</f>
        <v>15.5</v>
      </c>
      <c r="S14" s="153">
        <f t="shared" si="5"/>
        <v>12</v>
      </c>
      <c r="T14" s="176"/>
      <c r="U14" s="152">
        <v>15.5</v>
      </c>
      <c r="V14" s="177"/>
      <c r="W14" s="154">
        <v>15.5</v>
      </c>
      <c r="X14" s="202" t="e">
        <f>_xll.qlSimpleQuoteSetValue(F14,ROUND(W14/10000,6),Trigger)</f>
        <v>#N/A</v>
      </c>
      <c r="Y14" s="180"/>
    </row>
    <row r="15" spans="1:25" ht="11.25" customHeight="1" x14ac:dyDescent="0.2">
      <c r="A15" s="56"/>
      <c r="B15" s="52" t="str">
        <f t="shared" si="0"/>
        <v>8Y</v>
      </c>
      <c r="C15" s="52" t="str">
        <f t="shared" si="1"/>
        <v>6L</v>
      </c>
      <c r="D15" s="52" t="str">
        <f t="shared" si="2"/>
        <v>12L</v>
      </c>
      <c r="E15" s="41" t="str">
        <f t="shared" si="3"/>
        <v>GBP6L12L8Y_Quote</v>
      </c>
      <c r="F15" s="41" t="str">
        <f>_xll.qlSimpleQuote(E15,,RateTickValue,Permanent,Trigger,ObjectOverwrite)</f>
        <v>GBP6L12L8Y_Quote#0000</v>
      </c>
      <c r="G15" s="46" t="str">
        <f>_xll.ohRangeRetrieveError(F15)</f>
        <v/>
      </c>
      <c r="H15" s="111"/>
      <c r="J15" s="179"/>
      <c r="K15" s="266" t="s">
        <v>48</v>
      </c>
      <c r="L15" s="266" t="s">
        <v>57</v>
      </c>
      <c r="M15" s="266" t="s">
        <v>212</v>
      </c>
      <c r="N15" s="200" t="str">
        <f t="shared" si="4"/>
        <v>GBP6L12L8Y</v>
      </c>
      <c r="O15" s="267" t="str">
        <v>GBP6L12L8Y=ICAP</v>
      </c>
      <c r="P15" s="153">
        <v>8.875</v>
      </c>
      <c r="Q15" s="153">
        <v>20.875</v>
      </c>
      <c r="R15" s="153">
        <f>_xll.qlMidEquivalent(P15,Q15)</f>
        <v>14.875</v>
      </c>
      <c r="S15" s="153">
        <f t="shared" si="5"/>
        <v>12</v>
      </c>
      <c r="T15" s="176"/>
      <c r="U15" s="152">
        <v>14.875</v>
      </c>
      <c r="V15" s="177"/>
      <c r="W15" s="154">
        <v>14.875</v>
      </c>
      <c r="X15" s="202" t="e">
        <f>_xll.qlSimpleQuoteSetValue(F15,ROUND(W15/10000,6),Trigger)</f>
        <v>#N/A</v>
      </c>
      <c r="Y15" s="180"/>
    </row>
    <row r="16" spans="1:25" ht="11.25" customHeight="1" x14ac:dyDescent="0.2">
      <c r="A16" s="56"/>
      <c r="B16" s="52" t="str">
        <f t="shared" si="0"/>
        <v>9Y</v>
      </c>
      <c r="C16" s="52" t="str">
        <f t="shared" si="1"/>
        <v>6L</v>
      </c>
      <c r="D16" s="52" t="str">
        <f t="shared" si="2"/>
        <v>12L</v>
      </c>
      <c r="E16" s="41" t="str">
        <f t="shared" si="3"/>
        <v>GBP6L12L9Y_Quote</v>
      </c>
      <c r="F16" s="41" t="str">
        <f>_xll.qlSimpleQuote(E16,,RateTickValue,Permanent,Trigger,ObjectOverwrite)</f>
        <v>GBP6L12L9Y_Quote#0000</v>
      </c>
      <c r="G16" s="46" t="str">
        <f>_xll.ohRangeRetrieveError(F16)</f>
        <v/>
      </c>
      <c r="H16" s="111"/>
      <c r="J16" s="179"/>
      <c r="K16" s="266" t="s">
        <v>47</v>
      </c>
      <c r="L16" s="266" t="s">
        <v>57</v>
      </c>
      <c r="M16" s="266" t="s">
        <v>212</v>
      </c>
      <c r="N16" s="200" t="str">
        <f t="shared" si="4"/>
        <v>GBP6L12L9Y</v>
      </c>
      <c r="O16" s="267" t="str">
        <v>GBP6L12L9Y=ICAP</v>
      </c>
      <c r="P16" s="153">
        <v>8.125</v>
      </c>
      <c r="Q16" s="153">
        <v>20.125</v>
      </c>
      <c r="R16" s="153">
        <f>_xll.qlMidEquivalent(P16,Q16)</f>
        <v>14.125</v>
      </c>
      <c r="S16" s="153">
        <f t="shared" si="5"/>
        <v>12</v>
      </c>
      <c r="T16" s="176"/>
      <c r="U16" s="152">
        <v>14.125</v>
      </c>
      <c r="V16" s="177"/>
      <c r="W16" s="154">
        <v>14.125</v>
      </c>
      <c r="X16" s="202" t="e">
        <f>_xll.qlSimpleQuoteSetValue(F16,ROUND(W16/10000,6),Trigger)</f>
        <v>#N/A</v>
      </c>
      <c r="Y16" s="180"/>
    </row>
    <row r="17" spans="1:25" ht="11.25" customHeight="1" x14ac:dyDescent="0.2">
      <c r="A17" s="56"/>
      <c r="B17" s="52" t="str">
        <f t="shared" si="0"/>
        <v>10Y</v>
      </c>
      <c r="C17" s="52" t="str">
        <f t="shared" si="1"/>
        <v>6L</v>
      </c>
      <c r="D17" s="52" t="str">
        <f t="shared" si="2"/>
        <v>12L</v>
      </c>
      <c r="E17" s="41" t="str">
        <f t="shared" si="3"/>
        <v>GBP6L12L10Y_Quote</v>
      </c>
      <c r="F17" s="41" t="str">
        <f>_xll.qlSimpleQuote(E17,,RateTickValue,Permanent,Trigger,ObjectOverwrite)</f>
        <v>GBP6L12L10Y_Quote#0000</v>
      </c>
      <c r="G17" s="46" t="str">
        <f>_xll.ohRangeRetrieveError(F17)</f>
        <v/>
      </c>
      <c r="H17" s="111"/>
      <c r="J17" s="179"/>
      <c r="K17" s="266" t="s">
        <v>46</v>
      </c>
      <c r="L17" s="266" t="s">
        <v>57</v>
      </c>
      <c r="M17" s="266" t="s">
        <v>212</v>
      </c>
      <c r="N17" s="200" t="str">
        <f t="shared" si="4"/>
        <v>GBP6L12L10Y</v>
      </c>
      <c r="O17" s="267" t="str">
        <v>GBP6L12L10Y=ICAP</v>
      </c>
      <c r="P17" s="153">
        <v>7.5</v>
      </c>
      <c r="Q17" s="153">
        <v>19.5</v>
      </c>
      <c r="R17" s="153">
        <f>_xll.qlMidEquivalent(P17,Q17)</f>
        <v>13.5</v>
      </c>
      <c r="S17" s="153">
        <f t="shared" si="5"/>
        <v>12</v>
      </c>
      <c r="T17" s="176"/>
      <c r="U17" s="152">
        <v>13.5</v>
      </c>
      <c r="V17" s="177"/>
      <c r="W17" s="154">
        <v>13.5</v>
      </c>
      <c r="X17" s="202" t="e">
        <f>_xll.qlSimpleQuoteSetValue(F17,ROUND(W17/10000,6),Trigger)</f>
        <v>#N/A</v>
      </c>
      <c r="Y17" s="180"/>
    </row>
    <row r="18" spans="1:25" ht="11.25" customHeight="1" x14ac:dyDescent="0.2">
      <c r="A18" s="56"/>
      <c r="B18" s="52" t="str">
        <f t="shared" si="0"/>
        <v>11Y</v>
      </c>
      <c r="C18" s="52" t="str">
        <f t="shared" si="1"/>
        <v>6L</v>
      </c>
      <c r="D18" s="52" t="str">
        <f t="shared" si="2"/>
        <v>12L</v>
      </c>
      <c r="E18" s="41" t="str">
        <f t="shared" si="3"/>
        <v>GBP6L12L11Y_Quote</v>
      </c>
      <c r="F18" s="41" t="str">
        <f>_xll.qlSimpleQuote(E18,,RateTickValue,Permanent,Trigger,ObjectOverwrite)</f>
        <v>GBP6L12L11Y_Quote#0000</v>
      </c>
      <c r="G18" s="46" t="str">
        <f>_xll.ohRangeRetrieveError(F18)</f>
        <v/>
      </c>
      <c r="H18" s="111"/>
      <c r="J18" s="179"/>
      <c r="K18" s="266" t="s">
        <v>45</v>
      </c>
      <c r="L18" s="266" t="s">
        <v>57</v>
      </c>
      <c r="M18" s="266" t="s">
        <v>212</v>
      </c>
      <c r="N18" s="200" t="str">
        <f t="shared" si="4"/>
        <v>GBP6L12L11Y</v>
      </c>
      <c r="O18" s="267" t="str">
        <v>GBP6L12L11Y=ICAP</v>
      </c>
      <c r="P18" s="153" t="s">
        <v>125</v>
      </c>
      <c r="Q18" s="153" t="s">
        <v>125</v>
      </c>
      <c r="R18" s="153" t="e">
        <f>_xll.qlMidEquivalent(P18,Q18)</f>
        <v>#NUM!</v>
      </c>
      <c r="S18" s="153" t="e">
        <f t="shared" si="5"/>
        <v>#NUM!</v>
      </c>
      <c r="T18" s="176"/>
      <c r="U18" s="152">
        <v>12.86915710035629</v>
      </c>
      <c r="V18" s="177"/>
      <c r="W18" s="154">
        <v>12.86915710035629</v>
      </c>
      <c r="X18" s="202" t="e">
        <f>_xll.qlSimpleQuoteSetValue(F18,ROUND(W18/10000,6),Trigger)</f>
        <v>#N/A</v>
      </c>
      <c r="Y18" s="180"/>
    </row>
    <row r="19" spans="1:25" ht="11.25" customHeight="1" x14ac:dyDescent="0.2">
      <c r="A19" s="56"/>
      <c r="B19" s="52" t="str">
        <f t="shared" si="0"/>
        <v>12Y</v>
      </c>
      <c r="C19" s="52" t="str">
        <f t="shared" si="1"/>
        <v>6L</v>
      </c>
      <c r="D19" s="52" t="str">
        <f t="shared" si="2"/>
        <v>12L</v>
      </c>
      <c r="E19" s="41" t="str">
        <f t="shared" si="3"/>
        <v>GBP6L12L12Y_Quote</v>
      </c>
      <c r="F19" s="41" t="str">
        <f>_xll.qlSimpleQuote(E19,,RateTickValue,Permanent,Trigger,ObjectOverwrite)</f>
        <v>GBP6L12L12Y_Quote#0000</v>
      </c>
      <c r="G19" s="46" t="str">
        <f>_xll.ohRangeRetrieveError(F19)</f>
        <v/>
      </c>
      <c r="H19" s="111"/>
      <c r="J19" s="179"/>
      <c r="K19" s="266" t="s">
        <v>44</v>
      </c>
      <c r="L19" s="266" t="s">
        <v>57</v>
      </c>
      <c r="M19" s="266" t="s">
        <v>212</v>
      </c>
      <c r="N19" s="200" t="str">
        <f t="shared" si="4"/>
        <v>GBP6L12L12Y</v>
      </c>
      <c r="O19" s="267" t="str">
        <v>GBP6L12L12Y=ICAP</v>
      </c>
      <c r="P19" s="153">
        <v>4.25</v>
      </c>
      <c r="Q19" s="153">
        <v>20.25</v>
      </c>
      <c r="R19" s="153">
        <f>_xll.qlMidEquivalent(P19,Q19)</f>
        <v>12.25</v>
      </c>
      <c r="S19" s="153">
        <f t="shared" si="5"/>
        <v>16</v>
      </c>
      <c r="T19" s="176"/>
      <c r="U19" s="152">
        <v>12.25</v>
      </c>
      <c r="V19" s="177"/>
      <c r="W19" s="154">
        <v>12.25</v>
      </c>
      <c r="X19" s="202" t="e">
        <f>_xll.qlSimpleQuoteSetValue(F19,ROUND(W19/10000,6),Trigger)</f>
        <v>#N/A</v>
      </c>
      <c r="Y19" s="180"/>
    </row>
    <row r="20" spans="1:25" ht="11.25" customHeight="1" x14ac:dyDescent="0.2">
      <c r="A20" s="56"/>
      <c r="B20" s="52" t="str">
        <f t="shared" si="0"/>
        <v>13Y</v>
      </c>
      <c r="C20" s="52" t="str">
        <f t="shared" si="1"/>
        <v>6L</v>
      </c>
      <c r="D20" s="52" t="str">
        <f t="shared" si="2"/>
        <v>12L</v>
      </c>
      <c r="E20" s="41" t="str">
        <f t="shared" si="3"/>
        <v>GBP6L12L13Y_Quote</v>
      </c>
      <c r="F20" s="41" t="str">
        <f>_xll.qlSimpleQuote(E20,,RateTickValue,Permanent,Trigger,ObjectOverwrite)</f>
        <v>GBP6L12L13Y_Quote#0000</v>
      </c>
      <c r="G20" s="46" t="str">
        <f>_xll.ohRangeRetrieveError(F20)</f>
        <v/>
      </c>
      <c r="H20" s="111"/>
      <c r="J20" s="179"/>
      <c r="K20" s="266" t="s">
        <v>43</v>
      </c>
      <c r="L20" s="266" t="s">
        <v>57</v>
      </c>
      <c r="M20" s="266" t="s">
        <v>212</v>
      </c>
      <c r="N20" s="200" t="str">
        <f t="shared" si="4"/>
        <v>GBP6L12L13Y</v>
      </c>
      <c r="O20" s="267" t="str">
        <v>GBP6L12L13Y=ICAP</v>
      </c>
      <c r="P20" s="153" t="s">
        <v>125</v>
      </c>
      <c r="Q20" s="153" t="s">
        <v>125</v>
      </c>
      <c r="R20" s="153" t="e">
        <f>_xll.qlMidEquivalent(P20,Q20)</f>
        <v>#NUM!</v>
      </c>
      <c r="S20" s="153" t="e">
        <f t="shared" si="5"/>
        <v>#NUM!</v>
      </c>
      <c r="T20" s="176"/>
      <c r="U20" s="152" t="e">
        <v>#NUM!</v>
      </c>
      <c r="V20" s="177"/>
      <c r="W20" s="154" t="e">
        <v>#NUM!</v>
      </c>
      <c r="X20" s="202">
        <f>_xll.qlSimpleQuoteSetValue(F20,ROUND(W20/10000,6),Trigger)</f>
        <v>0</v>
      </c>
      <c r="Y20" s="180"/>
    </row>
    <row r="21" spans="1:25" ht="11.25" customHeight="1" x14ac:dyDescent="0.2">
      <c r="A21" s="56"/>
      <c r="B21" s="52" t="str">
        <f t="shared" si="0"/>
        <v>14Y</v>
      </c>
      <c r="C21" s="52" t="str">
        <f t="shared" si="1"/>
        <v>6L</v>
      </c>
      <c r="D21" s="52" t="str">
        <f t="shared" si="2"/>
        <v>12L</v>
      </c>
      <c r="E21" s="41" t="str">
        <f t="shared" si="3"/>
        <v>GBP6L12L14Y_Quote</v>
      </c>
      <c r="F21" s="41" t="str">
        <f>_xll.qlSimpleQuote(E21,,RateTickValue,Permanent,Trigger,ObjectOverwrite)</f>
        <v>GBP6L12L14Y_Quote#0000</v>
      </c>
      <c r="G21" s="46" t="str">
        <f>_xll.ohRangeRetrieveError(F21)</f>
        <v/>
      </c>
      <c r="H21" s="111"/>
      <c r="J21" s="179"/>
      <c r="K21" s="266" t="s">
        <v>42</v>
      </c>
      <c r="L21" s="266" t="s">
        <v>57</v>
      </c>
      <c r="M21" s="266" t="s">
        <v>212</v>
      </c>
      <c r="N21" s="200" t="str">
        <f t="shared" si="4"/>
        <v>GBP6L12L14Y</v>
      </c>
      <c r="O21" s="267" t="str">
        <v>GBP6L12L14Y=ICAP</v>
      </c>
      <c r="P21" s="153" t="s">
        <v>125</v>
      </c>
      <c r="Q21" s="153" t="s">
        <v>125</v>
      </c>
      <c r="R21" s="153" t="e">
        <f>_xll.qlMidEquivalent(P21,Q21)</f>
        <v>#NUM!</v>
      </c>
      <c r="S21" s="153" t="e">
        <f t="shared" si="5"/>
        <v>#NUM!</v>
      </c>
      <c r="T21" s="176"/>
      <c r="U21" s="152" t="e">
        <v>#NUM!</v>
      </c>
      <c r="V21" s="177"/>
      <c r="W21" s="154" t="e">
        <v>#NUM!</v>
      </c>
      <c r="X21" s="202">
        <f>_xll.qlSimpleQuoteSetValue(F21,ROUND(W21/10000,6),Trigger)</f>
        <v>0</v>
      </c>
      <c r="Y21" s="180"/>
    </row>
    <row r="22" spans="1:25" ht="11.25" customHeight="1" x14ac:dyDescent="0.2">
      <c r="A22" s="56"/>
      <c r="B22" s="52" t="str">
        <f t="shared" si="0"/>
        <v>15Y</v>
      </c>
      <c r="C22" s="52" t="str">
        <f t="shared" si="1"/>
        <v>6L</v>
      </c>
      <c r="D22" s="52" t="str">
        <f t="shared" si="2"/>
        <v>12L</v>
      </c>
      <c r="E22" s="41" t="str">
        <f t="shared" si="3"/>
        <v>GBP6L12L15Y_Quote</v>
      </c>
      <c r="F22" s="41" t="str">
        <f>_xll.qlSimpleQuote(E22,,RateTickValue,Permanent,Trigger,ObjectOverwrite)</f>
        <v>GBP6L12L15Y_Quote#0000</v>
      </c>
      <c r="G22" s="46" t="str">
        <f>_xll.ohRangeRetrieveError(F22)</f>
        <v/>
      </c>
      <c r="H22" s="111"/>
      <c r="J22" s="179"/>
      <c r="K22" s="266" t="s">
        <v>41</v>
      </c>
      <c r="L22" s="266" t="s">
        <v>57</v>
      </c>
      <c r="M22" s="266" t="s">
        <v>212</v>
      </c>
      <c r="N22" s="200" t="str">
        <f t="shared" si="4"/>
        <v>GBP6L12L15Y</v>
      </c>
      <c r="O22" s="267" t="str">
        <v>GBP6L12L15Y=ICAP</v>
      </c>
      <c r="P22" s="153">
        <v>2.875</v>
      </c>
      <c r="Q22" s="153">
        <v>18.875</v>
      </c>
      <c r="R22" s="153">
        <f>_xll.qlMidEquivalent(P22,Q22)</f>
        <v>10.875</v>
      </c>
      <c r="S22" s="153">
        <f t="shared" si="5"/>
        <v>16</v>
      </c>
      <c r="T22" s="176"/>
      <c r="U22" s="152">
        <v>10.875</v>
      </c>
      <c r="V22" s="177"/>
      <c r="W22" s="154">
        <v>10.875</v>
      </c>
      <c r="X22" s="202" t="e">
        <f>_xll.qlSimpleQuoteSetValue(F22,ROUND(W22/10000,6),Trigger)</f>
        <v>#N/A</v>
      </c>
      <c r="Y22" s="180"/>
    </row>
    <row r="23" spans="1:25" ht="11.25" customHeight="1" x14ac:dyDescent="0.2">
      <c r="A23" s="56"/>
      <c r="B23" s="52" t="str">
        <f t="shared" si="0"/>
        <v>16Y</v>
      </c>
      <c r="C23" s="52" t="str">
        <f t="shared" si="1"/>
        <v>6L</v>
      </c>
      <c r="D23" s="52" t="str">
        <f t="shared" si="2"/>
        <v>12L</v>
      </c>
      <c r="E23" s="41" t="str">
        <f t="shared" si="3"/>
        <v>GBP6L12L16Y_Quote</v>
      </c>
      <c r="F23" s="41" t="str">
        <f>_xll.qlSimpleQuote(E23,,RateTickValue,Permanent,Trigger,ObjectOverwrite)</f>
        <v>GBP6L12L16Y_Quote#0000</v>
      </c>
      <c r="G23" s="46" t="str">
        <f>_xll.ohRangeRetrieveError(F23)</f>
        <v/>
      </c>
      <c r="H23" s="111"/>
      <c r="J23" s="179"/>
      <c r="K23" s="266" t="s">
        <v>40</v>
      </c>
      <c r="L23" s="266" t="s">
        <v>57</v>
      </c>
      <c r="M23" s="266" t="s">
        <v>212</v>
      </c>
      <c r="N23" s="200" t="str">
        <f t="shared" si="4"/>
        <v>GBP6L12L16Y</v>
      </c>
      <c r="O23" s="267" t="str">
        <v>GBP6L12L16Y=ICAP</v>
      </c>
      <c r="P23" s="153" t="s">
        <v>125</v>
      </c>
      <c r="Q23" s="153" t="s">
        <v>125</v>
      </c>
      <c r="R23" s="153" t="e">
        <f>_xll.qlMidEquivalent(P23,Q23)</f>
        <v>#NUM!</v>
      </c>
      <c r="S23" s="153" t="e">
        <f t="shared" si="5"/>
        <v>#NUM!</v>
      </c>
      <c r="T23" s="176"/>
      <c r="U23" s="152" t="e">
        <v>#NUM!</v>
      </c>
      <c r="V23" s="177"/>
      <c r="W23" s="154" t="e">
        <v>#NUM!</v>
      </c>
      <c r="X23" s="202">
        <f>_xll.qlSimpleQuoteSetValue(F23,ROUND(W23/10000,6),Trigger)</f>
        <v>0</v>
      </c>
      <c r="Y23" s="180"/>
    </row>
    <row r="24" spans="1:25" ht="11.25" customHeight="1" x14ac:dyDescent="0.2">
      <c r="A24" s="56"/>
      <c r="B24" s="52" t="str">
        <f t="shared" si="0"/>
        <v>17Y</v>
      </c>
      <c r="C24" s="52" t="str">
        <f t="shared" si="1"/>
        <v>6L</v>
      </c>
      <c r="D24" s="52" t="str">
        <f t="shared" si="2"/>
        <v>12L</v>
      </c>
      <c r="E24" s="41" t="str">
        <f t="shared" si="3"/>
        <v>GBP6L12L17Y_Quote</v>
      </c>
      <c r="F24" s="41" t="str">
        <f>_xll.qlSimpleQuote(E24,,RateTickValue,Permanent,Trigger,ObjectOverwrite)</f>
        <v>GBP6L12L17Y_Quote#0000</v>
      </c>
      <c r="G24" s="46" t="str">
        <f>_xll.ohRangeRetrieveError(F24)</f>
        <v/>
      </c>
      <c r="H24" s="111"/>
      <c r="J24" s="179"/>
      <c r="K24" s="266" t="s">
        <v>39</v>
      </c>
      <c r="L24" s="266" t="s">
        <v>57</v>
      </c>
      <c r="M24" s="266" t="s">
        <v>212</v>
      </c>
      <c r="N24" s="200" t="str">
        <f t="shared" si="4"/>
        <v>GBP6L12L17Y</v>
      </c>
      <c r="O24" s="267" t="str">
        <v>GBP6L12L17Y=ICAP</v>
      </c>
      <c r="P24" s="153" t="s">
        <v>125</v>
      </c>
      <c r="Q24" s="153" t="s">
        <v>125</v>
      </c>
      <c r="R24" s="153" t="e">
        <f>_xll.qlMidEquivalent(P24,Q24)</f>
        <v>#NUM!</v>
      </c>
      <c r="S24" s="153" t="e">
        <f t="shared" si="5"/>
        <v>#NUM!</v>
      </c>
      <c r="T24" s="176"/>
      <c r="U24" s="152" t="e">
        <v>#NUM!</v>
      </c>
      <c r="V24" s="177"/>
      <c r="W24" s="154" t="e">
        <v>#NUM!</v>
      </c>
      <c r="X24" s="202">
        <f>_xll.qlSimpleQuoteSetValue(F24,ROUND(W24/10000,6),Trigger)</f>
        <v>0</v>
      </c>
      <c r="Y24" s="180"/>
    </row>
    <row r="25" spans="1:25" ht="11.25" customHeight="1" x14ac:dyDescent="0.2">
      <c r="A25" s="56"/>
      <c r="B25" s="52" t="str">
        <f t="shared" si="0"/>
        <v>18Y</v>
      </c>
      <c r="C25" s="52" t="str">
        <f t="shared" si="1"/>
        <v>6L</v>
      </c>
      <c r="D25" s="52" t="str">
        <f t="shared" si="2"/>
        <v>12L</v>
      </c>
      <c r="E25" s="41" t="str">
        <f t="shared" si="3"/>
        <v>GBP6L12L18Y_Quote</v>
      </c>
      <c r="F25" s="41" t="str">
        <f>_xll.qlSimpleQuote(E25,,RateTickValue,Permanent,Trigger,ObjectOverwrite)</f>
        <v>GBP6L12L18Y_Quote#0000</v>
      </c>
      <c r="G25" s="46" t="str">
        <f>_xll.ohRangeRetrieveError(F25)</f>
        <v/>
      </c>
      <c r="H25" s="111"/>
      <c r="J25" s="179"/>
      <c r="K25" s="266" t="s">
        <v>38</v>
      </c>
      <c r="L25" s="266" t="s">
        <v>57</v>
      </c>
      <c r="M25" s="266" t="s">
        <v>212</v>
      </c>
      <c r="N25" s="200" t="str">
        <f t="shared" si="4"/>
        <v>GBP6L12L18Y</v>
      </c>
      <c r="O25" s="267" t="str">
        <v>GBP6L12L18Y=ICAP</v>
      </c>
      <c r="P25" s="153" t="s">
        <v>125</v>
      </c>
      <c r="Q25" s="153" t="s">
        <v>125</v>
      </c>
      <c r="R25" s="153" t="e">
        <f>_xll.qlMidEquivalent(P25,Q25)</f>
        <v>#NUM!</v>
      </c>
      <c r="S25" s="153" t="e">
        <f t="shared" si="5"/>
        <v>#NUM!</v>
      </c>
      <c r="T25" s="176"/>
      <c r="U25" s="152" t="e">
        <v>#NUM!</v>
      </c>
      <c r="V25" s="177"/>
      <c r="W25" s="154" t="e">
        <v>#NUM!</v>
      </c>
      <c r="X25" s="202">
        <f>_xll.qlSimpleQuoteSetValue(F25,ROUND(W25/10000,6),Trigger)</f>
        <v>0</v>
      </c>
      <c r="Y25" s="180"/>
    </row>
    <row r="26" spans="1:25" ht="11.25" customHeight="1" x14ac:dyDescent="0.2">
      <c r="A26" s="56"/>
      <c r="B26" s="52" t="str">
        <f t="shared" si="0"/>
        <v>19Y</v>
      </c>
      <c r="C26" s="52" t="str">
        <f t="shared" si="1"/>
        <v>6L</v>
      </c>
      <c r="D26" s="52" t="str">
        <f t="shared" si="2"/>
        <v>12L</v>
      </c>
      <c r="E26" s="41" t="str">
        <f t="shared" si="3"/>
        <v>GBP6L12L19Y_Quote</v>
      </c>
      <c r="F26" s="41" t="str">
        <f>_xll.qlSimpleQuote(E26,,RateTickValue,Permanent,Trigger,ObjectOverwrite)</f>
        <v>GBP6L12L19Y_Quote#0000</v>
      </c>
      <c r="G26" s="46" t="str">
        <f>_xll.ohRangeRetrieveError(F26)</f>
        <v/>
      </c>
      <c r="H26" s="111"/>
      <c r="J26" s="179"/>
      <c r="K26" s="266" t="s">
        <v>37</v>
      </c>
      <c r="L26" s="266" t="s">
        <v>57</v>
      </c>
      <c r="M26" s="266" t="s">
        <v>212</v>
      </c>
      <c r="N26" s="200" t="str">
        <f t="shared" si="4"/>
        <v>GBP6L12L19Y</v>
      </c>
      <c r="O26" s="267" t="str">
        <v>GBP6L12L19Y=ICAP</v>
      </c>
      <c r="P26" s="153" t="s">
        <v>125</v>
      </c>
      <c r="Q26" s="153" t="s">
        <v>125</v>
      </c>
      <c r="R26" s="153" t="e">
        <f>_xll.qlMidEquivalent(P26,Q26)</f>
        <v>#NUM!</v>
      </c>
      <c r="S26" s="153" t="e">
        <f t="shared" si="5"/>
        <v>#NUM!</v>
      </c>
      <c r="T26" s="176"/>
      <c r="U26" s="152" t="e">
        <v>#NUM!</v>
      </c>
      <c r="V26" s="177"/>
      <c r="W26" s="154" t="e">
        <v>#NUM!</v>
      </c>
      <c r="X26" s="202">
        <f>_xll.qlSimpleQuoteSetValue(F26,ROUND(W26/10000,6),Trigger)</f>
        <v>0</v>
      </c>
      <c r="Y26" s="180"/>
    </row>
    <row r="27" spans="1:25" ht="11.25" customHeight="1" x14ac:dyDescent="0.2">
      <c r="A27" s="56"/>
      <c r="B27" s="52" t="str">
        <f t="shared" si="0"/>
        <v>20Y</v>
      </c>
      <c r="C27" s="52" t="str">
        <f t="shared" si="1"/>
        <v>6L</v>
      </c>
      <c r="D27" s="52" t="str">
        <f t="shared" si="2"/>
        <v>12L</v>
      </c>
      <c r="E27" s="41" t="str">
        <f t="shared" si="3"/>
        <v>GBP6L12L20Y_Quote</v>
      </c>
      <c r="F27" s="41" t="str">
        <f>_xll.qlSimpleQuote(E27,,RateTickValue,Permanent,Trigger,ObjectOverwrite)</f>
        <v>GBP6L12L20Y_Quote#0000</v>
      </c>
      <c r="G27" s="46" t="str">
        <f>_xll.ohRangeRetrieveError(F27)</f>
        <v/>
      </c>
      <c r="H27" s="111"/>
      <c r="J27" s="179"/>
      <c r="K27" s="266" t="s">
        <v>36</v>
      </c>
      <c r="L27" s="266" t="s">
        <v>57</v>
      </c>
      <c r="M27" s="266" t="s">
        <v>212</v>
      </c>
      <c r="N27" s="200" t="str">
        <f t="shared" si="4"/>
        <v>GBP6L12L20Y</v>
      </c>
      <c r="O27" s="267" t="str">
        <v>GBP6L12L20Y=ICAP</v>
      </c>
      <c r="P27" s="153">
        <v>1.5</v>
      </c>
      <c r="Q27" s="153">
        <v>17.5</v>
      </c>
      <c r="R27" s="153">
        <f>_xll.qlMidEquivalent(P27,Q27)</f>
        <v>9.5</v>
      </c>
      <c r="S27" s="153">
        <f t="shared" si="5"/>
        <v>16</v>
      </c>
      <c r="T27" s="176"/>
      <c r="U27" s="152">
        <v>9.5</v>
      </c>
      <c r="V27" s="177"/>
      <c r="W27" s="154">
        <v>9.5</v>
      </c>
      <c r="X27" s="202" t="e">
        <f>_xll.qlSimpleQuoteSetValue(F27,ROUND(W27/10000,6),Trigger)</f>
        <v>#N/A</v>
      </c>
      <c r="Y27" s="180"/>
    </row>
    <row r="28" spans="1:25" ht="11.25" customHeight="1" x14ac:dyDescent="0.2">
      <c r="A28" s="56"/>
      <c r="B28" s="52" t="str">
        <f t="shared" si="0"/>
        <v>21Y</v>
      </c>
      <c r="C28" s="52" t="str">
        <f t="shared" si="1"/>
        <v>6L</v>
      </c>
      <c r="D28" s="52" t="str">
        <f t="shared" si="2"/>
        <v>12L</v>
      </c>
      <c r="E28" s="41" t="str">
        <f t="shared" si="3"/>
        <v>GBP6L12L21Y_Quote</v>
      </c>
      <c r="F28" s="41" t="str">
        <f>_xll.qlSimpleQuote(E28,,RateTickValue,Permanent,Trigger,ObjectOverwrite)</f>
        <v>GBP6L12L21Y_Quote#0000</v>
      </c>
      <c r="G28" s="46" t="str">
        <f>_xll.ohRangeRetrieveError(F28)</f>
        <v/>
      </c>
      <c r="H28" s="111"/>
      <c r="J28" s="179"/>
      <c r="K28" s="266" t="s">
        <v>35</v>
      </c>
      <c r="L28" s="266" t="s">
        <v>57</v>
      </c>
      <c r="M28" s="266" t="s">
        <v>212</v>
      </c>
      <c r="N28" s="200" t="str">
        <f t="shared" si="4"/>
        <v>GBP6L12L21Y</v>
      </c>
      <c r="O28" s="267" t="str">
        <v>GBP6L12L21Y=ICAP</v>
      </c>
      <c r="P28" s="153" t="s">
        <v>125</v>
      </c>
      <c r="Q28" s="153" t="s">
        <v>125</v>
      </c>
      <c r="R28" s="153" t="e">
        <f>_xll.qlMidEquivalent(P28,Q28)</f>
        <v>#NUM!</v>
      </c>
      <c r="S28" s="153" t="e">
        <f t="shared" si="5"/>
        <v>#NUM!</v>
      </c>
      <c r="T28" s="176"/>
      <c r="U28" s="152" t="e">
        <v>#NUM!</v>
      </c>
      <c r="V28" s="177"/>
      <c r="W28" s="154" t="e">
        <v>#NUM!</v>
      </c>
      <c r="X28" s="202">
        <f>_xll.qlSimpleQuoteSetValue(F28,ROUND(W28/10000,6),Trigger)</f>
        <v>0</v>
      </c>
      <c r="Y28" s="180"/>
    </row>
    <row r="29" spans="1:25" ht="11.25" customHeight="1" x14ac:dyDescent="0.2">
      <c r="A29" s="56"/>
      <c r="B29" s="52" t="str">
        <f t="shared" si="0"/>
        <v>22Y</v>
      </c>
      <c r="C29" s="52" t="str">
        <f t="shared" si="1"/>
        <v>6L</v>
      </c>
      <c r="D29" s="52" t="str">
        <f t="shared" si="2"/>
        <v>12L</v>
      </c>
      <c r="E29" s="41" t="str">
        <f t="shared" si="3"/>
        <v>GBP6L12L22Y_Quote</v>
      </c>
      <c r="F29" s="41" t="str">
        <f>_xll.qlSimpleQuote(E29,,RateTickValue,Permanent,Trigger,ObjectOverwrite)</f>
        <v>GBP6L12L22Y_Quote#0000</v>
      </c>
      <c r="G29" s="46" t="str">
        <f>_xll.ohRangeRetrieveError(F29)</f>
        <v/>
      </c>
      <c r="H29" s="111"/>
      <c r="J29" s="179"/>
      <c r="K29" s="266" t="s">
        <v>34</v>
      </c>
      <c r="L29" s="266" t="s">
        <v>57</v>
      </c>
      <c r="M29" s="266" t="s">
        <v>212</v>
      </c>
      <c r="N29" s="200" t="str">
        <f t="shared" si="4"/>
        <v>GBP6L12L22Y</v>
      </c>
      <c r="O29" s="267" t="str">
        <v>GBP6L12L22Y=ICAP</v>
      </c>
      <c r="P29" s="153" t="s">
        <v>125</v>
      </c>
      <c r="Q29" s="153" t="s">
        <v>125</v>
      </c>
      <c r="R29" s="153" t="e">
        <f>_xll.qlMidEquivalent(P29,Q29)</f>
        <v>#NUM!</v>
      </c>
      <c r="S29" s="153" t="e">
        <f t="shared" si="5"/>
        <v>#NUM!</v>
      </c>
      <c r="T29" s="176"/>
      <c r="U29" s="152" t="e">
        <v>#NUM!</v>
      </c>
      <c r="V29" s="177"/>
      <c r="W29" s="154" t="e">
        <v>#NUM!</v>
      </c>
      <c r="X29" s="202">
        <f>_xll.qlSimpleQuoteSetValue(F29,ROUND(W29/10000,6),Trigger)</f>
        <v>0</v>
      </c>
      <c r="Y29" s="180"/>
    </row>
    <row r="30" spans="1:25" ht="11.25" customHeight="1" x14ac:dyDescent="0.2">
      <c r="A30" s="56"/>
      <c r="B30" s="52" t="str">
        <f t="shared" si="0"/>
        <v>23Y</v>
      </c>
      <c r="C30" s="52" t="str">
        <f t="shared" si="1"/>
        <v>6L</v>
      </c>
      <c r="D30" s="52" t="str">
        <f t="shared" si="2"/>
        <v>12L</v>
      </c>
      <c r="E30" s="41" t="str">
        <f t="shared" si="3"/>
        <v>GBP6L12L23Y_Quote</v>
      </c>
      <c r="F30" s="41" t="str">
        <f>_xll.qlSimpleQuote(E30,,RateTickValue,Permanent,Trigger,ObjectOverwrite)</f>
        <v>GBP6L12L23Y_Quote#0000</v>
      </c>
      <c r="G30" s="46" t="str">
        <f>_xll.ohRangeRetrieveError(F30)</f>
        <v/>
      </c>
      <c r="H30" s="111"/>
      <c r="J30" s="179"/>
      <c r="K30" s="266" t="s">
        <v>33</v>
      </c>
      <c r="L30" s="266" t="s">
        <v>57</v>
      </c>
      <c r="M30" s="266" t="s">
        <v>212</v>
      </c>
      <c r="N30" s="200" t="str">
        <f t="shared" si="4"/>
        <v>GBP6L12L23Y</v>
      </c>
      <c r="O30" s="267" t="str">
        <v>GBP6L12L23Y=ICAP</v>
      </c>
      <c r="P30" s="153" t="s">
        <v>125</v>
      </c>
      <c r="Q30" s="153" t="s">
        <v>125</v>
      </c>
      <c r="R30" s="153" t="e">
        <f>_xll.qlMidEquivalent(P30,Q30)</f>
        <v>#NUM!</v>
      </c>
      <c r="S30" s="153" t="e">
        <f t="shared" si="5"/>
        <v>#NUM!</v>
      </c>
      <c r="T30" s="176"/>
      <c r="U30" s="152" t="e">
        <v>#NUM!</v>
      </c>
      <c r="V30" s="177"/>
      <c r="W30" s="154" t="e">
        <v>#NUM!</v>
      </c>
      <c r="X30" s="202">
        <f>_xll.qlSimpleQuoteSetValue(F30,ROUND(W30/10000,6),Trigger)</f>
        <v>0</v>
      </c>
      <c r="Y30" s="180"/>
    </row>
    <row r="31" spans="1:25" ht="11.25" customHeight="1" x14ac:dyDescent="0.2">
      <c r="A31" s="56"/>
      <c r="B31" s="52" t="str">
        <f t="shared" si="0"/>
        <v>24Y</v>
      </c>
      <c r="C31" s="52" t="str">
        <f t="shared" si="1"/>
        <v>6L</v>
      </c>
      <c r="D31" s="52" t="str">
        <f t="shared" si="2"/>
        <v>12L</v>
      </c>
      <c r="E31" s="41" t="str">
        <f t="shared" si="3"/>
        <v>GBP6L12L24Y_Quote</v>
      </c>
      <c r="F31" s="41" t="str">
        <f>_xll.qlSimpleQuote(E31,,RateTickValue,Permanent,Trigger,ObjectOverwrite)</f>
        <v>GBP6L12L24Y_Quote#0000</v>
      </c>
      <c r="G31" s="46" t="str">
        <f>_xll.ohRangeRetrieveError(F31)</f>
        <v/>
      </c>
      <c r="H31" s="111"/>
      <c r="J31" s="179"/>
      <c r="K31" s="266" t="s">
        <v>32</v>
      </c>
      <c r="L31" s="266" t="s">
        <v>57</v>
      </c>
      <c r="M31" s="266" t="s">
        <v>212</v>
      </c>
      <c r="N31" s="200" t="str">
        <f t="shared" si="4"/>
        <v>GBP6L12L24Y</v>
      </c>
      <c r="O31" s="267" t="str">
        <v>GBP6L12L24Y=ICAP</v>
      </c>
      <c r="P31" s="153" t="s">
        <v>125</v>
      </c>
      <c r="Q31" s="153" t="s">
        <v>125</v>
      </c>
      <c r="R31" s="153" t="e">
        <f>_xll.qlMidEquivalent(P31,Q31)</f>
        <v>#NUM!</v>
      </c>
      <c r="S31" s="153" t="e">
        <f t="shared" si="5"/>
        <v>#NUM!</v>
      </c>
      <c r="T31" s="176"/>
      <c r="U31" s="152" t="e">
        <v>#NUM!</v>
      </c>
      <c r="V31" s="177"/>
      <c r="W31" s="154" t="e">
        <v>#NUM!</v>
      </c>
      <c r="X31" s="202">
        <f>_xll.qlSimpleQuoteSetValue(F31,ROUND(W31/10000,6),Trigger)</f>
        <v>0</v>
      </c>
      <c r="Y31" s="180"/>
    </row>
    <row r="32" spans="1:25" ht="11.25" customHeight="1" x14ac:dyDescent="0.2">
      <c r="A32" s="56"/>
      <c r="B32" s="52" t="str">
        <f t="shared" si="0"/>
        <v>25Y</v>
      </c>
      <c r="C32" s="52" t="str">
        <f t="shared" si="1"/>
        <v>6L</v>
      </c>
      <c r="D32" s="52" t="str">
        <f t="shared" si="2"/>
        <v>12L</v>
      </c>
      <c r="E32" s="41" t="str">
        <f t="shared" si="3"/>
        <v>GBP6L12L25Y_Quote</v>
      </c>
      <c r="F32" s="41" t="str">
        <f>_xll.qlSimpleQuote(E32,,RateTickValue,Permanent,Trigger,ObjectOverwrite)</f>
        <v>GBP6L12L25Y_Quote#0000</v>
      </c>
      <c r="G32" s="46" t="str">
        <f>_xll.ohRangeRetrieveError(F32)</f>
        <v/>
      </c>
      <c r="H32" s="111"/>
      <c r="J32" s="179"/>
      <c r="K32" s="266" t="s">
        <v>31</v>
      </c>
      <c r="L32" s="266" t="s">
        <v>57</v>
      </c>
      <c r="M32" s="266" t="s">
        <v>212</v>
      </c>
      <c r="N32" s="200" t="str">
        <f t="shared" si="4"/>
        <v>GBP6L12L25Y</v>
      </c>
      <c r="O32" s="267" t="str">
        <v>GBP6L12L25Y=ICAP</v>
      </c>
      <c r="P32" s="153">
        <v>0.375</v>
      </c>
      <c r="Q32" s="153">
        <v>16.375</v>
      </c>
      <c r="R32" s="153">
        <f>_xll.qlMidEquivalent(P32,Q32)</f>
        <v>8.375</v>
      </c>
      <c r="S32" s="153">
        <f t="shared" si="5"/>
        <v>16</v>
      </c>
      <c r="T32" s="176"/>
      <c r="U32" s="152">
        <v>8.375</v>
      </c>
      <c r="V32" s="177"/>
      <c r="W32" s="154">
        <v>8.375</v>
      </c>
      <c r="X32" s="202" t="e">
        <f>_xll.qlSimpleQuoteSetValue(F32,ROUND(W32/10000,6),Trigger)</f>
        <v>#N/A</v>
      </c>
      <c r="Y32" s="180"/>
    </row>
    <row r="33" spans="1:25" ht="11.25" customHeight="1" x14ac:dyDescent="0.2">
      <c r="A33" s="56"/>
      <c r="B33" s="52" t="str">
        <f t="shared" si="0"/>
        <v>26Y</v>
      </c>
      <c r="C33" s="52" t="str">
        <f t="shared" si="1"/>
        <v>6L</v>
      </c>
      <c r="D33" s="52" t="str">
        <f t="shared" si="2"/>
        <v>12L</v>
      </c>
      <c r="E33" s="41" t="str">
        <f t="shared" si="3"/>
        <v>GBP6L12L26Y_Quote</v>
      </c>
      <c r="F33" s="41" t="str">
        <f>_xll.qlSimpleQuote(E33,,RateTickValue,Permanent,Trigger,ObjectOverwrite)</f>
        <v>GBP6L12L26Y_Quote#0000</v>
      </c>
      <c r="G33" s="46" t="str">
        <f>_xll.ohRangeRetrieveError(F33)</f>
        <v/>
      </c>
      <c r="H33" s="111"/>
      <c r="J33" s="179"/>
      <c r="K33" s="266" t="s">
        <v>30</v>
      </c>
      <c r="L33" s="266" t="s">
        <v>57</v>
      </c>
      <c r="M33" s="266" t="s">
        <v>212</v>
      </c>
      <c r="N33" s="200" t="str">
        <f t="shared" si="4"/>
        <v>GBP6L12L26Y</v>
      </c>
      <c r="O33" s="267" t="str">
        <v>GBP6L12L26Y=ICAP</v>
      </c>
      <c r="P33" s="153" t="s">
        <v>125</v>
      </c>
      <c r="Q33" s="153" t="s">
        <v>125</v>
      </c>
      <c r="R33" s="153" t="e">
        <f>_xll.qlMidEquivalent(P33,Q33)</f>
        <v>#NUM!</v>
      </c>
      <c r="S33" s="153" t="e">
        <f t="shared" si="5"/>
        <v>#NUM!</v>
      </c>
      <c r="T33" s="176"/>
      <c r="U33" s="152" t="e">
        <v>#NUM!</v>
      </c>
      <c r="V33" s="177"/>
      <c r="W33" s="154" t="e">
        <v>#NUM!</v>
      </c>
      <c r="X33" s="202">
        <f>_xll.qlSimpleQuoteSetValue(F33,ROUND(W33/10000,6),Trigger)</f>
        <v>0</v>
      </c>
      <c r="Y33" s="180"/>
    </row>
    <row r="34" spans="1:25" ht="11.25" customHeight="1" x14ac:dyDescent="0.2">
      <c r="A34" s="56"/>
      <c r="B34" s="52" t="str">
        <f t="shared" si="0"/>
        <v>27Y</v>
      </c>
      <c r="C34" s="52" t="str">
        <f t="shared" si="1"/>
        <v>6L</v>
      </c>
      <c r="D34" s="52" t="str">
        <f t="shared" si="2"/>
        <v>12L</v>
      </c>
      <c r="E34" s="41" t="str">
        <f t="shared" si="3"/>
        <v>GBP6L12L27Y_Quote</v>
      </c>
      <c r="F34" s="41" t="str">
        <f>_xll.qlSimpleQuote(E34,,RateTickValue,Permanent,Trigger,ObjectOverwrite)</f>
        <v>GBP6L12L27Y_Quote#0000</v>
      </c>
      <c r="G34" s="46" t="str">
        <f>_xll.ohRangeRetrieveError(F34)</f>
        <v/>
      </c>
      <c r="H34" s="111"/>
      <c r="J34" s="179"/>
      <c r="K34" s="266" t="s">
        <v>29</v>
      </c>
      <c r="L34" s="266" t="s">
        <v>57</v>
      </c>
      <c r="M34" s="266" t="s">
        <v>212</v>
      </c>
      <c r="N34" s="200" t="str">
        <f t="shared" si="4"/>
        <v>GBP6L12L27Y</v>
      </c>
      <c r="O34" s="267" t="str">
        <v>GBP6L12L27Y=ICAP</v>
      </c>
      <c r="P34" s="153" t="s">
        <v>125</v>
      </c>
      <c r="Q34" s="153" t="s">
        <v>125</v>
      </c>
      <c r="R34" s="153" t="e">
        <f>_xll.qlMidEquivalent(P34,Q34)</f>
        <v>#NUM!</v>
      </c>
      <c r="S34" s="153" t="e">
        <f t="shared" si="5"/>
        <v>#NUM!</v>
      </c>
      <c r="T34" s="176"/>
      <c r="U34" s="152" t="e">
        <v>#NUM!</v>
      </c>
      <c r="V34" s="177"/>
      <c r="W34" s="154" t="e">
        <v>#NUM!</v>
      </c>
      <c r="X34" s="202">
        <f>_xll.qlSimpleQuoteSetValue(F34,ROUND(W34/10000,6),Trigger)</f>
        <v>0</v>
      </c>
      <c r="Y34" s="180"/>
    </row>
    <row r="35" spans="1:25" ht="11.25" customHeight="1" x14ac:dyDescent="0.2">
      <c r="A35" s="56"/>
      <c r="B35" s="52" t="str">
        <f t="shared" si="0"/>
        <v>28Y</v>
      </c>
      <c r="C35" s="52" t="str">
        <f t="shared" si="1"/>
        <v>6L</v>
      </c>
      <c r="D35" s="52" t="str">
        <f t="shared" si="2"/>
        <v>12L</v>
      </c>
      <c r="E35" s="41" t="str">
        <f t="shared" si="3"/>
        <v>GBP6L12L28Y_Quote</v>
      </c>
      <c r="F35" s="41" t="str">
        <f>_xll.qlSimpleQuote(E35,,RateTickValue,Permanent,Trigger,ObjectOverwrite)</f>
        <v>GBP6L12L28Y_Quote#0000</v>
      </c>
      <c r="G35" s="46" t="str">
        <f>_xll.ohRangeRetrieveError(F35)</f>
        <v/>
      </c>
      <c r="H35" s="111"/>
      <c r="J35" s="179"/>
      <c r="K35" s="266" t="s">
        <v>28</v>
      </c>
      <c r="L35" s="266" t="s">
        <v>57</v>
      </c>
      <c r="M35" s="266" t="s">
        <v>212</v>
      </c>
      <c r="N35" s="200" t="str">
        <f t="shared" si="4"/>
        <v>GBP6L12L28Y</v>
      </c>
      <c r="O35" s="267" t="str">
        <v>GBP6L12L28Y=ICAP</v>
      </c>
      <c r="P35" s="153" t="s">
        <v>125</v>
      </c>
      <c r="Q35" s="153" t="s">
        <v>125</v>
      </c>
      <c r="R35" s="153" t="e">
        <f>_xll.qlMidEquivalent(P35,Q35)</f>
        <v>#NUM!</v>
      </c>
      <c r="S35" s="153" t="e">
        <f t="shared" si="5"/>
        <v>#NUM!</v>
      </c>
      <c r="T35" s="176"/>
      <c r="U35" s="152" t="e">
        <v>#NUM!</v>
      </c>
      <c r="V35" s="177"/>
      <c r="W35" s="154" t="e">
        <v>#NUM!</v>
      </c>
      <c r="X35" s="202">
        <f>_xll.qlSimpleQuoteSetValue(F35,ROUND(W35/10000,6),Trigger)</f>
        <v>0</v>
      </c>
      <c r="Y35" s="180"/>
    </row>
    <row r="36" spans="1:25" ht="11.25" customHeight="1" x14ac:dyDescent="0.2">
      <c r="A36" s="56"/>
      <c r="B36" s="52" t="str">
        <f t="shared" si="0"/>
        <v>29Y</v>
      </c>
      <c r="C36" s="52" t="str">
        <f t="shared" si="1"/>
        <v>6L</v>
      </c>
      <c r="D36" s="52" t="str">
        <f t="shared" si="2"/>
        <v>12L</v>
      </c>
      <c r="E36" s="41" t="str">
        <f t="shared" si="3"/>
        <v>GBP6L12L29Y_Quote</v>
      </c>
      <c r="F36" s="41" t="str">
        <f>_xll.qlSimpleQuote(E36,,RateTickValue,Permanent,Trigger,ObjectOverwrite)</f>
        <v>GBP6L12L29Y_Quote#0000</v>
      </c>
      <c r="G36" s="46" t="str">
        <f>_xll.ohRangeRetrieveError(F36)</f>
        <v/>
      </c>
      <c r="H36" s="111"/>
      <c r="J36" s="179"/>
      <c r="K36" s="266" t="s">
        <v>27</v>
      </c>
      <c r="L36" s="266" t="s">
        <v>57</v>
      </c>
      <c r="M36" s="266" t="s">
        <v>212</v>
      </c>
      <c r="N36" s="200" t="str">
        <f t="shared" si="4"/>
        <v>GBP6L12L29Y</v>
      </c>
      <c r="O36" s="267" t="str">
        <v>GBP6L12L29Y=ICAP</v>
      </c>
      <c r="P36" s="153" t="s">
        <v>125</v>
      </c>
      <c r="Q36" s="153" t="s">
        <v>125</v>
      </c>
      <c r="R36" s="153" t="e">
        <f>_xll.qlMidEquivalent(P36,Q36)</f>
        <v>#NUM!</v>
      </c>
      <c r="S36" s="153" t="e">
        <f t="shared" si="5"/>
        <v>#NUM!</v>
      </c>
      <c r="T36" s="176"/>
      <c r="U36" s="152" t="e">
        <v>#NUM!</v>
      </c>
      <c r="V36" s="177"/>
      <c r="W36" s="154" t="e">
        <v>#NUM!</v>
      </c>
      <c r="X36" s="202">
        <f>_xll.qlSimpleQuoteSetValue(F36,ROUND(W36/10000,6),Trigger)</f>
        <v>0</v>
      </c>
      <c r="Y36" s="180"/>
    </row>
    <row r="37" spans="1:25" ht="11.25" customHeight="1" x14ac:dyDescent="0.2">
      <c r="A37" s="56"/>
      <c r="B37" s="52" t="str">
        <f t="shared" si="0"/>
        <v>30Y</v>
      </c>
      <c r="C37" s="52" t="str">
        <f t="shared" si="1"/>
        <v>6L</v>
      </c>
      <c r="D37" s="52" t="str">
        <f t="shared" si="2"/>
        <v>12L</v>
      </c>
      <c r="E37" s="41" t="str">
        <f t="shared" si="3"/>
        <v>GBP6L12L30Y_Quote</v>
      </c>
      <c r="F37" s="41" t="str">
        <f>_xll.qlSimpleQuote(E37,,RateTickValue,Permanent,Trigger,ObjectOverwrite)</f>
        <v>GBP6L12L30Y_Quote#0000</v>
      </c>
      <c r="G37" s="46" t="str">
        <f>_xll.ohRangeRetrieveError(F37)</f>
        <v/>
      </c>
      <c r="H37" s="111"/>
      <c r="J37" s="179"/>
      <c r="K37" s="266" t="s">
        <v>26</v>
      </c>
      <c r="L37" s="266" t="s">
        <v>57</v>
      </c>
      <c r="M37" s="266" t="s">
        <v>212</v>
      </c>
      <c r="N37" s="200" t="str">
        <f t="shared" si="4"/>
        <v>GBP6L12L30Y</v>
      </c>
      <c r="O37" s="267" t="str">
        <v>GBP6L12L30Y=ICAP</v>
      </c>
      <c r="P37" s="153">
        <v>-0.375</v>
      </c>
      <c r="Q37" s="153">
        <v>15.625</v>
      </c>
      <c r="R37" s="153">
        <f>_xll.qlMidEquivalent(P37,Q37)</f>
        <v>15.625</v>
      </c>
      <c r="S37" s="153">
        <f t="shared" si="5"/>
        <v>32</v>
      </c>
      <c r="T37" s="176"/>
      <c r="U37" s="152">
        <v>7.625</v>
      </c>
      <c r="V37" s="177"/>
      <c r="W37" s="154">
        <v>7.625</v>
      </c>
      <c r="X37" s="202" t="e">
        <f>_xll.qlSimpleQuoteSetValue(F37,ROUND(W37/10000,6),Trigger)</f>
        <v>#N/A</v>
      </c>
      <c r="Y37" s="180"/>
    </row>
    <row r="38" spans="1:25" ht="11.25" customHeight="1" x14ac:dyDescent="0.2">
      <c r="A38" s="56"/>
      <c r="B38" s="52" t="str">
        <f t="shared" si="0"/>
        <v>35Y</v>
      </c>
      <c r="C38" s="52" t="str">
        <f t="shared" si="1"/>
        <v>6L</v>
      </c>
      <c r="D38" s="52" t="str">
        <f t="shared" si="2"/>
        <v>12L</v>
      </c>
      <c r="E38" s="41" t="str">
        <f t="shared" si="3"/>
        <v>GBP6L12L35Y_Quote</v>
      </c>
      <c r="F38" s="41" t="str">
        <f>_xll.qlSimpleQuote(E38,,RateTickValue,Permanent,Trigger,ObjectOverwrite)</f>
        <v>GBP6L12L35Y_Quote#0000</v>
      </c>
      <c r="G38" s="46" t="str">
        <f>_xll.ohRangeRetrieveError(F38)</f>
        <v/>
      </c>
      <c r="H38" s="111"/>
      <c r="J38" s="179"/>
      <c r="K38" s="266" t="s">
        <v>25</v>
      </c>
      <c r="L38" s="266" t="s">
        <v>57</v>
      </c>
      <c r="M38" s="266" t="s">
        <v>212</v>
      </c>
      <c r="N38" s="200" t="str">
        <f t="shared" si="4"/>
        <v>GBP6L12L35Y</v>
      </c>
      <c r="O38" s="267" t="str">
        <v>GBP6L12L35Y=ICAP</v>
      </c>
      <c r="P38" s="153" t="s">
        <v>125</v>
      </c>
      <c r="Q38" s="153" t="s">
        <v>125</v>
      </c>
      <c r="R38" s="153" t="e">
        <f>_xll.qlMidEquivalent(P38,Q38)</f>
        <v>#NUM!</v>
      </c>
      <c r="S38" s="153" t="e">
        <f t="shared" si="5"/>
        <v>#NUM!</v>
      </c>
      <c r="T38" s="176"/>
      <c r="U38" s="152" t="e">
        <v>#NUM!</v>
      </c>
      <c r="V38" s="177"/>
      <c r="W38" s="154" t="e">
        <v>#NUM!</v>
      </c>
      <c r="X38" s="202">
        <f>_xll.qlSimpleQuoteSetValue(F38,ROUND(W38/10000,6),Trigger)</f>
        <v>0</v>
      </c>
      <c r="Y38" s="180"/>
    </row>
    <row r="39" spans="1:25" ht="11.25" customHeight="1" x14ac:dyDescent="0.2">
      <c r="A39" s="56"/>
      <c r="B39" s="52" t="str">
        <f t="shared" si="0"/>
        <v>40Y</v>
      </c>
      <c r="C39" s="52" t="str">
        <f t="shared" si="1"/>
        <v>6L</v>
      </c>
      <c r="D39" s="52" t="str">
        <f t="shared" si="2"/>
        <v>12L</v>
      </c>
      <c r="E39" s="41" t="str">
        <f t="shared" si="3"/>
        <v>GBP6L12L40Y_Quote</v>
      </c>
      <c r="F39" s="41" t="str">
        <f>_xll.qlSimpleQuote(E39,,RateTickValue,Permanent,Trigger,ObjectOverwrite)</f>
        <v>GBP6L12L40Y_Quote#0000</v>
      </c>
      <c r="G39" s="46" t="str">
        <f>_xll.ohRangeRetrieveError(F39)</f>
        <v/>
      </c>
      <c r="H39" s="111"/>
      <c r="J39" s="179"/>
      <c r="K39" s="266" t="s">
        <v>24</v>
      </c>
      <c r="L39" s="266" t="s">
        <v>57</v>
      </c>
      <c r="M39" s="266" t="s">
        <v>212</v>
      </c>
      <c r="N39" s="200" t="str">
        <f t="shared" si="4"/>
        <v>GBP6L12L40Y</v>
      </c>
      <c r="O39" s="267" t="str">
        <v>GBP6L12L40Y=ICAP</v>
      </c>
      <c r="P39" s="153">
        <v>-3.375</v>
      </c>
      <c r="Q39" s="153">
        <v>16.625</v>
      </c>
      <c r="R39" s="153">
        <f>_xll.qlMidEquivalent(P39,Q39)</f>
        <v>16.625</v>
      </c>
      <c r="S39" s="153">
        <f t="shared" si="5"/>
        <v>40</v>
      </c>
      <c r="T39" s="176"/>
      <c r="U39" s="152">
        <v>6.625</v>
      </c>
      <c r="V39" s="177"/>
      <c r="W39" s="154">
        <v>6.625</v>
      </c>
      <c r="X39" s="202" t="e">
        <f>_xll.qlSimpleQuoteSetValue(F39,ROUND(W39/10000,6),Trigger)</f>
        <v>#N/A</v>
      </c>
      <c r="Y39" s="180"/>
    </row>
    <row r="40" spans="1:25" ht="11.25" customHeight="1" x14ac:dyDescent="0.2">
      <c r="A40" s="56"/>
      <c r="B40" s="52" t="str">
        <f t="shared" si="0"/>
        <v>50Y</v>
      </c>
      <c r="C40" s="52" t="str">
        <f t="shared" si="1"/>
        <v>6L</v>
      </c>
      <c r="D40" s="52" t="str">
        <f t="shared" si="2"/>
        <v>12L</v>
      </c>
      <c r="E40" s="41" t="str">
        <f t="shared" si="3"/>
        <v>GBP6L12L50Y_Quote</v>
      </c>
      <c r="F40" s="41" t="str">
        <f>_xll.qlSimpleQuote(E40,,RateTickValue,Permanent,Trigger,ObjectOverwrite)</f>
        <v>GBP6L12L50Y_Quote#0000</v>
      </c>
      <c r="G40" s="46" t="str">
        <f>_xll.ohRangeRetrieveError(F40)</f>
        <v/>
      </c>
      <c r="H40" s="111"/>
      <c r="J40" s="179"/>
      <c r="K40" s="266" t="s">
        <v>23</v>
      </c>
      <c r="L40" s="266" t="s">
        <v>57</v>
      </c>
      <c r="M40" s="266" t="s">
        <v>212</v>
      </c>
      <c r="N40" s="200" t="str">
        <f t="shared" si="4"/>
        <v>GBP6L12L50Y</v>
      </c>
      <c r="O40" s="267" t="str">
        <v>GBP6L12L50Y=ICAP</v>
      </c>
      <c r="P40" s="153">
        <v>-4.125</v>
      </c>
      <c r="Q40" s="153">
        <v>15.875</v>
      </c>
      <c r="R40" s="153">
        <f>_xll.qlMidEquivalent(P40,Q40)</f>
        <v>15.875</v>
      </c>
      <c r="S40" s="153">
        <f t="shared" si="5"/>
        <v>40</v>
      </c>
      <c r="T40" s="176"/>
      <c r="U40" s="152">
        <v>5.875</v>
      </c>
      <c r="V40" s="177"/>
      <c r="W40" s="154">
        <v>5.875</v>
      </c>
      <c r="X40" s="202" t="e">
        <f>_xll.qlSimpleQuoteSetValue(F40,ROUND(W40/10000,6),Trigger)</f>
        <v>#N/A</v>
      </c>
      <c r="Y40" s="180"/>
    </row>
    <row r="41" spans="1:25" ht="11.25" customHeight="1" x14ac:dyDescent="0.2">
      <c r="A41" s="56"/>
      <c r="B41" s="54" t="str">
        <f t="shared" si="0"/>
        <v>60Y</v>
      </c>
      <c r="C41" s="54" t="str">
        <f t="shared" si="1"/>
        <v>6L</v>
      </c>
      <c r="D41" s="54" t="str">
        <f t="shared" si="2"/>
        <v>12L</v>
      </c>
      <c r="E41" s="44" t="str">
        <f t="shared" si="3"/>
        <v>GBP6L12L60Y_Quote</v>
      </c>
      <c r="F41" s="44" t="str">
        <f>_xll.qlSimpleQuote(E41,,RateTickValue,Permanent,Trigger,ObjectOverwrite)</f>
        <v>GBP6L12L60Y_Quote#0000</v>
      </c>
      <c r="G41" s="48" t="str">
        <f>_xll.ohRangeRetrieveError(F41)</f>
        <v/>
      </c>
      <c r="H41" s="111"/>
      <c r="J41" s="179"/>
      <c r="K41" s="266" t="s">
        <v>22</v>
      </c>
      <c r="L41" s="266" t="s">
        <v>57</v>
      </c>
      <c r="M41" s="266" t="s">
        <v>212</v>
      </c>
      <c r="N41" s="200" t="str">
        <f t="shared" si="4"/>
        <v>GBP6L12L60Y</v>
      </c>
      <c r="O41" s="267" t="str">
        <v>GBP6L12L60Y=ICAP</v>
      </c>
      <c r="P41" s="153">
        <v>-4.625</v>
      </c>
      <c r="Q41" s="153">
        <v>15.375</v>
      </c>
      <c r="R41" s="153">
        <f>_xll.qlMidEquivalent(P41,Q41)</f>
        <v>15.375</v>
      </c>
      <c r="S41" s="155">
        <f t="shared" si="5"/>
        <v>40</v>
      </c>
      <c r="T41" s="176"/>
      <c r="U41" s="152">
        <v>5.375</v>
      </c>
      <c r="V41" s="177"/>
      <c r="W41" s="154">
        <v>5.375</v>
      </c>
      <c r="X41" s="202" t="e">
        <f>_xll.qlSimpleQuoteSetValue(F41,ROUND(W41/10000,6),Trigger)</f>
        <v>#N/A</v>
      </c>
      <c r="Y41" s="180"/>
    </row>
    <row r="42" spans="1:25" ht="11.25" customHeight="1" x14ac:dyDescent="0.2">
      <c r="A42" s="116"/>
      <c r="B42" s="117"/>
      <c r="C42" s="117"/>
      <c r="D42" s="117"/>
      <c r="E42" s="117"/>
      <c r="F42" s="157"/>
      <c r="G42" s="157"/>
      <c r="H42" s="118"/>
      <c r="J42" s="218"/>
      <c r="K42" s="259"/>
      <c r="L42" s="259"/>
      <c r="M42" s="259"/>
      <c r="N42" s="259"/>
      <c r="O42" s="259"/>
      <c r="P42" s="259"/>
      <c r="Q42" s="259"/>
      <c r="R42" s="259"/>
      <c r="S42" s="219"/>
      <c r="T42" s="219"/>
      <c r="U42" s="259"/>
      <c r="V42" s="219"/>
      <c r="W42" s="259"/>
      <c r="X42" s="259"/>
      <c r="Y42" s="260"/>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O4" sqref="O4"/>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60"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5" ht="11.25" customHeight="1" x14ac:dyDescent="0.2">
      <c r="A1" s="333"/>
      <c r="B1" s="70"/>
      <c r="C1" s="70"/>
      <c r="D1" s="70"/>
      <c r="E1" s="70"/>
      <c r="F1" s="322"/>
      <c r="G1" s="70"/>
      <c r="H1" s="71"/>
      <c r="J1" s="207" t="s">
        <v>168</v>
      </c>
      <c r="K1" s="178"/>
      <c r="L1" s="178"/>
      <c r="M1" s="178"/>
      <c r="N1" s="178"/>
      <c r="O1" s="178"/>
      <c r="P1" s="178"/>
      <c r="Q1" s="178"/>
      <c r="R1" s="178"/>
      <c r="S1" s="178"/>
      <c r="T1" s="178"/>
      <c r="U1" s="178"/>
      <c r="V1" s="178"/>
      <c r="W1" s="178"/>
      <c r="X1" s="178"/>
      <c r="Y1" s="215"/>
    </row>
    <row r="2" spans="1:25" ht="11.25" customHeight="1" x14ac:dyDescent="0.2">
      <c r="A2" s="72"/>
      <c r="B2" s="175"/>
      <c r="C2" s="175"/>
      <c r="D2" s="175"/>
      <c r="E2" s="175"/>
      <c r="F2" s="75"/>
      <c r="G2" s="175"/>
      <c r="H2" s="213"/>
      <c r="J2" s="216"/>
      <c r="K2" s="177"/>
      <c r="L2" s="177"/>
      <c r="M2" s="177"/>
      <c r="N2" s="177"/>
      <c r="O2" s="261" t="str">
        <f>VLOOKUP(J1,AreaTable,2,FALSE)</f>
        <v>ICAP</v>
      </c>
      <c r="P2" s="177"/>
      <c r="Q2" s="177"/>
      <c r="R2" s="174"/>
      <c r="S2" s="174"/>
      <c r="T2" s="177"/>
      <c r="U2" s="177"/>
      <c r="V2" s="177"/>
      <c r="W2" s="177"/>
      <c r="X2" s="196">
        <f>_xll.ohTrigger(X5:X15)</f>
        <v>1</v>
      </c>
      <c r="Y2" s="217"/>
    </row>
    <row r="3" spans="1:25" ht="11.25" customHeight="1" x14ac:dyDescent="0.2">
      <c r="A3" s="72"/>
      <c r="B3" s="175"/>
      <c r="C3" s="175"/>
      <c r="D3" s="175"/>
      <c r="E3" s="175"/>
      <c r="F3" s="75"/>
      <c r="G3" s="175"/>
      <c r="H3" s="213"/>
      <c r="J3" s="179"/>
      <c r="K3" s="177"/>
      <c r="L3" s="174"/>
      <c r="M3" s="174"/>
      <c r="N3" s="174"/>
      <c r="O3" s="174"/>
      <c r="P3" s="174"/>
      <c r="Q3" s="174"/>
      <c r="R3" s="174"/>
      <c r="S3" s="174"/>
      <c r="T3" s="177"/>
      <c r="U3" s="177"/>
      <c r="V3" s="177"/>
      <c r="W3" s="174"/>
      <c r="X3" s="175"/>
      <c r="Y3" s="180"/>
    </row>
    <row r="4" spans="1:25" s="331" customFormat="1" ht="21" customHeight="1" x14ac:dyDescent="0.25">
      <c r="A4" s="328"/>
      <c r="B4" s="212"/>
      <c r="C4" s="212"/>
      <c r="D4" s="212"/>
      <c r="E4" s="192" t="s">
        <v>145</v>
      </c>
      <c r="F4" s="192" t="s">
        <v>165</v>
      </c>
      <c r="G4" s="214" t="s">
        <v>164</v>
      </c>
      <c r="H4" s="330"/>
      <c r="J4" s="328"/>
      <c r="K4" s="193"/>
      <c r="L4" s="195"/>
      <c r="M4" s="193"/>
      <c r="N4" s="193"/>
      <c r="O4" s="194" t="str">
        <f>_xll.RData(O5:O15,P4:Q4,,ReutersRtMode,,P5)</f>
        <v>Real-Time Engine Initialization Error</v>
      </c>
      <c r="P4" s="184" t="s">
        <v>100</v>
      </c>
      <c r="Q4" s="184" t="s">
        <v>79</v>
      </c>
      <c r="R4" s="185" t="s">
        <v>175</v>
      </c>
      <c r="S4" s="185" t="s">
        <v>162</v>
      </c>
      <c r="T4" s="329"/>
      <c r="U4" s="184" t="s">
        <v>97</v>
      </c>
      <c r="V4" s="329"/>
      <c r="W4" s="193" t="s">
        <v>96</v>
      </c>
      <c r="X4" s="193" t="s">
        <v>95</v>
      </c>
      <c r="Y4" s="330"/>
    </row>
    <row r="5" spans="1:25" ht="11.25" customHeight="1" x14ac:dyDescent="0.2">
      <c r="A5" s="179"/>
      <c r="B5" s="129"/>
      <c r="C5" s="246">
        <f>L5</f>
        <v>2</v>
      </c>
      <c r="D5" s="247" t="str">
        <f>M5</f>
        <v>X1S</v>
      </c>
      <c r="E5" s="248" t="str">
        <f t="shared" ref="E5:E15" si="0">Currency&amp;$C5&amp;$D5&amp;$B5&amp;QuoteSuffix</f>
        <v>GBP2X1S_Quote</v>
      </c>
      <c r="F5" s="248" t="str">
        <f>_xll.qlSimpleQuote(Currency&amp;$C5&amp;$D5&amp;$B5&amp;QuoteSuffix,,RateTickValue,Permanent,Trigger,ObjectOverwrite)</f>
        <v>GBP2X1S_Quote#0000</v>
      </c>
      <c r="G5" s="249" t="str">
        <f>_xll.ohRangeRetrieveError(F5)</f>
        <v/>
      </c>
      <c r="H5" s="217"/>
      <c r="J5" s="179"/>
      <c r="K5" s="266"/>
      <c r="L5" s="266">
        <v>2</v>
      </c>
      <c r="M5" s="266" t="s">
        <v>71</v>
      </c>
      <c r="N5" s="267" t="str">
        <f t="shared" ref="N5:N15" si="1">Currency&amp;$L5&amp;$M5&amp;$K5</f>
        <v>GBP2X1S</v>
      </c>
      <c r="O5" s="267" t="str">
        <f t="array" ref="O5:O15">Instruments&amp;"="&amp;VLOOKUP(Contributor,ContributorTable,2,FALSE)</f>
        <v>GBP2X1S=ICAP</v>
      </c>
      <c r="P5" s="234">
        <v>0.46749999999999997</v>
      </c>
      <c r="Q5" s="234">
        <v>0.5675</v>
      </c>
      <c r="R5" s="234">
        <f>IF(ISERROR(AVERAGE(P5,Q5)),#NUM!,AVERAGE(P5,Q5))</f>
        <v>0.51749999999999996</v>
      </c>
      <c r="S5" s="234">
        <f>(R5-P5)*2</f>
        <v>9.9999999999999978E-2</v>
      </c>
      <c r="T5" s="265"/>
      <c r="U5" s="132">
        <v>0.51124999999999998</v>
      </c>
      <c r="V5" s="265"/>
      <c r="W5" s="234">
        <f t="array" ref="W5:W15">QuoteStatic</f>
        <v>0.51124999999999998</v>
      </c>
      <c r="X5" s="270" t="e">
        <f>_xll.qlSimpleQuoteSetValue(F5,W5/100,Trigger)</f>
        <v>#N/A</v>
      </c>
      <c r="Y5" s="180"/>
    </row>
    <row r="6" spans="1:25" ht="11.25" customHeight="1" x14ac:dyDescent="0.2">
      <c r="A6" s="179"/>
      <c r="B6" s="130"/>
      <c r="C6" s="251">
        <f t="shared" ref="C6:C15" si="2">L6</f>
        <v>3</v>
      </c>
      <c r="D6" s="252" t="str">
        <f t="shared" ref="D6:D15" si="3">M6</f>
        <v>X1S</v>
      </c>
      <c r="E6" s="253" t="str">
        <f t="shared" si="0"/>
        <v>GBP3X1S_Quote</v>
      </c>
      <c r="F6" s="253" t="str">
        <f>_xll.qlSimpleQuote(Currency&amp;$C6&amp;$D6&amp;$B6&amp;QuoteSuffix,,RateTickValue,Permanent,Trigger,ObjectOverwrite)</f>
        <v>GBP3X1S_Quote#0000</v>
      </c>
      <c r="G6" s="254" t="str">
        <f>_xll.ohRangeRetrieveError(F6)</f>
        <v/>
      </c>
      <c r="H6" s="217"/>
      <c r="J6" s="179"/>
      <c r="K6" s="266"/>
      <c r="L6" s="266">
        <v>3</v>
      </c>
      <c r="M6" s="266" t="s">
        <v>71</v>
      </c>
      <c r="N6" s="267" t="str">
        <f t="shared" si="1"/>
        <v>GBP3X1S</v>
      </c>
      <c r="O6" s="267" t="str">
        <v>GBP3X1S=ICAP</v>
      </c>
      <c r="P6" s="234">
        <v>0.47125000000000006</v>
      </c>
      <c r="Q6" s="234">
        <v>0.57125000000000004</v>
      </c>
      <c r="R6" s="234">
        <f t="shared" ref="R6:R15" si="4">IF(ISERROR(AVERAGE(P6,Q6)),#NUM!,AVERAGE(P6,Q6))</f>
        <v>0.52124999999999999</v>
      </c>
      <c r="S6" s="234">
        <f t="shared" ref="S6:S15" si="5">(R6-P6)*2</f>
        <v>9.9999999999999867E-2</v>
      </c>
      <c r="T6" s="265"/>
      <c r="U6" s="132">
        <v>0.51749999999999996</v>
      </c>
      <c r="V6" s="265"/>
      <c r="W6" s="234">
        <v>0.51749999999999996</v>
      </c>
      <c r="X6" s="270" t="e">
        <f>_xll.qlSimpleQuoteSetValue(F6,W6/100,Trigger)</f>
        <v>#N/A</v>
      </c>
      <c r="Y6" s="180"/>
    </row>
    <row r="7" spans="1:25" ht="11.25" customHeight="1" x14ac:dyDescent="0.2">
      <c r="A7" s="179"/>
      <c r="B7" s="130"/>
      <c r="C7" s="251">
        <f t="shared" si="2"/>
        <v>4</v>
      </c>
      <c r="D7" s="252" t="str">
        <f t="shared" si="3"/>
        <v>X1S</v>
      </c>
      <c r="E7" s="253" t="str">
        <f t="shared" si="0"/>
        <v>GBP4X1S_Quote</v>
      </c>
      <c r="F7" s="253" t="str">
        <f>_xll.qlSimpleQuote(Currency&amp;$C7&amp;$D7&amp;$B7&amp;QuoteSuffix,,RateTickValue,Permanent,Trigger,ObjectOverwrite)</f>
        <v>GBP4X1S_Quote#0000</v>
      </c>
      <c r="G7" s="254" t="str">
        <f>_xll.ohRangeRetrieveError(F7)</f>
        <v/>
      </c>
      <c r="H7" s="217"/>
      <c r="J7" s="179"/>
      <c r="K7" s="266"/>
      <c r="L7" s="266">
        <v>4</v>
      </c>
      <c r="M7" s="266" t="s">
        <v>71</v>
      </c>
      <c r="N7" s="267" t="str">
        <f t="shared" si="1"/>
        <v>GBP4X1S</v>
      </c>
      <c r="O7" s="267" t="str">
        <v>GBP4X1S=ICAP</v>
      </c>
      <c r="P7" s="234">
        <v>0.47375</v>
      </c>
      <c r="Q7" s="234">
        <v>0.57374999999999998</v>
      </c>
      <c r="R7" s="234">
        <f t="shared" si="4"/>
        <v>0.52374999999999994</v>
      </c>
      <c r="S7" s="234">
        <f t="shared" si="5"/>
        <v>9.9999999999999867E-2</v>
      </c>
      <c r="T7" s="265"/>
      <c r="U7" s="132">
        <v>0.52750000000000008</v>
      </c>
      <c r="V7" s="265"/>
      <c r="W7" s="234">
        <v>0.52750000000000008</v>
      </c>
      <c r="X7" s="270" t="e">
        <f>_xll.qlSimpleQuoteSetValue(F7,W7/100,Trigger)</f>
        <v>#N/A</v>
      </c>
      <c r="Y7" s="180"/>
    </row>
    <row r="8" spans="1:25" ht="11.25" customHeight="1" x14ac:dyDescent="0.2">
      <c r="A8" s="179"/>
      <c r="B8" s="130"/>
      <c r="C8" s="251">
        <f t="shared" si="2"/>
        <v>5</v>
      </c>
      <c r="D8" s="252" t="str">
        <f t="shared" si="3"/>
        <v>X1S</v>
      </c>
      <c r="E8" s="253" t="str">
        <f t="shared" si="0"/>
        <v>GBP5X1S_Quote</v>
      </c>
      <c r="F8" s="253" t="str">
        <f>_xll.qlSimpleQuote(Currency&amp;$C8&amp;$D8&amp;$B8&amp;QuoteSuffix,,RateTickValue,Permanent,Trigger,ObjectOverwrite)</f>
        <v>GBP5X1S_Quote#0000</v>
      </c>
      <c r="G8" s="254" t="str">
        <f>_xll.ohRangeRetrieveError(F8)</f>
        <v/>
      </c>
      <c r="H8" s="217"/>
      <c r="J8" s="179"/>
      <c r="K8" s="266"/>
      <c r="L8" s="266">
        <v>5</v>
      </c>
      <c r="M8" s="266" t="s">
        <v>71</v>
      </c>
      <c r="N8" s="267" t="str">
        <f t="shared" si="1"/>
        <v>GBP5X1S</v>
      </c>
      <c r="O8" s="267" t="str">
        <v>GBP5X1S=ICAP</v>
      </c>
      <c r="P8" s="234">
        <v>0.47625000000000001</v>
      </c>
      <c r="Q8" s="234">
        <v>0.57625000000000004</v>
      </c>
      <c r="R8" s="234">
        <f t="shared" si="4"/>
        <v>0.52625</v>
      </c>
      <c r="S8" s="234">
        <f t="shared" si="5"/>
        <v>9.9999999999999978E-2</v>
      </c>
      <c r="T8" s="265"/>
      <c r="U8" s="132">
        <v>0.53749999999999998</v>
      </c>
      <c r="V8" s="265"/>
      <c r="W8" s="234">
        <v>0.53749999999999998</v>
      </c>
      <c r="X8" s="270" t="e">
        <f>_xll.qlSimpleQuoteSetValue(F8,W8/100,Trigger)</f>
        <v>#N/A</v>
      </c>
      <c r="Y8" s="180"/>
    </row>
    <row r="9" spans="1:25" ht="11.25" customHeight="1" x14ac:dyDescent="0.2">
      <c r="A9" s="179"/>
      <c r="B9" s="130"/>
      <c r="C9" s="251">
        <f t="shared" si="2"/>
        <v>6</v>
      </c>
      <c r="D9" s="252" t="str">
        <f t="shared" si="3"/>
        <v>X1S</v>
      </c>
      <c r="E9" s="253" t="str">
        <f t="shared" si="0"/>
        <v>GBP6X1S_Quote</v>
      </c>
      <c r="F9" s="253" t="str">
        <f>_xll.qlSimpleQuote(Currency&amp;$C9&amp;$D9&amp;$B9&amp;QuoteSuffix,,RateTickValue,Permanent,Trigger,ObjectOverwrite)</f>
        <v>GBP6X1S_Quote#0000</v>
      </c>
      <c r="G9" s="254" t="str">
        <f>_xll.ohRangeRetrieveError(F9)</f>
        <v/>
      </c>
      <c r="H9" s="217"/>
      <c r="J9" s="179"/>
      <c r="K9" s="266"/>
      <c r="L9" s="266">
        <v>6</v>
      </c>
      <c r="M9" s="266" t="s">
        <v>71</v>
      </c>
      <c r="N9" s="267" t="str">
        <f t="shared" si="1"/>
        <v>GBP6X1S</v>
      </c>
      <c r="O9" s="267" t="str">
        <v>GBP6X1S=ICAP</v>
      </c>
      <c r="P9" s="234">
        <v>0.47874999999999995</v>
      </c>
      <c r="Q9" s="234">
        <v>0.57874999999999999</v>
      </c>
      <c r="R9" s="234">
        <f t="shared" si="4"/>
        <v>0.52874999999999994</v>
      </c>
      <c r="S9" s="234">
        <f t="shared" si="5"/>
        <v>9.9999999999999978E-2</v>
      </c>
      <c r="T9" s="265"/>
      <c r="U9" s="132">
        <v>0.55000000000000004</v>
      </c>
      <c r="V9" s="265"/>
      <c r="W9" s="234">
        <v>0.55000000000000004</v>
      </c>
      <c r="X9" s="270" t="e">
        <f>_xll.qlSimpleQuoteSetValue(F9,W9/100,Trigger)</f>
        <v>#N/A</v>
      </c>
      <c r="Y9" s="180"/>
    </row>
    <row r="10" spans="1:25" ht="11.25" customHeight="1" x14ac:dyDescent="0.2">
      <c r="A10" s="179"/>
      <c r="B10" s="130"/>
      <c r="C10" s="251">
        <f t="shared" si="2"/>
        <v>7</v>
      </c>
      <c r="D10" s="252" t="str">
        <f t="shared" si="3"/>
        <v>X1S</v>
      </c>
      <c r="E10" s="253" t="str">
        <f t="shared" si="0"/>
        <v>GBP7X1S_Quote</v>
      </c>
      <c r="F10" s="253" t="str">
        <f>_xll.qlSimpleQuote(Currency&amp;$C10&amp;$D10&amp;$B10&amp;QuoteSuffix,,RateTickValue,Permanent,Trigger,ObjectOverwrite)</f>
        <v>GBP7X1S_Quote#0000</v>
      </c>
      <c r="G10" s="254" t="str">
        <f>_xll.ohRangeRetrieveError(F10)</f>
        <v/>
      </c>
      <c r="H10" s="217"/>
      <c r="J10" s="179"/>
      <c r="K10" s="266"/>
      <c r="L10" s="266">
        <v>7</v>
      </c>
      <c r="M10" s="266" t="s">
        <v>71</v>
      </c>
      <c r="N10" s="267" t="str">
        <f t="shared" si="1"/>
        <v>GBP7X1S</v>
      </c>
      <c r="O10" s="267" t="str">
        <v>GBP7X1S=ICAP</v>
      </c>
      <c r="P10" s="234">
        <v>0.48499999999999999</v>
      </c>
      <c r="Q10" s="234">
        <v>0.58499999999999996</v>
      </c>
      <c r="R10" s="234">
        <f t="shared" si="4"/>
        <v>0.53499999999999992</v>
      </c>
      <c r="S10" s="234">
        <f t="shared" si="5"/>
        <v>9.9999999999999867E-2</v>
      </c>
      <c r="T10" s="265"/>
      <c r="U10" s="132">
        <v>0.56374999999999997</v>
      </c>
      <c r="V10" s="265"/>
      <c r="W10" s="234">
        <v>0.56374999999999997</v>
      </c>
      <c r="X10" s="270" t="e">
        <f>_xll.qlSimpleQuoteSetValue(F10,W10/100,Trigger)</f>
        <v>#N/A</v>
      </c>
      <c r="Y10" s="180"/>
    </row>
    <row r="11" spans="1:25" ht="11.25" customHeight="1" x14ac:dyDescent="0.2">
      <c r="A11" s="179"/>
      <c r="B11" s="130"/>
      <c r="C11" s="251">
        <f t="shared" si="2"/>
        <v>8</v>
      </c>
      <c r="D11" s="252" t="str">
        <f t="shared" si="3"/>
        <v>X1S</v>
      </c>
      <c r="E11" s="253" t="str">
        <f t="shared" si="0"/>
        <v>GBP8X1S_Quote</v>
      </c>
      <c r="F11" s="253" t="str">
        <f>_xll.qlSimpleQuote(Currency&amp;$C11&amp;$D11&amp;$B11&amp;QuoteSuffix,,RateTickValue,Permanent,Trigger,ObjectOverwrite)</f>
        <v>GBP8X1S_Quote#0000</v>
      </c>
      <c r="G11" s="254" t="str">
        <f>_xll.ohRangeRetrieveError(F11)</f>
        <v/>
      </c>
      <c r="H11" s="217"/>
      <c r="J11" s="179"/>
      <c r="K11" s="266"/>
      <c r="L11" s="266">
        <v>8</v>
      </c>
      <c r="M11" s="266" t="s">
        <v>71</v>
      </c>
      <c r="N11" s="267" t="str">
        <f t="shared" si="1"/>
        <v>GBP8X1S</v>
      </c>
      <c r="O11" s="267" t="str">
        <v>GBP8X1S=ICAP</v>
      </c>
      <c r="P11" s="234">
        <v>0.49249999999999999</v>
      </c>
      <c r="Q11" s="234">
        <v>0.59250000000000003</v>
      </c>
      <c r="R11" s="234">
        <f t="shared" si="4"/>
        <v>0.54249999999999998</v>
      </c>
      <c r="S11" s="234">
        <f t="shared" si="5"/>
        <v>9.9999999999999978E-2</v>
      </c>
      <c r="T11" s="265"/>
      <c r="U11" s="132">
        <v>0.58125000000000004</v>
      </c>
      <c r="V11" s="265"/>
      <c r="W11" s="234">
        <v>0.58125000000000004</v>
      </c>
      <c r="X11" s="270" t="e">
        <f>_xll.qlSimpleQuoteSetValue(F11,W11/100,Trigger)</f>
        <v>#N/A</v>
      </c>
      <c r="Y11" s="180"/>
    </row>
    <row r="12" spans="1:25" ht="11.25" customHeight="1" x14ac:dyDescent="0.2">
      <c r="A12" s="179"/>
      <c r="B12" s="130"/>
      <c r="C12" s="251">
        <f t="shared" si="2"/>
        <v>9</v>
      </c>
      <c r="D12" s="252" t="str">
        <f t="shared" si="3"/>
        <v>X1S</v>
      </c>
      <c r="E12" s="253" t="str">
        <f t="shared" si="0"/>
        <v>GBP9X1S_Quote</v>
      </c>
      <c r="F12" s="253" t="str">
        <f>_xll.qlSimpleQuote(Currency&amp;$C12&amp;$D12&amp;$B12&amp;QuoteSuffix,,RateTickValue,Permanent,Trigger,ObjectOverwrite)</f>
        <v>GBP9X1S_Quote#0000</v>
      </c>
      <c r="G12" s="254" t="str">
        <f>_xll.ohRangeRetrieveError(F12)</f>
        <v/>
      </c>
      <c r="H12" s="217"/>
      <c r="J12" s="179"/>
      <c r="K12" s="266"/>
      <c r="L12" s="266">
        <v>9</v>
      </c>
      <c r="M12" s="266" t="s">
        <v>71</v>
      </c>
      <c r="N12" s="267" t="str">
        <f t="shared" si="1"/>
        <v>GBP9X1S</v>
      </c>
      <c r="O12" s="267" t="str">
        <v>GBP9X1S=ICAP</v>
      </c>
      <c r="P12" s="234">
        <v>0.5</v>
      </c>
      <c r="Q12" s="234">
        <v>0.6</v>
      </c>
      <c r="R12" s="234">
        <f t="shared" si="4"/>
        <v>0.55000000000000004</v>
      </c>
      <c r="S12" s="234">
        <f t="shared" si="5"/>
        <v>0.10000000000000009</v>
      </c>
      <c r="T12" s="265"/>
      <c r="U12" s="132">
        <v>0.60125000000000006</v>
      </c>
      <c r="V12" s="265"/>
      <c r="W12" s="234">
        <v>0.60125000000000006</v>
      </c>
      <c r="X12" s="270" t="e">
        <f>_xll.qlSimpleQuoteSetValue(F12,W12/100,Trigger)</f>
        <v>#N/A</v>
      </c>
      <c r="Y12" s="180"/>
    </row>
    <row r="13" spans="1:25" ht="11.25" customHeight="1" x14ac:dyDescent="0.2">
      <c r="A13" s="179"/>
      <c r="B13" s="130"/>
      <c r="C13" s="251">
        <f t="shared" si="2"/>
        <v>10</v>
      </c>
      <c r="D13" s="252" t="str">
        <f t="shared" si="3"/>
        <v>X1S</v>
      </c>
      <c r="E13" s="253" t="str">
        <f t="shared" si="0"/>
        <v>GBP10X1S_Quote</v>
      </c>
      <c r="F13" s="253" t="str">
        <f>_xll.qlSimpleQuote(Currency&amp;$C13&amp;$D13&amp;$B13&amp;QuoteSuffix,,RateTickValue,Permanent,Trigger,ObjectOverwrite)</f>
        <v>GBP10X1S_Quote#0000</v>
      </c>
      <c r="G13" s="254" t="str">
        <f>_xll.ohRangeRetrieveError(F13)</f>
        <v/>
      </c>
      <c r="H13" s="217"/>
      <c r="J13" s="179"/>
      <c r="K13" s="266"/>
      <c r="L13" s="266">
        <v>10</v>
      </c>
      <c r="M13" s="266" t="s">
        <v>71</v>
      </c>
      <c r="N13" s="267" t="str">
        <f t="shared" si="1"/>
        <v>GBP10X1S</v>
      </c>
      <c r="O13" s="267" t="str">
        <v>GBP10X1S=ICAP</v>
      </c>
      <c r="P13" s="234">
        <v>0.50875000000000004</v>
      </c>
      <c r="Q13" s="234">
        <v>0.60875000000000001</v>
      </c>
      <c r="R13" s="234">
        <f t="shared" si="4"/>
        <v>0.55875000000000008</v>
      </c>
      <c r="S13" s="234">
        <f t="shared" si="5"/>
        <v>0.10000000000000009</v>
      </c>
      <c r="T13" s="265"/>
      <c r="U13" s="132">
        <v>0.61874999999999991</v>
      </c>
      <c r="V13" s="265"/>
      <c r="W13" s="234">
        <v>0.61874999999999991</v>
      </c>
      <c r="X13" s="270" t="e">
        <f>_xll.qlSimpleQuoteSetValue(F13,W13/100,Trigger)</f>
        <v>#N/A</v>
      </c>
      <c r="Y13" s="180"/>
    </row>
    <row r="14" spans="1:25" ht="11.25" customHeight="1" x14ac:dyDescent="0.2">
      <c r="A14" s="179"/>
      <c r="B14" s="130"/>
      <c r="C14" s="251">
        <f t="shared" si="2"/>
        <v>11</v>
      </c>
      <c r="D14" s="252" t="str">
        <f t="shared" si="3"/>
        <v>X1S</v>
      </c>
      <c r="E14" s="253" t="str">
        <f t="shared" si="0"/>
        <v>GBP11X1S_Quote</v>
      </c>
      <c r="F14" s="253" t="str">
        <f>_xll.qlSimpleQuote(Currency&amp;$C14&amp;$D14&amp;$B14&amp;QuoteSuffix,,RateTickValue,Permanent,Trigger,ObjectOverwrite)</f>
        <v>GBP11X1S_Quote#0000</v>
      </c>
      <c r="G14" s="254" t="str">
        <f>_xll.ohRangeRetrieveError(F14)</f>
        <v/>
      </c>
      <c r="H14" s="217"/>
      <c r="J14" s="179"/>
      <c r="K14" s="266"/>
      <c r="L14" s="266">
        <v>11</v>
      </c>
      <c r="M14" s="266" t="s">
        <v>71</v>
      </c>
      <c r="N14" s="267" t="str">
        <f t="shared" si="1"/>
        <v>GBP11X1S</v>
      </c>
      <c r="O14" s="267" t="str">
        <v>GBP11X1S=ICAP</v>
      </c>
      <c r="P14" s="234">
        <v>0.52124999999999999</v>
      </c>
      <c r="Q14" s="234">
        <v>0.62125000000000008</v>
      </c>
      <c r="R14" s="234">
        <f t="shared" si="4"/>
        <v>0.57125000000000004</v>
      </c>
      <c r="S14" s="234">
        <f t="shared" si="5"/>
        <v>0.10000000000000009</v>
      </c>
      <c r="T14" s="265"/>
      <c r="U14" s="132">
        <v>0.63874999999999993</v>
      </c>
      <c r="V14" s="265"/>
      <c r="W14" s="234">
        <v>0.63874999999999993</v>
      </c>
      <c r="X14" s="270" t="e">
        <f>_xll.qlSimpleQuoteSetValue(F14,W14/100,Trigger)</f>
        <v>#N/A</v>
      </c>
      <c r="Y14" s="180"/>
    </row>
    <row r="15" spans="1:25" ht="11.25" customHeight="1" x14ac:dyDescent="0.2">
      <c r="A15" s="179"/>
      <c r="B15" s="131"/>
      <c r="C15" s="255">
        <f t="shared" si="2"/>
        <v>12</v>
      </c>
      <c r="D15" s="256" t="str">
        <f t="shared" si="3"/>
        <v>X1S</v>
      </c>
      <c r="E15" s="257" t="str">
        <f t="shared" si="0"/>
        <v>GBP12X1S_Quote</v>
      </c>
      <c r="F15" s="257" t="str">
        <f>_xll.qlSimpleQuote(Currency&amp;$C15&amp;$D15&amp;$B15&amp;QuoteSuffix,,RateTickValue,Permanent,Trigger,ObjectOverwrite)</f>
        <v>GBP12X1S_Quote#0000</v>
      </c>
      <c r="G15" s="258" t="str">
        <f>_xll.ohRangeRetrieveError(F15)</f>
        <v/>
      </c>
      <c r="H15" s="217"/>
      <c r="J15" s="179"/>
      <c r="K15" s="268"/>
      <c r="L15" s="268">
        <v>12</v>
      </c>
      <c r="M15" s="268" t="s">
        <v>71</v>
      </c>
      <c r="N15" s="269" t="str">
        <f t="shared" si="1"/>
        <v>GBP12X1S</v>
      </c>
      <c r="O15" s="269" t="str">
        <v>GBP12X1S=ICAP</v>
      </c>
      <c r="P15" s="236">
        <v>0.53125</v>
      </c>
      <c r="Q15" s="236">
        <v>0.63124999999999998</v>
      </c>
      <c r="R15" s="236">
        <f t="shared" si="4"/>
        <v>0.58125000000000004</v>
      </c>
      <c r="S15" s="236">
        <f t="shared" si="5"/>
        <v>0.10000000000000009</v>
      </c>
      <c r="T15" s="265"/>
      <c r="U15" s="134">
        <v>0.66250000000000009</v>
      </c>
      <c r="V15" s="265"/>
      <c r="W15" s="236">
        <v>0.66250000000000009</v>
      </c>
      <c r="X15" s="271" t="e">
        <f>_xll.qlSimpleQuoteSetValue(F15,W15/100,Trigger)</f>
        <v>#N/A</v>
      </c>
      <c r="Y15" s="180"/>
    </row>
    <row r="16" spans="1:25" ht="11.25" customHeight="1" x14ac:dyDescent="0.2">
      <c r="A16" s="218"/>
      <c r="B16" s="219"/>
      <c r="C16" s="219"/>
      <c r="D16" s="219"/>
      <c r="E16" s="219"/>
      <c r="F16" s="220"/>
      <c r="G16" s="220"/>
      <c r="H16" s="221"/>
      <c r="J16" s="218"/>
      <c r="K16" s="219"/>
      <c r="L16" s="219"/>
      <c r="M16" s="219"/>
      <c r="N16" s="219"/>
      <c r="O16" s="219"/>
      <c r="P16" s="219"/>
      <c r="Q16" s="219"/>
      <c r="R16" s="219"/>
      <c r="S16" s="219"/>
      <c r="T16" s="219"/>
      <c r="U16" s="219"/>
      <c r="V16" s="219"/>
      <c r="W16" s="219"/>
      <c r="X16" s="219"/>
      <c r="Y16" s="260"/>
    </row>
  </sheetData>
  <conditionalFormatting sqref="X5:X11">
    <cfRule type="cellIs" dxfId="29" priority="3" stopIfTrue="1" operator="greaterThan">
      <formula>0</formula>
    </cfRule>
    <cfRule type="cellIs" dxfId="28" priority="4" stopIfTrue="1" operator="lessThan">
      <formula>0</formula>
    </cfRule>
  </conditionalFormatting>
  <conditionalFormatting sqref="X12:X15">
    <cfRule type="cellIs" dxfId="27" priority="1" stopIfTrue="1" operator="greaterThan">
      <formula>0</formula>
    </cfRule>
    <cfRule type="cellIs" dxfId="2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
  <sheetViews>
    <sheetView topLeftCell="I1" workbookViewId="0">
      <selection activeCell="O4" sqref="O4"/>
    </sheetView>
  </sheetViews>
  <sheetFormatPr defaultRowHeight="11.25" customHeight="1" outlineLevelCol="1" x14ac:dyDescent="0.2"/>
  <cols>
    <col min="1" max="1" width="2.7109375" style="241" hidden="1" customWidth="1" outlineLevel="1"/>
    <col min="2" max="2" width="6" style="241" hidden="1" customWidth="1" outlineLevel="1"/>
    <col min="3" max="4" width="4" style="241" hidden="1" customWidth="1" outlineLevel="1"/>
    <col min="5" max="5" width="19.28515625" style="241" hidden="1" customWidth="1" outlineLevel="1"/>
    <col min="6" max="6" width="25.7109375" style="242" hidden="1" customWidth="1" outlineLevel="1"/>
    <col min="7" max="7" width="25.7109375" style="241" hidden="1" customWidth="1" outlineLevel="1"/>
    <col min="8" max="8" width="2.7109375" style="241" hidden="1" customWidth="1" outlineLevel="1"/>
    <col min="9" max="9" width="2.7109375" style="241" customWidth="1" collapsed="1"/>
    <col min="10" max="10" width="2.7109375" style="241" customWidth="1"/>
    <col min="11" max="13" width="4.28515625" style="241" customWidth="1"/>
    <col min="14" max="14" width="14.7109375" style="241" customWidth="1"/>
    <col min="15" max="15" width="18.7109375" style="241" customWidth="1"/>
    <col min="16" max="19" width="10.7109375" style="241" customWidth="1"/>
    <col min="20" max="20" width="2.7109375" style="241" customWidth="1"/>
    <col min="21" max="21" width="10.7109375" style="241" customWidth="1"/>
    <col min="22" max="22" width="2.7109375" style="241" customWidth="1"/>
    <col min="23" max="24" width="10.7109375" style="241" customWidth="1"/>
    <col min="25" max="26" width="2.7109375" style="241" customWidth="1"/>
    <col min="27" max="29" width="9.140625" style="241"/>
    <col min="30" max="30" width="2.7109375" style="241" customWidth="1"/>
    <col min="31" max="16384" width="9.140625" style="241"/>
  </cols>
  <sheetData>
    <row r="1" spans="1:25" ht="11.25" customHeight="1" x14ac:dyDescent="0.2">
      <c r="A1" s="298"/>
      <c r="B1" s="208"/>
      <c r="C1" s="70"/>
      <c r="D1" s="70"/>
      <c r="E1" s="70"/>
      <c r="F1" s="322"/>
      <c r="G1" s="70"/>
      <c r="H1" s="71"/>
      <c r="J1" s="207" t="s">
        <v>169</v>
      </c>
      <c r="K1" s="178"/>
      <c r="L1" s="178"/>
      <c r="M1" s="178"/>
      <c r="N1" s="178"/>
      <c r="O1" s="178"/>
      <c r="P1" s="178"/>
      <c r="Q1" s="178"/>
      <c r="R1" s="178"/>
      <c r="S1" s="178"/>
      <c r="T1" s="178"/>
      <c r="U1" s="178"/>
      <c r="V1" s="178"/>
      <c r="W1" s="178"/>
      <c r="X1" s="178"/>
      <c r="Y1" s="215"/>
    </row>
    <row r="2" spans="1:25" ht="11.25" customHeight="1" x14ac:dyDescent="0.2">
      <c r="A2" s="72"/>
      <c r="B2" s="175"/>
      <c r="C2" s="175"/>
      <c r="D2" s="175"/>
      <c r="E2" s="175"/>
      <c r="F2" s="75"/>
      <c r="G2" s="175"/>
      <c r="H2" s="213"/>
      <c r="J2" s="216"/>
      <c r="K2" s="174"/>
      <c r="L2" s="177"/>
      <c r="M2" s="177"/>
      <c r="N2" s="177"/>
      <c r="O2" s="261" t="str">
        <f>VLOOKUP(J1,AreaTable,2,FALSE)</f>
        <v>ICAP</v>
      </c>
      <c r="P2" s="177"/>
      <c r="Q2" s="177"/>
      <c r="R2" s="174"/>
      <c r="S2" s="174"/>
      <c r="T2" s="177"/>
      <c r="U2" s="177"/>
      <c r="V2" s="177"/>
      <c r="W2" s="177"/>
      <c r="X2" s="196">
        <f>_xll.ohTrigger(X5:X43)</f>
        <v>1</v>
      </c>
      <c r="Y2" s="217"/>
    </row>
    <row r="3" spans="1:25" ht="11.25" customHeight="1" x14ac:dyDescent="0.2">
      <c r="A3" s="209"/>
      <c r="B3" s="175"/>
      <c r="C3" s="175"/>
      <c r="D3" s="175"/>
      <c r="E3" s="175"/>
      <c r="F3" s="75"/>
      <c r="G3" s="175"/>
      <c r="H3" s="213"/>
      <c r="J3" s="179"/>
      <c r="K3" s="177"/>
      <c r="L3" s="174"/>
      <c r="M3" s="174"/>
      <c r="N3" s="174"/>
      <c r="O3" s="174"/>
      <c r="P3" s="174"/>
      <c r="Q3" s="174"/>
      <c r="R3" s="174"/>
      <c r="S3" s="174"/>
      <c r="T3" s="177"/>
      <c r="U3" s="177"/>
      <c r="V3" s="177"/>
      <c r="W3" s="174"/>
      <c r="X3" s="210"/>
      <c r="Y3" s="180"/>
    </row>
    <row r="4" spans="1:25" ht="21" customHeight="1" x14ac:dyDescent="0.2">
      <c r="A4" s="179"/>
      <c r="B4" s="191" t="s">
        <v>20</v>
      </c>
      <c r="C4" s="191"/>
      <c r="D4" s="191"/>
      <c r="E4" s="192" t="s">
        <v>145</v>
      </c>
      <c r="F4" s="192" t="s">
        <v>165</v>
      </c>
      <c r="G4" s="214" t="s">
        <v>164</v>
      </c>
      <c r="H4" s="217"/>
      <c r="J4" s="179"/>
      <c r="K4" s="193"/>
      <c r="L4" s="195"/>
      <c r="M4" s="193"/>
      <c r="N4" s="193" t="s">
        <v>126</v>
      </c>
      <c r="O4" s="194" t="str">
        <f>_xll.RData(O5:O43,P4:Q4,,ReutersRtMode,,P5)</f>
        <v>Real-Time Engine Initialization Error</v>
      </c>
      <c r="P4" s="184" t="s">
        <v>100</v>
      </c>
      <c r="Q4" s="184" t="s">
        <v>79</v>
      </c>
      <c r="R4" s="185" t="s">
        <v>175</v>
      </c>
      <c r="S4" s="185" t="s">
        <v>162</v>
      </c>
      <c r="T4" s="177"/>
      <c r="U4" s="184" t="s">
        <v>97</v>
      </c>
      <c r="V4" s="177"/>
      <c r="W4" s="193" t="s">
        <v>96</v>
      </c>
      <c r="X4" s="193" t="s">
        <v>95</v>
      </c>
      <c r="Y4" s="180"/>
    </row>
    <row r="5" spans="1:25" ht="11.25" customHeight="1" x14ac:dyDescent="0.2">
      <c r="A5" s="179"/>
      <c r="B5" s="130" t="str">
        <f t="shared" ref="B5:B7" si="0">K5</f>
        <v>6M</v>
      </c>
      <c r="C5" s="251" t="str">
        <f t="shared" ref="C5:C7" si="1">L5</f>
        <v>AM</v>
      </c>
      <c r="D5" s="252" t="str">
        <f t="shared" ref="D5:D7" si="2">M5</f>
        <v>3L</v>
      </c>
      <c r="E5" s="253" t="str">
        <f t="shared" ref="E5:E43" si="3">Currency&amp;$C5&amp;$D5&amp;$B5&amp;QuoteSuffix</f>
        <v>GBPAM3L6M_Quote</v>
      </c>
      <c r="F5" s="253" t="str">
        <f>_xll.qlSimpleQuote(Currency&amp;$C5&amp;$D5&amp;$B5&amp;QuoteSuffix,,RateTickValue,Permanent,Trigger,ObjectOverwrite)</f>
        <v>GBPAM3L6M_Quote#0000</v>
      </c>
      <c r="G5" s="254" t="str">
        <f>_xll.ohRangeRetrieveError(F5)</f>
        <v/>
      </c>
      <c r="H5" s="217"/>
      <c r="J5" s="179"/>
      <c r="K5" s="266" t="s">
        <v>11</v>
      </c>
      <c r="L5" s="266" t="s">
        <v>213</v>
      </c>
      <c r="M5" s="266" t="s">
        <v>208</v>
      </c>
      <c r="N5" s="267" t="str">
        <f t="shared" ref="N5:N43" si="4">Currency&amp;$L5&amp;$M5&amp;$K5</f>
        <v>GBPAM3L6M</v>
      </c>
      <c r="O5" s="267" t="str">
        <f t="array" ref="O5:O43">Instruments&amp;"="&amp;VLOOKUP(Contributor,ContributorTable,2,FALSE)</f>
        <v>GBPAM3L6M=ICAP</v>
      </c>
      <c r="P5" s="234">
        <v>0.58299999999999996</v>
      </c>
      <c r="Q5" s="234">
        <v>0.61299999999999999</v>
      </c>
      <c r="R5" s="234">
        <f t="shared" ref="R5:R43" si="5">IF(ISERROR(AVERAGE(P5,Q5)),#NUM!,AVERAGE(P5,Q5))</f>
        <v>0.59799999999999998</v>
      </c>
      <c r="S5" s="234">
        <f t="shared" ref="S5:S43" si="6">(R5-P5)*2</f>
        <v>3.0000000000000027E-2</v>
      </c>
      <c r="T5" s="265"/>
      <c r="U5" s="132">
        <v>0.61699999999999999</v>
      </c>
      <c r="V5" s="265"/>
      <c r="W5" s="234">
        <f t="array" ref="W5:W43">QuoteStatic</f>
        <v>0.61699999999999999</v>
      </c>
      <c r="X5" s="270" t="e">
        <f>_xll.qlSimpleQuoteSetValue(F5,W5/100,Trigger)</f>
        <v>#N/A</v>
      </c>
      <c r="Y5" s="180"/>
    </row>
    <row r="6" spans="1:25" ht="11.25" customHeight="1" x14ac:dyDescent="0.2">
      <c r="A6" s="179"/>
      <c r="B6" s="130" t="str">
        <f t="shared" si="0"/>
        <v>9M</v>
      </c>
      <c r="C6" s="251" t="str">
        <f t="shared" si="1"/>
        <v>AM</v>
      </c>
      <c r="D6" s="252" t="str">
        <f t="shared" si="2"/>
        <v>3L</v>
      </c>
      <c r="E6" s="253" t="str">
        <f t="shared" si="3"/>
        <v>GBPAM3L9M_Quote</v>
      </c>
      <c r="F6" s="253" t="str">
        <f>_xll.qlSimpleQuote(Currency&amp;$C6&amp;$D6&amp;$B6&amp;QuoteSuffix,,RateTickValue,Permanent,Trigger,ObjectOverwrite)</f>
        <v>GBPAM3L9M_Quote#0000</v>
      </c>
      <c r="G6" s="254" t="str">
        <f>_xll.ohRangeRetrieveError(F6)</f>
        <v/>
      </c>
      <c r="H6" s="217"/>
      <c r="J6" s="179"/>
      <c r="K6" s="266" t="s">
        <v>8</v>
      </c>
      <c r="L6" s="266" t="s">
        <v>213</v>
      </c>
      <c r="M6" s="266" t="s">
        <v>208</v>
      </c>
      <c r="N6" s="267" t="str">
        <f t="shared" si="4"/>
        <v>GBPAM3L9M</v>
      </c>
      <c r="O6" s="267" t="str">
        <v>GBPAM3L9M=ICAP</v>
      </c>
      <c r="P6" s="234">
        <v>0.60899999999999999</v>
      </c>
      <c r="Q6" s="234">
        <v>0.63900000000000001</v>
      </c>
      <c r="R6" s="234">
        <f t="shared" ref="R6:R7" si="7">IF(ISERROR(AVERAGE(P6,Q6)),#NUM!,AVERAGE(P6,Q6))</f>
        <v>0.624</v>
      </c>
      <c r="S6" s="234">
        <f t="shared" ref="S6:S7" si="8">(R6-P6)*2</f>
        <v>3.0000000000000027E-2</v>
      </c>
      <c r="T6" s="265"/>
      <c r="U6" s="132">
        <v>0.67500000000000004</v>
      </c>
      <c r="V6" s="265"/>
      <c r="W6" s="234">
        <v>0.67500000000000004</v>
      </c>
      <c r="X6" s="270" t="e">
        <f>_xll.qlSimpleQuoteSetValue(F6,W6/100,Trigger)</f>
        <v>#N/A</v>
      </c>
      <c r="Y6" s="180"/>
    </row>
    <row r="7" spans="1:25" ht="11.25" customHeight="1" x14ac:dyDescent="0.2">
      <c r="A7" s="179"/>
      <c r="B7" s="130" t="str">
        <f t="shared" si="0"/>
        <v>1Y</v>
      </c>
      <c r="C7" s="251" t="str">
        <f t="shared" si="1"/>
        <v>AM</v>
      </c>
      <c r="D7" s="252" t="str">
        <f t="shared" si="2"/>
        <v>3L</v>
      </c>
      <c r="E7" s="253" t="str">
        <f t="shared" si="3"/>
        <v>GBPAM3L1Y_Quote</v>
      </c>
      <c r="F7" s="253" t="str">
        <f>_xll.qlSimpleQuote(Currency&amp;$C7&amp;$D7&amp;$B7&amp;QuoteSuffix,,RateTickValue,Permanent,Trigger,ObjectOverwrite)</f>
        <v>GBPAM3L1Y_Quote#0000</v>
      </c>
      <c r="G7" s="254" t="str">
        <f>_xll.ohRangeRetrieveError(F7)</f>
        <v/>
      </c>
      <c r="H7" s="217"/>
      <c r="J7" s="179"/>
      <c r="K7" s="266" t="s">
        <v>5</v>
      </c>
      <c r="L7" s="266" t="s">
        <v>213</v>
      </c>
      <c r="M7" s="266" t="s">
        <v>208</v>
      </c>
      <c r="N7" s="267" t="str">
        <f t="shared" si="4"/>
        <v>GBPAM3L1Y</v>
      </c>
      <c r="O7" s="267" t="str">
        <v>GBPAM3L1Y=ICAP</v>
      </c>
      <c r="P7" s="234">
        <v>0.64300000000000002</v>
      </c>
      <c r="Q7" s="234">
        <v>0.67300000000000004</v>
      </c>
      <c r="R7" s="234">
        <f t="shared" si="7"/>
        <v>0.65800000000000003</v>
      </c>
      <c r="S7" s="234">
        <f t="shared" si="8"/>
        <v>3.0000000000000027E-2</v>
      </c>
      <c r="T7" s="265"/>
      <c r="U7" s="132">
        <v>0.74399999999999999</v>
      </c>
      <c r="V7" s="265"/>
      <c r="W7" s="234">
        <v>0.74399999999999999</v>
      </c>
      <c r="X7" s="270" t="e">
        <f>_xll.qlSimpleQuoteSetValue(F7,W7/100,Trigger)</f>
        <v>#N/A</v>
      </c>
      <c r="Y7" s="180"/>
    </row>
    <row r="8" spans="1:25" ht="11.25" customHeight="1" x14ac:dyDescent="0.2">
      <c r="A8" s="179"/>
      <c r="B8" s="130" t="str">
        <f t="shared" ref="B8:D43" si="9">K8</f>
        <v>15M</v>
      </c>
      <c r="C8" s="251" t="str">
        <f t="shared" si="9"/>
        <v>AM</v>
      </c>
      <c r="D8" s="252" t="str">
        <f t="shared" si="9"/>
        <v>3L</v>
      </c>
      <c r="E8" s="253" t="str">
        <f t="shared" si="3"/>
        <v>GBPAM3L15M_Quote</v>
      </c>
      <c r="F8" s="253" t="str">
        <f>_xll.qlSimpleQuote(Currency&amp;$C8&amp;$D8&amp;$B8&amp;QuoteSuffix,,RateTickValue,Permanent,Trigger,ObjectOverwrite)</f>
        <v>GBPAM3L15M_Quote#0000</v>
      </c>
      <c r="G8" s="254" t="str">
        <f>_xll.ohRangeRetrieveError(F8)</f>
        <v/>
      </c>
      <c r="H8" s="217"/>
      <c r="J8" s="179"/>
      <c r="K8" s="266" t="s">
        <v>60</v>
      </c>
      <c r="L8" s="266" t="s">
        <v>213</v>
      </c>
      <c r="M8" s="266" t="s">
        <v>208</v>
      </c>
      <c r="N8" s="267" t="str">
        <f t="shared" si="4"/>
        <v>GBPAM3L15M</v>
      </c>
      <c r="O8" s="267" t="str">
        <v>GBPAM3L15M=ICAP</v>
      </c>
      <c r="P8" s="234">
        <v>0.68200000000000005</v>
      </c>
      <c r="Q8" s="234">
        <v>0.71199999999999997</v>
      </c>
      <c r="R8" s="234">
        <f t="shared" si="5"/>
        <v>0.69700000000000006</v>
      </c>
      <c r="S8" s="234">
        <f t="shared" si="6"/>
        <v>3.0000000000000027E-2</v>
      </c>
      <c r="T8" s="265"/>
      <c r="U8" s="132">
        <v>0.81799999999999995</v>
      </c>
      <c r="V8" s="265"/>
      <c r="W8" s="234">
        <v>0.81799999999999995</v>
      </c>
      <c r="X8" s="270" t="e">
        <f>_xll.qlSimpleQuoteSetValue(F8,W8/100,Trigger)</f>
        <v>#N/A</v>
      </c>
      <c r="Y8" s="180"/>
    </row>
    <row r="9" spans="1:25" ht="11.25" customHeight="1" x14ac:dyDescent="0.2">
      <c r="A9" s="179"/>
      <c r="B9" s="130" t="str">
        <f t="shared" si="9"/>
        <v>18M</v>
      </c>
      <c r="C9" s="251" t="str">
        <f t="shared" si="9"/>
        <v>AM</v>
      </c>
      <c r="D9" s="252" t="str">
        <f t="shared" si="9"/>
        <v>3L</v>
      </c>
      <c r="E9" s="253" t="str">
        <f t="shared" si="3"/>
        <v>GBPAM3L18M_Quote</v>
      </c>
      <c r="F9" s="253" t="str">
        <f>_xll.qlSimpleQuote(Currency&amp;$C9&amp;$D9&amp;$B9&amp;QuoteSuffix,,RateTickValue,Permanent,Trigger,ObjectOverwrite)</f>
        <v>GBPAM3L18M_Quote#0000</v>
      </c>
      <c r="G9" s="254" t="str">
        <f>_xll.ohRangeRetrieveError(F9)</f>
        <v/>
      </c>
      <c r="H9" s="217"/>
      <c r="J9" s="179"/>
      <c r="K9" s="266" t="s">
        <v>59</v>
      </c>
      <c r="L9" s="266" t="s">
        <v>213</v>
      </c>
      <c r="M9" s="266" t="s">
        <v>208</v>
      </c>
      <c r="N9" s="267" t="str">
        <f t="shared" si="4"/>
        <v>GBPAM3L18M</v>
      </c>
      <c r="O9" s="267" t="str">
        <v>GBPAM3L18M=ICAP</v>
      </c>
      <c r="P9" s="234">
        <v>0.72699999999999998</v>
      </c>
      <c r="Q9" s="234">
        <v>0.75700000000000001</v>
      </c>
      <c r="R9" s="234">
        <f t="shared" si="5"/>
        <v>0.74199999999999999</v>
      </c>
      <c r="S9" s="234">
        <f t="shared" si="6"/>
        <v>3.0000000000000027E-2</v>
      </c>
      <c r="T9" s="265"/>
      <c r="U9" s="132">
        <v>0.89700000000000002</v>
      </c>
      <c r="V9" s="265"/>
      <c r="W9" s="234">
        <v>0.89700000000000002</v>
      </c>
      <c r="X9" s="270" t="e">
        <f>_xll.qlSimpleQuoteSetValue(F9,W9/100,Trigger)</f>
        <v>#N/A</v>
      </c>
      <c r="Y9" s="180"/>
    </row>
    <row r="10" spans="1:25" ht="11.25" customHeight="1" x14ac:dyDescent="0.2">
      <c r="A10" s="179"/>
      <c r="B10" s="130" t="str">
        <f t="shared" si="9"/>
        <v>21M</v>
      </c>
      <c r="C10" s="251" t="str">
        <f t="shared" si="9"/>
        <v>AM</v>
      </c>
      <c r="D10" s="252" t="str">
        <f t="shared" si="9"/>
        <v>3L</v>
      </c>
      <c r="E10" s="253" t="str">
        <f t="shared" si="3"/>
        <v>GBPAM3L21M_Quote</v>
      </c>
      <c r="F10" s="253" t="str">
        <f>_xll.qlSimpleQuote(Currency&amp;$C10&amp;$D10&amp;$B10&amp;QuoteSuffix,,RateTickValue,Permanent,Trigger,ObjectOverwrite)</f>
        <v>GBPAM3L21M_Quote#0000</v>
      </c>
      <c r="G10" s="254" t="str">
        <f>_xll.ohRangeRetrieveError(F10)</f>
        <v/>
      </c>
      <c r="H10" s="217"/>
      <c r="J10" s="179"/>
      <c r="K10" s="266" t="s">
        <v>58</v>
      </c>
      <c r="L10" s="266" t="s">
        <v>213</v>
      </c>
      <c r="M10" s="266" t="s">
        <v>208</v>
      </c>
      <c r="N10" s="267" t="str">
        <f t="shared" si="4"/>
        <v>GBPAM3L21M</v>
      </c>
      <c r="O10" s="267" t="str">
        <v>GBPAM3L21M=ICAP</v>
      </c>
      <c r="P10" s="234" t="s">
        <v>125</v>
      </c>
      <c r="Q10" s="234" t="s">
        <v>125</v>
      </c>
      <c r="R10" s="234" t="e">
        <f t="shared" si="5"/>
        <v>#NUM!</v>
      </c>
      <c r="S10" s="234" t="e">
        <f t="shared" si="6"/>
        <v>#NUM!</v>
      </c>
      <c r="T10" s="265"/>
      <c r="U10" s="132" t="e">
        <v>#NUM!</v>
      </c>
      <c r="V10" s="265"/>
      <c r="W10" s="234" t="e">
        <v>#NUM!</v>
      </c>
      <c r="X10" s="270">
        <f>_xll.qlSimpleQuoteSetValue(F10,W10/100,Trigger)</f>
        <v>0</v>
      </c>
      <c r="Y10" s="180"/>
    </row>
    <row r="11" spans="1:25" ht="11.25" customHeight="1" x14ac:dyDescent="0.2">
      <c r="A11" s="179"/>
      <c r="B11" s="130" t="str">
        <f t="shared" si="9"/>
        <v>2Y</v>
      </c>
      <c r="C11" s="251" t="str">
        <f t="shared" si="9"/>
        <v>AM</v>
      </c>
      <c r="D11" s="252" t="str">
        <f t="shared" si="9"/>
        <v>3L</v>
      </c>
      <c r="E11" s="253" t="str">
        <f t="shared" si="3"/>
        <v>GBPAM3L2Y_Quote</v>
      </c>
      <c r="F11" s="253" t="str">
        <f>_xll.qlSimpleQuote(Currency&amp;$C11&amp;$D11&amp;$B11&amp;QuoteSuffix,,RateTickValue,Permanent,Trigger,ObjectOverwrite)</f>
        <v>GBPAM3L2Y_Quote#0000</v>
      </c>
      <c r="G11" s="254" t="str">
        <f>_xll.ohRangeRetrieveError(F11)</f>
        <v/>
      </c>
      <c r="H11" s="217"/>
      <c r="J11" s="179"/>
      <c r="K11" s="266" t="s">
        <v>54</v>
      </c>
      <c r="L11" s="266" t="s">
        <v>213</v>
      </c>
      <c r="M11" s="266" t="s">
        <v>208</v>
      </c>
      <c r="N11" s="267" t="str">
        <f t="shared" si="4"/>
        <v>GBPAM3L2Y</v>
      </c>
      <c r="O11" s="267" t="str">
        <v>GBPAM3L2Y=ICAP</v>
      </c>
      <c r="P11" s="234" t="s">
        <v>125</v>
      </c>
      <c r="Q11" s="234" t="s">
        <v>125</v>
      </c>
      <c r="R11" s="234" t="e">
        <f t="shared" si="5"/>
        <v>#NUM!</v>
      </c>
      <c r="S11" s="234" t="e">
        <f t="shared" si="6"/>
        <v>#NUM!</v>
      </c>
      <c r="T11" s="265"/>
      <c r="U11" s="132" t="e">
        <v>#NUM!</v>
      </c>
      <c r="V11" s="265"/>
      <c r="W11" s="234" t="e">
        <v>#NUM!</v>
      </c>
      <c r="X11" s="270">
        <f>_xll.qlSimpleQuoteSetValue(F11,W11/100,Trigger)</f>
        <v>0</v>
      </c>
      <c r="Y11" s="180"/>
    </row>
    <row r="12" spans="1:25" ht="11.25" customHeight="1" x14ac:dyDescent="0.2">
      <c r="A12" s="179"/>
      <c r="B12" s="130" t="str">
        <f t="shared" si="9"/>
        <v>3Y</v>
      </c>
      <c r="C12" s="251" t="str">
        <f t="shared" si="9"/>
        <v>AM</v>
      </c>
      <c r="D12" s="252" t="str">
        <f t="shared" si="9"/>
        <v>3L</v>
      </c>
      <c r="E12" s="253" t="str">
        <f t="shared" si="3"/>
        <v>GBPAM3L3Y_Quote</v>
      </c>
      <c r="F12" s="253" t="str">
        <f>_xll.qlSimpleQuote(Currency&amp;$C12&amp;$D12&amp;$B12&amp;QuoteSuffix,,RateTickValue,Permanent,Trigger,ObjectOverwrite)</f>
        <v>GBPAM3L3Y_Quote#0000</v>
      </c>
      <c r="G12" s="254" t="str">
        <f>_xll.ohRangeRetrieveError(F12)</f>
        <v/>
      </c>
      <c r="H12" s="217"/>
      <c r="J12" s="179"/>
      <c r="K12" s="266" t="s">
        <v>53</v>
      </c>
      <c r="L12" s="266" t="s">
        <v>213</v>
      </c>
      <c r="M12" s="266" t="s">
        <v>208</v>
      </c>
      <c r="N12" s="267" t="str">
        <f t="shared" si="4"/>
        <v>GBPAM3L3Y</v>
      </c>
      <c r="O12" s="267" t="str">
        <v>GBPAM3L3Y=ICAP</v>
      </c>
      <c r="P12" s="234" t="s">
        <v>125</v>
      </c>
      <c r="Q12" s="234" t="s">
        <v>125</v>
      </c>
      <c r="R12" s="234" t="e">
        <f t="shared" si="5"/>
        <v>#NUM!</v>
      </c>
      <c r="S12" s="234" t="e">
        <f t="shared" si="6"/>
        <v>#NUM!</v>
      </c>
      <c r="T12" s="265"/>
      <c r="U12" s="132" t="e">
        <v>#NUM!</v>
      </c>
      <c r="V12" s="265"/>
      <c r="W12" s="234" t="e">
        <v>#NUM!</v>
      </c>
      <c r="X12" s="270">
        <f>_xll.qlSimpleQuoteSetValue(F12,W12/100,Trigger)</f>
        <v>0</v>
      </c>
      <c r="Y12" s="180"/>
    </row>
    <row r="13" spans="1:25" ht="11.25" customHeight="1" x14ac:dyDescent="0.2">
      <c r="A13" s="179"/>
      <c r="B13" s="130" t="str">
        <f t="shared" si="9"/>
        <v>4Y</v>
      </c>
      <c r="C13" s="251" t="str">
        <f t="shared" si="9"/>
        <v>AM</v>
      </c>
      <c r="D13" s="252" t="str">
        <f t="shared" si="9"/>
        <v>3L</v>
      </c>
      <c r="E13" s="253" t="str">
        <f t="shared" si="3"/>
        <v>GBPAM3L4Y_Quote</v>
      </c>
      <c r="F13" s="253" t="str">
        <f>_xll.qlSimpleQuote(Currency&amp;$C13&amp;$D13&amp;$B13&amp;QuoteSuffix,,RateTickValue,Permanent,Trigger,ObjectOverwrite)</f>
        <v>GBPAM3L4Y_Quote#0000</v>
      </c>
      <c r="G13" s="254" t="str">
        <f>_xll.ohRangeRetrieveError(F13)</f>
        <v/>
      </c>
      <c r="H13" s="217"/>
      <c r="J13" s="179"/>
      <c r="K13" s="266" t="s">
        <v>52</v>
      </c>
      <c r="L13" s="266" t="s">
        <v>213</v>
      </c>
      <c r="M13" s="266" t="s">
        <v>208</v>
      </c>
      <c r="N13" s="267" t="str">
        <f t="shared" si="4"/>
        <v>GBPAM3L4Y</v>
      </c>
      <c r="O13" s="267" t="str">
        <v>GBPAM3L4Y=ICAP</v>
      </c>
      <c r="P13" s="234" t="s">
        <v>125</v>
      </c>
      <c r="Q13" s="234" t="s">
        <v>125</v>
      </c>
      <c r="R13" s="234" t="e">
        <f t="shared" si="5"/>
        <v>#NUM!</v>
      </c>
      <c r="S13" s="234" t="e">
        <f t="shared" si="6"/>
        <v>#NUM!</v>
      </c>
      <c r="T13" s="265"/>
      <c r="U13" s="132" t="e">
        <v>#NUM!</v>
      </c>
      <c r="V13" s="265"/>
      <c r="W13" s="234" t="e">
        <v>#NUM!</v>
      </c>
      <c r="X13" s="270">
        <f>_xll.qlSimpleQuoteSetValue(F13,W13/100,Trigger)</f>
        <v>0</v>
      </c>
      <c r="Y13" s="180"/>
    </row>
    <row r="14" spans="1:25" ht="11.25" customHeight="1" x14ac:dyDescent="0.2">
      <c r="A14" s="179"/>
      <c r="B14" s="130" t="str">
        <f t="shared" si="9"/>
        <v>5Y</v>
      </c>
      <c r="C14" s="251" t="str">
        <f t="shared" si="9"/>
        <v>AM</v>
      </c>
      <c r="D14" s="252" t="str">
        <f t="shared" si="9"/>
        <v>3L</v>
      </c>
      <c r="E14" s="253" t="str">
        <f t="shared" si="3"/>
        <v>GBPAM3L5Y_Quote</v>
      </c>
      <c r="F14" s="253" t="str">
        <f>_xll.qlSimpleQuote(Currency&amp;$C14&amp;$D14&amp;$B14&amp;QuoteSuffix,,RateTickValue,Permanent,Trigger,ObjectOverwrite)</f>
        <v>GBPAM3L5Y_Quote#0000</v>
      </c>
      <c r="G14" s="254" t="str">
        <f>_xll.ohRangeRetrieveError(F14)</f>
        <v/>
      </c>
      <c r="H14" s="217"/>
      <c r="J14" s="179"/>
      <c r="K14" s="266" t="s">
        <v>51</v>
      </c>
      <c r="L14" s="266" t="s">
        <v>213</v>
      </c>
      <c r="M14" s="266" t="s">
        <v>208</v>
      </c>
      <c r="N14" s="267" t="str">
        <f t="shared" si="4"/>
        <v>GBPAM3L5Y</v>
      </c>
      <c r="O14" s="267" t="str">
        <v>GBPAM3L5Y=ICAP</v>
      </c>
      <c r="P14" s="234" t="s">
        <v>125</v>
      </c>
      <c r="Q14" s="234" t="s">
        <v>125</v>
      </c>
      <c r="R14" s="234" t="e">
        <f t="shared" si="5"/>
        <v>#NUM!</v>
      </c>
      <c r="S14" s="234" t="e">
        <f t="shared" si="6"/>
        <v>#NUM!</v>
      </c>
      <c r="T14" s="265"/>
      <c r="U14" s="132" t="e">
        <v>#NUM!</v>
      </c>
      <c r="V14" s="265"/>
      <c r="W14" s="234" t="e">
        <v>#NUM!</v>
      </c>
      <c r="X14" s="270">
        <f>_xll.qlSimpleQuoteSetValue(F14,W14/100,Trigger)</f>
        <v>0</v>
      </c>
      <c r="Y14" s="180"/>
    </row>
    <row r="15" spans="1:25" ht="11.25" customHeight="1" x14ac:dyDescent="0.2">
      <c r="A15" s="179"/>
      <c r="B15" s="130" t="str">
        <f t="shared" si="9"/>
        <v>6Y</v>
      </c>
      <c r="C15" s="251" t="str">
        <f t="shared" si="9"/>
        <v>AM</v>
      </c>
      <c r="D15" s="252" t="str">
        <f t="shared" si="9"/>
        <v>3L</v>
      </c>
      <c r="E15" s="253" t="str">
        <f t="shared" si="3"/>
        <v>GBPAM3L6Y_Quote</v>
      </c>
      <c r="F15" s="253" t="str">
        <f>_xll.qlSimpleQuote(Currency&amp;$C15&amp;$D15&amp;$B15&amp;QuoteSuffix,,RateTickValue,Permanent,Trigger,ObjectOverwrite)</f>
        <v>GBPAM3L6Y_Quote#0000</v>
      </c>
      <c r="G15" s="254" t="str">
        <f>_xll.ohRangeRetrieveError(F15)</f>
        <v/>
      </c>
      <c r="H15" s="217"/>
      <c r="J15" s="179"/>
      <c r="K15" s="266" t="s">
        <v>50</v>
      </c>
      <c r="L15" s="266" t="s">
        <v>213</v>
      </c>
      <c r="M15" s="266" t="s">
        <v>208</v>
      </c>
      <c r="N15" s="267" t="str">
        <f t="shared" si="4"/>
        <v>GBPAM3L6Y</v>
      </c>
      <c r="O15" s="267" t="str">
        <v>GBPAM3L6Y=ICAP</v>
      </c>
      <c r="P15" s="234" t="s">
        <v>125</v>
      </c>
      <c r="Q15" s="234" t="s">
        <v>125</v>
      </c>
      <c r="R15" s="234" t="e">
        <f t="shared" si="5"/>
        <v>#NUM!</v>
      </c>
      <c r="S15" s="234" t="e">
        <f t="shared" si="6"/>
        <v>#NUM!</v>
      </c>
      <c r="T15" s="265"/>
      <c r="U15" s="132" t="e">
        <v>#NUM!</v>
      </c>
      <c r="V15" s="265"/>
      <c r="W15" s="234" t="e">
        <v>#NUM!</v>
      </c>
      <c r="X15" s="270">
        <f>_xll.qlSimpleQuoteSetValue(F15,W15/100,Trigger)</f>
        <v>0</v>
      </c>
      <c r="Y15" s="180"/>
    </row>
    <row r="16" spans="1:25" ht="11.25" customHeight="1" x14ac:dyDescent="0.2">
      <c r="A16" s="179"/>
      <c r="B16" s="130" t="str">
        <f t="shared" si="9"/>
        <v>7Y</v>
      </c>
      <c r="C16" s="251" t="str">
        <f t="shared" si="9"/>
        <v>AM</v>
      </c>
      <c r="D16" s="252" t="str">
        <f t="shared" si="9"/>
        <v>3L</v>
      </c>
      <c r="E16" s="253" t="str">
        <f t="shared" si="3"/>
        <v>GBPAM3L7Y_Quote</v>
      </c>
      <c r="F16" s="253" t="str">
        <f>_xll.qlSimpleQuote(Currency&amp;$C16&amp;$D16&amp;$B16&amp;QuoteSuffix,,RateTickValue,Permanent,Trigger,ObjectOverwrite)</f>
        <v>GBPAM3L7Y_Quote#0000</v>
      </c>
      <c r="G16" s="254" t="str">
        <f>_xll.ohRangeRetrieveError(F16)</f>
        <v/>
      </c>
      <c r="H16" s="217"/>
      <c r="J16" s="179"/>
      <c r="K16" s="266" t="s">
        <v>49</v>
      </c>
      <c r="L16" s="266" t="s">
        <v>213</v>
      </c>
      <c r="M16" s="266" t="s">
        <v>208</v>
      </c>
      <c r="N16" s="267" t="str">
        <f t="shared" si="4"/>
        <v>GBPAM3L7Y</v>
      </c>
      <c r="O16" s="267" t="str">
        <v>GBPAM3L7Y=ICAP</v>
      </c>
      <c r="P16" s="234" t="s">
        <v>125</v>
      </c>
      <c r="Q16" s="234" t="s">
        <v>125</v>
      </c>
      <c r="R16" s="234" t="e">
        <f t="shared" si="5"/>
        <v>#NUM!</v>
      </c>
      <c r="S16" s="234" t="e">
        <f t="shared" si="6"/>
        <v>#NUM!</v>
      </c>
      <c r="T16" s="265"/>
      <c r="U16" s="132" t="e">
        <v>#NUM!</v>
      </c>
      <c r="V16" s="265"/>
      <c r="W16" s="234" t="e">
        <v>#NUM!</v>
      </c>
      <c r="X16" s="270">
        <f>_xll.qlSimpleQuoteSetValue(F16,W16/100,Trigger)</f>
        <v>0</v>
      </c>
      <c r="Y16" s="180"/>
    </row>
    <row r="17" spans="1:25" ht="11.25" customHeight="1" x14ac:dyDescent="0.2">
      <c r="A17" s="179"/>
      <c r="B17" s="130" t="str">
        <f t="shared" si="9"/>
        <v>8Y</v>
      </c>
      <c r="C17" s="251" t="str">
        <f t="shared" si="9"/>
        <v>AM</v>
      </c>
      <c r="D17" s="252" t="str">
        <f t="shared" si="9"/>
        <v>3L</v>
      </c>
      <c r="E17" s="253" t="str">
        <f t="shared" si="3"/>
        <v>GBPAM3L8Y_Quote</v>
      </c>
      <c r="F17" s="253" t="str">
        <f>_xll.qlSimpleQuote(Currency&amp;$C17&amp;$D17&amp;$B17&amp;QuoteSuffix,,RateTickValue,Permanent,Trigger,ObjectOverwrite)</f>
        <v>GBPAM3L8Y_Quote#0000</v>
      </c>
      <c r="G17" s="254" t="str">
        <f>_xll.ohRangeRetrieveError(F17)</f>
        <v/>
      </c>
      <c r="H17" s="217"/>
      <c r="J17" s="179"/>
      <c r="K17" s="266" t="s">
        <v>48</v>
      </c>
      <c r="L17" s="266" t="s">
        <v>213</v>
      </c>
      <c r="M17" s="266" t="s">
        <v>208</v>
      </c>
      <c r="N17" s="267" t="str">
        <f t="shared" si="4"/>
        <v>GBPAM3L8Y</v>
      </c>
      <c r="O17" s="267" t="str">
        <v>GBPAM3L8Y=ICAP</v>
      </c>
      <c r="P17" s="234" t="s">
        <v>125</v>
      </c>
      <c r="Q17" s="234" t="s">
        <v>125</v>
      </c>
      <c r="R17" s="234" t="e">
        <f t="shared" si="5"/>
        <v>#NUM!</v>
      </c>
      <c r="S17" s="234" t="e">
        <f t="shared" si="6"/>
        <v>#NUM!</v>
      </c>
      <c r="T17" s="265"/>
      <c r="U17" s="132" t="e">
        <v>#NUM!</v>
      </c>
      <c r="V17" s="265"/>
      <c r="W17" s="234" t="e">
        <v>#NUM!</v>
      </c>
      <c r="X17" s="270">
        <f>_xll.qlSimpleQuoteSetValue(F17,W17/100,Trigger)</f>
        <v>0</v>
      </c>
      <c r="Y17" s="180"/>
    </row>
    <row r="18" spans="1:25" ht="11.25" customHeight="1" x14ac:dyDescent="0.2">
      <c r="A18" s="179"/>
      <c r="B18" s="130" t="str">
        <f t="shared" si="9"/>
        <v>9Y</v>
      </c>
      <c r="C18" s="251" t="str">
        <f t="shared" si="9"/>
        <v>AM</v>
      </c>
      <c r="D18" s="252" t="str">
        <f t="shared" si="9"/>
        <v>3L</v>
      </c>
      <c r="E18" s="253" t="str">
        <f t="shared" si="3"/>
        <v>GBPAM3L9Y_Quote</v>
      </c>
      <c r="F18" s="253" t="str">
        <f>_xll.qlSimpleQuote(Currency&amp;$C18&amp;$D18&amp;$B18&amp;QuoteSuffix,,RateTickValue,Permanent,Trigger,ObjectOverwrite)</f>
        <v>GBPAM3L9Y_Quote#0000</v>
      </c>
      <c r="G18" s="254" t="str">
        <f>_xll.ohRangeRetrieveError(F18)</f>
        <v/>
      </c>
      <c r="H18" s="217"/>
      <c r="J18" s="179"/>
      <c r="K18" s="266" t="s">
        <v>47</v>
      </c>
      <c r="L18" s="266" t="s">
        <v>213</v>
      </c>
      <c r="M18" s="266" t="s">
        <v>208</v>
      </c>
      <c r="N18" s="267" t="str">
        <f t="shared" si="4"/>
        <v>GBPAM3L9Y</v>
      </c>
      <c r="O18" s="267" t="str">
        <v>GBPAM3L9Y=ICAP</v>
      </c>
      <c r="P18" s="234" t="s">
        <v>125</v>
      </c>
      <c r="Q18" s="234" t="s">
        <v>125</v>
      </c>
      <c r="R18" s="234" t="e">
        <f t="shared" si="5"/>
        <v>#NUM!</v>
      </c>
      <c r="S18" s="234" t="e">
        <f t="shared" si="6"/>
        <v>#NUM!</v>
      </c>
      <c r="T18" s="265"/>
      <c r="U18" s="132" t="e">
        <v>#NUM!</v>
      </c>
      <c r="V18" s="265"/>
      <c r="W18" s="234" t="e">
        <v>#NUM!</v>
      </c>
      <c r="X18" s="270">
        <f>_xll.qlSimpleQuoteSetValue(F18,W18/100,Trigger)</f>
        <v>0</v>
      </c>
      <c r="Y18" s="180"/>
    </row>
    <row r="19" spans="1:25" ht="11.25" customHeight="1" x14ac:dyDescent="0.2">
      <c r="A19" s="179"/>
      <c r="B19" s="130" t="str">
        <f t="shared" si="9"/>
        <v>10Y</v>
      </c>
      <c r="C19" s="251" t="str">
        <f t="shared" si="9"/>
        <v>AM</v>
      </c>
      <c r="D19" s="252" t="str">
        <f t="shared" si="9"/>
        <v>3L</v>
      </c>
      <c r="E19" s="253" t="str">
        <f t="shared" si="3"/>
        <v>GBPAM3L10Y_Quote</v>
      </c>
      <c r="F19" s="253" t="str">
        <f>_xll.qlSimpleQuote(Currency&amp;$C19&amp;$D19&amp;$B19&amp;QuoteSuffix,,RateTickValue,Permanent,Trigger,ObjectOverwrite)</f>
        <v>GBPAM3L10Y_Quote#0000</v>
      </c>
      <c r="G19" s="254" t="str">
        <f>_xll.ohRangeRetrieveError(F19)</f>
        <v/>
      </c>
      <c r="H19" s="217"/>
      <c r="J19" s="179"/>
      <c r="K19" s="266" t="s">
        <v>46</v>
      </c>
      <c r="L19" s="266" t="s">
        <v>213</v>
      </c>
      <c r="M19" s="266" t="s">
        <v>208</v>
      </c>
      <c r="N19" s="267" t="str">
        <f t="shared" si="4"/>
        <v>GBPAM3L10Y</v>
      </c>
      <c r="O19" s="267" t="str">
        <v>GBPAM3L10Y=ICAP</v>
      </c>
      <c r="P19" s="234" t="s">
        <v>125</v>
      </c>
      <c r="Q19" s="234" t="s">
        <v>125</v>
      </c>
      <c r="R19" s="234" t="e">
        <f t="shared" si="5"/>
        <v>#NUM!</v>
      </c>
      <c r="S19" s="234" t="e">
        <f t="shared" si="6"/>
        <v>#NUM!</v>
      </c>
      <c r="T19" s="265"/>
      <c r="U19" s="132" t="e">
        <v>#NUM!</v>
      </c>
      <c r="V19" s="265"/>
      <c r="W19" s="234" t="e">
        <v>#NUM!</v>
      </c>
      <c r="X19" s="270">
        <f>_xll.qlSimpleQuoteSetValue(F19,W19/100,Trigger)</f>
        <v>0</v>
      </c>
      <c r="Y19" s="180"/>
    </row>
    <row r="20" spans="1:25" ht="11.25" customHeight="1" x14ac:dyDescent="0.2">
      <c r="A20" s="179"/>
      <c r="B20" s="130" t="str">
        <f t="shared" si="9"/>
        <v>11Y</v>
      </c>
      <c r="C20" s="251" t="str">
        <f t="shared" si="9"/>
        <v>AM</v>
      </c>
      <c r="D20" s="252" t="str">
        <f t="shared" si="9"/>
        <v>3L</v>
      </c>
      <c r="E20" s="253" t="str">
        <f t="shared" si="3"/>
        <v>GBPAM3L11Y_Quote</v>
      </c>
      <c r="F20" s="253" t="str">
        <f>_xll.qlSimpleQuote(Currency&amp;$C20&amp;$D20&amp;$B20&amp;QuoteSuffix,,RateTickValue,Permanent,Trigger,ObjectOverwrite)</f>
        <v>GBPAM3L11Y_Quote#0000</v>
      </c>
      <c r="G20" s="254" t="str">
        <f>_xll.ohRangeRetrieveError(F20)</f>
        <v/>
      </c>
      <c r="H20" s="217"/>
      <c r="J20" s="179"/>
      <c r="K20" s="266" t="s">
        <v>45</v>
      </c>
      <c r="L20" s="266" t="s">
        <v>213</v>
      </c>
      <c r="M20" s="266" t="s">
        <v>208</v>
      </c>
      <c r="N20" s="267" t="str">
        <f t="shared" si="4"/>
        <v>GBPAM3L11Y</v>
      </c>
      <c r="O20" s="267" t="str">
        <v>GBPAM3L11Y=ICAP</v>
      </c>
      <c r="P20" s="234" t="s">
        <v>125</v>
      </c>
      <c r="Q20" s="234" t="s">
        <v>125</v>
      </c>
      <c r="R20" s="234" t="e">
        <f t="shared" si="5"/>
        <v>#NUM!</v>
      </c>
      <c r="S20" s="234" t="e">
        <f t="shared" si="6"/>
        <v>#NUM!</v>
      </c>
      <c r="T20" s="265"/>
      <c r="U20" s="132" t="e">
        <v>#NUM!</v>
      </c>
      <c r="V20" s="265"/>
      <c r="W20" s="234" t="e">
        <v>#NUM!</v>
      </c>
      <c r="X20" s="270">
        <f>_xll.qlSimpleQuoteSetValue(F20,W20/100,Trigger)</f>
        <v>0</v>
      </c>
      <c r="Y20" s="180"/>
    </row>
    <row r="21" spans="1:25" ht="11.25" customHeight="1" x14ac:dyDescent="0.2">
      <c r="A21" s="179"/>
      <c r="B21" s="130" t="str">
        <f t="shared" si="9"/>
        <v>12Y</v>
      </c>
      <c r="C21" s="251" t="str">
        <f t="shared" si="9"/>
        <v>AM</v>
      </c>
      <c r="D21" s="252" t="str">
        <f t="shared" si="9"/>
        <v>3L</v>
      </c>
      <c r="E21" s="253" t="str">
        <f t="shared" si="3"/>
        <v>GBPAM3L12Y_Quote</v>
      </c>
      <c r="F21" s="253" t="str">
        <f>_xll.qlSimpleQuote(Currency&amp;$C21&amp;$D21&amp;$B21&amp;QuoteSuffix,,RateTickValue,Permanent,Trigger,ObjectOverwrite)</f>
        <v>GBPAM3L12Y_Quote#0000</v>
      </c>
      <c r="G21" s="254" t="str">
        <f>_xll.ohRangeRetrieveError(F21)</f>
        <v/>
      </c>
      <c r="H21" s="217"/>
      <c r="J21" s="179"/>
      <c r="K21" s="266" t="s">
        <v>44</v>
      </c>
      <c r="L21" s="266" t="s">
        <v>213</v>
      </c>
      <c r="M21" s="266" t="s">
        <v>208</v>
      </c>
      <c r="N21" s="267" t="str">
        <f t="shared" si="4"/>
        <v>GBPAM3L12Y</v>
      </c>
      <c r="O21" s="267" t="str">
        <v>GBPAM3L12Y=ICAP</v>
      </c>
      <c r="P21" s="234" t="s">
        <v>125</v>
      </c>
      <c r="Q21" s="234" t="s">
        <v>125</v>
      </c>
      <c r="R21" s="234" t="e">
        <f t="shared" si="5"/>
        <v>#NUM!</v>
      </c>
      <c r="S21" s="234" t="e">
        <f t="shared" si="6"/>
        <v>#NUM!</v>
      </c>
      <c r="T21" s="265"/>
      <c r="U21" s="132" t="e">
        <v>#NUM!</v>
      </c>
      <c r="V21" s="265"/>
      <c r="W21" s="234" t="e">
        <v>#NUM!</v>
      </c>
      <c r="X21" s="270">
        <f>_xll.qlSimpleQuoteSetValue(F21,W21/100,Trigger)</f>
        <v>0</v>
      </c>
      <c r="Y21" s="180"/>
    </row>
    <row r="22" spans="1:25" ht="11.25" customHeight="1" x14ac:dyDescent="0.2">
      <c r="A22" s="179"/>
      <c r="B22" s="130" t="str">
        <f t="shared" si="9"/>
        <v>13Y</v>
      </c>
      <c r="C22" s="251" t="str">
        <f t="shared" si="9"/>
        <v>AM</v>
      </c>
      <c r="D22" s="252" t="str">
        <f t="shared" si="9"/>
        <v>3L</v>
      </c>
      <c r="E22" s="253" t="str">
        <f t="shared" si="3"/>
        <v>GBPAM3L13Y_Quote</v>
      </c>
      <c r="F22" s="253" t="str">
        <f>_xll.qlSimpleQuote(Currency&amp;$C22&amp;$D22&amp;$B22&amp;QuoteSuffix,,RateTickValue,Permanent,Trigger,ObjectOverwrite)</f>
        <v>GBPAM3L13Y_Quote#0000</v>
      </c>
      <c r="G22" s="254" t="str">
        <f>_xll.ohRangeRetrieveError(F22)</f>
        <v/>
      </c>
      <c r="H22" s="217"/>
      <c r="J22" s="179"/>
      <c r="K22" s="266" t="s">
        <v>43</v>
      </c>
      <c r="L22" s="266" t="s">
        <v>213</v>
      </c>
      <c r="M22" s="266" t="s">
        <v>208</v>
      </c>
      <c r="N22" s="267" t="str">
        <f t="shared" si="4"/>
        <v>GBPAM3L13Y</v>
      </c>
      <c r="O22" s="267" t="str">
        <v>GBPAM3L13Y=ICAP</v>
      </c>
      <c r="P22" s="234" t="s">
        <v>125</v>
      </c>
      <c r="Q22" s="234" t="s">
        <v>125</v>
      </c>
      <c r="R22" s="234" t="e">
        <f t="shared" si="5"/>
        <v>#NUM!</v>
      </c>
      <c r="S22" s="234" t="e">
        <f t="shared" si="6"/>
        <v>#NUM!</v>
      </c>
      <c r="T22" s="265"/>
      <c r="U22" s="132" t="e">
        <v>#NUM!</v>
      </c>
      <c r="V22" s="265"/>
      <c r="W22" s="234" t="e">
        <v>#NUM!</v>
      </c>
      <c r="X22" s="270">
        <f>_xll.qlSimpleQuoteSetValue(F22,W22/100,Trigger)</f>
        <v>0</v>
      </c>
      <c r="Y22" s="180"/>
    </row>
    <row r="23" spans="1:25" ht="11.25" customHeight="1" x14ac:dyDescent="0.2">
      <c r="A23" s="179"/>
      <c r="B23" s="130" t="str">
        <f t="shared" si="9"/>
        <v>14Y</v>
      </c>
      <c r="C23" s="251" t="str">
        <f t="shared" si="9"/>
        <v>AM</v>
      </c>
      <c r="D23" s="252" t="str">
        <f t="shared" si="9"/>
        <v>3L</v>
      </c>
      <c r="E23" s="253" t="str">
        <f t="shared" si="3"/>
        <v>GBPAM3L14Y_Quote</v>
      </c>
      <c r="F23" s="253" t="str">
        <f>_xll.qlSimpleQuote(Currency&amp;$C23&amp;$D23&amp;$B23&amp;QuoteSuffix,,RateTickValue,Permanent,Trigger,ObjectOverwrite)</f>
        <v>GBPAM3L14Y_Quote#0000</v>
      </c>
      <c r="G23" s="254" t="str">
        <f>_xll.ohRangeRetrieveError(F23)</f>
        <v/>
      </c>
      <c r="H23" s="217"/>
      <c r="J23" s="179"/>
      <c r="K23" s="266" t="s">
        <v>42</v>
      </c>
      <c r="L23" s="266" t="s">
        <v>213</v>
      </c>
      <c r="M23" s="266" t="s">
        <v>208</v>
      </c>
      <c r="N23" s="267" t="str">
        <f t="shared" si="4"/>
        <v>GBPAM3L14Y</v>
      </c>
      <c r="O23" s="267" t="str">
        <v>GBPAM3L14Y=ICAP</v>
      </c>
      <c r="P23" s="234" t="s">
        <v>125</v>
      </c>
      <c r="Q23" s="234" t="s">
        <v>125</v>
      </c>
      <c r="R23" s="234" t="e">
        <f t="shared" si="5"/>
        <v>#NUM!</v>
      </c>
      <c r="S23" s="234" t="e">
        <f t="shared" si="6"/>
        <v>#NUM!</v>
      </c>
      <c r="T23" s="265"/>
      <c r="U23" s="132" t="e">
        <v>#NUM!</v>
      </c>
      <c r="V23" s="265"/>
      <c r="W23" s="234" t="e">
        <v>#NUM!</v>
      </c>
      <c r="X23" s="270">
        <f>_xll.qlSimpleQuoteSetValue(F23,W23/100,Trigger)</f>
        <v>0</v>
      </c>
      <c r="Y23" s="180"/>
    </row>
    <row r="24" spans="1:25" ht="11.25" customHeight="1" x14ac:dyDescent="0.2">
      <c r="A24" s="179"/>
      <c r="B24" s="130" t="str">
        <f t="shared" si="9"/>
        <v>15Y</v>
      </c>
      <c r="C24" s="251" t="str">
        <f t="shared" si="9"/>
        <v>AM</v>
      </c>
      <c r="D24" s="252" t="str">
        <f t="shared" si="9"/>
        <v>3L</v>
      </c>
      <c r="E24" s="253" t="str">
        <f t="shared" si="3"/>
        <v>GBPAM3L15Y_Quote</v>
      </c>
      <c r="F24" s="253" t="str">
        <f>_xll.qlSimpleQuote(Currency&amp;$C24&amp;$D24&amp;$B24&amp;QuoteSuffix,,RateTickValue,Permanent,Trigger,ObjectOverwrite)</f>
        <v>GBPAM3L15Y_Quote#0000</v>
      </c>
      <c r="G24" s="254" t="str">
        <f>_xll.ohRangeRetrieveError(F24)</f>
        <v/>
      </c>
      <c r="H24" s="217"/>
      <c r="J24" s="179"/>
      <c r="K24" s="266" t="s">
        <v>41</v>
      </c>
      <c r="L24" s="266" t="s">
        <v>213</v>
      </c>
      <c r="M24" s="266" t="s">
        <v>208</v>
      </c>
      <c r="N24" s="267" t="str">
        <f t="shared" si="4"/>
        <v>GBPAM3L15Y</v>
      </c>
      <c r="O24" s="267" t="str">
        <v>GBPAM3L15Y=ICAP</v>
      </c>
      <c r="P24" s="234" t="s">
        <v>125</v>
      </c>
      <c r="Q24" s="234" t="s">
        <v>125</v>
      </c>
      <c r="R24" s="234" t="e">
        <f t="shared" si="5"/>
        <v>#NUM!</v>
      </c>
      <c r="S24" s="234" t="e">
        <f t="shared" si="6"/>
        <v>#NUM!</v>
      </c>
      <c r="T24" s="265"/>
      <c r="U24" s="132" t="e">
        <v>#NUM!</v>
      </c>
      <c r="V24" s="265"/>
      <c r="W24" s="234" t="e">
        <v>#NUM!</v>
      </c>
      <c r="X24" s="270">
        <f>_xll.qlSimpleQuoteSetValue(F24,W24/100,Trigger)</f>
        <v>0</v>
      </c>
      <c r="Y24" s="180"/>
    </row>
    <row r="25" spans="1:25" ht="11.25" customHeight="1" x14ac:dyDescent="0.2">
      <c r="A25" s="179"/>
      <c r="B25" s="130" t="str">
        <f t="shared" si="9"/>
        <v>16Y</v>
      </c>
      <c r="C25" s="251" t="str">
        <f t="shared" si="9"/>
        <v>AM</v>
      </c>
      <c r="D25" s="252" t="str">
        <f t="shared" si="9"/>
        <v>3L</v>
      </c>
      <c r="E25" s="253" t="str">
        <f t="shared" si="3"/>
        <v>GBPAM3L16Y_Quote</v>
      </c>
      <c r="F25" s="253" t="str">
        <f>_xll.qlSimpleQuote(Currency&amp;$C25&amp;$D25&amp;$B25&amp;QuoteSuffix,,RateTickValue,Permanent,Trigger,ObjectOverwrite)</f>
        <v>GBPAM3L16Y_Quote#0000</v>
      </c>
      <c r="G25" s="254" t="str">
        <f>_xll.ohRangeRetrieveError(F25)</f>
        <v/>
      </c>
      <c r="H25" s="217"/>
      <c r="J25" s="179"/>
      <c r="K25" s="266" t="s">
        <v>40</v>
      </c>
      <c r="L25" s="266" t="s">
        <v>213</v>
      </c>
      <c r="M25" s="266" t="s">
        <v>208</v>
      </c>
      <c r="N25" s="267" t="str">
        <f t="shared" si="4"/>
        <v>GBPAM3L16Y</v>
      </c>
      <c r="O25" s="267" t="str">
        <v>GBPAM3L16Y=ICAP</v>
      </c>
      <c r="P25" s="234" t="s">
        <v>125</v>
      </c>
      <c r="Q25" s="234" t="s">
        <v>125</v>
      </c>
      <c r="R25" s="234" t="e">
        <f t="shared" si="5"/>
        <v>#NUM!</v>
      </c>
      <c r="S25" s="234" t="e">
        <f t="shared" si="6"/>
        <v>#NUM!</v>
      </c>
      <c r="T25" s="265"/>
      <c r="U25" s="132" t="e">
        <v>#NUM!</v>
      </c>
      <c r="V25" s="265"/>
      <c r="W25" s="234" t="e">
        <v>#NUM!</v>
      </c>
      <c r="X25" s="270">
        <f>_xll.qlSimpleQuoteSetValue(F25,W25/100,Trigger)</f>
        <v>0</v>
      </c>
      <c r="Y25" s="180"/>
    </row>
    <row r="26" spans="1:25" ht="11.25" customHeight="1" x14ac:dyDescent="0.2">
      <c r="A26" s="179"/>
      <c r="B26" s="130" t="str">
        <f t="shared" si="9"/>
        <v>17Y</v>
      </c>
      <c r="C26" s="251" t="str">
        <f t="shared" si="9"/>
        <v>AM</v>
      </c>
      <c r="D26" s="252" t="str">
        <f t="shared" si="9"/>
        <v>3L</v>
      </c>
      <c r="E26" s="253" t="str">
        <f t="shared" si="3"/>
        <v>GBPAM3L17Y_Quote</v>
      </c>
      <c r="F26" s="253" t="str">
        <f>_xll.qlSimpleQuote(Currency&amp;$C26&amp;$D26&amp;$B26&amp;QuoteSuffix,,RateTickValue,Permanent,Trigger,ObjectOverwrite)</f>
        <v>GBPAM3L17Y_Quote#0000</v>
      </c>
      <c r="G26" s="254" t="str">
        <f>_xll.ohRangeRetrieveError(F26)</f>
        <v/>
      </c>
      <c r="H26" s="217"/>
      <c r="J26" s="179"/>
      <c r="K26" s="266" t="s">
        <v>39</v>
      </c>
      <c r="L26" s="266" t="s">
        <v>213</v>
      </c>
      <c r="M26" s="266" t="s">
        <v>208</v>
      </c>
      <c r="N26" s="267" t="str">
        <f t="shared" si="4"/>
        <v>GBPAM3L17Y</v>
      </c>
      <c r="O26" s="267" t="str">
        <v>GBPAM3L17Y=ICAP</v>
      </c>
      <c r="P26" s="234" t="s">
        <v>125</v>
      </c>
      <c r="Q26" s="234" t="s">
        <v>125</v>
      </c>
      <c r="R26" s="234" t="e">
        <f t="shared" si="5"/>
        <v>#NUM!</v>
      </c>
      <c r="S26" s="234" t="e">
        <f t="shared" si="6"/>
        <v>#NUM!</v>
      </c>
      <c r="T26" s="265"/>
      <c r="U26" s="132" t="e">
        <v>#NUM!</v>
      </c>
      <c r="V26" s="265"/>
      <c r="W26" s="234" t="e">
        <v>#NUM!</v>
      </c>
      <c r="X26" s="270">
        <f>_xll.qlSimpleQuoteSetValue(F26,W26/100,Trigger)</f>
        <v>0</v>
      </c>
      <c r="Y26" s="180"/>
    </row>
    <row r="27" spans="1:25" ht="11.25" customHeight="1" x14ac:dyDescent="0.2">
      <c r="A27" s="179"/>
      <c r="B27" s="130" t="str">
        <f t="shared" si="9"/>
        <v>18Y</v>
      </c>
      <c r="C27" s="251" t="str">
        <f t="shared" si="9"/>
        <v>AM</v>
      </c>
      <c r="D27" s="252" t="str">
        <f t="shared" si="9"/>
        <v>3L</v>
      </c>
      <c r="E27" s="253" t="str">
        <f t="shared" si="3"/>
        <v>GBPAM3L18Y_Quote</v>
      </c>
      <c r="F27" s="253" t="str">
        <f>_xll.qlSimpleQuote(Currency&amp;$C27&amp;$D27&amp;$B27&amp;QuoteSuffix,,RateTickValue,Permanent,Trigger,ObjectOverwrite)</f>
        <v>GBPAM3L18Y_Quote#0000</v>
      </c>
      <c r="G27" s="254" t="str">
        <f>_xll.ohRangeRetrieveError(F27)</f>
        <v/>
      </c>
      <c r="H27" s="217"/>
      <c r="J27" s="179"/>
      <c r="K27" s="266" t="s">
        <v>38</v>
      </c>
      <c r="L27" s="266" t="s">
        <v>213</v>
      </c>
      <c r="M27" s="266" t="s">
        <v>208</v>
      </c>
      <c r="N27" s="267" t="str">
        <f t="shared" si="4"/>
        <v>GBPAM3L18Y</v>
      </c>
      <c r="O27" s="267" t="str">
        <v>GBPAM3L18Y=ICAP</v>
      </c>
      <c r="P27" s="234" t="s">
        <v>125</v>
      </c>
      <c r="Q27" s="234" t="s">
        <v>125</v>
      </c>
      <c r="R27" s="234" t="e">
        <f t="shared" si="5"/>
        <v>#NUM!</v>
      </c>
      <c r="S27" s="234" t="e">
        <f t="shared" si="6"/>
        <v>#NUM!</v>
      </c>
      <c r="T27" s="265"/>
      <c r="U27" s="132" t="e">
        <v>#NUM!</v>
      </c>
      <c r="V27" s="265"/>
      <c r="W27" s="234" t="e">
        <v>#NUM!</v>
      </c>
      <c r="X27" s="270">
        <f>_xll.qlSimpleQuoteSetValue(F27,W27/100,Trigger)</f>
        <v>0</v>
      </c>
      <c r="Y27" s="180"/>
    </row>
    <row r="28" spans="1:25" ht="11.25" customHeight="1" x14ac:dyDescent="0.2">
      <c r="A28" s="179"/>
      <c r="B28" s="130" t="str">
        <f t="shared" si="9"/>
        <v>19Y</v>
      </c>
      <c r="C28" s="251" t="str">
        <f t="shared" si="9"/>
        <v>AM</v>
      </c>
      <c r="D28" s="252" t="str">
        <f t="shared" si="9"/>
        <v>3L</v>
      </c>
      <c r="E28" s="253" t="str">
        <f t="shared" si="3"/>
        <v>GBPAM3L19Y_Quote</v>
      </c>
      <c r="F28" s="253" t="str">
        <f>_xll.qlSimpleQuote(Currency&amp;$C28&amp;$D28&amp;$B28&amp;QuoteSuffix,,RateTickValue,Permanent,Trigger,ObjectOverwrite)</f>
        <v>GBPAM3L19Y_Quote#0000</v>
      </c>
      <c r="G28" s="254" t="str">
        <f>_xll.ohRangeRetrieveError(F28)</f>
        <v/>
      </c>
      <c r="H28" s="217"/>
      <c r="J28" s="179"/>
      <c r="K28" s="266" t="s">
        <v>37</v>
      </c>
      <c r="L28" s="266" t="s">
        <v>213</v>
      </c>
      <c r="M28" s="266" t="s">
        <v>208</v>
      </c>
      <c r="N28" s="267" t="str">
        <f t="shared" si="4"/>
        <v>GBPAM3L19Y</v>
      </c>
      <c r="O28" s="267" t="str">
        <v>GBPAM3L19Y=ICAP</v>
      </c>
      <c r="P28" s="234" t="s">
        <v>125</v>
      </c>
      <c r="Q28" s="234" t="s">
        <v>125</v>
      </c>
      <c r="R28" s="234" t="e">
        <f t="shared" si="5"/>
        <v>#NUM!</v>
      </c>
      <c r="S28" s="234" t="e">
        <f t="shared" si="6"/>
        <v>#NUM!</v>
      </c>
      <c r="T28" s="265"/>
      <c r="U28" s="132" t="e">
        <v>#NUM!</v>
      </c>
      <c r="V28" s="265"/>
      <c r="W28" s="234" t="e">
        <v>#NUM!</v>
      </c>
      <c r="X28" s="270">
        <f>_xll.qlSimpleQuoteSetValue(F28,W28/100,Trigger)</f>
        <v>0</v>
      </c>
      <c r="Y28" s="180"/>
    </row>
    <row r="29" spans="1:25" ht="11.25" customHeight="1" x14ac:dyDescent="0.2">
      <c r="A29" s="179"/>
      <c r="B29" s="130" t="str">
        <f t="shared" si="9"/>
        <v>20Y</v>
      </c>
      <c r="C29" s="251" t="str">
        <f t="shared" si="9"/>
        <v>AM</v>
      </c>
      <c r="D29" s="252" t="str">
        <f t="shared" si="9"/>
        <v>3L</v>
      </c>
      <c r="E29" s="253" t="str">
        <f t="shared" si="3"/>
        <v>GBPAM3L20Y_Quote</v>
      </c>
      <c r="F29" s="253" t="str">
        <f>_xll.qlSimpleQuote(Currency&amp;$C29&amp;$D29&amp;$B29&amp;QuoteSuffix,,RateTickValue,Permanent,Trigger,ObjectOverwrite)</f>
        <v>GBPAM3L20Y_Quote#0000</v>
      </c>
      <c r="G29" s="254" t="str">
        <f>_xll.ohRangeRetrieveError(F29)</f>
        <v/>
      </c>
      <c r="H29" s="217"/>
      <c r="J29" s="179"/>
      <c r="K29" s="266" t="s">
        <v>36</v>
      </c>
      <c r="L29" s="266" t="s">
        <v>213</v>
      </c>
      <c r="M29" s="266" t="s">
        <v>208</v>
      </c>
      <c r="N29" s="267" t="str">
        <f t="shared" si="4"/>
        <v>GBPAM3L20Y</v>
      </c>
      <c r="O29" s="267" t="str">
        <v>GBPAM3L20Y=ICAP</v>
      </c>
      <c r="P29" s="234" t="s">
        <v>125</v>
      </c>
      <c r="Q29" s="234" t="s">
        <v>125</v>
      </c>
      <c r="R29" s="234" t="e">
        <f t="shared" si="5"/>
        <v>#NUM!</v>
      </c>
      <c r="S29" s="234" t="e">
        <f t="shared" si="6"/>
        <v>#NUM!</v>
      </c>
      <c r="T29" s="265"/>
      <c r="U29" s="132" t="e">
        <v>#NUM!</v>
      </c>
      <c r="V29" s="265"/>
      <c r="W29" s="234" t="e">
        <v>#NUM!</v>
      </c>
      <c r="X29" s="270">
        <f>_xll.qlSimpleQuoteSetValue(F29,W29/100,Trigger)</f>
        <v>0</v>
      </c>
      <c r="Y29" s="180"/>
    </row>
    <row r="30" spans="1:25" ht="11.25" customHeight="1" x14ac:dyDescent="0.2">
      <c r="A30" s="179"/>
      <c r="B30" s="130" t="str">
        <f t="shared" si="9"/>
        <v>21Y</v>
      </c>
      <c r="C30" s="251" t="str">
        <f t="shared" si="9"/>
        <v>AM</v>
      </c>
      <c r="D30" s="252" t="str">
        <f t="shared" si="9"/>
        <v>3L</v>
      </c>
      <c r="E30" s="253" t="str">
        <f t="shared" si="3"/>
        <v>GBPAM3L21Y_Quote</v>
      </c>
      <c r="F30" s="253" t="str">
        <f>_xll.qlSimpleQuote(Currency&amp;$C30&amp;$D30&amp;$B30&amp;QuoteSuffix,,RateTickValue,Permanent,Trigger,ObjectOverwrite)</f>
        <v>GBPAM3L21Y_Quote#0000</v>
      </c>
      <c r="G30" s="254" t="str">
        <f>_xll.ohRangeRetrieveError(F30)</f>
        <v/>
      </c>
      <c r="H30" s="217"/>
      <c r="J30" s="179"/>
      <c r="K30" s="266" t="s">
        <v>35</v>
      </c>
      <c r="L30" s="266" t="s">
        <v>213</v>
      </c>
      <c r="M30" s="266" t="s">
        <v>208</v>
      </c>
      <c r="N30" s="267" t="str">
        <f t="shared" si="4"/>
        <v>GBPAM3L21Y</v>
      </c>
      <c r="O30" s="267" t="str">
        <v>GBPAM3L21Y=ICAP</v>
      </c>
      <c r="P30" s="234" t="s">
        <v>125</v>
      </c>
      <c r="Q30" s="234" t="s">
        <v>125</v>
      </c>
      <c r="R30" s="234" t="e">
        <f t="shared" si="5"/>
        <v>#NUM!</v>
      </c>
      <c r="S30" s="234" t="e">
        <f t="shared" si="6"/>
        <v>#NUM!</v>
      </c>
      <c r="T30" s="265"/>
      <c r="U30" s="132" t="e">
        <v>#NUM!</v>
      </c>
      <c r="V30" s="265"/>
      <c r="W30" s="234" t="e">
        <v>#NUM!</v>
      </c>
      <c r="X30" s="270">
        <f>_xll.qlSimpleQuoteSetValue(F30,W30/100,Trigger)</f>
        <v>0</v>
      </c>
      <c r="Y30" s="180"/>
    </row>
    <row r="31" spans="1:25" ht="11.25" customHeight="1" x14ac:dyDescent="0.2">
      <c r="A31" s="179"/>
      <c r="B31" s="130" t="str">
        <f t="shared" si="9"/>
        <v>22Y</v>
      </c>
      <c r="C31" s="251" t="str">
        <f t="shared" si="9"/>
        <v>AM</v>
      </c>
      <c r="D31" s="252" t="str">
        <f t="shared" si="9"/>
        <v>3L</v>
      </c>
      <c r="E31" s="253" t="str">
        <f t="shared" si="3"/>
        <v>GBPAM3L22Y_Quote</v>
      </c>
      <c r="F31" s="253" t="str">
        <f>_xll.qlSimpleQuote(Currency&amp;$C31&amp;$D31&amp;$B31&amp;QuoteSuffix,,RateTickValue,Permanent,Trigger,ObjectOverwrite)</f>
        <v>GBPAM3L22Y_Quote#0000</v>
      </c>
      <c r="G31" s="254" t="str">
        <f>_xll.ohRangeRetrieveError(F31)</f>
        <v/>
      </c>
      <c r="H31" s="217"/>
      <c r="J31" s="179"/>
      <c r="K31" s="266" t="s">
        <v>34</v>
      </c>
      <c r="L31" s="266" t="s">
        <v>213</v>
      </c>
      <c r="M31" s="266" t="s">
        <v>208</v>
      </c>
      <c r="N31" s="267" t="str">
        <f t="shared" si="4"/>
        <v>GBPAM3L22Y</v>
      </c>
      <c r="O31" s="267" t="str">
        <v>GBPAM3L22Y=ICAP</v>
      </c>
      <c r="P31" s="234" t="s">
        <v>125</v>
      </c>
      <c r="Q31" s="234" t="s">
        <v>125</v>
      </c>
      <c r="R31" s="234" t="e">
        <f t="shared" si="5"/>
        <v>#NUM!</v>
      </c>
      <c r="S31" s="234" t="e">
        <f t="shared" si="6"/>
        <v>#NUM!</v>
      </c>
      <c r="T31" s="265"/>
      <c r="U31" s="132" t="e">
        <v>#NUM!</v>
      </c>
      <c r="V31" s="265"/>
      <c r="W31" s="234" t="e">
        <v>#NUM!</v>
      </c>
      <c r="X31" s="270">
        <f>_xll.qlSimpleQuoteSetValue(F31,W31/100,Trigger)</f>
        <v>0</v>
      </c>
      <c r="Y31" s="180"/>
    </row>
    <row r="32" spans="1:25" ht="11.25" customHeight="1" x14ac:dyDescent="0.2">
      <c r="A32" s="179"/>
      <c r="B32" s="130" t="str">
        <f t="shared" si="9"/>
        <v>23Y</v>
      </c>
      <c r="C32" s="251" t="str">
        <f t="shared" si="9"/>
        <v>AM</v>
      </c>
      <c r="D32" s="252" t="str">
        <f t="shared" si="9"/>
        <v>3L</v>
      </c>
      <c r="E32" s="253" t="str">
        <f t="shared" si="3"/>
        <v>GBPAM3L23Y_Quote</v>
      </c>
      <c r="F32" s="253" t="str">
        <f>_xll.qlSimpleQuote(Currency&amp;$C32&amp;$D32&amp;$B32&amp;QuoteSuffix,,RateTickValue,Permanent,Trigger,ObjectOverwrite)</f>
        <v>GBPAM3L23Y_Quote#0000</v>
      </c>
      <c r="G32" s="254" t="str">
        <f>_xll.ohRangeRetrieveError(F32)</f>
        <v/>
      </c>
      <c r="H32" s="217"/>
      <c r="J32" s="179"/>
      <c r="K32" s="266" t="s">
        <v>33</v>
      </c>
      <c r="L32" s="266" t="s">
        <v>213</v>
      </c>
      <c r="M32" s="266" t="s">
        <v>208</v>
      </c>
      <c r="N32" s="267" t="str">
        <f t="shared" si="4"/>
        <v>GBPAM3L23Y</v>
      </c>
      <c r="O32" s="267" t="str">
        <v>GBPAM3L23Y=ICAP</v>
      </c>
      <c r="P32" s="234" t="s">
        <v>125</v>
      </c>
      <c r="Q32" s="234" t="s">
        <v>125</v>
      </c>
      <c r="R32" s="234" t="e">
        <f t="shared" si="5"/>
        <v>#NUM!</v>
      </c>
      <c r="S32" s="234" t="e">
        <f t="shared" si="6"/>
        <v>#NUM!</v>
      </c>
      <c r="T32" s="265"/>
      <c r="U32" s="132" t="e">
        <v>#NUM!</v>
      </c>
      <c r="V32" s="265"/>
      <c r="W32" s="234" t="e">
        <v>#NUM!</v>
      </c>
      <c r="X32" s="270">
        <f>_xll.qlSimpleQuoteSetValue(F32,W32/100,Trigger)</f>
        <v>0</v>
      </c>
      <c r="Y32" s="180"/>
    </row>
    <row r="33" spans="1:31" ht="11.25" customHeight="1" x14ac:dyDescent="0.2">
      <c r="A33" s="179"/>
      <c r="B33" s="130" t="str">
        <f t="shared" si="9"/>
        <v>24Y</v>
      </c>
      <c r="C33" s="251" t="str">
        <f t="shared" si="9"/>
        <v>AM</v>
      </c>
      <c r="D33" s="252" t="str">
        <f t="shared" si="9"/>
        <v>3L</v>
      </c>
      <c r="E33" s="253" t="str">
        <f t="shared" si="3"/>
        <v>GBPAM3L24Y_Quote</v>
      </c>
      <c r="F33" s="253" t="str">
        <f>_xll.qlSimpleQuote(Currency&amp;$C33&amp;$D33&amp;$B33&amp;QuoteSuffix,,RateTickValue,Permanent,Trigger,ObjectOverwrite)</f>
        <v>GBPAM3L24Y_Quote#0000</v>
      </c>
      <c r="G33" s="254" t="str">
        <f>_xll.ohRangeRetrieveError(F33)</f>
        <v/>
      </c>
      <c r="H33" s="217"/>
      <c r="J33" s="179"/>
      <c r="K33" s="266" t="s">
        <v>32</v>
      </c>
      <c r="L33" s="266" t="s">
        <v>213</v>
      </c>
      <c r="M33" s="266" t="s">
        <v>208</v>
      </c>
      <c r="N33" s="267" t="str">
        <f t="shared" si="4"/>
        <v>GBPAM3L24Y</v>
      </c>
      <c r="O33" s="267" t="str">
        <v>GBPAM3L24Y=ICAP</v>
      </c>
      <c r="P33" s="234" t="s">
        <v>125</v>
      </c>
      <c r="Q33" s="234" t="s">
        <v>125</v>
      </c>
      <c r="R33" s="234" t="e">
        <f t="shared" si="5"/>
        <v>#NUM!</v>
      </c>
      <c r="S33" s="234" t="e">
        <f t="shared" si="6"/>
        <v>#NUM!</v>
      </c>
      <c r="T33" s="265"/>
      <c r="U33" s="132" t="e">
        <v>#NUM!</v>
      </c>
      <c r="V33" s="265"/>
      <c r="W33" s="234" t="e">
        <v>#NUM!</v>
      </c>
      <c r="X33" s="270">
        <f>_xll.qlSimpleQuoteSetValue(F33,W33/100,Trigger)</f>
        <v>0</v>
      </c>
      <c r="Y33" s="180"/>
    </row>
    <row r="34" spans="1:31" ht="11.25" customHeight="1" x14ac:dyDescent="0.2">
      <c r="A34" s="179"/>
      <c r="B34" s="130" t="str">
        <f t="shared" si="9"/>
        <v>25Y</v>
      </c>
      <c r="C34" s="251" t="str">
        <f t="shared" si="9"/>
        <v>AM</v>
      </c>
      <c r="D34" s="252" t="str">
        <f t="shared" si="9"/>
        <v>3L</v>
      </c>
      <c r="E34" s="253" t="str">
        <f t="shared" si="3"/>
        <v>GBPAM3L25Y_Quote</v>
      </c>
      <c r="F34" s="253" t="str">
        <f>_xll.qlSimpleQuote(Currency&amp;$C34&amp;$D34&amp;$B34&amp;QuoteSuffix,,RateTickValue,Permanent,Trigger,ObjectOverwrite)</f>
        <v>GBPAM3L25Y_Quote#0000</v>
      </c>
      <c r="G34" s="254" t="str">
        <f>_xll.ohRangeRetrieveError(F34)</f>
        <v/>
      </c>
      <c r="H34" s="217"/>
      <c r="J34" s="179"/>
      <c r="K34" s="266" t="s">
        <v>31</v>
      </c>
      <c r="L34" s="266" t="s">
        <v>213</v>
      </c>
      <c r="M34" s="266" t="s">
        <v>208</v>
      </c>
      <c r="N34" s="267" t="str">
        <f t="shared" si="4"/>
        <v>GBPAM3L25Y</v>
      </c>
      <c r="O34" s="267" t="str">
        <v>GBPAM3L25Y=ICAP</v>
      </c>
      <c r="P34" s="234" t="s">
        <v>125</v>
      </c>
      <c r="Q34" s="234" t="s">
        <v>125</v>
      </c>
      <c r="R34" s="234" t="e">
        <f t="shared" si="5"/>
        <v>#NUM!</v>
      </c>
      <c r="S34" s="234" t="e">
        <f t="shared" si="6"/>
        <v>#NUM!</v>
      </c>
      <c r="T34" s="265"/>
      <c r="U34" s="132" t="e">
        <v>#NUM!</v>
      </c>
      <c r="V34" s="265"/>
      <c r="W34" s="234" t="e">
        <v>#NUM!</v>
      </c>
      <c r="X34" s="270">
        <f>_xll.qlSimpleQuoteSetValue(F34,W34/100,Trigger)</f>
        <v>0</v>
      </c>
      <c r="Y34" s="180"/>
    </row>
    <row r="35" spans="1:31" ht="11.25" customHeight="1" x14ac:dyDescent="0.2">
      <c r="A35" s="179"/>
      <c r="B35" s="130" t="str">
        <f t="shared" si="9"/>
        <v>26Y</v>
      </c>
      <c r="C35" s="251" t="str">
        <f t="shared" si="9"/>
        <v>AM</v>
      </c>
      <c r="D35" s="252" t="str">
        <f t="shared" si="9"/>
        <v>3L</v>
      </c>
      <c r="E35" s="253" t="str">
        <f t="shared" si="3"/>
        <v>GBPAM3L26Y_Quote</v>
      </c>
      <c r="F35" s="253" t="str">
        <f>_xll.qlSimpleQuote(Currency&amp;$C35&amp;$D35&amp;$B35&amp;QuoteSuffix,,RateTickValue,Permanent,Trigger,ObjectOverwrite)</f>
        <v>GBPAM3L26Y_Quote#0000</v>
      </c>
      <c r="G35" s="254" t="str">
        <f>_xll.ohRangeRetrieveError(F35)</f>
        <v/>
      </c>
      <c r="H35" s="217"/>
      <c r="J35" s="179"/>
      <c r="K35" s="266" t="s">
        <v>30</v>
      </c>
      <c r="L35" s="266" t="s">
        <v>213</v>
      </c>
      <c r="M35" s="266" t="s">
        <v>208</v>
      </c>
      <c r="N35" s="267" t="str">
        <f t="shared" si="4"/>
        <v>GBPAM3L26Y</v>
      </c>
      <c r="O35" s="267" t="str">
        <v>GBPAM3L26Y=ICAP</v>
      </c>
      <c r="P35" s="234" t="s">
        <v>125</v>
      </c>
      <c r="Q35" s="234" t="s">
        <v>125</v>
      </c>
      <c r="R35" s="234" t="e">
        <f t="shared" si="5"/>
        <v>#NUM!</v>
      </c>
      <c r="S35" s="234" t="e">
        <f t="shared" si="6"/>
        <v>#NUM!</v>
      </c>
      <c r="T35" s="265"/>
      <c r="U35" s="132" t="e">
        <v>#NUM!</v>
      </c>
      <c r="V35" s="265"/>
      <c r="W35" s="234" t="e">
        <v>#NUM!</v>
      </c>
      <c r="X35" s="270">
        <f>_xll.qlSimpleQuoteSetValue(F35,W35/100,Trigger)</f>
        <v>0</v>
      </c>
      <c r="Y35" s="180"/>
    </row>
    <row r="36" spans="1:31" ht="11.25" customHeight="1" x14ac:dyDescent="0.2">
      <c r="A36" s="179"/>
      <c r="B36" s="130" t="str">
        <f t="shared" si="9"/>
        <v>27Y</v>
      </c>
      <c r="C36" s="251" t="str">
        <f t="shared" si="9"/>
        <v>AM</v>
      </c>
      <c r="D36" s="252" t="str">
        <f t="shared" si="9"/>
        <v>3L</v>
      </c>
      <c r="E36" s="253" t="str">
        <f t="shared" si="3"/>
        <v>GBPAM3L27Y_Quote</v>
      </c>
      <c r="F36" s="253" t="str">
        <f>_xll.qlSimpleQuote(Currency&amp;$C36&amp;$D36&amp;$B36&amp;QuoteSuffix,,RateTickValue,Permanent,Trigger,ObjectOverwrite)</f>
        <v>GBPAM3L27Y_Quote#0000</v>
      </c>
      <c r="G36" s="254" t="str">
        <f>_xll.ohRangeRetrieveError(F36)</f>
        <v/>
      </c>
      <c r="H36" s="217"/>
      <c r="J36" s="179"/>
      <c r="K36" s="266" t="s">
        <v>29</v>
      </c>
      <c r="L36" s="266" t="s">
        <v>213</v>
      </c>
      <c r="M36" s="266" t="s">
        <v>208</v>
      </c>
      <c r="N36" s="267" t="str">
        <f t="shared" si="4"/>
        <v>GBPAM3L27Y</v>
      </c>
      <c r="O36" s="267" t="str">
        <v>GBPAM3L27Y=ICAP</v>
      </c>
      <c r="P36" s="234" t="s">
        <v>125</v>
      </c>
      <c r="Q36" s="234" t="s">
        <v>125</v>
      </c>
      <c r="R36" s="234" t="e">
        <f t="shared" si="5"/>
        <v>#NUM!</v>
      </c>
      <c r="S36" s="234" t="e">
        <f t="shared" si="6"/>
        <v>#NUM!</v>
      </c>
      <c r="T36" s="265"/>
      <c r="U36" s="132" t="e">
        <v>#NUM!</v>
      </c>
      <c r="V36" s="265"/>
      <c r="W36" s="234" t="e">
        <v>#NUM!</v>
      </c>
      <c r="X36" s="270">
        <f>_xll.qlSimpleQuoteSetValue(F36,W36/100,Trigger)</f>
        <v>0</v>
      </c>
      <c r="Y36" s="180"/>
    </row>
    <row r="37" spans="1:31" ht="11.25" customHeight="1" x14ac:dyDescent="0.2">
      <c r="A37" s="179"/>
      <c r="B37" s="130" t="str">
        <f t="shared" si="9"/>
        <v>28Y</v>
      </c>
      <c r="C37" s="251" t="str">
        <f t="shared" si="9"/>
        <v>AM</v>
      </c>
      <c r="D37" s="252" t="str">
        <f t="shared" si="9"/>
        <v>3L</v>
      </c>
      <c r="E37" s="253" t="str">
        <f t="shared" si="3"/>
        <v>GBPAM3L28Y_Quote</v>
      </c>
      <c r="F37" s="253" t="str">
        <f>_xll.qlSimpleQuote(Currency&amp;$C37&amp;$D37&amp;$B37&amp;QuoteSuffix,,RateTickValue,Permanent,Trigger,ObjectOverwrite)</f>
        <v>GBPAM3L28Y_Quote#0000</v>
      </c>
      <c r="G37" s="254" t="str">
        <f>_xll.ohRangeRetrieveError(F37)</f>
        <v/>
      </c>
      <c r="H37" s="217"/>
      <c r="J37" s="179"/>
      <c r="K37" s="266" t="s">
        <v>28</v>
      </c>
      <c r="L37" s="266" t="s">
        <v>213</v>
      </c>
      <c r="M37" s="266" t="s">
        <v>208</v>
      </c>
      <c r="N37" s="267" t="str">
        <f t="shared" si="4"/>
        <v>GBPAM3L28Y</v>
      </c>
      <c r="O37" s="267" t="str">
        <v>GBPAM3L28Y=ICAP</v>
      </c>
      <c r="P37" s="234" t="s">
        <v>125</v>
      </c>
      <c r="Q37" s="234" t="s">
        <v>125</v>
      </c>
      <c r="R37" s="234" t="e">
        <f t="shared" si="5"/>
        <v>#NUM!</v>
      </c>
      <c r="S37" s="234" t="e">
        <f t="shared" si="6"/>
        <v>#NUM!</v>
      </c>
      <c r="T37" s="265"/>
      <c r="U37" s="132" t="e">
        <v>#NUM!</v>
      </c>
      <c r="V37" s="265"/>
      <c r="W37" s="234" t="e">
        <v>#NUM!</v>
      </c>
      <c r="X37" s="270">
        <f>_xll.qlSimpleQuoteSetValue(F37,W37/100,Trigger)</f>
        <v>0</v>
      </c>
      <c r="Y37" s="180"/>
      <c r="AE37" s="250"/>
    </row>
    <row r="38" spans="1:31" ht="11.25" customHeight="1" x14ac:dyDescent="0.2">
      <c r="A38" s="179"/>
      <c r="B38" s="130" t="str">
        <f t="shared" si="9"/>
        <v>29Y</v>
      </c>
      <c r="C38" s="251" t="str">
        <f t="shared" si="9"/>
        <v>AM</v>
      </c>
      <c r="D38" s="252" t="str">
        <f t="shared" si="9"/>
        <v>3L</v>
      </c>
      <c r="E38" s="253" t="str">
        <f t="shared" si="3"/>
        <v>GBPAM3L29Y_Quote</v>
      </c>
      <c r="F38" s="253" t="str">
        <f>_xll.qlSimpleQuote(Currency&amp;$C38&amp;$D38&amp;$B38&amp;QuoteSuffix,,RateTickValue,Permanent,Trigger,ObjectOverwrite)</f>
        <v>GBPAM3L29Y_Quote#0000</v>
      </c>
      <c r="G38" s="254" t="str">
        <f>_xll.ohRangeRetrieveError(F38)</f>
        <v/>
      </c>
      <c r="H38" s="217"/>
      <c r="J38" s="179"/>
      <c r="K38" s="266" t="s">
        <v>27</v>
      </c>
      <c r="L38" s="266" t="s">
        <v>213</v>
      </c>
      <c r="M38" s="266" t="s">
        <v>208</v>
      </c>
      <c r="N38" s="267" t="str">
        <f t="shared" si="4"/>
        <v>GBPAM3L29Y</v>
      </c>
      <c r="O38" s="267" t="str">
        <v>GBPAM3L29Y=ICAP</v>
      </c>
      <c r="P38" s="234" t="s">
        <v>125</v>
      </c>
      <c r="Q38" s="234" t="s">
        <v>125</v>
      </c>
      <c r="R38" s="234" t="e">
        <f t="shared" si="5"/>
        <v>#NUM!</v>
      </c>
      <c r="S38" s="234" t="e">
        <f t="shared" si="6"/>
        <v>#NUM!</v>
      </c>
      <c r="T38" s="265"/>
      <c r="U38" s="132" t="e">
        <v>#NUM!</v>
      </c>
      <c r="V38" s="265"/>
      <c r="W38" s="234" t="e">
        <v>#NUM!</v>
      </c>
      <c r="X38" s="270">
        <f>_xll.qlSimpleQuoteSetValue(F38,W38/100,Trigger)</f>
        <v>0</v>
      </c>
      <c r="Y38" s="180"/>
      <c r="AE38" s="250"/>
    </row>
    <row r="39" spans="1:31" ht="11.25" customHeight="1" x14ac:dyDescent="0.2">
      <c r="A39" s="179"/>
      <c r="B39" s="130" t="str">
        <f t="shared" si="9"/>
        <v>30Y</v>
      </c>
      <c r="C39" s="251" t="str">
        <f t="shared" si="9"/>
        <v>AM</v>
      </c>
      <c r="D39" s="252" t="str">
        <f t="shared" si="9"/>
        <v>3L</v>
      </c>
      <c r="E39" s="253" t="str">
        <f t="shared" si="3"/>
        <v>GBPAM3L30Y_Quote</v>
      </c>
      <c r="F39" s="253" t="str">
        <f>_xll.qlSimpleQuote(Currency&amp;$C39&amp;$D39&amp;$B39&amp;QuoteSuffix,,RateTickValue,Permanent,Trigger,ObjectOverwrite)</f>
        <v>GBPAM3L30Y_Quote#0000</v>
      </c>
      <c r="G39" s="254" t="str">
        <f>_xll.ohRangeRetrieveError(F39)</f>
        <v/>
      </c>
      <c r="H39" s="217"/>
      <c r="J39" s="179"/>
      <c r="K39" s="266" t="s">
        <v>26</v>
      </c>
      <c r="L39" s="266" t="s">
        <v>213</v>
      </c>
      <c r="M39" s="266" t="s">
        <v>208</v>
      </c>
      <c r="N39" s="267" t="str">
        <f t="shared" si="4"/>
        <v>GBPAM3L30Y</v>
      </c>
      <c r="O39" s="267" t="str">
        <v>GBPAM3L30Y=ICAP</v>
      </c>
      <c r="P39" s="234" t="s">
        <v>125</v>
      </c>
      <c r="Q39" s="234" t="s">
        <v>125</v>
      </c>
      <c r="R39" s="234" t="e">
        <f t="shared" si="5"/>
        <v>#NUM!</v>
      </c>
      <c r="S39" s="234" t="e">
        <f t="shared" si="6"/>
        <v>#NUM!</v>
      </c>
      <c r="T39" s="265"/>
      <c r="U39" s="132" t="e">
        <v>#NUM!</v>
      </c>
      <c r="V39" s="265"/>
      <c r="W39" s="234" t="e">
        <v>#NUM!</v>
      </c>
      <c r="X39" s="270">
        <f>_xll.qlSimpleQuoteSetValue(F39,W39/100,Trigger)</f>
        <v>0</v>
      </c>
      <c r="Y39" s="180"/>
      <c r="AE39" s="250"/>
    </row>
    <row r="40" spans="1:31" ht="11.25" customHeight="1" x14ac:dyDescent="0.2">
      <c r="A40" s="179"/>
      <c r="B40" s="130" t="str">
        <f t="shared" si="9"/>
        <v>35Y</v>
      </c>
      <c r="C40" s="251" t="str">
        <f t="shared" si="9"/>
        <v>AM</v>
      </c>
      <c r="D40" s="252" t="str">
        <f t="shared" si="9"/>
        <v>3L</v>
      </c>
      <c r="E40" s="253" t="str">
        <f t="shared" si="3"/>
        <v>GBPAM3L35Y_Quote</v>
      </c>
      <c r="F40" s="253" t="str">
        <f>_xll.qlSimpleQuote(Currency&amp;$C40&amp;$D40&amp;$B40&amp;QuoteSuffix,,RateTickValue,Permanent,Trigger,ObjectOverwrite)</f>
        <v>GBPAM3L35Y_Quote#0000</v>
      </c>
      <c r="G40" s="254" t="str">
        <f>_xll.ohRangeRetrieveError(F40)</f>
        <v/>
      </c>
      <c r="H40" s="217"/>
      <c r="J40" s="179"/>
      <c r="K40" s="266" t="s">
        <v>25</v>
      </c>
      <c r="L40" s="266" t="s">
        <v>213</v>
      </c>
      <c r="M40" s="266" t="s">
        <v>208</v>
      </c>
      <c r="N40" s="267" t="str">
        <f t="shared" si="4"/>
        <v>GBPAM3L35Y</v>
      </c>
      <c r="O40" s="267" t="str">
        <v>GBPAM3L35Y=ICAP</v>
      </c>
      <c r="P40" s="234" t="s">
        <v>125</v>
      </c>
      <c r="Q40" s="234" t="s">
        <v>125</v>
      </c>
      <c r="R40" s="234" t="e">
        <f t="shared" si="5"/>
        <v>#NUM!</v>
      </c>
      <c r="S40" s="234" t="e">
        <f t="shared" si="6"/>
        <v>#NUM!</v>
      </c>
      <c r="T40" s="265"/>
      <c r="U40" s="132" t="e">
        <v>#NUM!</v>
      </c>
      <c r="V40" s="265"/>
      <c r="W40" s="234" t="e">
        <v>#NUM!</v>
      </c>
      <c r="X40" s="270">
        <f>_xll.qlSimpleQuoteSetValue(F40,W40/100,Trigger)</f>
        <v>0</v>
      </c>
      <c r="Y40" s="180"/>
      <c r="AE40" s="250"/>
    </row>
    <row r="41" spans="1:31" ht="11.25" customHeight="1" x14ac:dyDescent="0.2">
      <c r="A41" s="179"/>
      <c r="B41" s="130" t="str">
        <f t="shared" si="9"/>
        <v>40Y</v>
      </c>
      <c r="C41" s="251" t="str">
        <f t="shared" si="9"/>
        <v>AM</v>
      </c>
      <c r="D41" s="252" t="str">
        <f t="shared" si="9"/>
        <v>3L</v>
      </c>
      <c r="E41" s="253" t="str">
        <f t="shared" si="3"/>
        <v>GBPAM3L40Y_Quote</v>
      </c>
      <c r="F41" s="253" t="str">
        <f>_xll.qlSimpleQuote(Currency&amp;$C41&amp;$D41&amp;$B41&amp;QuoteSuffix,,RateTickValue,Permanent,Trigger,ObjectOverwrite)</f>
        <v>GBPAM3L40Y_Quote#0000</v>
      </c>
      <c r="G41" s="254" t="str">
        <f>_xll.ohRangeRetrieveError(F41)</f>
        <v/>
      </c>
      <c r="H41" s="217"/>
      <c r="J41" s="179"/>
      <c r="K41" s="266" t="s">
        <v>24</v>
      </c>
      <c r="L41" s="266" t="s">
        <v>213</v>
      </c>
      <c r="M41" s="266" t="s">
        <v>208</v>
      </c>
      <c r="N41" s="267" t="str">
        <f t="shared" si="4"/>
        <v>GBPAM3L40Y</v>
      </c>
      <c r="O41" s="267" t="str">
        <v>GBPAM3L40Y=ICAP</v>
      </c>
      <c r="P41" s="234" t="s">
        <v>125</v>
      </c>
      <c r="Q41" s="234" t="s">
        <v>125</v>
      </c>
      <c r="R41" s="234" t="e">
        <f t="shared" si="5"/>
        <v>#NUM!</v>
      </c>
      <c r="S41" s="234" t="e">
        <f t="shared" si="6"/>
        <v>#NUM!</v>
      </c>
      <c r="T41" s="265"/>
      <c r="U41" s="132" t="e">
        <v>#NUM!</v>
      </c>
      <c r="V41" s="265"/>
      <c r="W41" s="234" t="e">
        <v>#NUM!</v>
      </c>
      <c r="X41" s="270">
        <f>_xll.qlSimpleQuoteSetValue(F41,W41/100,Trigger)</f>
        <v>0</v>
      </c>
      <c r="Y41" s="180"/>
      <c r="AE41" s="250"/>
    </row>
    <row r="42" spans="1:31" ht="11.25" customHeight="1" x14ac:dyDescent="0.2">
      <c r="A42" s="179"/>
      <c r="B42" s="130" t="str">
        <f t="shared" si="9"/>
        <v>50Y</v>
      </c>
      <c r="C42" s="251" t="str">
        <f t="shared" si="9"/>
        <v>AM</v>
      </c>
      <c r="D42" s="252" t="str">
        <f t="shared" si="9"/>
        <v>3L</v>
      </c>
      <c r="E42" s="253" t="str">
        <f t="shared" si="3"/>
        <v>GBPAM3L50Y_Quote</v>
      </c>
      <c r="F42" s="253" t="str">
        <f>_xll.qlSimpleQuote(Currency&amp;$C42&amp;$D42&amp;$B42&amp;QuoteSuffix,,RateTickValue,Permanent,Trigger,ObjectOverwrite)</f>
        <v>GBPAM3L50Y_Quote#0000</v>
      </c>
      <c r="G42" s="254" t="str">
        <f>_xll.ohRangeRetrieveError(F42)</f>
        <v/>
      </c>
      <c r="H42" s="217"/>
      <c r="J42" s="179"/>
      <c r="K42" s="266" t="s">
        <v>23</v>
      </c>
      <c r="L42" s="266" t="s">
        <v>213</v>
      </c>
      <c r="M42" s="266" t="s">
        <v>208</v>
      </c>
      <c r="N42" s="267" t="str">
        <f t="shared" si="4"/>
        <v>GBPAM3L50Y</v>
      </c>
      <c r="O42" s="267" t="str">
        <v>GBPAM3L50Y=ICAP</v>
      </c>
      <c r="P42" s="234" t="s">
        <v>125</v>
      </c>
      <c r="Q42" s="234" t="s">
        <v>125</v>
      </c>
      <c r="R42" s="234" t="e">
        <f t="shared" si="5"/>
        <v>#NUM!</v>
      </c>
      <c r="S42" s="234" t="e">
        <f t="shared" si="6"/>
        <v>#NUM!</v>
      </c>
      <c r="T42" s="265"/>
      <c r="U42" s="132" t="e">
        <v>#NUM!</v>
      </c>
      <c r="V42" s="265"/>
      <c r="W42" s="234" t="e">
        <v>#NUM!</v>
      </c>
      <c r="X42" s="270">
        <f>_xll.qlSimpleQuoteSetValue(F42,W42/100,Trigger)</f>
        <v>0</v>
      </c>
      <c r="Y42" s="180"/>
      <c r="AE42" s="250"/>
    </row>
    <row r="43" spans="1:31" ht="11.25" customHeight="1" x14ac:dyDescent="0.2">
      <c r="A43" s="179"/>
      <c r="B43" s="131" t="str">
        <f t="shared" si="9"/>
        <v>60Y</v>
      </c>
      <c r="C43" s="255" t="str">
        <f t="shared" si="9"/>
        <v>AM</v>
      </c>
      <c r="D43" s="256" t="str">
        <f t="shared" si="9"/>
        <v>3L</v>
      </c>
      <c r="E43" s="257" t="str">
        <f t="shared" si="3"/>
        <v>GBPAM3L60Y_Quote</v>
      </c>
      <c r="F43" s="257" t="str">
        <f>_xll.qlSimpleQuote(Currency&amp;$C43&amp;$D43&amp;$B43&amp;QuoteSuffix,,RateTickValue,Permanent,Trigger,ObjectOverwrite)</f>
        <v>GBPAM3L60Y_Quote#0000</v>
      </c>
      <c r="G43" s="258" t="str">
        <f>_xll.ohRangeRetrieveError(F43)</f>
        <v/>
      </c>
      <c r="H43" s="217"/>
      <c r="J43" s="179"/>
      <c r="K43" s="266" t="s">
        <v>22</v>
      </c>
      <c r="L43" s="266" t="s">
        <v>213</v>
      </c>
      <c r="M43" s="266" t="s">
        <v>208</v>
      </c>
      <c r="N43" s="267" t="str">
        <f t="shared" si="4"/>
        <v>GBPAM3L60Y</v>
      </c>
      <c r="O43" s="267" t="str">
        <v>GBPAM3L60Y=ICAP</v>
      </c>
      <c r="P43" s="234" t="s">
        <v>125</v>
      </c>
      <c r="Q43" s="234" t="s">
        <v>125</v>
      </c>
      <c r="R43" s="234" t="e">
        <f t="shared" si="5"/>
        <v>#NUM!</v>
      </c>
      <c r="S43" s="236" t="e">
        <f t="shared" si="6"/>
        <v>#NUM!</v>
      </c>
      <c r="T43" s="265"/>
      <c r="U43" s="134" t="e">
        <v>#NUM!</v>
      </c>
      <c r="V43" s="265"/>
      <c r="W43" s="236" t="e">
        <v>#NUM!</v>
      </c>
      <c r="X43" s="271">
        <f>_xll.qlSimpleQuoteSetValue(F43,W43/100,Trigger)</f>
        <v>0</v>
      </c>
      <c r="Y43" s="180"/>
      <c r="AE43" s="250"/>
    </row>
    <row r="44" spans="1:31" ht="11.25" customHeight="1" x14ac:dyDescent="0.2">
      <c r="A44" s="218"/>
      <c r="B44" s="219"/>
      <c r="C44" s="219"/>
      <c r="D44" s="219"/>
      <c r="E44" s="219"/>
      <c r="F44" s="220"/>
      <c r="G44" s="220"/>
      <c r="H44" s="221"/>
      <c r="J44" s="263"/>
      <c r="K44" s="321"/>
      <c r="L44" s="259"/>
      <c r="M44" s="259"/>
      <c r="N44" s="259"/>
      <c r="O44" s="259"/>
      <c r="P44" s="259"/>
      <c r="Q44" s="259"/>
      <c r="R44" s="259"/>
      <c r="S44" s="219"/>
      <c r="T44" s="264"/>
      <c r="U44" s="264"/>
      <c r="V44" s="264"/>
      <c r="W44" s="264"/>
      <c r="X44" s="264"/>
      <c r="Y44" s="260"/>
    </row>
  </sheetData>
  <conditionalFormatting sqref="X5:X12">
    <cfRule type="cellIs" dxfId="25" priority="7" stopIfTrue="1" operator="greaterThan">
      <formula>0</formula>
    </cfRule>
    <cfRule type="cellIs" dxfId="24" priority="8" stopIfTrue="1" operator="lessThan">
      <formula>0</formula>
    </cfRule>
  </conditionalFormatting>
  <conditionalFormatting sqref="X13:X14">
    <cfRule type="cellIs" dxfId="23" priority="5" stopIfTrue="1" operator="greaterThan">
      <formula>0</formula>
    </cfRule>
    <cfRule type="cellIs" dxfId="22" priority="6" stopIfTrue="1" operator="lessThan">
      <formula>0</formula>
    </cfRule>
  </conditionalFormatting>
  <conditionalFormatting sqref="X15:X19 X21:X25 X27:X31 X33:X37 X39:X43">
    <cfRule type="cellIs" dxfId="21" priority="3" stopIfTrue="1" operator="greaterThan">
      <formula>0</formula>
    </cfRule>
    <cfRule type="cellIs" dxfId="20" priority="4" stopIfTrue="1" operator="lessThan">
      <formula>0</formula>
    </cfRule>
  </conditionalFormatting>
  <conditionalFormatting sqref="X20 X26 X32 X38">
    <cfRule type="cellIs" dxfId="19" priority="1" stopIfTrue="1" operator="greaterThan">
      <formula>0</formula>
    </cfRule>
    <cfRule type="cellIs" dxfId="1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O4" sqref="O4"/>
    </sheetView>
  </sheetViews>
  <sheetFormatPr defaultRowHeight="11.25" customHeight="1" outlineLevelCol="1" x14ac:dyDescent="0.2"/>
  <cols>
    <col min="1" max="1" width="2.7109375" style="241" hidden="1" customWidth="1" outlineLevel="1"/>
    <col min="2" max="2" width="6" style="241" hidden="1" customWidth="1" outlineLevel="1"/>
    <col min="3" max="4" width="4" style="241" hidden="1" customWidth="1" outlineLevel="1"/>
    <col min="5" max="5" width="19.28515625" style="241" hidden="1" customWidth="1" outlineLevel="1"/>
    <col min="6" max="6" width="25.7109375" style="242" hidden="1" customWidth="1" outlineLevel="1"/>
    <col min="7" max="7" width="25.7109375" style="241" hidden="1" customWidth="1" outlineLevel="1"/>
    <col min="8" max="8" width="2.7109375" style="241" hidden="1" customWidth="1" outlineLevel="1"/>
    <col min="9" max="9" width="2.7109375" style="241" customWidth="1" collapsed="1"/>
    <col min="10" max="10" width="2.7109375" style="241" customWidth="1"/>
    <col min="11" max="13" width="4.28515625" style="241" customWidth="1"/>
    <col min="14" max="14" width="14.7109375" style="241" customWidth="1"/>
    <col min="15" max="15" width="18.7109375" style="241" customWidth="1"/>
    <col min="16" max="19" width="10.7109375" style="241" customWidth="1"/>
    <col min="20" max="20" width="2.7109375" style="241" customWidth="1"/>
    <col min="21" max="21" width="10.7109375" style="241" customWidth="1"/>
    <col min="22" max="22" width="2.7109375" style="241" customWidth="1"/>
    <col min="23" max="24" width="10.7109375" style="241" customWidth="1"/>
    <col min="25" max="26" width="2.7109375" style="241" customWidth="1"/>
    <col min="27" max="29" width="9.140625" style="241"/>
    <col min="30" max="30" width="2.7109375" style="241" customWidth="1"/>
    <col min="31" max="16384" width="9.140625" style="241"/>
  </cols>
  <sheetData>
    <row r="1" spans="1:25" ht="11.25" customHeight="1" x14ac:dyDescent="0.2">
      <c r="A1" s="298"/>
      <c r="B1" s="208"/>
      <c r="C1" s="70"/>
      <c r="D1" s="70"/>
      <c r="E1" s="70"/>
      <c r="F1" s="322"/>
      <c r="G1" s="70"/>
      <c r="H1" s="71"/>
      <c r="J1" s="207" t="s">
        <v>169</v>
      </c>
      <c r="K1" s="178"/>
      <c r="L1" s="178"/>
      <c r="M1" s="178"/>
      <c r="N1" s="178"/>
      <c r="O1" s="178"/>
      <c r="P1" s="178"/>
      <c r="Q1" s="178"/>
      <c r="R1" s="178"/>
      <c r="S1" s="178"/>
      <c r="T1" s="178"/>
      <c r="U1" s="178"/>
      <c r="V1" s="178"/>
      <c r="W1" s="178"/>
      <c r="X1" s="178"/>
      <c r="Y1" s="215"/>
    </row>
    <row r="2" spans="1:25" ht="11.25" customHeight="1" x14ac:dyDescent="0.2">
      <c r="A2" s="72"/>
      <c r="B2" s="175"/>
      <c r="C2" s="175"/>
      <c r="D2" s="175"/>
      <c r="E2" s="175"/>
      <c r="F2" s="75"/>
      <c r="G2" s="175"/>
      <c r="H2" s="213"/>
      <c r="J2" s="216"/>
      <c r="K2" s="174"/>
      <c r="L2" s="177"/>
      <c r="M2" s="177"/>
      <c r="N2" s="177"/>
      <c r="O2" s="261" t="str">
        <f>VLOOKUP(J1,AreaTable,2,FALSE)</f>
        <v>ICAP</v>
      </c>
      <c r="P2" s="177"/>
      <c r="Q2" s="177"/>
      <c r="R2" s="174"/>
      <c r="S2" s="174"/>
      <c r="T2" s="177"/>
      <c r="U2" s="177"/>
      <c r="V2" s="177"/>
      <c r="W2" s="177"/>
      <c r="X2" s="196">
        <f>_xll.ohTrigger(X5:X41)</f>
        <v>1</v>
      </c>
      <c r="Y2" s="217"/>
    </row>
    <row r="3" spans="1:25" ht="11.25" customHeight="1" x14ac:dyDescent="0.2">
      <c r="A3" s="209"/>
      <c r="B3" s="175"/>
      <c r="C3" s="175"/>
      <c r="D3" s="175"/>
      <c r="E3" s="175"/>
      <c r="F3" s="75"/>
      <c r="G3" s="175"/>
      <c r="H3" s="213"/>
      <c r="J3" s="179"/>
      <c r="K3" s="177"/>
      <c r="L3" s="174"/>
      <c r="M3" s="174"/>
      <c r="N3" s="174"/>
      <c r="O3" s="174"/>
      <c r="P3" s="174"/>
      <c r="Q3" s="174"/>
      <c r="R3" s="174"/>
      <c r="S3" s="174"/>
      <c r="T3" s="177"/>
      <c r="U3" s="177"/>
      <c r="V3" s="177"/>
      <c r="W3" s="174"/>
      <c r="X3" s="210"/>
      <c r="Y3" s="180"/>
    </row>
    <row r="4" spans="1:25" ht="21" customHeight="1" x14ac:dyDescent="0.2">
      <c r="A4" s="179"/>
      <c r="B4" s="191" t="s">
        <v>20</v>
      </c>
      <c r="C4" s="191"/>
      <c r="D4" s="191"/>
      <c r="E4" s="192" t="s">
        <v>145</v>
      </c>
      <c r="F4" s="192" t="s">
        <v>165</v>
      </c>
      <c r="G4" s="214" t="s">
        <v>164</v>
      </c>
      <c r="H4" s="217"/>
      <c r="J4" s="179"/>
      <c r="K4" s="193"/>
      <c r="L4" s="195"/>
      <c r="M4" s="193"/>
      <c r="N4" s="193" t="s">
        <v>126</v>
      </c>
      <c r="O4" s="194" t="str">
        <f>_xll.RData(O5:O41,P4:Q4,,ReutersRtMode,,P5)</f>
        <v>Real-Time Engine Initialization Error</v>
      </c>
      <c r="P4" s="184" t="s">
        <v>100</v>
      </c>
      <c r="Q4" s="184" t="s">
        <v>79</v>
      </c>
      <c r="R4" s="185" t="s">
        <v>175</v>
      </c>
      <c r="S4" s="185" t="s">
        <v>162</v>
      </c>
      <c r="T4" s="177"/>
      <c r="U4" s="184" t="s">
        <v>97</v>
      </c>
      <c r="V4" s="177"/>
      <c r="W4" s="193" t="s">
        <v>96</v>
      </c>
      <c r="X4" s="193" t="s">
        <v>95</v>
      </c>
      <c r="Y4" s="180"/>
    </row>
    <row r="5" spans="1:25" ht="11.25" customHeight="1" x14ac:dyDescent="0.2">
      <c r="A5" s="179"/>
      <c r="B5" s="130" t="str">
        <f t="shared" ref="B5:D41" si="0">K5</f>
        <v>1Y</v>
      </c>
      <c r="C5" s="251" t="str">
        <f t="shared" si="0"/>
        <v>SM</v>
      </c>
      <c r="D5" s="252" t="str">
        <f t="shared" si="0"/>
        <v>3L</v>
      </c>
      <c r="E5" s="253" t="str">
        <f t="shared" ref="E5:E41" si="1">Currency&amp;$C5&amp;$D5&amp;$B5&amp;QuoteSuffix</f>
        <v>GBPSM3L1Y_Quote</v>
      </c>
      <c r="F5" s="253" t="str">
        <f>_xll.qlSimpleQuote(Currency&amp;$C5&amp;$D5&amp;$B5&amp;QuoteSuffix,,RateTickValue,Permanent,Trigger,ObjectOverwrite)</f>
        <v>GBPSM3L1Y_Quote#0000</v>
      </c>
      <c r="G5" s="254" t="str">
        <f>_xll.ohRangeRetrieveError(F5)</f>
        <v/>
      </c>
      <c r="H5" s="217"/>
      <c r="J5" s="179"/>
      <c r="K5" s="266" t="s">
        <v>5</v>
      </c>
      <c r="L5" s="266" t="s">
        <v>210</v>
      </c>
      <c r="M5" s="266" t="s">
        <v>208</v>
      </c>
      <c r="N5" s="267" t="str">
        <f t="shared" ref="N5:N41" si="2">Currency&amp;$L5&amp;$M5&amp;$K5</f>
        <v>GBPSM3L1Y</v>
      </c>
      <c r="O5" s="267" t="str">
        <f t="array" ref="O5:O41">Instruments&amp;"="&amp;VLOOKUP(Contributor,ContributorTable,2,FALSE)</f>
        <v>GBPSM3L1Y=ICAP</v>
      </c>
      <c r="P5" s="234">
        <v>0.63700000000000001</v>
      </c>
      <c r="Q5" s="234">
        <v>0.67699999999999994</v>
      </c>
      <c r="R5" s="234">
        <f t="shared" ref="R5:R41" si="3">IF(ISERROR(AVERAGE(P5,Q5)),#NUM!,AVERAGE(P5,Q5))</f>
        <v>0.65700000000000003</v>
      </c>
      <c r="S5" s="234">
        <f t="shared" ref="S5:S41" si="4">(R5-P5)*2</f>
        <v>4.0000000000000036E-2</v>
      </c>
      <c r="T5" s="265"/>
      <c r="U5" s="132">
        <v>0.7430000000000001</v>
      </c>
      <c r="V5" s="265"/>
      <c r="W5" s="234">
        <f t="array" ref="W5:W41">QuoteStatic</f>
        <v>0.7430000000000001</v>
      </c>
      <c r="X5" s="270" t="e">
        <f>_xll.qlSimpleQuoteSetValue(F5,W5/100,Trigger)</f>
        <v>#N/A</v>
      </c>
      <c r="Y5" s="180"/>
    </row>
    <row r="6" spans="1:25" ht="11.25" customHeight="1" x14ac:dyDescent="0.2">
      <c r="A6" s="179"/>
      <c r="B6" s="130" t="str">
        <f t="shared" si="0"/>
        <v>15M</v>
      </c>
      <c r="C6" s="251" t="str">
        <f t="shared" si="0"/>
        <v>SM</v>
      </c>
      <c r="D6" s="252" t="str">
        <f t="shared" si="0"/>
        <v>3L</v>
      </c>
      <c r="E6" s="253" t="str">
        <f t="shared" si="1"/>
        <v>GBPSM3L15M_Quote</v>
      </c>
      <c r="F6" s="253" t="str">
        <f>_xll.qlSimpleQuote(Currency&amp;$C6&amp;$D6&amp;$B6&amp;QuoteSuffix,,RateTickValue,Permanent,Trigger,ObjectOverwrite)</f>
        <v>GBPSM3L15M_Quote#0000</v>
      </c>
      <c r="G6" s="254" t="str">
        <f>_xll.ohRangeRetrieveError(F6)</f>
        <v/>
      </c>
      <c r="H6" s="217"/>
      <c r="J6" s="179"/>
      <c r="K6" s="266" t="s">
        <v>60</v>
      </c>
      <c r="L6" s="266" t="s">
        <v>210</v>
      </c>
      <c r="M6" s="266" t="s">
        <v>208</v>
      </c>
      <c r="N6" s="267" t="str">
        <f t="shared" si="2"/>
        <v>GBPSM3L15M</v>
      </c>
      <c r="O6" s="267" t="str">
        <v>GBPSM3L15M=ICAP</v>
      </c>
      <c r="P6" s="234" t="s">
        <v>125</v>
      </c>
      <c r="Q6" s="234" t="s">
        <v>125</v>
      </c>
      <c r="R6" s="234" t="e">
        <f t="shared" si="3"/>
        <v>#NUM!</v>
      </c>
      <c r="S6" s="234" t="e">
        <f t="shared" si="4"/>
        <v>#NUM!</v>
      </c>
      <c r="T6" s="265"/>
      <c r="U6" s="132" t="e">
        <v>#NUM!</v>
      </c>
      <c r="V6" s="265"/>
      <c r="W6" s="234" t="e">
        <v>#NUM!</v>
      </c>
      <c r="X6" s="270">
        <f>_xll.qlSimpleQuoteSetValue(F6,W6/100,Trigger)</f>
        <v>0</v>
      </c>
      <c r="Y6" s="180"/>
    </row>
    <row r="7" spans="1:25" ht="11.25" customHeight="1" x14ac:dyDescent="0.2">
      <c r="A7" s="179"/>
      <c r="B7" s="130" t="str">
        <f t="shared" si="0"/>
        <v>18M</v>
      </c>
      <c r="C7" s="251" t="str">
        <f t="shared" si="0"/>
        <v>SM</v>
      </c>
      <c r="D7" s="252" t="str">
        <f t="shared" si="0"/>
        <v>3L</v>
      </c>
      <c r="E7" s="253" t="str">
        <f t="shared" si="1"/>
        <v>GBPSM3L18M_Quote</v>
      </c>
      <c r="F7" s="253" t="str">
        <f>_xll.qlSimpleQuote(Currency&amp;$C7&amp;$D7&amp;$B7&amp;QuoteSuffix,,RateTickValue,Permanent,Trigger,ObjectOverwrite)</f>
        <v>GBPSM3L18M_Quote#0000</v>
      </c>
      <c r="G7" s="254" t="str">
        <f>_xll.ohRangeRetrieveError(F7)</f>
        <v/>
      </c>
      <c r="H7" s="217"/>
      <c r="J7" s="179"/>
      <c r="K7" s="266" t="s">
        <v>59</v>
      </c>
      <c r="L7" s="266" t="s">
        <v>210</v>
      </c>
      <c r="M7" s="266" t="s">
        <v>208</v>
      </c>
      <c r="N7" s="267" t="str">
        <f t="shared" si="2"/>
        <v>GBPSM3L18M</v>
      </c>
      <c r="O7" s="267" t="str">
        <v>GBPSM3L18M=ICAP</v>
      </c>
      <c r="P7" s="234" t="s">
        <v>125</v>
      </c>
      <c r="Q7" s="234" t="s">
        <v>125</v>
      </c>
      <c r="R7" s="234" t="e">
        <f t="shared" si="3"/>
        <v>#NUM!</v>
      </c>
      <c r="S7" s="234" t="e">
        <f t="shared" si="4"/>
        <v>#NUM!</v>
      </c>
      <c r="T7" s="265"/>
      <c r="U7" s="132" t="e">
        <v>#NUM!</v>
      </c>
      <c r="V7" s="265"/>
      <c r="W7" s="234" t="e">
        <v>#NUM!</v>
      </c>
      <c r="X7" s="270">
        <f>_xll.qlSimpleQuoteSetValue(F7,W7/100,Trigger)</f>
        <v>0</v>
      </c>
      <c r="Y7" s="180"/>
    </row>
    <row r="8" spans="1:25" ht="11.25" customHeight="1" x14ac:dyDescent="0.2">
      <c r="A8" s="179"/>
      <c r="B8" s="130" t="str">
        <f t="shared" si="0"/>
        <v>21M</v>
      </c>
      <c r="C8" s="251" t="str">
        <f t="shared" si="0"/>
        <v>SM</v>
      </c>
      <c r="D8" s="252" t="str">
        <f t="shared" si="0"/>
        <v>3L</v>
      </c>
      <c r="E8" s="253" t="str">
        <f t="shared" si="1"/>
        <v>GBPSM3L21M_Quote</v>
      </c>
      <c r="F8" s="253" t="str">
        <f>_xll.qlSimpleQuote(Currency&amp;$C8&amp;$D8&amp;$B8&amp;QuoteSuffix,,RateTickValue,Permanent,Trigger,ObjectOverwrite)</f>
        <v>GBPSM3L21M_Quote#0000</v>
      </c>
      <c r="G8" s="254" t="str">
        <f>_xll.ohRangeRetrieveError(F8)</f>
        <v/>
      </c>
      <c r="H8" s="217"/>
      <c r="J8" s="179"/>
      <c r="K8" s="266" t="s">
        <v>58</v>
      </c>
      <c r="L8" s="266" t="s">
        <v>210</v>
      </c>
      <c r="M8" s="266" t="s">
        <v>208</v>
      </c>
      <c r="N8" s="267" t="str">
        <f t="shared" si="2"/>
        <v>GBPSM3L21M</v>
      </c>
      <c r="O8" s="267" t="str">
        <v>GBPSM3L21M=ICAP</v>
      </c>
      <c r="P8" s="234" t="s">
        <v>125</v>
      </c>
      <c r="Q8" s="234" t="s">
        <v>125</v>
      </c>
      <c r="R8" s="234" t="e">
        <f t="shared" si="3"/>
        <v>#NUM!</v>
      </c>
      <c r="S8" s="234" t="e">
        <f t="shared" si="4"/>
        <v>#NUM!</v>
      </c>
      <c r="T8" s="265"/>
      <c r="U8" s="132" t="e">
        <v>#NUM!</v>
      </c>
      <c r="V8" s="265"/>
      <c r="W8" s="234" t="e">
        <v>#NUM!</v>
      </c>
      <c r="X8" s="270">
        <f>_xll.qlSimpleQuoteSetValue(F8,W8/100,Trigger)</f>
        <v>0</v>
      </c>
      <c r="Y8" s="180"/>
    </row>
    <row r="9" spans="1:25" ht="11.25" customHeight="1" x14ac:dyDescent="0.2">
      <c r="A9" s="179"/>
      <c r="B9" s="130" t="str">
        <f t="shared" si="0"/>
        <v>2Y</v>
      </c>
      <c r="C9" s="251" t="str">
        <f t="shared" si="0"/>
        <v>SM</v>
      </c>
      <c r="D9" s="252" t="str">
        <f t="shared" si="0"/>
        <v>3L</v>
      </c>
      <c r="E9" s="253" t="str">
        <f t="shared" si="1"/>
        <v>GBPSM3L2Y_Quote</v>
      </c>
      <c r="F9" s="253" t="str">
        <f>_xll.qlSimpleQuote(Currency&amp;$C9&amp;$D9&amp;$B9&amp;QuoteSuffix,,RateTickValue,Permanent,Trigger,ObjectOverwrite)</f>
        <v>GBPSM3L2Y_Quote#0000</v>
      </c>
      <c r="G9" s="254" t="str">
        <f>_xll.ohRangeRetrieveError(F9)</f>
        <v/>
      </c>
      <c r="H9" s="217"/>
      <c r="J9" s="179"/>
      <c r="K9" s="266" t="s">
        <v>54</v>
      </c>
      <c r="L9" s="266" t="s">
        <v>210</v>
      </c>
      <c r="M9" s="266" t="s">
        <v>208</v>
      </c>
      <c r="N9" s="267" t="str">
        <f t="shared" si="2"/>
        <v>GBPSM3L2Y</v>
      </c>
      <c r="O9" s="267" t="str">
        <v>GBPSM3L2Y=ICAP</v>
      </c>
      <c r="P9" s="234">
        <v>0.82</v>
      </c>
      <c r="Q9" s="234">
        <v>0.86</v>
      </c>
      <c r="R9" s="234">
        <f t="shared" si="3"/>
        <v>0.84</v>
      </c>
      <c r="S9" s="234">
        <f t="shared" si="4"/>
        <v>4.0000000000000036E-2</v>
      </c>
      <c r="T9" s="265"/>
      <c r="U9" s="132">
        <v>1.05</v>
      </c>
      <c r="V9" s="265"/>
      <c r="W9" s="234">
        <v>1.05</v>
      </c>
      <c r="X9" s="270" t="e">
        <f>_xll.qlSimpleQuoteSetValue(F9,W9/100,Trigger)</f>
        <v>#N/A</v>
      </c>
      <c r="Y9" s="180"/>
    </row>
    <row r="10" spans="1:25" ht="11.25" customHeight="1" x14ac:dyDescent="0.2">
      <c r="A10" s="179"/>
      <c r="B10" s="130" t="str">
        <f t="shared" si="0"/>
        <v>3Y</v>
      </c>
      <c r="C10" s="251" t="str">
        <f t="shared" si="0"/>
        <v>SM</v>
      </c>
      <c r="D10" s="252" t="str">
        <f t="shared" si="0"/>
        <v>3L</v>
      </c>
      <c r="E10" s="253" t="str">
        <f t="shared" si="1"/>
        <v>GBPSM3L3Y_Quote</v>
      </c>
      <c r="F10" s="253" t="str">
        <f>_xll.qlSimpleQuote(Currency&amp;$C10&amp;$D10&amp;$B10&amp;QuoteSuffix,,RateTickValue,Permanent,Trigger,ObjectOverwrite)</f>
        <v>GBPSM3L3Y_Quote#0000</v>
      </c>
      <c r="G10" s="254" t="str">
        <f>_xll.ohRangeRetrieveError(F10)</f>
        <v/>
      </c>
      <c r="H10" s="217"/>
      <c r="J10" s="179"/>
      <c r="K10" s="266" t="s">
        <v>53</v>
      </c>
      <c r="L10" s="266" t="s">
        <v>210</v>
      </c>
      <c r="M10" s="266" t="s">
        <v>208</v>
      </c>
      <c r="N10" s="267" t="str">
        <f t="shared" si="2"/>
        <v>GBPSM3L3Y</v>
      </c>
      <c r="O10" s="267" t="str">
        <v>GBPSM3L3Y=ICAP</v>
      </c>
      <c r="P10" s="234">
        <v>1.0089999999999999</v>
      </c>
      <c r="Q10" s="234">
        <v>1.0489999999999999</v>
      </c>
      <c r="R10" s="234">
        <f t="shared" si="3"/>
        <v>1.0289999999999999</v>
      </c>
      <c r="S10" s="234">
        <f t="shared" si="4"/>
        <v>4.0000000000000036E-2</v>
      </c>
      <c r="T10" s="265"/>
      <c r="U10" s="132">
        <v>1.31</v>
      </c>
      <c r="V10" s="265"/>
      <c r="W10" s="234">
        <v>1.31</v>
      </c>
      <c r="X10" s="270" t="e">
        <f>_xll.qlSimpleQuoteSetValue(F10,W10/100,Trigger)</f>
        <v>#N/A</v>
      </c>
      <c r="Y10" s="180"/>
    </row>
    <row r="11" spans="1:25" ht="11.25" customHeight="1" x14ac:dyDescent="0.2">
      <c r="A11" s="179"/>
      <c r="B11" s="130" t="str">
        <f t="shared" si="0"/>
        <v>4Y</v>
      </c>
      <c r="C11" s="251" t="str">
        <f t="shared" si="0"/>
        <v>SM</v>
      </c>
      <c r="D11" s="252" t="str">
        <f t="shared" si="0"/>
        <v>3L</v>
      </c>
      <c r="E11" s="253" t="str">
        <f t="shared" si="1"/>
        <v>GBPSM3L4Y_Quote</v>
      </c>
      <c r="F11" s="253" t="str">
        <f>_xll.qlSimpleQuote(Currency&amp;$C11&amp;$D11&amp;$B11&amp;QuoteSuffix,,RateTickValue,Permanent,Trigger,ObjectOverwrite)</f>
        <v>GBPSM3L4Y_Quote#0000</v>
      </c>
      <c r="G11" s="254" t="str">
        <f>_xll.ohRangeRetrieveError(F11)</f>
        <v/>
      </c>
      <c r="H11" s="217"/>
      <c r="J11" s="179"/>
      <c r="K11" s="266" t="s">
        <v>52</v>
      </c>
      <c r="L11" s="266" t="s">
        <v>210</v>
      </c>
      <c r="M11" s="266" t="s">
        <v>208</v>
      </c>
      <c r="N11" s="267" t="str">
        <f t="shared" si="2"/>
        <v>GBPSM3L4Y</v>
      </c>
      <c r="O11" s="267" t="str">
        <v>GBPSM3L4Y=ICAP</v>
      </c>
      <c r="P11" s="234">
        <v>1.175</v>
      </c>
      <c r="Q11" s="234">
        <v>1.2250000000000001</v>
      </c>
      <c r="R11" s="234">
        <f t="shared" si="3"/>
        <v>1.2000000000000002</v>
      </c>
      <c r="S11" s="234">
        <f t="shared" si="4"/>
        <v>5.0000000000000266E-2</v>
      </c>
      <c r="T11" s="265"/>
      <c r="U11" s="132">
        <v>1.5059999999999998</v>
      </c>
      <c r="V11" s="265"/>
      <c r="W11" s="234">
        <v>1.5059999999999998</v>
      </c>
      <c r="X11" s="270" t="e">
        <f>_xll.qlSimpleQuoteSetValue(F11,W11/100,Trigger)</f>
        <v>#N/A</v>
      </c>
      <c r="Y11" s="180"/>
    </row>
    <row r="12" spans="1:25" ht="11.25" customHeight="1" x14ac:dyDescent="0.2">
      <c r="A12" s="179"/>
      <c r="B12" s="130" t="str">
        <f t="shared" si="0"/>
        <v>5Y</v>
      </c>
      <c r="C12" s="251" t="str">
        <f t="shared" si="0"/>
        <v>SM</v>
      </c>
      <c r="D12" s="252" t="str">
        <f t="shared" si="0"/>
        <v>3L</v>
      </c>
      <c r="E12" s="253" t="str">
        <f t="shared" si="1"/>
        <v>GBPSM3L5Y_Quote</v>
      </c>
      <c r="F12" s="253" t="str">
        <f>_xll.qlSimpleQuote(Currency&amp;$C12&amp;$D12&amp;$B12&amp;QuoteSuffix,,RateTickValue,Permanent,Trigger,ObjectOverwrite)</f>
        <v>GBPSM3L5Y_Quote#0000</v>
      </c>
      <c r="G12" s="254" t="str">
        <f>_xll.ohRangeRetrieveError(F12)</f>
        <v/>
      </c>
      <c r="H12" s="217"/>
      <c r="J12" s="179"/>
      <c r="K12" s="266" t="s">
        <v>51</v>
      </c>
      <c r="L12" s="266" t="s">
        <v>210</v>
      </c>
      <c r="M12" s="266" t="s">
        <v>208</v>
      </c>
      <c r="N12" s="267" t="str">
        <f t="shared" si="2"/>
        <v>GBPSM3L5Y</v>
      </c>
      <c r="O12" s="267" t="str">
        <v>GBPSM3L5Y=ICAP</v>
      </c>
      <c r="P12" s="234">
        <v>1.321</v>
      </c>
      <c r="Q12" s="234">
        <v>1.371</v>
      </c>
      <c r="R12" s="234">
        <f t="shared" si="3"/>
        <v>1.3460000000000001</v>
      </c>
      <c r="S12" s="234">
        <f t="shared" si="4"/>
        <v>5.0000000000000266E-2</v>
      </c>
      <c r="T12" s="265"/>
      <c r="U12" s="132">
        <v>1.6589999999999998</v>
      </c>
      <c r="V12" s="265"/>
      <c r="W12" s="234">
        <v>1.6589999999999998</v>
      </c>
      <c r="X12" s="270" t="e">
        <f>_xll.qlSimpleQuoteSetValue(F12,W12/100,Trigger)</f>
        <v>#N/A</v>
      </c>
      <c r="Y12" s="180"/>
    </row>
    <row r="13" spans="1:25" ht="11.25" customHeight="1" x14ac:dyDescent="0.2">
      <c r="A13" s="179"/>
      <c r="B13" s="130" t="str">
        <f t="shared" si="0"/>
        <v>6Y</v>
      </c>
      <c r="C13" s="251" t="str">
        <f t="shared" si="0"/>
        <v>SM</v>
      </c>
      <c r="D13" s="252" t="str">
        <f t="shared" si="0"/>
        <v>3L</v>
      </c>
      <c r="E13" s="253" t="str">
        <f t="shared" si="1"/>
        <v>GBPSM3L6Y_Quote</v>
      </c>
      <c r="F13" s="253" t="str">
        <f>_xll.qlSimpleQuote(Currency&amp;$C13&amp;$D13&amp;$B13&amp;QuoteSuffix,,RateTickValue,Permanent,Trigger,ObjectOverwrite)</f>
        <v>GBPSM3L6Y_Quote#0000</v>
      </c>
      <c r="G13" s="254" t="str">
        <f>_xll.ohRangeRetrieveError(F13)</f>
        <v/>
      </c>
      <c r="H13" s="217"/>
      <c r="J13" s="179"/>
      <c r="K13" s="266" t="s">
        <v>50</v>
      </c>
      <c r="L13" s="266" t="s">
        <v>210</v>
      </c>
      <c r="M13" s="266" t="s">
        <v>208</v>
      </c>
      <c r="N13" s="267" t="str">
        <f t="shared" si="2"/>
        <v>GBPSM3L6Y</v>
      </c>
      <c r="O13" s="267" t="str">
        <v>GBPSM3L6Y=ICAP</v>
      </c>
      <c r="P13" s="234">
        <v>1.44</v>
      </c>
      <c r="Q13" s="234">
        <v>1.49</v>
      </c>
      <c r="R13" s="234">
        <f t="shared" si="3"/>
        <v>1.4649999999999999</v>
      </c>
      <c r="S13" s="234">
        <f t="shared" si="4"/>
        <v>4.9999999999999822E-2</v>
      </c>
      <c r="T13" s="265"/>
      <c r="U13" s="132">
        <v>1.7810000000000001</v>
      </c>
      <c r="V13" s="265"/>
      <c r="W13" s="234">
        <v>1.7810000000000001</v>
      </c>
      <c r="X13" s="270" t="e">
        <f>_xll.qlSimpleQuoteSetValue(F13,W13/100,Trigger)</f>
        <v>#N/A</v>
      </c>
      <c r="Y13" s="180"/>
    </row>
    <row r="14" spans="1:25" ht="11.25" customHeight="1" x14ac:dyDescent="0.2">
      <c r="A14" s="179"/>
      <c r="B14" s="130" t="str">
        <f t="shared" si="0"/>
        <v>7Y</v>
      </c>
      <c r="C14" s="251" t="str">
        <f t="shared" si="0"/>
        <v>SM</v>
      </c>
      <c r="D14" s="252" t="str">
        <f t="shared" si="0"/>
        <v>3L</v>
      </c>
      <c r="E14" s="253" t="str">
        <f t="shared" si="1"/>
        <v>GBPSM3L7Y_Quote</v>
      </c>
      <c r="F14" s="253" t="str">
        <f>_xll.qlSimpleQuote(Currency&amp;$C14&amp;$D14&amp;$B14&amp;QuoteSuffix,,RateTickValue,Permanent,Trigger,ObjectOverwrite)</f>
        <v>GBPSM3L7Y_Quote#0000</v>
      </c>
      <c r="G14" s="254" t="str">
        <f>_xll.ohRangeRetrieveError(F14)</f>
        <v/>
      </c>
      <c r="H14" s="217"/>
      <c r="J14" s="179"/>
      <c r="K14" s="266" t="s">
        <v>49</v>
      </c>
      <c r="L14" s="266" t="s">
        <v>210</v>
      </c>
      <c r="M14" s="266" t="s">
        <v>208</v>
      </c>
      <c r="N14" s="267" t="str">
        <f t="shared" si="2"/>
        <v>GBPSM3L7Y</v>
      </c>
      <c r="O14" s="267" t="str">
        <v>GBPSM3L7Y=ICAP</v>
      </c>
      <c r="P14" s="234">
        <v>1.5349999999999999</v>
      </c>
      <c r="Q14" s="234">
        <v>1.585</v>
      </c>
      <c r="R14" s="234">
        <f t="shared" si="3"/>
        <v>1.56</v>
      </c>
      <c r="S14" s="234">
        <f t="shared" si="4"/>
        <v>5.0000000000000266E-2</v>
      </c>
      <c r="T14" s="265"/>
      <c r="U14" s="132">
        <v>1.8860000000000001</v>
      </c>
      <c r="V14" s="265"/>
      <c r="W14" s="234">
        <v>1.8860000000000001</v>
      </c>
      <c r="X14" s="270" t="e">
        <f>_xll.qlSimpleQuoteSetValue(F14,W14/100,Trigger)</f>
        <v>#N/A</v>
      </c>
      <c r="Y14" s="180"/>
    </row>
    <row r="15" spans="1:25" ht="11.25" customHeight="1" x14ac:dyDescent="0.2">
      <c r="A15" s="179"/>
      <c r="B15" s="130" t="str">
        <f t="shared" si="0"/>
        <v>8Y</v>
      </c>
      <c r="C15" s="251" t="str">
        <f t="shared" si="0"/>
        <v>SM</v>
      </c>
      <c r="D15" s="252" t="str">
        <f t="shared" si="0"/>
        <v>3L</v>
      </c>
      <c r="E15" s="253" t="str">
        <f t="shared" si="1"/>
        <v>GBPSM3L8Y_Quote</v>
      </c>
      <c r="F15" s="253" t="str">
        <f>_xll.qlSimpleQuote(Currency&amp;$C15&amp;$D15&amp;$B15&amp;QuoteSuffix,,RateTickValue,Permanent,Trigger,ObjectOverwrite)</f>
        <v>GBPSM3L8Y_Quote#0000</v>
      </c>
      <c r="G15" s="254" t="str">
        <f>_xll.ohRangeRetrieveError(F15)</f>
        <v/>
      </c>
      <c r="H15" s="217"/>
      <c r="J15" s="179"/>
      <c r="K15" s="266" t="s">
        <v>48</v>
      </c>
      <c r="L15" s="266" t="s">
        <v>210</v>
      </c>
      <c r="M15" s="266" t="s">
        <v>208</v>
      </c>
      <c r="N15" s="267" t="str">
        <f t="shared" si="2"/>
        <v>GBPSM3L8Y</v>
      </c>
      <c r="O15" s="267" t="str">
        <v>GBPSM3L8Y=ICAP</v>
      </c>
      <c r="P15" s="234">
        <v>1.6120000000000001</v>
      </c>
      <c r="Q15" s="234">
        <v>1.6619999999999999</v>
      </c>
      <c r="R15" s="234">
        <f t="shared" si="3"/>
        <v>1.637</v>
      </c>
      <c r="S15" s="234">
        <f t="shared" si="4"/>
        <v>4.9999999999999822E-2</v>
      </c>
      <c r="T15" s="265"/>
      <c r="U15" s="132">
        <v>1.9729999999999999</v>
      </c>
      <c r="V15" s="265"/>
      <c r="W15" s="234">
        <v>1.9729999999999999</v>
      </c>
      <c r="X15" s="270" t="e">
        <f>_xll.qlSimpleQuoteSetValue(F15,W15/100,Trigger)</f>
        <v>#N/A</v>
      </c>
      <c r="Y15" s="180"/>
    </row>
    <row r="16" spans="1:25" ht="11.25" customHeight="1" x14ac:dyDescent="0.2">
      <c r="A16" s="179"/>
      <c r="B16" s="130" t="str">
        <f t="shared" si="0"/>
        <v>9Y</v>
      </c>
      <c r="C16" s="251" t="str">
        <f t="shared" si="0"/>
        <v>SM</v>
      </c>
      <c r="D16" s="252" t="str">
        <f t="shared" si="0"/>
        <v>3L</v>
      </c>
      <c r="E16" s="253" t="str">
        <f t="shared" si="1"/>
        <v>GBPSM3L9Y_Quote</v>
      </c>
      <c r="F16" s="253" t="str">
        <f>_xll.qlSimpleQuote(Currency&amp;$C16&amp;$D16&amp;$B16&amp;QuoteSuffix,,RateTickValue,Permanent,Trigger,ObjectOverwrite)</f>
        <v>GBPSM3L9Y_Quote#0000</v>
      </c>
      <c r="G16" s="254" t="str">
        <f>_xll.ohRangeRetrieveError(F16)</f>
        <v/>
      </c>
      <c r="H16" s="217"/>
      <c r="J16" s="179"/>
      <c r="K16" s="266" t="s">
        <v>47</v>
      </c>
      <c r="L16" s="266" t="s">
        <v>210</v>
      </c>
      <c r="M16" s="266" t="s">
        <v>208</v>
      </c>
      <c r="N16" s="267" t="str">
        <f t="shared" si="2"/>
        <v>GBPSM3L9Y</v>
      </c>
      <c r="O16" s="267" t="str">
        <v>GBPSM3L9Y=ICAP</v>
      </c>
      <c r="P16" s="234">
        <v>1.68</v>
      </c>
      <c r="Q16" s="234">
        <v>1.73</v>
      </c>
      <c r="R16" s="234">
        <f t="shared" si="3"/>
        <v>1.7050000000000001</v>
      </c>
      <c r="S16" s="234">
        <f t="shared" si="4"/>
        <v>5.0000000000000266E-2</v>
      </c>
      <c r="T16" s="265"/>
      <c r="U16" s="132">
        <v>2.0430000000000001</v>
      </c>
      <c r="V16" s="265"/>
      <c r="W16" s="234">
        <v>2.0430000000000001</v>
      </c>
      <c r="X16" s="270" t="e">
        <f>_xll.qlSimpleQuoteSetValue(F16,W16/100,Trigger)</f>
        <v>#N/A</v>
      </c>
      <c r="Y16" s="180"/>
    </row>
    <row r="17" spans="1:25" ht="11.25" customHeight="1" x14ac:dyDescent="0.2">
      <c r="A17" s="179"/>
      <c r="B17" s="130" t="str">
        <f t="shared" si="0"/>
        <v>10Y</v>
      </c>
      <c r="C17" s="251" t="str">
        <f t="shared" si="0"/>
        <v>SM</v>
      </c>
      <c r="D17" s="252" t="str">
        <f t="shared" si="0"/>
        <v>3L</v>
      </c>
      <c r="E17" s="253" t="str">
        <f t="shared" si="1"/>
        <v>GBPSM3L10Y_Quote</v>
      </c>
      <c r="F17" s="253" t="str">
        <f>_xll.qlSimpleQuote(Currency&amp;$C17&amp;$D17&amp;$B17&amp;QuoteSuffix,,RateTickValue,Permanent,Trigger,ObjectOverwrite)</f>
        <v>GBPSM3L10Y_Quote#0000</v>
      </c>
      <c r="G17" s="254" t="str">
        <f>_xll.ohRangeRetrieveError(F17)</f>
        <v/>
      </c>
      <c r="H17" s="217"/>
      <c r="J17" s="179"/>
      <c r="K17" s="266" t="s">
        <v>46</v>
      </c>
      <c r="L17" s="266" t="s">
        <v>210</v>
      </c>
      <c r="M17" s="266" t="s">
        <v>208</v>
      </c>
      <c r="N17" s="267" t="str">
        <f t="shared" si="2"/>
        <v>GBPSM3L10Y</v>
      </c>
      <c r="O17" s="267" t="str">
        <v>GBPSM3L10Y=ICAP</v>
      </c>
      <c r="P17" s="234">
        <v>1.7389999999999999</v>
      </c>
      <c r="Q17" s="234">
        <v>1.7889999999999999</v>
      </c>
      <c r="R17" s="234">
        <f t="shared" si="3"/>
        <v>1.7639999999999998</v>
      </c>
      <c r="S17" s="234">
        <f t="shared" si="4"/>
        <v>4.9999999999999822E-2</v>
      </c>
      <c r="T17" s="265"/>
      <c r="U17" s="132">
        <v>2.1029999999999998</v>
      </c>
      <c r="V17" s="265"/>
      <c r="W17" s="234">
        <v>2.1029999999999998</v>
      </c>
      <c r="X17" s="270" t="e">
        <f>_xll.qlSimpleQuoteSetValue(F17,W17/100,Trigger)</f>
        <v>#N/A</v>
      </c>
      <c r="Y17" s="180"/>
    </row>
    <row r="18" spans="1:25" ht="11.25" customHeight="1" x14ac:dyDescent="0.2">
      <c r="A18" s="179"/>
      <c r="B18" s="130" t="str">
        <f t="shared" si="0"/>
        <v>11Y</v>
      </c>
      <c r="C18" s="251" t="str">
        <f t="shared" si="0"/>
        <v>SM</v>
      </c>
      <c r="D18" s="252" t="str">
        <f t="shared" si="0"/>
        <v>3L</v>
      </c>
      <c r="E18" s="253" t="str">
        <f t="shared" si="1"/>
        <v>GBPSM3L11Y_Quote</v>
      </c>
      <c r="F18" s="253" t="str">
        <f>_xll.qlSimpleQuote(Currency&amp;$C18&amp;$D18&amp;$B18&amp;QuoteSuffix,,RateTickValue,Permanent,Trigger,ObjectOverwrite)</f>
        <v>GBPSM3L11Y_Quote#0000</v>
      </c>
      <c r="G18" s="254" t="str">
        <f>_xll.ohRangeRetrieveError(F18)</f>
        <v/>
      </c>
      <c r="H18" s="217"/>
      <c r="J18" s="179"/>
      <c r="K18" s="266" t="s">
        <v>45</v>
      </c>
      <c r="L18" s="266" t="s">
        <v>210</v>
      </c>
      <c r="M18" s="266" t="s">
        <v>208</v>
      </c>
      <c r="N18" s="267" t="str">
        <f t="shared" si="2"/>
        <v>GBPSM3L11Y</v>
      </c>
      <c r="O18" s="267" t="str">
        <v>GBPSM3L11Y=ICAP</v>
      </c>
      <c r="P18" s="234">
        <v>1.782</v>
      </c>
      <c r="Q18" s="234">
        <v>1.8519999999999999</v>
      </c>
      <c r="R18" s="234">
        <f t="shared" si="3"/>
        <v>1.8169999999999999</v>
      </c>
      <c r="S18" s="234">
        <f t="shared" si="4"/>
        <v>6.999999999999984E-2</v>
      </c>
      <c r="T18" s="265"/>
      <c r="U18" s="132">
        <v>2.1550000000000002</v>
      </c>
      <c r="V18" s="265"/>
      <c r="W18" s="234">
        <v>2.1550000000000002</v>
      </c>
      <c r="X18" s="270" t="e">
        <f>_xll.qlSimpleQuoteSetValue(F18,W18/100,Trigger)</f>
        <v>#N/A</v>
      </c>
      <c r="Y18" s="180"/>
    </row>
    <row r="19" spans="1:25" ht="11.25" customHeight="1" x14ac:dyDescent="0.2">
      <c r="A19" s="179"/>
      <c r="B19" s="130" t="str">
        <f t="shared" si="0"/>
        <v>12Y</v>
      </c>
      <c r="C19" s="251" t="str">
        <f t="shared" si="0"/>
        <v>SM</v>
      </c>
      <c r="D19" s="252" t="str">
        <f t="shared" si="0"/>
        <v>3L</v>
      </c>
      <c r="E19" s="253" t="str">
        <f t="shared" si="1"/>
        <v>GBPSM3L12Y_Quote</v>
      </c>
      <c r="F19" s="253" t="str">
        <f>_xll.qlSimpleQuote(Currency&amp;$C19&amp;$D19&amp;$B19&amp;QuoteSuffix,,RateTickValue,Permanent,Trigger,ObjectOverwrite)</f>
        <v>GBPSM3L12Y_Quote#0000</v>
      </c>
      <c r="G19" s="254" t="str">
        <f>_xll.ohRangeRetrieveError(F19)</f>
        <v/>
      </c>
      <c r="H19" s="217"/>
      <c r="J19" s="179"/>
      <c r="K19" s="266" t="s">
        <v>44</v>
      </c>
      <c r="L19" s="266" t="s">
        <v>210</v>
      </c>
      <c r="M19" s="266" t="s">
        <v>208</v>
      </c>
      <c r="N19" s="267" t="str">
        <f t="shared" si="2"/>
        <v>GBPSM3L12Y</v>
      </c>
      <c r="O19" s="267" t="str">
        <v>GBPSM3L12Y=ICAP</v>
      </c>
      <c r="P19" s="234">
        <v>1.829</v>
      </c>
      <c r="Q19" s="234">
        <v>1.899</v>
      </c>
      <c r="R19" s="234">
        <f t="shared" si="3"/>
        <v>1.8639999999999999</v>
      </c>
      <c r="S19" s="234">
        <f t="shared" si="4"/>
        <v>6.999999999999984E-2</v>
      </c>
      <c r="T19" s="265"/>
      <c r="U19" s="132">
        <v>2.2009999999999996</v>
      </c>
      <c r="V19" s="265"/>
      <c r="W19" s="234">
        <v>2.2009999999999996</v>
      </c>
      <c r="X19" s="270" t="e">
        <f>_xll.qlSimpleQuoteSetValue(F19,W19/100,Trigger)</f>
        <v>#N/A</v>
      </c>
      <c r="Y19" s="180"/>
    </row>
    <row r="20" spans="1:25" ht="11.25" customHeight="1" x14ac:dyDescent="0.2">
      <c r="A20" s="179"/>
      <c r="B20" s="130" t="str">
        <f t="shared" si="0"/>
        <v>13Y</v>
      </c>
      <c r="C20" s="251" t="str">
        <f t="shared" si="0"/>
        <v>SM</v>
      </c>
      <c r="D20" s="252" t="str">
        <f t="shared" si="0"/>
        <v>3L</v>
      </c>
      <c r="E20" s="253" t="str">
        <f t="shared" si="1"/>
        <v>GBPSM3L13Y_Quote</v>
      </c>
      <c r="F20" s="253" t="str">
        <f>_xll.qlSimpleQuote(Currency&amp;$C20&amp;$D20&amp;$B20&amp;QuoteSuffix,,RateTickValue,Permanent,Trigger,ObjectOverwrite)</f>
        <v>GBPSM3L13Y_Quote#0000</v>
      </c>
      <c r="G20" s="254" t="str">
        <f>_xll.ohRangeRetrieveError(F20)</f>
        <v/>
      </c>
      <c r="H20" s="217"/>
      <c r="J20" s="179"/>
      <c r="K20" s="266" t="s">
        <v>43</v>
      </c>
      <c r="L20" s="266" t="s">
        <v>210</v>
      </c>
      <c r="M20" s="266" t="s">
        <v>208</v>
      </c>
      <c r="N20" s="267" t="str">
        <f t="shared" si="2"/>
        <v>GBPSM3L13Y</v>
      </c>
      <c r="O20" s="267" t="str">
        <v>GBPSM3L13Y=ICAP</v>
      </c>
      <c r="P20" s="234" t="s">
        <v>125</v>
      </c>
      <c r="Q20" s="234" t="s">
        <v>125</v>
      </c>
      <c r="R20" s="234" t="e">
        <f t="shared" si="3"/>
        <v>#NUM!</v>
      </c>
      <c r="S20" s="234" t="e">
        <f t="shared" si="4"/>
        <v>#NUM!</v>
      </c>
      <c r="T20" s="265"/>
      <c r="U20" s="132" t="e">
        <v>#NUM!</v>
      </c>
      <c r="V20" s="265"/>
      <c r="W20" s="234" t="e">
        <v>#NUM!</v>
      </c>
      <c r="X20" s="270">
        <f>_xll.qlSimpleQuoteSetValue(F20,W20/100,Trigger)</f>
        <v>0</v>
      </c>
      <c r="Y20" s="180"/>
    </row>
    <row r="21" spans="1:25" ht="11.25" customHeight="1" x14ac:dyDescent="0.2">
      <c r="A21" s="179"/>
      <c r="B21" s="130" t="str">
        <f t="shared" si="0"/>
        <v>14Y</v>
      </c>
      <c r="C21" s="251" t="str">
        <f t="shared" si="0"/>
        <v>SM</v>
      </c>
      <c r="D21" s="252" t="str">
        <f t="shared" si="0"/>
        <v>3L</v>
      </c>
      <c r="E21" s="253" t="str">
        <f t="shared" si="1"/>
        <v>GBPSM3L14Y_Quote</v>
      </c>
      <c r="F21" s="253" t="str">
        <f>_xll.qlSimpleQuote(Currency&amp;$C21&amp;$D21&amp;$B21&amp;QuoteSuffix,,RateTickValue,Permanent,Trigger,ObjectOverwrite)</f>
        <v>GBPSM3L14Y_Quote#0000</v>
      </c>
      <c r="G21" s="254" t="str">
        <f>_xll.ohRangeRetrieveError(F21)</f>
        <v/>
      </c>
      <c r="H21" s="217"/>
      <c r="J21" s="179"/>
      <c r="K21" s="266" t="s">
        <v>42</v>
      </c>
      <c r="L21" s="266" t="s">
        <v>210</v>
      </c>
      <c r="M21" s="266" t="s">
        <v>208</v>
      </c>
      <c r="N21" s="267" t="str">
        <f t="shared" si="2"/>
        <v>GBPSM3L14Y</v>
      </c>
      <c r="O21" s="267" t="str">
        <v>GBPSM3L14Y=ICAP</v>
      </c>
      <c r="P21" s="234" t="s">
        <v>125</v>
      </c>
      <c r="Q21" s="234" t="s">
        <v>125</v>
      </c>
      <c r="R21" s="234" t="e">
        <f t="shared" si="3"/>
        <v>#NUM!</v>
      </c>
      <c r="S21" s="234" t="e">
        <f t="shared" si="4"/>
        <v>#NUM!</v>
      </c>
      <c r="T21" s="265"/>
      <c r="U21" s="132" t="e">
        <v>#NUM!</v>
      </c>
      <c r="V21" s="265"/>
      <c r="W21" s="234" t="e">
        <v>#NUM!</v>
      </c>
      <c r="X21" s="270">
        <f>_xll.qlSimpleQuoteSetValue(F21,W21/100,Trigger)</f>
        <v>0</v>
      </c>
      <c r="Y21" s="180"/>
    </row>
    <row r="22" spans="1:25" ht="11.25" customHeight="1" x14ac:dyDescent="0.2">
      <c r="A22" s="179"/>
      <c r="B22" s="130" t="str">
        <f t="shared" si="0"/>
        <v>15Y</v>
      </c>
      <c r="C22" s="251" t="str">
        <f t="shared" si="0"/>
        <v>SM</v>
      </c>
      <c r="D22" s="252" t="str">
        <f t="shared" si="0"/>
        <v>3L</v>
      </c>
      <c r="E22" s="253" t="str">
        <f t="shared" si="1"/>
        <v>GBPSM3L15Y_Quote</v>
      </c>
      <c r="F22" s="253" t="str">
        <f>_xll.qlSimpleQuote(Currency&amp;$C22&amp;$D22&amp;$B22&amp;QuoteSuffix,,RateTickValue,Permanent,Trigger,ObjectOverwrite)</f>
        <v>GBPSM3L15Y_Quote#0000</v>
      </c>
      <c r="G22" s="254" t="str">
        <f>_xll.ohRangeRetrieveError(F22)</f>
        <v/>
      </c>
      <c r="H22" s="217"/>
      <c r="J22" s="179"/>
      <c r="K22" s="266" t="s">
        <v>41</v>
      </c>
      <c r="L22" s="266" t="s">
        <v>210</v>
      </c>
      <c r="M22" s="266" t="s">
        <v>208</v>
      </c>
      <c r="N22" s="267" t="str">
        <f t="shared" si="2"/>
        <v>GBPSM3L15Y</v>
      </c>
      <c r="O22" s="267" t="str">
        <v>GBPSM3L15Y=ICAP</v>
      </c>
      <c r="P22" s="234">
        <v>1.925</v>
      </c>
      <c r="Q22" s="234">
        <v>2.0150000000000001</v>
      </c>
      <c r="R22" s="234">
        <f t="shared" si="3"/>
        <v>1.9700000000000002</v>
      </c>
      <c r="S22" s="234">
        <f t="shared" si="4"/>
        <v>9.0000000000000302E-2</v>
      </c>
      <c r="T22" s="265"/>
      <c r="U22" s="132">
        <v>2.3040000000000003</v>
      </c>
      <c r="V22" s="265"/>
      <c r="W22" s="234">
        <v>2.3040000000000003</v>
      </c>
      <c r="X22" s="270" t="e">
        <f>_xll.qlSimpleQuoteSetValue(F22,W22/100,Trigger)</f>
        <v>#N/A</v>
      </c>
      <c r="Y22" s="180"/>
    </row>
    <row r="23" spans="1:25" ht="11.25" customHeight="1" x14ac:dyDescent="0.2">
      <c r="A23" s="179"/>
      <c r="B23" s="130" t="str">
        <f t="shared" si="0"/>
        <v>16Y</v>
      </c>
      <c r="C23" s="251" t="str">
        <f t="shared" si="0"/>
        <v>SM</v>
      </c>
      <c r="D23" s="252" t="str">
        <f t="shared" si="0"/>
        <v>3L</v>
      </c>
      <c r="E23" s="253" t="str">
        <f t="shared" si="1"/>
        <v>GBPSM3L16Y_Quote</v>
      </c>
      <c r="F23" s="253" t="str">
        <f>_xll.qlSimpleQuote(Currency&amp;$C23&amp;$D23&amp;$B23&amp;QuoteSuffix,,RateTickValue,Permanent,Trigger,ObjectOverwrite)</f>
        <v>GBPSM3L16Y_Quote#0000</v>
      </c>
      <c r="G23" s="254" t="str">
        <f>_xll.ohRangeRetrieveError(F23)</f>
        <v/>
      </c>
      <c r="H23" s="217"/>
      <c r="J23" s="179"/>
      <c r="K23" s="266" t="s">
        <v>40</v>
      </c>
      <c r="L23" s="266" t="s">
        <v>210</v>
      </c>
      <c r="M23" s="266" t="s">
        <v>208</v>
      </c>
      <c r="N23" s="267" t="str">
        <f t="shared" si="2"/>
        <v>GBPSM3L16Y</v>
      </c>
      <c r="O23" s="267" t="str">
        <v>GBPSM3L16Y=ICAP</v>
      </c>
      <c r="P23" s="234" t="s">
        <v>125</v>
      </c>
      <c r="Q23" s="234" t="s">
        <v>125</v>
      </c>
      <c r="R23" s="234" t="e">
        <f t="shared" si="3"/>
        <v>#NUM!</v>
      </c>
      <c r="S23" s="234" t="e">
        <f t="shared" si="4"/>
        <v>#NUM!</v>
      </c>
      <c r="T23" s="265"/>
      <c r="U23" s="132" t="e">
        <v>#NUM!</v>
      </c>
      <c r="V23" s="265"/>
      <c r="W23" s="234" t="e">
        <v>#NUM!</v>
      </c>
      <c r="X23" s="270">
        <f>_xll.qlSimpleQuoteSetValue(F23,W23/100,Trigger)</f>
        <v>0</v>
      </c>
      <c r="Y23" s="180"/>
    </row>
    <row r="24" spans="1:25" ht="11.25" customHeight="1" x14ac:dyDescent="0.2">
      <c r="A24" s="179"/>
      <c r="B24" s="130" t="str">
        <f t="shared" si="0"/>
        <v>17Y</v>
      </c>
      <c r="C24" s="251" t="str">
        <f t="shared" si="0"/>
        <v>SM</v>
      </c>
      <c r="D24" s="252" t="str">
        <f t="shared" si="0"/>
        <v>3L</v>
      </c>
      <c r="E24" s="253" t="str">
        <f t="shared" si="1"/>
        <v>GBPSM3L17Y_Quote</v>
      </c>
      <c r="F24" s="253" t="str">
        <f>_xll.qlSimpleQuote(Currency&amp;$C24&amp;$D24&amp;$B24&amp;QuoteSuffix,,RateTickValue,Permanent,Trigger,ObjectOverwrite)</f>
        <v>GBPSM3L17Y_Quote#0000</v>
      </c>
      <c r="G24" s="254" t="str">
        <f>_xll.ohRangeRetrieveError(F24)</f>
        <v/>
      </c>
      <c r="H24" s="217"/>
      <c r="J24" s="179"/>
      <c r="K24" s="266" t="s">
        <v>39</v>
      </c>
      <c r="L24" s="266" t="s">
        <v>210</v>
      </c>
      <c r="M24" s="266" t="s">
        <v>208</v>
      </c>
      <c r="N24" s="267" t="str">
        <f t="shared" si="2"/>
        <v>GBPSM3L17Y</v>
      </c>
      <c r="O24" s="267" t="str">
        <v>GBPSM3L17Y=ICAP</v>
      </c>
      <c r="P24" s="234" t="s">
        <v>125</v>
      </c>
      <c r="Q24" s="234" t="s">
        <v>125</v>
      </c>
      <c r="R24" s="234" t="e">
        <f t="shared" si="3"/>
        <v>#NUM!</v>
      </c>
      <c r="S24" s="234" t="e">
        <f t="shared" si="4"/>
        <v>#NUM!</v>
      </c>
      <c r="T24" s="265"/>
      <c r="U24" s="132" t="e">
        <v>#NUM!</v>
      </c>
      <c r="V24" s="265"/>
      <c r="W24" s="234" t="e">
        <v>#NUM!</v>
      </c>
      <c r="X24" s="270">
        <f>_xll.qlSimpleQuoteSetValue(F24,W24/100,Trigger)</f>
        <v>0</v>
      </c>
      <c r="Y24" s="180"/>
    </row>
    <row r="25" spans="1:25" ht="11.25" customHeight="1" x14ac:dyDescent="0.2">
      <c r="A25" s="179"/>
      <c r="B25" s="130" t="str">
        <f t="shared" si="0"/>
        <v>18Y</v>
      </c>
      <c r="C25" s="251" t="str">
        <f t="shared" si="0"/>
        <v>SM</v>
      </c>
      <c r="D25" s="252" t="str">
        <f t="shared" si="0"/>
        <v>3L</v>
      </c>
      <c r="E25" s="253" t="str">
        <f t="shared" si="1"/>
        <v>GBPSM3L18Y_Quote</v>
      </c>
      <c r="F25" s="253" t="str">
        <f>_xll.qlSimpleQuote(Currency&amp;$C25&amp;$D25&amp;$B25&amp;QuoteSuffix,,RateTickValue,Permanent,Trigger,ObjectOverwrite)</f>
        <v>GBPSM3L18Y_Quote#0000</v>
      </c>
      <c r="G25" s="254" t="str">
        <f>_xll.ohRangeRetrieveError(F25)</f>
        <v/>
      </c>
      <c r="H25" s="217"/>
      <c r="J25" s="179"/>
      <c r="K25" s="266" t="s">
        <v>38</v>
      </c>
      <c r="L25" s="266" t="s">
        <v>210</v>
      </c>
      <c r="M25" s="266" t="s">
        <v>208</v>
      </c>
      <c r="N25" s="267" t="str">
        <f t="shared" si="2"/>
        <v>GBPSM3L18Y</v>
      </c>
      <c r="O25" s="267" t="str">
        <v>GBPSM3L18Y=ICAP</v>
      </c>
      <c r="P25" s="234" t="s">
        <v>125</v>
      </c>
      <c r="Q25" s="234" t="s">
        <v>125</v>
      </c>
      <c r="R25" s="234" t="e">
        <f t="shared" si="3"/>
        <v>#NUM!</v>
      </c>
      <c r="S25" s="234" t="e">
        <f t="shared" si="4"/>
        <v>#NUM!</v>
      </c>
      <c r="T25" s="265"/>
      <c r="U25" s="132" t="e">
        <v>#NUM!</v>
      </c>
      <c r="V25" s="265"/>
      <c r="W25" s="234" t="e">
        <v>#NUM!</v>
      </c>
      <c r="X25" s="270">
        <f>_xll.qlSimpleQuoteSetValue(F25,W25/100,Trigger)</f>
        <v>0</v>
      </c>
      <c r="Y25" s="180"/>
    </row>
    <row r="26" spans="1:25" ht="11.25" customHeight="1" x14ac:dyDescent="0.2">
      <c r="A26" s="179"/>
      <c r="B26" s="130" t="str">
        <f t="shared" si="0"/>
        <v>19Y</v>
      </c>
      <c r="C26" s="251" t="str">
        <f t="shared" si="0"/>
        <v>SM</v>
      </c>
      <c r="D26" s="252" t="str">
        <f t="shared" si="0"/>
        <v>3L</v>
      </c>
      <c r="E26" s="253" t="str">
        <f t="shared" si="1"/>
        <v>GBPSM3L19Y_Quote</v>
      </c>
      <c r="F26" s="253" t="str">
        <f>_xll.qlSimpleQuote(Currency&amp;$C26&amp;$D26&amp;$B26&amp;QuoteSuffix,,RateTickValue,Permanent,Trigger,ObjectOverwrite)</f>
        <v>GBPSM3L19Y_Quote#0000</v>
      </c>
      <c r="G26" s="254" t="str">
        <f>_xll.ohRangeRetrieveError(F26)</f>
        <v/>
      </c>
      <c r="H26" s="217"/>
      <c r="J26" s="179"/>
      <c r="K26" s="266" t="s">
        <v>37</v>
      </c>
      <c r="L26" s="266" t="s">
        <v>210</v>
      </c>
      <c r="M26" s="266" t="s">
        <v>208</v>
      </c>
      <c r="N26" s="267" t="str">
        <f t="shared" si="2"/>
        <v>GBPSM3L19Y</v>
      </c>
      <c r="O26" s="267" t="str">
        <v>GBPSM3L19Y=ICAP</v>
      </c>
      <c r="P26" s="234" t="s">
        <v>125</v>
      </c>
      <c r="Q26" s="234" t="s">
        <v>125</v>
      </c>
      <c r="R26" s="234" t="e">
        <f t="shared" si="3"/>
        <v>#NUM!</v>
      </c>
      <c r="S26" s="234" t="e">
        <f t="shared" si="4"/>
        <v>#NUM!</v>
      </c>
      <c r="T26" s="265"/>
      <c r="U26" s="132" t="e">
        <v>#NUM!</v>
      </c>
      <c r="V26" s="265"/>
      <c r="W26" s="234" t="e">
        <v>#NUM!</v>
      </c>
      <c r="X26" s="270">
        <f>_xll.qlSimpleQuoteSetValue(F26,W26/100,Trigger)</f>
        <v>0</v>
      </c>
      <c r="Y26" s="180"/>
    </row>
    <row r="27" spans="1:25" ht="11.25" customHeight="1" x14ac:dyDescent="0.2">
      <c r="A27" s="179"/>
      <c r="B27" s="130" t="str">
        <f t="shared" si="0"/>
        <v>20Y</v>
      </c>
      <c r="C27" s="251" t="str">
        <f t="shared" si="0"/>
        <v>SM</v>
      </c>
      <c r="D27" s="252" t="str">
        <f t="shared" si="0"/>
        <v>3L</v>
      </c>
      <c r="E27" s="253" t="str">
        <f t="shared" si="1"/>
        <v>GBPSM3L20Y_Quote</v>
      </c>
      <c r="F27" s="253" t="str">
        <f>_xll.qlSimpleQuote(Currency&amp;$C27&amp;$D27&amp;$B27&amp;QuoteSuffix,,RateTickValue,Permanent,Trigger,ObjectOverwrite)</f>
        <v>GBPSM3L20Y_Quote#0000</v>
      </c>
      <c r="G27" s="254" t="str">
        <f>_xll.ohRangeRetrieveError(F27)</f>
        <v/>
      </c>
      <c r="H27" s="217"/>
      <c r="J27" s="179"/>
      <c r="K27" s="266" t="s">
        <v>36</v>
      </c>
      <c r="L27" s="266" t="s">
        <v>210</v>
      </c>
      <c r="M27" s="266" t="s">
        <v>208</v>
      </c>
      <c r="N27" s="267" t="str">
        <f t="shared" si="2"/>
        <v>GBPSM3L20Y</v>
      </c>
      <c r="O27" s="267" t="str">
        <v>GBPSM3L20Y=ICAP</v>
      </c>
      <c r="P27" s="234">
        <v>1.9910000000000001</v>
      </c>
      <c r="Q27" s="234">
        <v>2.121</v>
      </c>
      <c r="R27" s="234">
        <f t="shared" si="3"/>
        <v>2.056</v>
      </c>
      <c r="S27" s="234">
        <f t="shared" si="4"/>
        <v>0.12999999999999989</v>
      </c>
      <c r="T27" s="265"/>
      <c r="U27" s="132">
        <v>2.3679999999999999</v>
      </c>
      <c r="V27" s="265"/>
      <c r="W27" s="234">
        <v>2.3679999999999999</v>
      </c>
      <c r="X27" s="270" t="e">
        <f>_xll.qlSimpleQuoteSetValue(F27,W27/100,Trigger)</f>
        <v>#N/A</v>
      </c>
      <c r="Y27" s="180"/>
    </row>
    <row r="28" spans="1:25" ht="11.25" customHeight="1" x14ac:dyDescent="0.2">
      <c r="A28" s="179"/>
      <c r="B28" s="130" t="str">
        <f t="shared" si="0"/>
        <v>21Y</v>
      </c>
      <c r="C28" s="251" t="str">
        <f t="shared" si="0"/>
        <v>SM</v>
      </c>
      <c r="D28" s="252" t="str">
        <f t="shared" si="0"/>
        <v>3L</v>
      </c>
      <c r="E28" s="253" t="str">
        <f t="shared" si="1"/>
        <v>GBPSM3L21Y_Quote</v>
      </c>
      <c r="F28" s="253" t="str">
        <f>_xll.qlSimpleQuote(Currency&amp;$C28&amp;$D28&amp;$B28&amp;QuoteSuffix,,RateTickValue,Permanent,Trigger,ObjectOverwrite)</f>
        <v>GBPSM3L21Y_Quote#0000</v>
      </c>
      <c r="G28" s="254" t="str">
        <f>_xll.ohRangeRetrieveError(F28)</f>
        <v/>
      </c>
      <c r="H28" s="217"/>
      <c r="J28" s="179"/>
      <c r="K28" s="266" t="s">
        <v>35</v>
      </c>
      <c r="L28" s="266" t="s">
        <v>210</v>
      </c>
      <c r="M28" s="266" t="s">
        <v>208</v>
      </c>
      <c r="N28" s="267" t="str">
        <f t="shared" si="2"/>
        <v>GBPSM3L21Y</v>
      </c>
      <c r="O28" s="267" t="str">
        <v>GBPSM3L21Y=ICAP</v>
      </c>
      <c r="P28" s="234" t="s">
        <v>125</v>
      </c>
      <c r="Q28" s="234" t="s">
        <v>125</v>
      </c>
      <c r="R28" s="234" t="e">
        <f t="shared" si="3"/>
        <v>#NUM!</v>
      </c>
      <c r="S28" s="234" t="e">
        <f t="shared" si="4"/>
        <v>#NUM!</v>
      </c>
      <c r="T28" s="265"/>
      <c r="U28" s="132" t="e">
        <v>#NUM!</v>
      </c>
      <c r="V28" s="265"/>
      <c r="W28" s="234" t="e">
        <v>#NUM!</v>
      </c>
      <c r="X28" s="270">
        <f>_xll.qlSimpleQuoteSetValue(F28,W28/100,Trigger)</f>
        <v>0</v>
      </c>
      <c r="Y28" s="180"/>
    </row>
    <row r="29" spans="1:25" ht="11.25" customHeight="1" x14ac:dyDescent="0.2">
      <c r="A29" s="179"/>
      <c r="B29" s="130" t="str">
        <f t="shared" si="0"/>
        <v>22Y</v>
      </c>
      <c r="C29" s="251" t="str">
        <f t="shared" si="0"/>
        <v>SM</v>
      </c>
      <c r="D29" s="252" t="str">
        <f t="shared" si="0"/>
        <v>3L</v>
      </c>
      <c r="E29" s="253" t="str">
        <f t="shared" si="1"/>
        <v>GBPSM3L22Y_Quote</v>
      </c>
      <c r="F29" s="253" t="str">
        <f>_xll.qlSimpleQuote(Currency&amp;$C29&amp;$D29&amp;$B29&amp;QuoteSuffix,,RateTickValue,Permanent,Trigger,ObjectOverwrite)</f>
        <v>GBPSM3L22Y_Quote#0000</v>
      </c>
      <c r="G29" s="254" t="str">
        <f>_xll.ohRangeRetrieveError(F29)</f>
        <v/>
      </c>
      <c r="H29" s="217"/>
      <c r="J29" s="179"/>
      <c r="K29" s="266" t="s">
        <v>34</v>
      </c>
      <c r="L29" s="266" t="s">
        <v>210</v>
      </c>
      <c r="M29" s="266" t="s">
        <v>208</v>
      </c>
      <c r="N29" s="267" t="str">
        <f t="shared" si="2"/>
        <v>GBPSM3L22Y</v>
      </c>
      <c r="O29" s="267" t="str">
        <v>GBPSM3L22Y=ICAP</v>
      </c>
      <c r="P29" s="234" t="s">
        <v>125</v>
      </c>
      <c r="Q29" s="234" t="s">
        <v>125</v>
      </c>
      <c r="R29" s="234" t="e">
        <f t="shared" si="3"/>
        <v>#NUM!</v>
      </c>
      <c r="S29" s="234" t="e">
        <f t="shared" si="4"/>
        <v>#NUM!</v>
      </c>
      <c r="T29" s="265"/>
      <c r="U29" s="132" t="e">
        <v>#NUM!</v>
      </c>
      <c r="V29" s="265"/>
      <c r="W29" s="234" t="e">
        <v>#NUM!</v>
      </c>
      <c r="X29" s="270">
        <f>_xll.qlSimpleQuoteSetValue(F29,W29/100,Trigger)</f>
        <v>0</v>
      </c>
      <c r="Y29" s="180"/>
    </row>
    <row r="30" spans="1:25" ht="11.25" customHeight="1" x14ac:dyDescent="0.2">
      <c r="A30" s="179"/>
      <c r="B30" s="130" t="str">
        <f t="shared" si="0"/>
        <v>23Y</v>
      </c>
      <c r="C30" s="251" t="str">
        <f t="shared" si="0"/>
        <v>SM</v>
      </c>
      <c r="D30" s="252" t="str">
        <f t="shared" si="0"/>
        <v>3L</v>
      </c>
      <c r="E30" s="253" t="str">
        <f t="shared" si="1"/>
        <v>GBPSM3L23Y_Quote</v>
      </c>
      <c r="F30" s="253" t="str">
        <f>_xll.qlSimpleQuote(Currency&amp;$C30&amp;$D30&amp;$B30&amp;QuoteSuffix,,RateTickValue,Permanent,Trigger,ObjectOverwrite)</f>
        <v>GBPSM3L23Y_Quote#0000</v>
      </c>
      <c r="G30" s="254" t="str">
        <f>_xll.ohRangeRetrieveError(F30)</f>
        <v/>
      </c>
      <c r="H30" s="217"/>
      <c r="J30" s="179"/>
      <c r="K30" s="266" t="s">
        <v>33</v>
      </c>
      <c r="L30" s="266" t="s">
        <v>210</v>
      </c>
      <c r="M30" s="266" t="s">
        <v>208</v>
      </c>
      <c r="N30" s="267" t="str">
        <f t="shared" si="2"/>
        <v>GBPSM3L23Y</v>
      </c>
      <c r="O30" s="267" t="str">
        <v>GBPSM3L23Y=ICAP</v>
      </c>
      <c r="P30" s="234" t="s">
        <v>125</v>
      </c>
      <c r="Q30" s="234" t="s">
        <v>125</v>
      </c>
      <c r="R30" s="234" t="e">
        <f t="shared" si="3"/>
        <v>#NUM!</v>
      </c>
      <c r="S30" s="234" t="e">
        <f t="shared" si="4"/>
        <v>#NUM!</v>
      </c>
      <c r="T30" s="265"/>
      <c r="U30" s="132" t="e">
        <v>#NUM!</v>
      </c>
      <c r="V30" s="265"/>
      <c r="W30" s="234" t="e">
        <v>#NUM!</v>
      </c>
      <c r="X30" s="270">
        <f>_xll.qlSimpleQuoteSetValue(F30,W30/100,Trigger)</f>
        <v>0</v>
      </c>
      <c r="Y30" s="180"/>
    </row>
    <row r="31" spans="1:25" ht="11.25" customHeight="1" x14ac:dyDescent="0.2">
      <c r="A31" s="179"/>
      <c r="B31" s="130" t="str">
        <f t="shared" si="0"/>
        <v>24Y</v>
      </c>
      <c r="C31" s="251" t="str">
        <f t="shared" si="0"/>
        <v>SM</v>
      </c>
      <c r="D31" s="252" t="str">
        <f t="shared" si="0"/>
        <v>3L</v>
      </c>
      <c r="E31" s="253" t="str">
        <f t="shared" si="1"/>
        <v>GBPSM3L24Y_Quote</v>
      </c>
      <c r="F31" s="253" t="str">
        <f>_xll.qlSimpleQuote(Currency&amp;$C31&amp;$D31&amp;$B31&amp;QuoteSuffix,,RateTickValue,Permanent,Trigger,ObjectOverwrite)</f>
        <v>GBPSM3L24Y_Quote#0000</v>
      </c>
      <c r="G31" s="254" t="str">
        <f>_xll.ohRangeRetrieveError(F31)</f>
        <v/>
      </c>
      <c r="H31" s="217"/>
      <c r="J31" s="179"/>
      <c r="K31" s="266" t="s">
        <v>32</v>
      </c>
      <c r="L31" s="266" t="s">
        <v>210</v>
      </c>
      <c r="M31" s="266" t="s">
        <v>208</v>
      </c>
      <c r="N31" s="267" t="str">
        <f t="shared" si="2"/>
        <v>GBPSM3L24Y</v>
      </c>
      <c r="O31" s="267" t="str">
        <v>GBPSM3L24Y=ICAP</v>
      </c>
      <c r="P31" s="234" t="s">
        <v>125</v>
      </c>
      <c r="Q31" s="234" t="s">
        <v>125</v>
      </c>
      <c r="R31" s="234" t="e">
        <f t="shared" si="3"/>
        <v>#NUM!</v>
      </c>
      <c r="S31" s="234" t="e">
        <f t="shared" si="4"/>
        <v>#NUM!</v>
      </c>
      <c r="T31" s="265"/>
      <c r="U31" s="132" t="e">
        <v>#NUM!</v>
      </c>
      <c r="V31" s="265"/>
      <c r="W31" s="234" t="e">
        <v>#NUM!</v>
      </c>
      <c r="X31" s="270">
        <f>_xll.qlSimpleQuoteSetValue(F31,W31/100,Trigger)</f>
        <v>0</v>
      </c>
      <c r="Y31" s="180"/>
    </row>
    <row r="32" spans="1:25" ht="11.25" customHeight="1" x14ac:dyDescent="0.2">
      <c r="A32" s="179"/>
      <c r="B32" s="130" t="str">
        <f t="shared" si="0"/>
        <v>25Y</v>
      </c>
      <c r="C32" s="251" t="str">
        <f t="shared" si="0"/>
        <v>SM</v>
      </c>
      <c r="D32" s="252" t="str">
        <f t="shared" si="0"/>
        <v>3L</v>
      </c>
      <c r="E32" s="253" t="str">
        <f t="shared" si="1"/>
        <v>GBPSM3L25Y_Quote</v>
      </c>
      <c r="F32" s="253" t="str">
        <f>_xll.qlSimpleQuote(Currency&amp;$C32&amp;$D32&amp;$B32&amp;QuoteSuffix,,RateTickValue,Permanent,Trigger,ObjectOverwrite)</f>
        <v>GBPSM3L25Y_Quote#0000</v>
      </c>
      <c r="G32" s="254" t="str">
        <f>_xll.ohRangeRetrieveError(F32)</f>
        <v/>
      </c>
      <c r="H32" s="217"/>
      <c r="J32" s="179"/>
      <c r="K32" s="266" t="s">
        <v>31</v>
      </c>
      <c r="L32" s="266" t="s">
        <v>210</v>
      </c>
      <c r="M32" s="266" t="s">
        <v>208</v>
      </c>
      <c r="N32" s="267" t="str">
        <f t="shared" si="2"/>
        <v>GBPSM3L25Y</v>
      </c>
      <c r="O32" s="267" t="str">
        <v>GBPSM3L25Y=ICAP</v>
      </c>
      <c r="P32" s="234">
        <v>2.0099999999999998</v>
      </c>
      <c r="Q32" s="234">
        <v>2.14</v>
      </c>
      <c r="R32" s="234">
        <f t="shared" si="3"/>
        <v>2.0750000000000002</v>
      </c>
      <c r="S32" s="234">
        <f t="shared" si="4"/>
        <v>0.13000000000000078</v>
      </c>
      <c r="T32" s="265"/>
      <c r="U32" s="132">
        <v>2.375</v>
      </c>
      <c r="V32" s="265"/>
      <c r="W32" s="234">
        <v>2.375</v>
      </c>
      <c r="X32" s="270" t="e">
        <f>_xll.qlSimpleQuoteSetValue(F32,W32/100,Trigger)</f>
        <v>#N/A</v>
      </c>
      <c r="Y32" s="180"/>
    </row>
    <row r="33" spans="1:31" ht="11.25" customHeight="1" x14ac:dyDescent="0.2">
      <c r="A33" s="179"/>
      <c r="B33" s="130" t="str">
        <f t="shared" si="0"/>
        <v>26Y</v>
      </c>
      <c r="C33" s="251" t="str">
        <f t="shared" si="0"/>
        <v>SM</v>
      </c>
      <c r="D33" s="252" t="str">
        <f t="shared" si="0"/>
        <v>3L</v>
      </c>
      <c r="E33" s="253" t="str">
        <f t="shared" si="1"/>
        <v>GBPSM3L26Y_Quote</v>
      </c>
      <c r="F33" s="253" t="str">
        <f>_xll.qlSimpleQuote(Currency&amp;$C33&amp;$D33&amp;$B33&amp;QuoteSuffix,,RateTickValue,Permanent,Trigger,ObjectOverwrite)</f>
        <v>GBPSM3L26Y_Quote#0000</v>
      </c>
      <c r="G33" s="254" t="str">
        <f>_xll.ohRangeRetrieveError(F33)</f>
        <v/>
      </c>
      <c r="H33" s="217"/>
      <c r="J33" s="179"/>
      <c r="K33" s="266" t="s">
        <v>30</v>
      </c>
      <c r="L33" s="266" t="s">
        <v>210</v>
      </c>
      <c r="M33" s="266" t="s">
        <v>208</v>
      </c>
      <c r="N33" s="267" t="str">
        <f t="shared" si="2"/>
        <v>GBPSM3L26Y</v>
      </c>
      <c r="O33" s="267" t="str">
        <v>GBPSM3L26Y=ICAP</v>
      </c>
      <c r="P33" s="234" t="s">
        <v>125</v>
      </c>
      <c r="Q33" s="234" t="s">
        <v>125</v>
      </c>
      <c r="R33" s="234" t="e">
        <f t="shared" si="3"/>
        <v>#NUM!</v>
      </c>
      <c r="S33" s="234" t="e">
        <f t="shared" si="4"/>
        <v>#NUM!</v>
      </c>
      <c r="T33" s="265"/>
      <c r="U33" s="132" t="e">
        <v>#NUM!</v>
      </c>
      <c r="V33" s="265"/>
      <c r="W33" s="234" t="e">
        <v>#NUM!</v>
      </c>
      <c r="X33" s="270">
        <f>_xll.qlSimpleQuoteSetValue(F33,W33/100,Trigger)</f>
        <v>0</v>
      </c>
      <c r="Y33" s="180"/>
    </row>
    <row r="34" spans="1:31" ht="11.25" customHeight="1" x14ac:dyDescent="0.2">
      <c r="A34" s="179"/>
      <c r="B34" s="130" t="str">
        <f t="shared" si="0"/>
        <v>27Y</v>
      </c>
      <c r="C34" s="251" t="str">
        <f t="shared" si="0"/>
        <v>SM</v>
      </c>
      <c r="D34" s="252" t="str">
        <f t="shared" si="0"/>
        <v>3L</v>
      </c>
      <c r="E34" s="253" t="str">
        <f t="shared" si="1"/>
        <v>GBPSM3L27Y_Quote</v>
      </c>
      <c r="F34" s="253" t="str">
        <f>_xll.qlSimpleQuote(Currency&amp;$C34&amp;$D34&amp;$B34&amp;QuoteSuffix,,RateTickValue,Permanent,Trigger,ObjectOverwrite)</f>
        <v>GBPSM3L27Y_Quote#0000</v>
      </c>
      <c r="G34" s="254" t="str">
        <f>_xll.ohRangeRetrieveError(F34)</f>
        <v/>
      </c>
      <c r="H34" s="217"/>
      <c r="J34" s="179"/>
      <c r="K34" s="266" t="s">
        <v>29</v>
      </c>
      <c r="L34" s="266" t="s">
        <v>210</v>
      </c>
      <c r="M34" s="266" t="s">
        <v>208</v>
      </c>
      <c r="N34" s="267" t="str">
        <f t="shared" si="2"/>
        <v>GBPSM3L27Y</v>
      </c>
      <c r="O34" s="267" t="str">
        <v>GBPSM3L27Y=ICAP</v>
      </c>
      <c r="P34" s="234" t="s">
        <v>125</v>
      </c>
      <c r="Q34" s="234" t="s">
        <v>125</v>
      </c>
      <c r="R34" s="234" t="e">
        <f t="shared" si="3"/>
        <v>#NUM!</v>
      </c>
      <c r="S34" s="234" t="e">
        <f t="shared" si="4"/>
        <v>#NUM!</v>
      </c>
      <c r="T34" s="265"/>
      <c r="U34" s="132" t="e">
        <v>#NUM!</v>
      </c>
      <c r="V34" s="265"/>
      <c r="W34" s="234" t="e">
        <v>#NUM!</v>
      </c>
      <c r="X34" s="270">
        <f>_xll.qlSimpleQuoteSetValue(F34,W34/100,Trigger)</f>
        <v>0</v>
      </c>
      <c r="Y34" s="180"/>
    </row>
    <row r="35" spans="1:31" ht="11.25" customHeight="1" x14ac:dyDescent="0.2">
      <c r="A35" s="179"/>
      <c r="B35" s="130" t="str">
        <f t="shared" si="0"/>
        <v>28Y</v>
      </c>
      <c r="C35" s="251" t="str">
        <f t="shared" si="0"/>
        <v>SM</v>
      </c>
      <c r="D35" s="252" t="str">
        <f t="shared" si="0"/>
        <v>3L</v>
      </c>
      <c r="E35" s="253" t="str">
        <f t="shared" si="1"/>
        <v>GBPSM3L28Y_Quote</v>
      </c>
      <c r="F35" s="253" t="str">
        <f>_xll.qlSimpleQuote(Currency&amp;$C35&amp;$D35&amp;$B35&amp;QuoteSuffix,,RateTickValue,Permanent,Trigger,ObjectOverwrite)</f>
        <v>GBPSM3L28Y_Quote#0000</v>
      </c>
      <c r="G35" s="254" t="str">
        <f>_xll.ohRangeRetrieveError(F35)</f>
        <v/>
      </c>
      <c r="H35" s="217"/>
      <c r="J35" s="179"/>
      <c r="K35" s="266" t="s">
        <v>28</v>
      </c>
      <c r="L35" s="266" t="s">
        <v>210</v>
      </c>
      <c r="M35" s="266" t="s">
        <v>208</v>
      </c>
      <c r="N35" s="267" t="str">
        <f t="shared" si="2"/>
        <v>GBPSM3L28Y</v>
      </c>
      <c r="O35" s="267" t="str">
        <v>GBPSM3L28Y=ICAP</v>
      </c>
      <c r="P35" s="234" t="s">
        <v>125</v>
      </c>
      <c r="Q35" s="234" t="s">
        <v>125</v>
      </c>
      <c r="R35" s="234" t="e">
        <f t="shared" si="3"/>
        <v>#NUM!</v>
      </c>
      <c r="S35" s="234" t="e">
        <f t="shared" si="4"/>
        <v>#NUM!</v>
      </c>
      <c r="T35" s="265"/>
      <c r="U35" s="132" t="e">
        <v>#NUM!</v>
      </c>
      <c r="V35" s="265"/>
      <c r="W35" s="234" t="e">
        <v>#NUM!</v>
      </c>
      <c r="X35" s="270">
        <f>_xll.qlSimpleQuoteSetValue(F35,W35/100,Trigger)</f>
        <v>0</v>
      </c>
      <c r="Y35" s="180"/>
      <c r="AE35" s="250"/>
    </row>
    <row r="36" spans="1:31" ht="11.25" customHeight="1" x14ac:dyDescent="0.2">
      <c r="A36" s="179"/>
      <c r="B36" s="130" t="str">
        <f t="shared" si="0"/>
        <v>29Y</v>
      </c>
      <c r="C36" s="251" t="str">
        <f t="shared" si="0"/>
        <v>SM</v>
      </c>
      <c r="D36" s="252" t="str">
        <f t="shared" si="0"/>
        <v>3L</v>
      </c>
      <c r="E36" s="253" t="str">
        <f t="shared" si="1"/>
        <v>GBPSM3L29Y_Quote</v>
      </c>
      <c r="F36" s="253" t="str">
        <f>_xll.qlSimpleQuote(Currency&amp;$C36&amp;$D36&amp;$B36&amp;QuoteSuffix,,RateTickValue,Permanent,Trigger,ObjectOverwrite)</f>
        <v>GBPSM3L29Y_Quote#0000</v>
      </c>
      <c r="G36" s="254" t="str">
        <f>_xll.ohRangeRetrieveError(F36)</f>
        <v/>
      </c>
      <c r="H36" s="217"/>
      <c r="J36" s="179"/>
      <c r="K36" s="266" t="s">
        <v>27</v>
      </c>
      <c r="L36" s="266" t="s">
        <v>210</v>
      </c>
      <c r="M36" s="266" t="s">
        <v>208</v>
      </c>
      <c r="N36" s="267" t="str">
        <f t="shared" si="2"/>
        <v>GBPSM3L29Y</v>
      </c>
      <c r="O36" s="267" t="str">
        <v>GBPSM3L29Y=ICAP</v>
      </c>
      <c r="P36" s="234" t="s">
        <v>125</v>
      </c>
      <c r="Q36" s="234" t="s">
        <v>125</v>
      </c>
      <c r="R36" s="234" t="e">
        <f t="shared" si="3"/>
        <v>#NUM!</v>
      </c>
      <c r="S36" s="234" t="e">
        <f t="shared" si="4"/>
        <v>#NUM!</v>
      </c>
      <c r="T36" s="265"/>
      <c r="U36" s="132" t="e">
        <v>#NUM!</v>
      </c>
      <c r="V36" s="265"/>
      <c r="W36" s="234" t="e">
        <v>#NUM!</v>
      </c>
      <c r="X36" s="270">
        <f>_xll.qlSimpleQuoteSetValue(F36,W36/100,Trigger)</f>
        <v>0</v>
      </c>
      <c r="Y36" s="180"/>
      <c r="AE36" s="250"/>
    </row>
    <row r="37" spans="1:31" ht="11.25" customHeight="1" x14ac:dyDescent="0.2">
      <c r="A37" s="179"/>
      <c r="B37" s="130" t="str">
        <f t="shared" si="0"/>
        <v>30Y</v>
      </c>
      <c r="C37" s="251" t="str">
        <f t="shared" si="0"/>
        <v>SM</v>
      </c>
      <c r="D37" s="252" t="str">
        <f t="shared" si="0"/>
        <v>3L</v>
      </c>
      <c r="E37" s="253" t="str">
        <f t="shared" si="1"/>
        <v>GBPSM3L30Y_Quote</v>
      </c>
      <c r="F37" s="253" t="str">
        <f>_xll.qlSimpleQuote(Currency&amp;$C37&amp;$D37&amp;$B37&amp;QuoteSuffix,,RateTickValue,Permanent,Trigger,ObjectOverwrite)</f>
        <v>GBPSM3L30Y_Quote#0000</v>
      </c>
      <c r="G37" s="254" t="str">
        <f>_xll.ohRangeRetrieveError(F37)</f>
        <v/>
      </c>
      <c r="H37" s="217"/>
      <c r="J37" s="179"/>
      <c r="K37" s="266" t="s">
        <v>26</v>
      </c>
      <c r="L37" s="266" t="s">
        <v>210</v>
      </c>
      <c r="M37" s="266" t="s">
        <v>208</v>
      </c>
      <c r="N37" s="267" t="str">
        <f t="shared" si="2"/>
        <v>GBPSM3L30Y</v>
      </c>
      <c r="O37" s="267" t="str">
        <v>GBPSM3L30Y=ICAP</v>
      </c>
      <c r="P37" s="234">
        <v>2.0129999999999999</v>
      </c>
      <c r="Q37" s="234">
        <v>2.1429999999999998</v>
      </c>
      <c r="R37" s="234">
        <f t="shared" si="3"/>
        <v>2.0779999999999998</v>
      </c>
      <c r="S37" s="234">
        <f t="shared" si="4"/>
        <v>0.12999999999999989</v>
      </c>
      <c r="T37" s="265"/>
      <c r="U37" s="132">
        <v>2.3650000000000002</v>
      </c>
      <c r="V37" s="265"/>
      <c r="W37" s="234">
        <v>2.3650000000000002</v>
      </c>
      <c r="X37" s="270" t="e">
        <f>_xll.qlSimpleQuoteSetValue(F37,W37/100,Trigger)</f>
        <v>#N/A</v>
      </c>
      <c r="Y37" s="180"/>
      <c r="AE37" s="250"/>
    </row>
    <row r="38" spans="1:31" ht="11.25" customHeight="1" x14ac:dyDescent="0.2">
      <c r="A38" s="179"/>
      <c r="B38" s="130" t="str">
        <f t="shared" si="0"/>
        <v>35Y</v>
      </c>
      <c r="C38" s="251" t="str">
        <f t="shared" si="0"/>
        <v>SM</v>
      </c>
      <c r="D38" s="252" t="str">
        <f t="shared" si="0"/>
        <v>3L</v>
      </c>
      <c r="E38" s="253" t="str">
        <f t="shared" si="1"/>
        <v>GBPSM3L35Y_Quote</v>
      </c>
      <c r="F38" s="253" t="str">
        <f>_xll.qlSimpleQuote(Currency&amp;$C38&amp;$D38&amp;$B38&amp;QuoteSuffix,,RateTickValue,Permanent,Trigger,ObjectOverwrite)</f>
        <v>GBPSM3L35Y_Quote#0000</v>
      </c>
      <c r="G38" s="254" t="str">
        <f>_xll.ohRangeRetrieveError(F38)</f>
        <v/>
      </c>
      <c r="H38" s="217"/>
      <c r="J38" s="179"/>
      <c r="K38" s="266" t="s">
        <v>25</v>
      </c>
      <c r="L38" s="266" t="s">
        <v>210</v>
      </c>
      <c r="M38" s="266" t="s">
        <v>208</v>
      </c>
      <c r="N38" s="267" t="str">
        <f t="shared" si="2"/>
        <v>GBPSM3L35Y</v>
      </c>
      <c r="O38" s="267" t="str">
        <v>GBPSM3L35Y=ICAP</v>
      </c>
      <c r="P38" s="234" t="s">
        <v>125</v>
      </c>
      <c r="Q38" s="234" t="s">
        <v>125</v>
      </c>
      <c r="R38" s="234" t="e">
        <f t="shared" si="3"/>
        <v>#NUM!</v>
      </c>
      <c r="S38" s="234" t="e">
        <f t="shared" si="4"/>
        <v>#NUM!</v>
      </c>
      <c r="T38" s="265"/>
      <c r="U38" s="132" t="e">
        <v>#NUM!</v>
      </c>
      <c r="V38" s="265"/>
      <c r="W38" s="234" t="e">
        <v>#NUM!</v>
      </c>
      <c r="X38" s="270">
        <f>_xll.qlSimpleQuoteSetValue(F38,W38/100,Trigger)</f>
        <v>0</v>
      </c>
      <c r="Y38" s="180"/>
      <c r="AE38" s="250"/>
    </row>
    <row r="39" spans="1:31" ht="11.25" customHeight="1" x14ac:dyDescent="0.2">
      <c r="A39" s="179"/>
      <c r="B39" s="130" t="str">
        <f t="shared" si="0"/>
        <v>40Y</v>
      </c>
      <c r="C39" s="251" t="str">
        <f t="shared" si="0"/>
        <v>SM</v>
      </c>
      <c r="D39" s="252" t="str">
        <f t="shared" si="0"/>
        <v>3L</v>
      </c>
      <c r="E39" s="253" t="str">
        <f t="shared" si="1"/>
        <v>GBPSM3L40Y_Quote</v>
      </c>
      <c r="F39" s="253" t="str">
        <f>_xll.qlSimpleQuote(Currency&amp;$C39&amp;$D39&amp;$B39&amp;QuoteSuffix,,RateTickValue,Permanent,Trigger,ObjectOverwrite)</f>
        <v>GBPSM3L40Y_Quote#0000</v>
      </c>
      <c r="G39" s="254" t="str">
        <f>_xll.ohRangeRetrieveError(F39)</f>
        <v/>
      </c>
      <c r="H39" s="217"/>
      <c r="J39" s="179"/>
      <c r="K39" s="266" t="s">
        <v>24</v>
      </c>
      <c r="L39" s="266" t="s">
        <v>210</v>
      </c>
      <c r="M39" s="266" t="s">
        <v>208</v>
      </c>
      <c r="N39" s="267" t="str">
        <f t="shared" si="2"/>
        <v>GBPSM3L40Y</v>
      </c>
      <c r="O39" s="267" t="str">
        <v>GBPSM3L40Y=ICAP</v>
      </c>
      <c r="P39" s="234">
        <v>1.954</v>
      </c>
      <c r="Q39" s="234">
        <v>2.1240000000000001</v>
      </c>
      <c r="R39" s="234">
        <f t="shared" si="3"/>
        <v>2.0390000000000001</v>
      </c>
      <c r="S39" s="234">
        <f t="shared" si="4"/>
        <v>0.17000000000000037</v>
      </c>
      <c r="T39" s="265"/>
      <c r="U39" s="132">
        <v>2.31</v>
      </c>
      <c r="V39" s="265"/>
      <c r="W39" s="234">
        <v>2.31</v>
      </c>
      <c r="X39" s="270" t="e">
        <f>_xll.qlSimpleQuoteSetValue(F39,W39/100,Trigger)</f>
        <v>#N/A</v>
      </c>
      <c r="Y39" s="180"/>
      <c r="AE39" s="250"/>
    </row>
    <row r="40" spans="1:31" ht="11.25" customHeight="1" x14ac:dyDescent="0.2">
      <c r="A40" s="179"/>
      <c r="B40" s="130" t="str">
        <f t="shared" si="0"/>
        <v>50Y</v>
      </c>
      <c r="C40" s="251" t="str">
        <f t="shared" si="0"/>
        <v>SM</v>
      </c>
      <c r="D40" s="252" t="str">
        <f t="shared" si="0"/>
        <v>3L</v>
      </c>
      <c r="E40" s="253" t="str">
        <f t="shared" si="1"/>
        <v>GBPSM3L50Y_Quote</v>
      </c>
      <c r="F40" s="253" t="str">
        <f>_xll.qlSimpleQuote(Currency&amp;$C40&amp;$D40&amp;$B40&amp;QuoteSuffix,,RateTickValue,Permanent,Trigger,ObjectOverwrite)</f>
        <v>GBPSM3L50Y_Quote#0000</v>
      </c>
      <c r="G40" s="254" t="str">
        <f>_xll.ohRangeRetrieveError(F40)</f>
        <v/>
      </c>
      <c r="H40" s="217"/>
      <c r="J40" s="179"/>
      <c r="K40" s="266" t="s">
        <v>23</v>
      </c>
      <c r="L40" s="266" t="s">
        <v>210</v>
      </c>
      <c r="M40" s="266" t="s">
        <v>208</v>
      </c>
      <c r="N40" s="267" t="str">
        <f t="shared" si="2"/>
        <v>GBPSM3L50Y</v>
      </c>
      <c r="O40" s="267" t="str">
        <v>GBPSM3L50Y=ICAP</v>
      </c>
      <c r="P40" s="234">
        <v>1.915</v>
      </c>
      <c r="Q40" s="234">
        <v>2.085</v>
      </c>
      <c r="R40" s="234">
        <f t="shared" si="3"/>
        <v>2</v>
      </c>
      <c r="S40" s="234">
        <f t="shared" si="4"/>
        <v>0.16999999999999993</v>
      </c>
      <c r="T40" s="265"/>
      <c r="U40" s="132">
        <v>2.2730000000000001</v>
      </c>
      <c r="V40" s="265"/>
      <c r="W40" s="234">
        <v>2.2730000000000001</v>
      </c>
      <c r="X40" s="270" t="e">
        <f>_xll.qlSimpleQuoteSetValue(F40,W40/100,Trigger)</f>
        <v>#N/A</v>
      </c>
      <c r="Y40" s="180"/>
      <c r="AE40" s="250"/>
    </row>
    <row r="41" spans="1:31" ht="11.25" customHeight="1" x14ac:dyDescent="0.2">
      <c r="A41" s="179"/>
      <c r="B41" s="131" t="str">
        <f t="shared" si="0"/>
        <v>60Y</v>
      </c>
      <c r="C41" s="255" t="str">
        <f t="shared" si="0"/>
        <v>SM</v>
      </c>
      <c r="D41" s="256" t="str">
        <f t="shared" si="0"/>
        <v>3L</v>
      </c>
      <c r="E41" s="257" t="str">
        <f t="shared" si="1"/>
        <v>GBPSM3L60Y_Quote</v>
      </c>
      <c r="F41" s="257" t="str">
        <f>_xll.qlSimpleQuote(Currency&amp;$C41&amp;$D41&amp;$B41&amp;QuoteSuffix,,RateTickValue,Permanent,Trigger,ObjectOverwrite)</f>
        <v>GBPSM3L60Y_Quote#0000</v>
      </c>
      <c r="G41" s="258" t="str">
        <f>_xll.ohRangeRetrieveError(F41)</f>
        <v/>
      </c>
      <c r="H41" s="217"/>
      <c r="J41" s="179"/>
      <c r="K41" s="266" t="s">
        <v>22</v>
      </c>
      <c r="L41" s="266" t="s">
        <v>210</v>
      </c>
      <c r="M41" s="266" t="s">
        <v>208</v>
      </c>
      <c r="N41" s="267" t="str">
        <f t="shared" si="2"/>
        <v>GBPSM3L60Y</v>
      </c>
      <c r="O41" s="267" t="str">
        <v>GBPSM3L60Y=ICAP</v>
      </c>
      <c r="P41" s="234">
        <v>1.9119999999999999</v>
      </c>
      <c r="Q41" s="234">
        <v>2.0819999999999999</v>
      </c>
      <c r="R41" s="234">
        <f t="shared" si="3"/>
        <v>1.9969999999999999</v>
      </c>
      <c r="S41" s="236">
        <f t="shared" si="4"/>
        <v>0.16999999999999993</v>
      </c>
      <c r="T41" s="265"/>
      <c r="U41" s="134">
        <v>2.2730000000000001</v>
      </c>
      <c r="V41" s="265"/>
      <c r="W41" s="236">
        <v>2.2730000000000001</v>
      </c>
      <c r="X41" s="271" t="e">
        <f>_xll.qlSimpleQuoteSetValue(F41,W41/100,Trigger)</f>
        <v>#N/A</v>
      </c>
      <c r="Y41" s="180"/>
      <c r="AE41" s="250"/>
    </row>
    <row r="42" spans="1:31" ht="11.25" customHeight="1" x14ac:dyDescent="0.2">
      <c r="A42" s="218"/>
      <c r="B42" s="219"/>
      <c r="C42" s="219"/>
      <c r="D42" s="219"/>
      <c r="E42" s="219"/>
      <c r="F42" s="220"/>
      <c r="G42" s="220"/>
      <c r="H42" s="221"/>
      <c r="J42" s="263"/>
      <c r="K42" s="321"/>
      <c r="L42" s="259"/>
      <c r="M42" s="259"/>
      <c r="N42" s="259"/>
      <c r="O42" s="259"/>
      <c r="P42" s="259"/>
      <c r="Q42" s="259"/>
      <c r="R42" s="259"/>
      <c r="S42" s="219"/>
      <c r="T42" s="264"/>
      <c r="U42" s="264"/>
      <c r="V42" s="264"/>
      <c r="W42" s="264"/>
      <c r="X42" s="264"/>
      <c r="Y42" s="260"/>
    </row>
  </sheetData>
  <conditionalFormatting sqref="X5:X10">
    <cfRule type="cellIs" dxfId="17" priority="7" stopIfTrue="1" operator="greaterThan">
      <formula>0</formula>
    </cfRule>
    <cfRule type="cellIs" dxfId="16" priority="8" stopIfTrue="1" operator="lessThan">
      <formula>0</formula>
    </cfRule>
  </conditionalFormatting>
  <conditionalFormatting sqref="X11:X12">
    <cfRule type="cellIs" dxfId="15" priority="5" stopIfTrue="1" operator="greaterThan">
      <formula>0</formula>
    </cfRule>
    <cfRule type="cellIs" dxfId="14" priority="6" stopIfTrue="1" operator="lessThan">
      <formula>0</formula>
    </cfRule>
  </conditionalFormatting>
  <conditionalFormatting sqref="X13:X17 X19:X23 X25:X29 X31:X35 X37:X41">
    <cfRule type="cellIs" dxfId="13" priority="3" stopIfTrue="1" operator="greaterThan">
      <formula>0</formula>
    </cfRule>
    <cfRule type="cellIs" dxfId="12" priority="4" stopIfTrue="1" operator="lessThan">
      <formula>0</formula>
    </cfRule>
  </conditionalFormatting>
  <conditionalFormatting sqref="X18 X24 X30 X36">
    <cfRule type="cellIs" dxfId="11" priority="1" stopIfTrue="1" operator="greaterThan">
      <formula>0</formula>
    </cfRule>
    <cfRule type="cellIs" dxfId="1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O4" sqref="O4"/>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60"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30" x14ac:dyDescent="0.2">
      <c r="A1" s="211"/>
      <c r="B1" s="208"/>
      <c r="C1" s="70"/>
      <c r="D1" s="70"/>
      <c r="E1" s="70"/>
      <c r="F1" s="322"/>
      <c r="G1" s="70"/>
      <c r="H1" s="71"/>
      <c r="J1" s="207" t="s">
        <v>185</v>
      </c>
      <c r="K1" s="178"/>
      <c r="L1" s="178"/>
      <c r="M1" s="178"/>
      <c r="N1" s="178"/>
      <c r="O1" s="178"/>
      <c r="P1" s="178"/>
      <c r="Q1" s="178"/>
      <c r="R1" s="178"/>
      <c r="S1" s="178"/>
      <c r="T1" s="178"/>
      <c r="U1" s="178"/>
      <c r="V1" s="178"/>
      <c r="W1" s="178"/>
      <c r="X1" s="178"/>
      <c r="Y1" s="215"/>
    </row>
    <row r="2" spans="1:30" x14ac:dyDescent="0.2">
      <c r="A2" s="72"/>
      <c r="B2" s="175"/>
      <c r="C2" s="175"/>
      <c r="D2" s="175"/>
      <c r="E2" s="175"/>
      <c r="F2" s="75"/>
      <c r="G2" s="175"/>
      <c r="H2" s="213"/>
      <c r="J2" s="216"/>
      <c r="K2" s="174"/>
      <c r="L2" s="275"/>
      <c r="M2" s="275"/>
      <c r="N2" s="275"/>
      <c r="O2" s="261" t="str">
        <f>VLOOKUP(J1,AreaTable,2,FALSE)</f>
        <v>ICAP</v>
      </c>
      <c r="P2" s="177"/>
      <c r="Q2" s="177"/>
      <c r="R2" s="174"/>
      <c r="S2" s="174"/>
      <c r="T2" s="177"/>
      <c r="U2" s="177"/>
      <c r="V2" s="177"/>
      <c r="W2" s="177"/>
      <c r="X2" s="196">
        <f>_xll.ohTrigger(X5:X41)</f>
        <v>1</v>
      </c>
      <c r="Y2" s="217"/>
    </row>
    <row r="3" spans="1:30" x14ac:dyDescent="0.2">
      <c r="A3" s="209"/>
      <c r="B3" s="175"/>
      <c r="C3" s="175"/>
      <c r="D3" s="175"/>
      <c r="E3" s="175"/>
      <c r="F3" s="75"/>
      <c r="G3" s="175"/>
      <c r="H3" s="213"/>
      <c r="J3" s="179"/>
      <c r="K3" s="177"/>
      <c r="L3" s="174"/>
      <c r="M3" s="174"/>
      <c r="N3" s="174"/>
      <c r="O3" s="174"/>
      <c r="P3" s="174"/>
      <c r="Q3" s="174"/>
      <c r="R3" s="174"/>
      <c r="S3" s="174"/>
      <c r="T3" s="177"/>
      <c r="U3" s="177"/>
      <c r="V3" s="177"/>
      <c r="W3" s="174"/>
      <c r="X3" s="210"/>
      <c r="Y3" s="180"/>
    </row>
    <row r="4" spans="1:30" ht="21" customHeight="1" x14ac:dyDescent="0.2">
      <c r="A4" s="179"/>
      <c r="B4" s="191" t="s">
        <v>20</v>
      </c>
      <c r="C4" s="191"/>
      <c r="D4" s="191"/>
      <c r="E4" s="192" t="s">
        <v>145</v>
      </c>
      <c r="F4" s="192" t="s">
        <v>165</v>
      </c>
      <c r="G4" s="214" t="s">
        <v>164</v>
      </c>
      <c r="H4" s="217"/>
      <c r="J4" s="179"/>
      <c r="K4" s="193"/>
      <c r="L4" s="195"/>
      <c r="M4" s="193"/>
      <c r="N4" s="193" t="s">
        <v>126</v>
      </c>
      <c r="O4" s="194" t="str">
        <f>_xll.RData(O5:O41,P4:Q4,,ReutersRtMode,,P5)</f>
        <v>Real-Time Engine Initialization Error</v>
      </c>
      <c r="P4" s="184" t="s">
        <v>100</v>
      </c>
      <c r="Q4" s="184" t="s">
        <v>79</v>
      </c>
      <c r="R4" s="185" t="s">
        <v>175</v>
      </c>
      <c r="S4" s="185" t="s">
        <v>162</v>
      </c>
      <c r="T4" s="177"/>
      <c r="U4" s="184" t="s">
        <v>97</v>
      </c>
      <c r="V4" s="177"/>
      <c r="W4" s="193" t="s">
        <v>96</v>
      </c>
      <c r="X4" s="193" t="s">
        <v>95</v>
      </c>
      <c r="Y4" s="180"/>
    </row>
    <row r="5" spans="1:30" x14ac:dyDescent="0.2">
      <c r="A5" s="179"/>
      <c r="B5" s="130" t="str">
        <f t="shared" ref="B5:B41" si="0">K5</f>
        <v>1Y</v>
      </c>
      <c r="C5" s="251" t="str">
        <f t="shared" ref="C5:C41" si="1">L5</f>
        <v>SM</v>
      </c>
      <c r="D5" s="252" t="str">
        <f t="shared" ref="D5:D41" si="2">M5</f>
        <v>6L</v>
      </c>
      <c r="E5" s="253" t="str">
        <f t="shared" ref="E5:E41" si="3">Currency&amp;$C5&amp;$D5&amp;$B5&amp;QuoteSuffix</f>
        <v>GBPSM6L1Y_Quote</v>
      </c>
      <c r="F5" s="253" t="str">
        <f>_xll.qlSimpleQuote(Currency&amp;$C5&amp;$D5&amp;$B5&amp;QuoteSuffix,,RateTickValue,Permanent,Trigger,ObjectOverwrite)</f>
        <v>GBPSM6L1Y_Quote#0000</v>
      </c>
      <c r="G5" s="254" t="str">
        <f>_xll.ohRangeRetrieveError(F5)</f>
        <v/>
      </c>
      <c r="H5" s="217"/>
      <c r="J5" s="179"/>
      <c r="K5" s="266" t="s">
        <v>5</v>
      </c>
      <c r="L5" s="387" t="s">
        <v>210</v>
      </c>
      <c r="M5" s="266" t="s">
        <v>57</v>
      </c>
      <c r="N5" s="267" t="str">
        <f t="shared" ref="N5:N41" si="4">Currency&amp;$L5&amp;$M5&amp;$K5</f>
        <v>GBPSM6L1Y</v>
      </c>
      <c r="O5" s="267" t="str">
        <f t="array" ref="O5:O41">Instruments&amp;"="&amp;VLOOKUP(Contributor,ContributorTable,2,FALSE)</f>
        <v>GBPSM6L1Y=ICAP</v>
      </c>
      <c r="P5" s="234">
        <v>0.77600000000000002</v>
      </c>
      <c r="Q5" s="234">
        <v>0.80600000000000005</v>
      </c>
      <c r="R5" s="234">
        <f t="shared" ref="R5:R41" si="5">IF(ISERROR(AVERAGE(P5,Q5)),#NUM!,AVERAGE(P5,Q5))</f>
        <v>0.79100000000000004</v>
      </c>
      <c r="S5" s="234">
        <f t="shared" ref="S5:S41" si="6">(R5-P5)*2</f>
        <v>3.0000000000000027E-2</v>
      </c>
      <c r="T5" s="265"/>
      <c r="U5" s="132">
        <v>0.85699999999999998</v>
      </c>
      <c r="V5" s="265"/>
      <c r="W5" s="234">
        <f t="array" ref="W5:W41">QuoteStatic</f>
        <v>0.85699999999999998</v>
      </c>
      <c r="X5" s="270" t="e">
        <f>_xll.qlSimpleQuoteSetValue(F5,W5/100,Trigger)</f>
        <v>#N/A</v>
      </c>
      <c r="Y5" s="180"/>
    </row>
    <row r="6" spans="1:30" x14ac:dyDescent="0.2">
      <c r="A6" s="179"/>
      <c r="B6" s="130" t="str">
        <f t="shared" si="0"/>
        <v>15M</v>
      </c>
      <c r="C6" s="251" t="str">
        <f t="shared" si="1"/>
        <v>SB</v>
      </c>
      <c r="D6" s="252" t="str">
        <f t="shared" si="2"/>
        <v>6L</v>
      </c>
      <c r="E6" s="253" t="str">
        <f t="shared" si="3"/>
        <v>GBPSB6L15M_Quote</v>
      </c>
      <c r="F6" s="253" t="str">
        <f>_xll.qlSimpleQuote(Currency&amp;$C6&amp;$D6&amp;$B6&amp;QuoteSuffix,,RateTickValue,Permanent,Trigger,ObjectOverwrite)</f>
        <v>GBPSB6L15M_Quote#0000</v>
      </c>
      <c r="G6" s="254" t="str">
        <f>_xll.ohRangeRetrieveError(F6)</f>
        <v/>
      </c>
      <c r="H6" s="217"/>
      <c r="J6" s="179"/>
      <c r="K6" s="266" t="s">
        <v>60</v>
      </c>
      <c r="L6" s="266" t="s">
        <v>209</v>
      </c>
      <c r="M6" s="266" t="s">
        <v>57</v>
      </c>
      <c r="N6" s="267" t="str">
        <f t="shared" si="4"/>
        <v>GBPSB6L15M</v>
      </c>
      <c r="O6" s="267" t="str">
        <v>GBPSB6L15M=ICAP</v>
      </c>
      <c r="P6" s="234" t="s">
        <v>125</v>
      </c>
      <c r="Q6" s="234" t="s">
        <v>125</v>
      </c>
      <c r="R6" s="234" t="e">
        <f t="shared" si="5"/>
        <v>#NUM!</v>
      </c>
      <c r="S6" s="234" t="e">
        <f t="shared" si="6"/>
        <v>#NUM!</v>
      </c>
      <c r="T6" s="265"/>
      <c r="U6" s="132" t="e">
        <v>#NUM!</v>
      </c>
      <c r="V6" s="265"/>
      <c r="W6" s="234" t="e">
        <v>#NUM!</v>
      </c>
      <c r="X6" s="270">
        <f>_xll.qlSimpleQuoteSetValue(F6,W6/100,Trigger)</f>
        <v>0</v>
      </c>
      <c r="Y6" s="180"/>
      <c r="AD6" s="166"/>
    </row>
    <row r="7" spans="1:30" x14ac:dyDescent="0.2">
      <c r="A7" s="179"/>
      <c r="B7" s="130" t="str">
        <f t="shared" si="0"/>
        <v>18M</v>
      </c>
      <c r="C7" s="251" t="str">
        <f t="shared" si="1"/>
        <v>SB</v>
      </c>
      <c r="D7" s="252" t="str">
        <f t="shared" si="2"/>
        <v>6L</v>
      </c>
      <c r="E7" s="253" t="str">
        <f t="shared" si="3"/>
        <v>GBPSB6L18M_Quote</v>
      </c>
      <c r="F7" s="253" t="str">
        <f>_xll.qlSimpleQuote(Currency&amp;$C7&amp;$D7&amp;$B7&amp;QuoteSuffix,,RateTickValue,Permanent,Trigger,ObjectOverwrite)</f>
        <v>GBPSB6L18M_Quote#0000</v>
      </c>
      <c r="G7" s="254" t="str">
        <f>_xll.ohRangeRetrieveError(F7)</f>
        <v/>
      </c>
      <c r="H7" s="217"/>
      <c r="J7" s="179"/>
      <c r="K7" s="266" t="s">
        <v>59</v>
      </c>
      <c r="L7" s="266" t="s">
        <v>209</v>
      </c>
      <c r="M7" s="266" t="s">
        <v>57</v>
      </c>
      <c r="N7" s="267" t="str">
        <f t="shared" si="4"/>
        <v>GBPSB6L18M</v>
      </c>
      <c r="O7" s="267" t="str">
        <v>GBPSB6L18M=ICAP</v>
      </c>
      <c r="P7" s="234">
        <v>0.84800000000000009</v>
      </c>
      <c r="Q7" s="234">
        <v>0.88800000000000012</v>
      </c>
      <c r="R7" s="234">
        <f t="shared" si="5"/>
        <v>0.8680000000000001</v>
      </c>
      <c r="S7" s="234">
        <f t="shared" si="6"/>
        <v>4.0000000000000036E-2</v>
      </c>
      <c r="T7" s="265"/>
      <c r="U7" s="132">
        <v>1.0089999999999999</v>
      </c>
      <c r="V7" s="265"/>
      <c r="W7" s="234">
        <v>1.0089999999999999</v>
      </c>
      <c r="X7" s="270" t="e">
        <f>_xll.qlSimpleQuoteSetValue(F7,W7/100,Trigger)</f>
        <v>#N/A</v>
      </c>
      <c r="Y7" s="180"/>
      <c r="AD7" s="166"/>
    </row>
    <row r="8" spans="1:30" x14ac:dyDescent="0.2">
      <c r="A8" s="179"/>
      <c r="B8" s="130" t="str">
        <f t="shared" si="0"/>
        <v>21M</v>
      </c>
      <c r="C8" s="251" t="str">
        <f t="shared" si="1"/>
        <v>SB</v>
      </c>
      <c r="D8" s="252" t="str">
        <f t="shared" si="2"/>
        <v>6L</v>
      </c>
      <c r="E8" s="253" t="str">
        <f t="shared" si="3"/>
        <v>GBPSB6L21M_Quote</v>
      </c>
      <c r="F8" s="253" t="str">
        <f>_xll.qlSimpleQuote(Currency&amp;$C8&amp;$D8&amp;$B8&amp;QuoteSuffix,,RateTickValue,Permanent,Trigger,ObjectOverwrite)</f>
        <v>GBPSB6L21M_Quote#0000</v>
      </c>
      <c r="G8" s="254" t="str">
        <f>_xll.ohRangeRetrieveError(F8)</f>
        <v/>
      </c>
      <c r="H8" s="217"/>
      <c r="J8" s="179"/>
      <c r="K8" s="266" t="s">
        <v>58</v>
      </c>
      <c r="L8" s="266" t="s">
        <v>209</v>
      </c>
      <c r="M8" s="266" t="s">
        <v>57</v>
      </c>
      <c r="N8" s="267" t="str">
        <f t="shared" si="4"/>
        <v>GBPSB6L21M</v>
      </c>
      <c r="O8" s="267" t="str">
        <v>GBPSB6L21M=ICAP</v>
      </c>
      <c r="P8" s="234" t="s">
        <v>125</v>
      </c>
      <c r="Q8" s="234" t="s">
        <v>125</v>
      </c>
      <c r="R8" s="234" t="e">
        <f t="shared" si="5"/>
        <v>#NUM!</v>
      </c>
      <c r="S8" s="234" t="e">
        <f t="shared" si="6"/>
        <v>#NUM!</v>
      </c>
      <c r="T8" s="265"/>
      <c r="U8" s="132" t="e">
        <v>#NUM!</v>
      </c>
      <c r="V8" s="265"/>
      <c r="W8" s="234" t="e">
        <v>#NUM!</v>
      </c>
      <c r="X8" s="270">
        <f>_xll.qlSimpleQuoteSetValue(F8,W8/100,Trigger)</f>
        <v>0</v>
      </c>
      <c r="Y8" s="180"/>
    </row>
    <row r="9" spans="1:30" x14ac:dyDescent="0.2">
      <c r="A9" s="179"/>
      <c r="B9" s="130" t="str">
        <f t="shared" si="0"/>
        <v>2Y</v>
      </c>
      <c r="C9" s="251" t="str">
        <f t="shared" si="1"/>
        <v>SB</v>
      </c>
      <c r="D9" s="252" t="str">
        <f t="shared" si="2"/>
        <v>6L</v>
      </c>
      <c r="E9" s="253" t="str">
        <f t="shared" si="3"/>
        <v>GBPSB6L2Y_Quote</v>
      </c>
      <c r="F9" s="253" t="str">
        <f>_xll.qlSimpleQuote(Currency&amp;$C9&amp;$D9&amp;$B9&amp;QuoteSuffix,,RateTickValue,Permanent,Trigger,ObjectOverwrite)</f>
        <v>GBPSB6L2Y_Quote#0000</v>
      </c>
      <c r="G9" s="254" t="str">
        <f>_xll.ohRangeRetrieveError(F9)</f>
        <v/>
      </c>
      <c r="H9" s="217"/>
      <c r="J9" s="179"/>
      <c r="K9" s="266" t="s">
        <v>54</v>
      </c>
      <c r="L9" s="266" t="s">
        <v>209</v>
      </c>
      <c r="M9" s="266" t="s">
        <v>57</v>
      </c>
      <c r="N9" s="267" t="str">
        <f t="shared" si="4"/>
        <v>GBPSB6L2Y</v>
      </c>
      <c r="O9" s="267" t="str">
        <v>GBPSB6L2Y=ICAP</v>
      </c>
      <c r="P9" s="234">
        <v>0.94199999999999995</v>
      </c>
      <c r="Q9" s="234">
        <v>0.98199999999999998</v>
      </c>
      <c r="R9" s="234">
        <f t="shared" si="5"/>
        <v>0.96199999999999997</v>
      </c>
      <c r="S9" s="234">
        <f t="shared" si="6"/>
        <v>4.0000000000000036E-2</v>
      </c>
      <c r="T9" s="265"/>
      <c r="U9" s="132">
        <v>1.163</v>
      </c>
      <c r="V9" s="265"/>
      <c r="W9" s="234">
        <v>1.163</v>
      </c>
      <c r="X9" s="270" t="e">
        <f>_xll.qlSimpleQuoteSetValue(F9,W9/100,Trigger)</f>
        <v>#N/A</v>
      </c>
      <c r="Y9" s="180"/>
    </row>
    <row r="10" spans="1:30" x14ac:dyDescent="0.2">
      <c r="A10" s="179"/>
      <c r="B10" s="130" t="str">
        <f t="shared" si="0"/>
        <v>3Y</v>
      </c>
      <c r="C10" s="251" t="str">
        <f t="shared" si="1"/>
        <v>SB</v>
      </c>
      <c r="D10" s="252" t="str">
        <f t="shared" si="2"/>
        <v>6L</v>
      </c>
      <c r="E10" s="253" t="str">
        <f t="shared" si="3"/>
        <v>GBPSB6L3Y_Quote</v>
      </c>
      <c r="F10" s="253" t="str">
        <f>_xll.qlSimpleQuote(Currency&amp;$C10&amp;$D10&amp;$B10&amp;QuoteSuffix,,RateTickValue,Permanent,Trigger,ObjectOverwrite)</f>
        <v>GBPSB6L3Y_Quote#0000</v>
      </c>
      <c r="G10" s="254" t="str">
        <f>_xll.ohRangeRetrieveError(F10)</f>
        <v/>
      </c>
      <c r="H10" s="217"/>
      <c r="J10" s="179"/>
      <c r="K10" s="266" t="s">
        <v>53</v>
      </c>
      <c r="L10" s="266" t="s">
        <v>209</v>
      </c>
      <c r="M10" s="266" t="s">
        <v>57</v>
      </c>
      <c r="N10" s="267" t="str">
        <f t="shared" si="4"/>
        <v>GBPSB6L3Y</v>
      </c>
      <c r="O10" s="267" t="str">
        <v>GBPSB6L3Y=ICAP</v>
      </c>
      <c r="P10" s="234">
        <v>1.133</v>
      </c>
      <c r="Q10" s="234">
        <v>1.173</v>
      </c>
      <c r="R10" s="234">
        <f t="shared" si="5"/>
        <v>1.153</v>
      </c>
      <c r="S10" s="234">
        <f t="shared" si="6"/>
        <v>4.0000000000000036E-2</v>
      </c>
      <c r="T10" s="265"/>
      <c r="U10" s="132">
        <v>1.425</v>
      </c>
      <c r="V10" s="265"/>
      <c r="W10" s="234">
        <v>1.425</v>
      </c>
      <c r="X10" s="270" t="e">
        <f>_xll.qlSimpleQuoteSetValue(F10,W10/100,Trigger)</f>
        <v>#N/A</v>
      </c>
      <c r="Y10" s="180"/>
    </row>
    <row r="11" spans="1:30" x14ac:dyDescent="0.2">
      <c r="A11" s="179"/>
      <c r="B11" s="130" t="str">
        <f t="shared" si="0"/>
        <v>4Y</v>
      </c>
      <c r="C11" s="251" t="str">
        <f t="shared" si="1"/>
        <v>SB</v>
      </c>
      <c r="D11" s="252" t="str">
        <f t="shared" si="2"/>
        <v>6L</v>
      </c>
      <c r="E11" s="253" t="str">
        <f t="shared" si="3"/>
        <v>GBPSB6L4Y_Quote</v>
      </c>
      <c r="F11" s="253" t="str">
        <f>_xll.qlSimpleQuote(Currency&amp;$C11&amp;$D11&amp;$B11&amp;QuoteSuffix,,RateTickValue,Permanent,Trigger,ObjectOverwrite)</f>
        <v>GBPSB6L4Y_Quote#0000</v>
      </c>
      <c r="G11" s="254" t="str">
        <f>_xll.ohRangeRetrieveError(F11)</f>
        <v/>
      </c>
      <c r="H11" s="217"/>
      <c r="J11" s="179"/>
      <c r="K11" s="266" t="s">
        <v>52</v>
      </c>
      <c r="L11" s="266" t="s">
        <v>209</v>
      </c>
      <c r="M11" s="266" t="s">
        <v>57</v>
      </c>
      <c r="N11" s="267" t="str">
        <f t="shared" si="4"/>
        <v>GBPSB6L4Y</v>
      </c>
      <c r="O11" s="267" t="str">
        <v>GBPSB6L4Y=ICAP</v>
      </c>
      <c r="P11" s="234">
        <v>1.2989999999999999</v>
      </c>
      <c r="Q11" s="234">
        <v>1.349</v>
      </c>
      <c r="R11" s="234">
        <f t="shared" si="5"/>
        <v>1.3239999999999998</v>
      </c>
      <c r="S11" s="234">
        <f t="shared" si="6"/>
        <v>4.9999999999999822E-2</v>
      </c>
      <c r="T11" s="265"/>
      <c r="U11" s="132">
        <v>1.6259999999999999</v>
      </c>
      <c r="V11" s="265"/>
      <c r="W11" s="234">
        <v>1.6259999999999999</v>
      </c>
      <c r="X11" s="270" t="e">
        <f>_xll.qlSimpleQuoteSetValue(F11,W11/100,Trigger)</f>
        <v>#N/A</v>
      </c>
      <c r="Y11" s="180"/>
    </row>
    <row r="12" spans="1:30" x14ac:dyDescent="0.2">
      <c r="A12" s="179"/>
      <c r="B12" s="130" t="str">
        <f t="shared" si="0"/>
        <v>5Y</v>
      </c>
      <c r="C12" s="251" t="str">
        <f t="shared" si="1"/>
        <v>SB</v>
      </c>
      <c r="D12" s="252" t="str">
        <f t="shared" si="2"/>
        <v>6L</v>
      </c>
      <c r="E12" s="253" t="str">
        <f t="shared" si="3"/>
        <v>GBPSB6L5Y_Quote</v>
      </c>
      <c r="F12" s="253" t="str">
        <f>_xll.qlSimpleQuote(Currency&amp;$C12&amp;$D12&amp;$B12&amp;QuoteSuffix,,RateTickValue,Permanent,Trigger,ObjectOverwrite)</f>
        <v>GBPSB6L5Y_Quote#0000</v>
      </c>
      <c r="G12" s="254" t="str">
        <f>_xll.ohRangeRetrieveError(F12)</f>
        <v/>
      </c>
      <c r="H12" s="217"/>
      <c r="J12" s="179"/>
      <c r="K12" s="266" t="s">
        <v>51</v>
      </c>
      <c r="L12" s="266" t="s">
        <v>209</v>
      </c>
      <c r="M12" s="266" t="s">
        <v>57</v>
      </c>
      <c r="N12" s="267" t="str">
        <f t="shared" si="4"/>
        <v>GBPSB6L5Y</v>
      </c>
      <c r="O12" s="267" t="str">
        <v>GBPSB6L5Y=ICAP</v>
      </c>
      <c r="P12" s="234">
        <v>1.448</v>
      </c>
      <c r="Q12" s="234">
        <v>1.498</v>
      </c>
      <c r="R12" s="234">
        <f t="shared" si="5"/>
        <v>1.4729999999999999</v>
      </c>
      <c r="S12" s="234">
        <f t="shared" si="6"/>
        <v>4.9999999999999822E-2</v>
      </c>
      <c r="T12" s="265"/>
      <c r="U12" s="132">
        <v>1.7839999999999998</v>
      </c>
      <c r="V12" s="265"/>
      <c r="W12" s="234">
        <v>1.7839999999999998</v>
      </c>
      <c r="X12" s="270" t="e">
        <f>_xll.qlSimpleQuoteSetValue(F12,W12/100,Trigger)</f>
        <v>#N/A</v>
      </c>
      <c r="Y12" s="180"/>
    </row>
    <row r="13" spans="1:30" x14ac:dyDescent="0.2">
      <c r="A13" s="179"/>
      <c r="B13" s="130" t="str">
        <f t="shared" si="0"/>
        <v>6Y</v>
      </c>
      <c r="C13" s="251" t="str">
        <f t="shared" si="1"/>
        <v>SB</v>
      </c>
      <c r="D13" s="252" t="str">
        <f t="shared" si="2"/>
        <v>6L</v>
      </c>
      <c r="E13" s="253" t="str">
        <f t="shared" si="3"/>
        <v>GBPSB6L6Y_Quote</v>
      </c>
      <c r="F13" s="253" t="str">
        <f>_xll.qlSimpleQuote(Currency&amp;$C13&amp;$D13&amp;$B13&amp;QuoteSuffix,,RateTickValue,Permanent,Trigger,ObjectOverwrite)</f>
        <v>GBPSB6L6Y_Quote#0000</v>
      </c>
      <c r="G13" s="254" t="str">
        <f>_xll.ohRangeRetrieveError(F13)</f>
        <v/>
      </c>
      <c r="H13" s="217"/>
      <c r="J13" s="179"/>
      <c r="K13" s="266" t="s">
        <v>50</v>
      </c>
      <c r="L13" s="266" t="s">
        <v>209</v>
      </c>
      <c r="M13" s="266" t="s">
        <v>57</v>
      </c>
      <c r="N13" s="267" t="str">
        <f t="shared" si="4"/>
        <v>GBPSB6L6Y</v>
      </c>
      <c r="O13" s="267" t="str">
        <v>GBPSB6L6Y=ICAP</v>
      </c>
      <c r="P13" s="234">
        <v>1.569</v>
      </c>
      <c r="Q13" s="234">
        <v>1.619</v>
      </c>
      <c r="R13" s="234">
        <f t="shared" si="5"/>
        <v>1.5939999999999999</v>
      </c>
      <c r="S13" s="234">
        <f t="shared" si="6"/>
        <v>4.9999999999999822E-2</v>
      </c>
      <c r="T13" s="265"/>
      <c r="U13" s="132">
        <v>1.9089999999999998</v>
      </c>
      <c r="V13" s="265"/>
      <c r="W13" s="234">
        <v>1.9089999999999998</v>
      </c>
      <c r="X13" s="270" t="e">
        <f>_xll.qlSimpleQuoteSetValue(F13,W13/100,Trigger)</f>
        <v>#N/A</v>
      </c>
      <c r="Y13" s="180"/>
    </row>
    <row r="14" spans="1:30" x14ac:dyDescent="0.2">
      <c r="A14" s="179"/>
      <c r="B14" s="130" t="str">
        <f t="shared" si="0"/>
        <v>7Y</v>
      </c>
      <c r="C14" s="251" t="str">
        <f t="shared" si="1"/>
        <v>SB</v>
      </c>
      <c r="D14" s="252" t="str">
        <f t="shared" si="2"/>
        <v>6L</v>
      </c>
      <c r="E14" s="253" t="str">
        <f t="shared" si="3"/>
        <v>GBPSB6L7Y_Quote</v>
      </c>
      <c r="F14" s="253" t="str">
        <f>_xll.qlSimpleQuote(Currency&amp;$C14&amp;$D14&amp;$B14&amp;QuoteSuffix,,RateTickValue,Permanent,Trigger,ObjectOverwrite)</f>
        <v>GBPSB6L7Y_Quote#0000</v>
      </c>
      <c r="G14" s="254" t="str">
        <f>_xll.ohRangeRetrieveError(F14)</f>
        <v/>
      </c>
      <c r="H14" s="217"/>
      <c r="J14" s="179"/>
      <c r="K14" s="266" t="s">
        <v>49</v>
      </c>
      <c r="L14" s="266" t="s">
        <v>209</v>
      </c>
      <c r="M14" s="266" t="s">
        <v>57</v>
      </c>
      <c r="N14" s="267" t="str">
        <f t="shared" si="4"/>
        <v>GBPSB6L7Y</v>
      </c>
      <c r="O14" s="267" t="str">
        <v>GBPSB6L7Y=ICAP</v>
      </c>
      <c r="P14" s="234">
        <v>1.6659999999999999</v>
      </c>
      <c r="Q14" s="234">
        <v>1.716</v>
      </c>
      <c r="R14" s="234">
        <f t="shared" si="5"/>
        <v>1.6909999999999998</v>
      </c>
      <c r="S14" s="234">
        <f t="shared" si="6"/>
        <v>4.9999999999999822E-2</v>
      </c>
      <c r="T14" s="265"/>
      <c r="U14" s="132">
        <v>2.0140000000000002</v>
      </c>
      <c r="V14" s="265"/>
      <c r="W14" s="234">
        <v>2.0140000000000002</v>
      </c>
      <c r="X14" s="270" t="e">
        <f>_xll.qlSimpleQuoteSetValue(F14,W14/100,Trigger)</f>
        <v>#N/A</v>
      </c>
      <c r="Y14" s="180"/>
    </row>
    <row r="15" spans="1:30" x14ac:dyDescent="0.2">
      <c r="A15" s="179"/>
      <c r="B15" s="130" t="str">
        <f t="shared" si="0"/>
        <v>8Y</v>
      </c>
      <c r="C15" s="251" t="str">
        <f t="shared" si="1"/>
        <v>SB</v>
      </c>
      <c r="D15" s="252" t="str">
        <f t="shared" si="2"/>
        <v>6L</v>
      </c>
      <c r="E15" s="253" t="str">
        <f t="shared" si="3"/>
        <v>GBPSB6L8Y_Quote</v>
      </c>
      <c r="F15" s="253" t="str">
        <f>_xll.qlSimpleQuote(Currency&amp;$C15&amp;$D15&amp;$B15&amp;QuoteSuffix,,RateTickValue,Permanent,Trigger,ObjectOverwrite)</f>
        <v>GBPSB6L8Y_Quote#0000</v>
      </c>
      <c r="G15" s="254" t="str">
        <f>_xll.ohRangeRetrieveError(F15)</f>
        <v/>
      </c>
      <c r="H15" s="217"/>
      <c r="J15" s="179"/>
      <c r="K15" s="266" t="s">
        <v>48</v>
      </c>
      <c r="L15" s="266" t="s">
        <v>209</v>
      </c>
      <c r="M15" s="266" t="s">
        <v>57</v>
      </c>
      <c r="N15" s="267" t="str">
        <f t="shared" si="4"/>
        <v>GBPSB6L8Y</v>
      </c>
      <c r="O15" s="267" t="str">
        <v>GBPSB6L8Y=ICAP</v>
      </c>
      <c r="P15" s="234">
        <v>1.746</v>
      </c>
      <c r="Q15" s="234">
        <v>1.796</v>
      </c>
      <c r="R15" s="234">
        <f t="shared" si="5"/>
        <v>1.7709999999999999</v>
      </c>
      <c r="S15" s="234">
        <f t="shared" si="6"/>
        <v>4.9999999999999822E-2</v>
      </c>
      <c r="T15" s="265"/>
      <c r="U15" s="132">
        <v>2.101</v>
      </c>
      <c r="V15" s="265"/>
      <c r="W15" s="234">
        <v>2.101</v>
      </c>
      <c r="X15" s="270" t="e">
        <f>_xll.qlSimpleQuoteSetValue(F15,W15/100,Trigger)</f>
        <v>#N/A</v>
      </c>
      <c r="Y15" s="180"/>
    </row>
    <row r="16" spans="1:30" x14ac:dyDescent="0.2">
      <c r="A16" s="179"/>
      <c r="B16" s="130" t="str">
        <f t="shared" si="0"/>
        <v>9Y</v>
      </c>
      <c r="C16" s="251" t="str">
        <f t="shared" si="1"/>
        <v>SB</v>
      </c>
      <c r="D16" s="252" t="str">
        <f t="shared" si="2"/>
        <v>6L</v>
      </c>
      <c r="E16" s="253" t="str">
        <f t="shared" si="3"/>
        <v>GBPSB6L9Y_Quote</v>
      </c>
      <c r="F16" s="253" t="str">
        <f>_xll.qlSimpleQuote(Currency&amp;$C16&amp;$D16&amp;$B16&amp;QuoteSuffix,,RateTickValue,Permanent,Trigger,ObjectOverwrite)</f>
        <v>GBPSB6L9Y_Quote#0000</v>
      </c>
      <c r="G16" s="254" t="str">
        <f>_xll.ohRangeRetrieveError(F16)</f>
        <v/>
      </c>
      <c r="H16" s="217"/>
      <c r="J16" s="179"/>
      <c r="K16" s="266" t="s">
        <v>47</v>
      </c>
      <c r="L16" s="266" t="s">
        <v>209</v>
      </c>
      <c r="M16" s="266" t="s">
        <v>57</v>
      </c>
      <c r="N16" s="267" t="str">
        <f t="shared" si="4"/>
        <v>GBPSB6L9Y</v>
      </c>
      <c r="O16" s="267" t="str">
        <v>GBPSB6L9Y=ICAP</v>
      </c>
      <c r="P16" s="234">
        <v>1.8140000000000001</v>
      </c>
      <c r="Q16" s="234">
        <v>1.8640000000000001</v>
      </c>
      <c r="R16" s="234">
        <f t="shared" si="5"/>
        <v>1.839</v>
      </c>
      <c r="S16" s="234">
        <f t="shared" si="6"/>
        <v>4.9999999999999822E-2</v>
      </c>
      <c r="T16" s="265"/>
      <c r="U16" s="132">
        <v>2.1719999999999997</v>
      </c>
      <c r="V16" s="265"/>
      <c r="W16" s="234">
        <v>2.1719999999999997</v>
      </c>
      <c r="X16" s="270" t="e">
        <f>_xll.qlSimpleQuoteSetValue(F16,W16/100,Trigger)</f>
        <v>#N/A</v>
      </c>
      <c r="Y16" s="180"/>
    </row>
    <row r="17" spans="1:25" x14ac:dyDescent="0.2">
      <c r="A17" s="179"/>
      <c r="B17" s="130" t="str">
        <f t="shared" si="0"/>
        <v>10Y</v>
      </c>
      <c r="C17" s="251" t="str">
        <f t="shared" si="1"/>
        <v>SB</v>
      </c>
      <c r="D17" s="252" t="str">
        <f t="shared" si="2"/>
        <v>6L</v>
      </c>
      <c r="E17" s="253" t="str">
        <f t="shared" si="3"/>
        <v>GBPSB6L10Y_Quote</v>
      </c>
      <c r="F17" s="253" t="str">
        <f>_xll.qlSimpleQuote(Currency&amp;$C17&amp;$D17&amp;$B17&amp;QuoteSuffix,,RateTickValue,Permanent,Trigger,ObjectOverwrite)</f>
        <v>GBPSB6L10Y_Quote#0000</v>
      </c>
      <c r="G17" s="254" t="str">
        <f>_xll.ohRangeRetrieveError(F17)</f>
        <v/>
      </c>
      <c r="H17" s="217"/>
      <c r="J17" s="179"/>
      <c r="K17" s="266" t="s">
        <v>46</v>
      </c>
      <c r="L17" s="266" t="s">
        <v>209</v>
      </c>
      <c r="M17" s="266" t="s">
        <v>57</v>
      </c>
      <c r="N17" s="267" t="str">
        <f t="shared" si="4"/>
        <v>GBPSB6L10Y</v>
      </c>
      <c r="O17" s="267" t="str">
        <v>GBPSB6L10Y=ICAP</v>
      </c>
      <c r="P17" s="234">
        <v>1.8720000000000001</v>
      </c>
      <c r="Q17" s="234">
        <v>1.9220000000000002</v>
      </c>
      <c r="R17" s="234">
        <f t="shared" si="5"/>
        <v>1.8970000000000002</v>
      </c>
      <c r="S17" s="234">
        <f t="shared" si="6"/>
        <v>5.0000000000000266E-2</v>
      </c>
      <c r="T17" s="265"/>
      <c r="U17" s="132">
        <v>2.2309999999999999</v>
      </c>
      <c r="V17" s="265"/>
      <c r="W17" s="234">
        <v>2.2309999999999999</v>
      </c>
      <c r="X17" s="270" t="e">
        <f>_xll.qlSimpleQuoteSetValue(F17,W17/100,Trigger)</f>
        <v>#N/A</v>
      </c>
      <c r="Y17" s="180"/>
    </row>
    <row r="18" spans="1:25" x14ac:dyDescent="0.2">
      <c r="A18" s="179"/>
      <c r="B18" s="130" t="str">
        <f t="shared" si="0"/>
        <v>11Y</v>
      </c>
      <c r="C18" s="251" t="str">
        <f t="shared" si="1"/>
        <v>SB</v>
      </c>
      <c r="D18" s="252" t="str">
        <f t="shared" si="2"/>
        <v>6L</v>
      </c>
      <c r="E18" s="253" t="str">
        <f t="shared" si="3"/>
        <v>GBPSB6L11Y_Quote</v>
      </c>
      <c r="F18" s="253" t="str">
        <f>_xll.qlSimpleQuote(Currency&amp;$C18&amp;$D18&amp;$B18&amp;QuoteSuffix,,RateTickValue,Permanent,Trigger,ObjectOverwrite)</f>
        <v>GBPSB6L11Y_Quote#0000</v>
      </c>
      <c r="G18" s="254" t="str">
        <f>_xll.ohRangeRetrieveError(F18)</f>
        <v/>
      </c>
      <c r="H18" s="217"/>
      <c r="J18" s="179"/>
      <c r="K18" s="266" t="s">
        <v>45</v>
      </c>
      <c r="L18" s="266" t="s">
        <v>209</v>
      </c>
      <c r="M18" s="266" t="s">
        <v>57</v>
      </c>
      <c r="N18" s="267" t="str">
        <f t="shared" si="4"/>
        <v>GBPSB6L11Y</v>
      </c>
      <c r="O18" s="267" t="str">
        <v>GBPSB6L11Y=ICAP</v>
      </c>
      <c r="P18" s="234">
        <v>1.911</v>
      </c>
      <c r="Q18" s="234">
        <v>1.9810000000000001</v>
      </c>
      <c r="R18" s="234">
        <f t="shared" si="5"/>
        <v>1.9460000000000002</v>
      </c>
      <c r="S18" s="234">
        <f t="shared" si="6"/>
        <v>7.0000000000000284E-2</v>
      </c>
      <c r="T18" s="265"/>
      <c r="U18" s="132">
        <v>2.2789999999999999</v>
      </c>
      <c r="V18" s="265"/>
      <c r="W18" s="234">
        <v>2.2789999999999999</v>
      </c>
      <c r="X18" s="270" t="e">
        <f>_xll.qlSimpleQuoteSetValue(F18,W18/100,Trigger)</f>
        <v>#N/A</v>
      </c>
      <c r="Y18" s="180"/>
    </row>
    <row r="19" spans="1:25" x14ac:dyDescent="0.2">
      <c r="A19" s="179"/>
      <c r="B19" s="130" t="str">
        <f t="shared" si="0"/>
        <v>12Y</v>
      </c>
      <c r="C19" s="251" t="str">
        <f t="shared" si="1"/>
        <v>SB</v>
      </c>
      <c r="D19" s="252" t="str">
        <f t="shared" si="2"/>
        <v>6L</v>
      </c>
      <c r="E19" s="253" t="str">
        <f t="shared" si="3"/>
        <v>GBPSB6L12Y_Quote</v>
      </c>
      <c r="F19" s="253" t="str">
        <f>_xll.qlSimpleQuote(Currency&amp;$C19&amp;$D19&amp;$B19&amp;QuoteSuffix,,RateTickValue,Permanent,Trigger,ObjectOverwrite)</f>
        <v>GBPSB6L12Y_Quote#0000</v>
      </c>
      <c r="G19" s="254" t="str">
        <f>_xll.ohRangeRetrieveError(F19)</f>
        <v/>
      </c>
      <c r="H19" s="217"/>
      <c r="J19" s="179"/>
      <c r="K19" s="266" t="s">
        <v>44</v>
      </c>
      <c r="L19" s="266" t="s">
        <v>209</v>
      </c>
      <c r="M19" s="266" t="s">
        <v>57</v>
      </c>
      <c r="N19" s="267" t="str">
        <f t="shared" si="4"/>
        <v>GBPSB6L12Y</v>
      </c>
      <c r="O19" s="267" t="str">
        <v>GBPSB6L12Y=ICAP</v>
      </c>
      <c r="P19" s="234">
        <v>1.954</v>
      </c>
      <c r="Q19" s="234">
        <v>2.024</v>
      </c>
      <c r="R19" s="234">
        <f t="shared" si="5"/>
        <v>1.9889999999999999</v>
      </c>
      <c r="S19" s="234">
        <f t="shared" si="6"/>
        <v>6.999999999999984E-2</v>
      </c>
      <c r="T19" s="265"/>
      <c r="U19" s="132">
        <v>2.3200000000000003</v>
      </c>
      <c r="V19" s="265"/>
      <c r="W19" s="234">
        <v>2.3200000000000003</v>
      </c>
      <c r="X19" s="270" t="e">
        <f>_xll.qlSimpleQuoteSetValue(F19,W19/100,Trigger)</f>
        <v>#N/A</v>
      </c>
      <c r="Y19" s="180"/>
    </row>
    <row r="20" spans="1:25" x14ac:dyDescent="0.2">
      <c r="A20" s="179"/>
      <c r="B20" s="130" t="str">
        <f t="shared" si="0"/>
        <v>13Y</v>
      </c>
      <c r="C20" s="251" t="str">
        <f t="shared" si="1"/>
        <v>SB</v>
      </c>
      <c r="D20" s="252" t="str">
        <f t="shared" si="2"/>
        <v>6L</v>
      </c>
      <c r="E20" s="253" t="str">
        <f t="shared" si="3"/>
        <v>GBPSB6L13Y_Quote</v>
      </c>
      <c r="F20" s="253" t="str">
        <f>_xll.qlSimpleQuote(Currency&amp;$C20&amp;$D20&amp;$B20&amp;QuoteSuffix,,RateTickValue,Permanent,Trigger,ObjectOverwrite)</f>
        <v>GBPSB6L13Y_Quote#0000</v>
      </c>
      <c r="G20" s="254" t="str">
        <f>_xll.ohRangeRetrieveError(F20)</f>
        <v/>
      </c>
      <c r="H20" s="217"/>
      <c r="J20" s="179"/>
      <c r="K20" s="266" t="s">
        <v>43</v>
      </c>
      <c r="L20" s="266" t="s">
        <v>209</v>
      </c>
      <c r="M20" s="266" t="s">
        <v>57</v>
      </c>
      <c r="N20" s="267" t="str">
        <f t="shared" si="4"/>
        <v>GBPSB6L13Y</v>
      </c>
      <c r="O20" s="267" t="str">
        <v>GBPSB6L13Y=ICAP</v>
      </c>
      <c r="P20" s="234" t="s">
        <v>125</v>
      </c>
      <c r="Q20" s="234" t="s">
        <v>125</v>
      </c>
      <c r="R20" s="234" t="e">
        <f t="shared" si="5"/>
        <v>#NUM!</v>
      </c>
      <c r="S20" s="234" t="e">
        <f t="shared" si="6"/>
        <v>#NUM!</v>
      </c>
      <c r="T20" s="265"/>
      <c r="U20" s="132" t="e">
        <v>#NUM!</v>
      </c>
      <c r="V20" s="265"/>
      <c r="W20" s="234" t="e">
        <v>#NUM!</v>
      </c>
      <c r="X20" s="270">
        <f>_xll.qlSimpleQuoteSetValue(F20,W20/100,Trigger)</f>
        <v>0</v>
      </c>
      <c r="Y20" s="180"/>
    </row>
    <row r="21" spans="1:25" x14ac:dyDescent="0.2">
      <c r="A21" s="179"/>
      <c r="B21" s="130" t="str">
        <f t="shared" si="0"/>
        <v>14Y</v>
      </c>
      <c r="C21" s="251" t="str">
        <f t="shared" si="1"/>
        <v>SB</v>
      </c>
      <c r="D21" s="252" t="str">
        <f t="shared" si="2"/>
        <v>6L</v>
      </c>
      <c r="E21" s="253" t="str">
        <f t="shared" si="3"/>
        <v>GBPSB6L14Y_Quote</v>
      </c>
      <c r="F21" s="253" t="str">
        <f>_xll.qlSimpleQuote(Currency&amp;$C21&amp;$D21&amp;$B21&amp;QuoteSuffix,,RateTickValue,Permanent,Trigger,ObjectOverwrite)</f>
        <v>GBPSB6L14Y_Quote#0000</v>
      </c>
      <c r="G21" s="254" t="str">
        <f>_xll.ohRangeRetrieveError(F21)</f>
        <v/>
      </c>
      <c r="H21" s="217"/>
      <c r="J21" s="179"/>
      <c r="K21" s="266" t="s">
        <v>42</v>
      </c>
      <c r="L21" s="266" t="s">
        <v>209</v>
      </c>
      <c r="M21" s="266" t="s">
        <v>57</v>
      </c>
      <c r="N21" s="267" t="str">
        <f t="shared" si="4"/>
        <v>GBPSB6L14Y</v>
      </c>
      <c r="O21" s="267" t="str">
        <v>GBPSB6L14Y=ICAP</v>
      </c>
      <c r="P21" s="234" t="s">
        <v>125</v>
      </c>
      <c r="Q21" s="234" t="s">
        <v>125</v>
      </c>
      <c r="R21" s="234" t="e">
        <f t="shared" si="5"/>
        <v>#NUM!</v>
      </c>
      <c r="S21" s="234" t="e">
        <f t="shared" si="6"/>
        <v>#NUM!</v>
      </c>
      <c r="T21" s="265"/>
      <c r="U21" s="132" t="e">
        <v>#NUM!</v>
      </c>
      <c r="V21" s="265"/>
      <c r="W21" s="234" t="e">
        <v>#NUM!</v>
      </c>
      <c r="X21" s="270">
        <f>_xll.qlSimpleQuoteSetValue(F21,W21/100,Trigger)</f>
        <v>0</v>
      </c>
      <c r="Y21" s="180"/>
    </row>
    <row r="22" spans="1:25" x14ac:dyDescent="0.2">
      <c r="A22" s="179"/>
      <c r="B22" s="130" t="str">
        <f t="shared" si="0"/>
        <v>15Y</v>
      </c>
      <c r="C22" s="251" t="str">
        <f t="shared" si="1"/>
        <v>SB</v>
      </c>
      <c r="D22" s="252" t="str">
        <f t="shared" si="2"/>
        <v>6L</v>
      </c>
      <c r="E22" s="253" t="str">
        <f t="shared" si="3"/>
        <v>GBPSB6L15Y_Quote</v>
      </c>
      <c r="F22" s="253" t="str">
        <f>_xll.qlSimpleQuote(Currency&amp;$C22&amp;$D22&amp;$B22&amp;QuoteSuffix,,RateTickValue,Permanent,Trigger,ObjectOverwrite)</f>
        <v>GBPSB6L15Y_Quote#0000</v>
      </c>
      <c r="G22" s="254" t="str">
        <f>_xll.ohRangeRetrieveError(F22)</f>
        <v/>
      </c>
      <c r="H22" s="217"/>
      <c r="J22" s="179"/>
      <c r="K22" s="266" t="s">
        <v>41</v>
      </c>
      <c r="L22" s="266" t="s">
        <v>209</v>
      </c>
      <c r="M22" s="266" t="s">
        <v>57</v>
      </c>
      <c r="N22" s="267" t="str">
        <f t="shared" si="4"/>
        <v>GBPSB6L15Y</v>
      </c>
      <c r="O22" s="267" t="str">
        <v>GBPSB6L15Y=ICAP</v>
      </c>
      <c r="P22" s="234">
        <v>2.0339999999999998</v>
      </c>
      <c r="Q22" s="234">
        <v>2.1240000000000001</v>
      </c>
      <c r="R22" s="234">
        <f t="shared" si="5"/>
        <v>2.0789999999999997</v>
      </c>
      <c r="S22" s="234">
        <f t="shared" si="6"/>
        <v>8.9999999999999858E-2</v>
      </c>
      <c r="T22" s="265"/>
      <c r="U22" s="132">
        <v>2.4059999999999997</v>
      </c>
      <c r="V22" s="265"/>
      <c r="W22" s="234">
        <v>2.4059999999999997</v>
      </c>
      <c r="X22" s="270" t="e">
        <f>_xll.qlSimpleQuoteSetValue(F22,W22/100,Trigger)</f>
        <v>#N/A</v>
      </c>
      <c r="Y22" s="180"/>
    </row>
    <row r="23" spans="1:25" x14ac:dyDescent="0.2">
      <c r="A23" s="179"/>
      <c r="B23" s="130" t="str">
        <f t="shared" si="0"/>
        <v>16Y</v>
      </c>
      <c r="C23" s="251" t="str">
        <f t="shared" si="1"/>
        <v>SB</v>
      </c>
      <c r="D23" s="252" t="str">
        <f t="shared" si="2"/>
        <v>6L</v>
      </c>
      <c r="E23" s="253" t="str">
        <f t="shared" si="3"/>
        <v>GBPSB6L16Y_Quote</v>
      </c>
      <c r="F23" s="253" t="str">
        <f>_xll.qlSimpleQuote(Currency&amp;$C23&amp;$D23&amp;$B23&amp;QuoteSuffix,,RateTickValue,Permanent,Trigger,ObjectOverwrite)</f>
        <v>GBPSB6L16Y_Quote#0000</v>
      </c>
      <c r="G23" s="254" t="str">
        <f>_xll.ohRangeRetrieveError(F23)</f>
        <v/>
      </c>
      <c r="H23" s="217"/>
      <c r="J23" s="179"/>
      <c r="K23" s="266" t="s">
        <v>40</v>
      </c>
      <c r="L23" s="266" t="s">
        <v>209</v>
      </c>
      <c r="M23" s="266" t="s">
        <v>57</v>
      </c>
      <c r="N23" s="267" t="str">
        <f t="shared" si="4"/>
        <v>GBPSB6L16Y</v>
      </c>
      <c r="O23" s="267" t="str">
        <v>GBPSB6L16Y=ICAP</v>
      </c>
      <c r="P23" s="234" t="s">
        <v>125</v>
      </c>
      <c r="Q23" s="234" t="s">
        <v>125</v>
      </c>
      <c r="R23" s="234" t="e">
        <f t="shared" si="5"/>
        <v>#NUM!</v>
      </c>
      <c r="S23" s="234" t="e">
        <f t="shared" si="6"/>
        <v>#NUM!</v>
      </c>
      <c r="T23" s="265"/>
      <c r="U23" s="132" t="e">
        <v>#NUM!</v>
      </c>
      <c r="V23" s="265"/>
      <c r="W23" s="234" t="e">
        <v>#NUM!</v>
      </c>
      <c r="X23" s="270">
        <f>_xll.qlSimpleQuoteSetValue(F23,W23/100,Trigger)</f>
        <v>0</v>
      </c>
      <c r="Y23" s="180"/>
    </row>
    <row r="24" spans="1:25" x14ac:dyDescent="0.2">
      <c r="A24" s="179"/>
      <c r="B24" s="130" t="str">
        <f t="shared" si="0"/>
        <v>17Y</v>
      </c>
      <c r="C24" s="251" t="str">
        <f t="shared" si="1"/>
        <v>SB</v>
      </c>
      <c r="D24" s="252" t="str">
        <f t="shared" si="2"/>
        <v>6L</v>
      </c>
      <c r="E24" s="253" t="str">
        <f t="shared" si="3"/>
        <v>GBPSB6L17Y_Quote</v>
      </c>
      <c r="F24" s="253" t="str">
        <f>_xll.qlSimpleQuote(Currency&amp;$C24&amp;$D24&amp;$B24&amp;QuoteSuffix,,RateTickValue,Permanent,Trigger,ObjectOverwrite)</f>
        <v>GBPSB6L17Y_Quote#0000</v>
      </c>
      <c r="G24" s="254" t="str">
        <f>_xll.ohRangeRetrieveError(F24)</f>
        <v/>
      </c>
      <c r="H24" s="217"/>
      <c r="J24" s="179"/>
      <c r="K24" s="266" t="s">
        <v>39</v>
      </c>
      <c r="L24" s="266" t="s">
        <v>209</v>
      </c>
      <c r="M24" s="266" t="s">
        <v>57</v>
      </c>
      <c r="N24" s="267" t="str">
        <f t="shared" si="4"/>
        <v>GBPSB6L17Y</v>
      </c>
      <c r="O24" s="267" t="str">
        <v>GBPSB6L17Y=ICAP</v>
      </c>
      <c r="P24" s="234" t="s">
        <v>125</v>
      </c>
      <c r="Q24" s="234" t="s">
        <v>125</v>
      </c>
      <c r="R24" s="234" t="e">
        <f t="shared" si="5"/>
        <v>#NUM!</v>
      </c>
      <c r="S24" s="234" t="e">
        <f t="shared" si="6"/>
        <v>#NUM!</v>
      </c>
      <c r="T24" s="265"/>
      <c r="U24" s="132" t="e">
        <v>#NUM!</v>
      </c>
      <c r="V24" s="265"/>
      <c r="W24" s="234" t="e">
        <v>#NUM!</v>
      </c>
      <c r="X24" s="270">
        <f>_xll.qlSimpleQuoteSetValue(F24,W24/100,Trigger)</f>
        <v>0</v>
      </c>
      <c r="Y24" s="180"/>
    </row>
    <row r="25" spans="1:25" x14ac:dyDescent="0.2">
      <c r="A25" s="179"/>
      <c r="B25" s="130" t="str">
        <f t="shared" si="0"/>
        <v>18Y</v>
      </c>
      <c r="C25" s="251" t="str">
        <f t="shared" si="1"/>
        <v>SB</v>
      </c>
      <c r="D25" s="252" t="str">
        <f t="shared" si="2"/>
        <v>6L</v>
      </c>
      <c r="E25" s="253" t="str">
        <f t="shared" si="3"/>
        <v>GBPSB6L18Y_Quote</v>
      </c>
      <c r="F25" s="253" t="str">
        <f>_xll.qlSimpleQuote(Currency&amp;$C25&amp;$D25&amp;$B25&amp;QuoteSuffix,,RateTickValue,Permanent,Trigger,ObjectOverwrite)</f>
        <v>GBPSB6L18Y_Quote#0000</v>
      </c>
      <c r="G25" s="254" t="str">
        <f>_xll.ohRangeRetrieveError(F25)</f>
        <v/>
      </c>
      <c r="H25" s="217"/>
      <c r="J25" s="179"/>
      <c r="K25" s="266" t="s">
        <v>38</v>
      </c>
      <c r="L25" s="266" t="s">
        <v>209</v>
      </c>
      <c r="M25" s="266" t="s">
        <v>57</v>
      </c>
      <c r="N25" s="267" t="str">
        <f t="shared" si="4"/>
        <v>GBPSB6L18Y</v>
      </c>
      <c r="O25" s="267" t="str">
        <v>GBPSB6L18Y=ICAP</v>
      </c>
      <c r="P25" s="234" t="s">
        <v>125</v>
      </c>
      <c r="Q25" s="234" t="s">
        <v>125</v>
      </c>
      <c r="R25" s="234" t="e">
        <f t="shared" si="5"/>
        <v>#NUM!</v>
      </c>
      <c r="S25" s="234" t="e">
        <f t="shared" si="6"/>
        <v>#NUM!</v>
      </c>
      <c r="T25" s="265"/>
      <c r="U25" s="132" t="e">
        <v>#NUM!</v>
      </c>
      <c r="V25" s="265"/>
      <c r="W25" s="234" t="e">
        <v>#NUM!</v>
      </c>
      <c r="X25" s="270">
        <f>_xll.qlSimpleQuoteSetValue(F25,W25/100,Trigger)</f>
        <v>0</v>
      </c>
      <c r="Y25" s="180"/>
    </row>
    <row r="26" spans="1:25" x14ac:dyDescent="0.2">
      <c r="A26" s="179"/>
      <c r="B26" s="130" t="str">
        <f t="shared" si="0"/>
        <v>19Y</v>
      </c>
      <c r="C26" s="251" t="str">
        <f t="shared" si="1"/>
        <v>SB</v>
      </c>
      <c r="D26" s="252" t="str">
        <f t="shared" si="2"/>
        <v>6L</v>
      </c>
      <c r="E26" s="253" t="str">
        <f t="shared" si="3"/>
        <v>GBPSB6L19Y_Quote</v>
      </c>
      <c r="F26" s="253" t="str">
        <f>_xll.qlSimpleQuote(Currency&amp;$C26&amp;$D26&amp;$B26&amp;QuoteSuffix,,RateTickValue,Permanent,Trigger,ObjectOverwrite)</f>
        <v>GBPSB6L19Y_Quote#0000</v>
      </c>
      <c r="G26" s="254" t="str">
        <f>_xll.ohRangeRetrieveError(F26)</f>
        <v/>
      </c>
      <c r="H26" s="217"/>
      <c r="J26" s="179"/>
      <c r="K26" s="266" t="s">
        <v>37</v>
      </c>
      <c r="L26" s="266" t="s">
        <v>209</v>
      </c>
      <c r="M26" s="266" t="s">
        <v>57</v>
      </c>
      <c r="N26" s="267" t="str">
        <f t="shared" si="4"/>
        <v>GBPSB6L19Y</v>
      </c>
      <c r="O26" s="267" t="str">
        <v>GBPSB6L19Y=ICAP</v>
      </c>
      <c r="P26" s="234" t="s">
        <v>125</v>
      </c>
      <c r="Q26" s="234" t="s">
        <v>125</v>
      </c>
      <c r="R26" s="234" t="e">
        <f t="shared" si="5"/>
        <v>#NUM!</v>
      </c>
      <c r="S26" s="234" t="e">
        <f t="shared" si="6"/>
        <v>#NUM!</v>
      </c>
      <c r="T26" s="265"/>
      <c r="U26" s="132" t="e">
        <v>#NUM!</v>
      </c>
      <c r="V26" s="265"/>
      <c r="W26" s="234" t="e">
        <v>#NUM!</v>
      </c>
      <c r="X26" s="270">
        <f>_xll.qlSimpleQuoteSetValue(F26,W26/100,Trigger)</f>
        <v>0</v>
      </c>
      <c r="Y26" s="180"/>
    </row>
    <row r="27" spans="1:25" x14ac:dyDescent="0.2">
      <c r="A27" s="179"/>
      <c r="B27" s="130" t="str">
        <f t="shared" si="0"/>
        <v>20Y</v>
      </c>
      <c r="C27" s="251" t="str">
        <f t="shared" si="1"/>
        <v>SB</v>
      </c>
      <c r="D27" s="252" t="str">
        <f t="shared" si="2"/>
        <v>6L</v>
      </c>
      <c r="E27" s="253" t="str">
        <f t="shared" si="3"/>
        <v>GBPSB6L20Y_Quote</v>
      </c>
      <c r="F27" s="253" t="str">
        <f>_xll.qlSimpleQuote(Currency&amp;$C27&amp;$D27&amp;$B27&amp;QuoteSuffix,,RateTickValue,Permanent,Trigger,ObjectOverwrite)</f>
        <v>GBPSB6L20Y_Quote#0000</v>
      </c>
      <c r="G27" s="254" t="str">
        <f>_xll.ohRangeRetrieveError(F27)</f>
        <v/>
      </c>
      <c r="H27" s="217"/>
      <c r="J27" s="179"/>
      <c r="K27" s="266" t="s">
        <v>36</v>
      </c>
      <c r="L27" s="266" t="s">
        <v>209</v>
      </c>
      <c r="M27" s="266" t="s">
        <v>57</v>
      </c>
      <c r="N27" s="267" t="str">
        <f t="shared" si="4"/>
        <v>GBPSB6L20Y</v>
      </c>
      <c r="O27" s="267" t="str">
        <v>GBPSB6L20Y=ICAP</v>
      </c>
      <c r="P27" s="234">
        <v>2.0790000000000002</v>
      </c>
      <c r="Q27" s="234">
        <v>2.2090000000000001</v>
      </c>
      <c r="R27" s="234">
        <f t="shared" si="5"/>
        <v>2.1440000000000001</v>
      </c>
      <c r="S27" s="234">
        <f t="shared" si="6"/>
        <v>0.12999999999999989</v>
      </c>
      <c r="T27" s="265"/>
      <c r="U27" s="132">
        <v>2.452</v>
      </c>
      <c r="V27" s="265"/>
      <c r="W27" s="234">
        <v>2.452</v>
      </c>
      <c r="X27" s="270" t="e">
        <f>_xll.qlSimpleQuoteSetValue(F27,W27/100,Trigger)</f>
        <v>#N/A</v>
      </c>
      <c r="Y27" s="180"/>
    </row>
    <row r="28" spans="1:25" x14ac:dyDescent="0.2">
      <c r="A28" s="179"/>
      <c r="B28" s="130" t="str">
        <f t="shared" si="0"/>
        <v>21Y</v>
      </c>
      <c r="C28" s="251" t="str">
        <f t="shared" si="1"/>
        <v>SB</v>
      </c>
      <c r="D28" s="252" t="str">
        <f t="shared" si="2"/>
        <v>6L</v>
      </c>
      <c r="E28" s="253" t="str">
        <f t="shared" si="3"/>
        <v>GBPSB6L21Y_Quote</v>
      </c>
      <c r="F28" s="253" t="str">
        <f>_xll.qlSimpleQuote(Currency&amp;$C28&amp;$D28&amp;$B28&amp;QuoteSuffix,,RateTickValue,Permanent,Trigger,ObjectOverwrite)</f>
        <v>GBPSB6L21Y_Quote#0000</v>
      </c>
      <c r="G28" s="254" t="str">
        <f>_xll.ohRangeRetrieveError(F28)</f>
        <v/>
      </c>
      <c r="H28" s="217"/>
      <c r="J28" s="179"/>
      <c r="K28" s="266" t="s">
        <v>35</v>
      </c>
      <c r="L28" s="266" t="s">
        <v>209</v>
      </c>
      <c r="M28" s="266" t="s">
        <v>57</v>
      </c>
      <c r="N28" s="267" t="str">
        <f t="shared" si="4"/>
        <v>GBPSB6L21Y</v>
      </c>
      <c r="O28" s="267" t="str">
        <v>GBPSB6L21Y=ICAP</v>
      </c>
      <c r="P28" s="234" t="s">
        <v>125</v>
      </c>
      <c r="Q28" s="234" t="s">
        <v>125</v>
      </c>
      <c r="R28" s="234" t="e">
        <f t="shared" si="5"/>
        <v>#NUM!</v>
      </c>
      <c r="S28" s="234" t="e">
        <f t="shared" si="6"/>
        <v>#NUM!</v>
      </c>
      <c r="T28" s="265"/>
      <c r="U28" s="132" t="e">
        <v>#NUM!</v>
      </c>
      <c r="V28" s="265"/>
      <c r="W28" s="234" t="e">
        <v>#NUM!</v>
      </c>
      <c r="X28" s="270">
        <f>_xll.qlSimpleQuoteSetValue(F28,W28/100,Trigger)</f>
        <v>0</v>
      </c>
      <c r="Y28" s="180"/>
    </row>
    <row r="29" spans="1:25" x14ac:dyDescent="0.2">
      <c r="A29" s="179"/>
      <c r="B29" s="130" t="str">
        <f t="shared" si="0"/>
        <v>22Y</v>
      </c>
      <c r="C29" s="251" t="str">
        <f t="shared" si="1"/>
        <v>SB</v>
      </c>
      <c r="D29" s="252" t="str">
        <f t="shared" si="2"/>
        <v>6L</v>
      </c>
      <c r="E29" s="253" t="str">
        <f t="shared" si="3"/>
        <v>GBPSB6L22Y_Quote</v>
      </c>
      <c r="F29" s="253" t="str">
        <f>_xll.qlSimpleQuote(Currency&amp;$C29&amp;$D29&amp;$B29&amp;QuoteSuffix,,RateTickValue,Permanent,Trigger,ObjectOverwrite)</f>
        <v>GBPSB6L22Y_Quote#0000</v>
      </c>
      <c r="G29" s="254" t="str">
        <f>_xll.ohRangeRetrieveError(F29)</f>
        <v/>
      </c>
      <c r="H29" s="217"/>
      <c r="J29" s="179"/>
      <c r="K29" s="266" t="s">
        <v>34</v>
      </c>
      <c r="L29" s="266" t="s">
        <v>209</v>
      </c>
      <c r="M29" s="266" t="s">
        <v>57</v>
      </c>
      <c r="N29" s="267" t="str">
        <f t="shared" si="4"/>
        <v>GBPSB6L22Y</v>
      </c>
      <c r="O29" s="267" t="str">
        <v>GBPSB6L22Y=ICAP</v>
      </c>
      <c r="P29" s="234" t="s">
        <v>125</v>
      </c>
      <c r="Q29" s="234" t="s">
        <v>125</v>
      </c>
      <c r="R29" s="234" t="e">
        <f t="shared" si="5"/>
        <v>#NUM!</v>
      </c>
      <c r="S29" s="234" t="e">
        <f t="shared" si="6"/>
        <v>#NUM!</v>
      </c>
      <c r="T29" s="265"/>
      <c r="U29" s="132" t="e">
        <v>#NUM!</v>
      </c>
      <c r="V29" s="265"/>
      <c r="W29" s="234" t="e">
        <v>#NUM!</v>
      </c>
      <c r="X29" s="270">
        <f>_xll.qlSimpleQuoteSetValue(F29,W29/100,Trigger)</f>
        <v>0</v>
      </c>
      <c r="Y29" s="180"/>
    </row>
    <row r="30" spans="1:25" x14ac:dyDescent="0.2">
      <c r="A30" s="179"/>
      <c r="B30" s="130" t="str">
        <f t="shared" si="0"/>
        <v>23Y</v>
      </c>
      <c r="C30" s="251" t="str">
        <f t="shared" si="1"/>
        <v>SB</v>
      </c>
      <c r="D30" s="252" t="str">
        <f t="shared" si="2"/>
        <v>6L</v>
      </c>
      <c r="E30" s="253" t="str">
        <f t="shared" si="3"/>
        <v>GBPSB6L23Y_Quote</v>
      </c>
      <c r="F30" s="253" t="str">
        <f>_xll.qlSimpleQuote(Currency&amp;$C30&amp;$D30&amp;$B30&amp;QuoteSuffix,,RateTickValue,Permanent,Trigger,ObjectOverwrite)</f>
        <v>GBPSB6L23Y_Quote#0000</v>
      </c>
      <c r="G30" s="254" t="str">
        <f>_xll.ohRangeRetrieveError(F30)</f>
        <v/>
      </c>
      <c r="H30" s="217"/>
      <c r="J30" s="179"/>
      <c r="K30" s="266" t="s">
        <v>33</v>
      </c>
      <c r="L30" s="266" t="s">
        <v>209</v>
      </c>
      <c r="M30" s="266" t="s">
        <v>57</v>
      </c>
      <c r="N30" s="267" t="str">
        <f t="shared" si="4"/>
        <v>GBPSB6L23Y</v>
      </c>
      <c r="O30" s="267" t="str">
        <v>GBPSB6L23Y=ICAP</v>
      </c>
      <c r="P30" s="234" t="s">
        <v>125</v>
      </c>
      <c r="Q30" s="234" t="s">
        <v>125</v>
      </c>
      <c r="R30" s="234" t="e">
        <f t="shared" si="5"/>
        <v>#NUM!</v>
      </c>
      <c r="S30" s="234" t="e">
        <f t="shared" si="6"/>
        <v>#NUM!</v>
      </c>
      <c r="T30" s="265"/>
      <c r="U30" s="132" t="e">
        <v>#NUM!</v>
      </c>
      <c r="V30" s="265"/>
      <c r="W30" s="234" t="e">
        <v>#NUM!</v>
      </c>
      <c r="X30" s="270">
        <f>_xll.qlSimpleQuoteSetValue(F30,W30/100,Trigger)</f>
        <v>0</v>
      </c>
      <c r="Y30" s="180"/>
    </row>
    <row r="31" spans="1:25" x14ac:dyDescent="0.2">
      <c r="A31" s="179"/>
      <c r="B31" s="130" t="str">
        <f t="shared" si="0"/>
        <v>24Y</v>
      </c>
      <c r="C31" s="251" t="str">
        <f t="shared" si="1"/>
        <v>SB</v>
      </c>
      <c r="D31" s="252" t="str">
        <f t="shared" si="2"/>
        <v>6L</v>
      </c>
      <c r="E31" s="253" t="str">
        <f t="shared" si="3"/>
        <v>GBPSB6L24Y_Quote</v>
      </c>
      <c r="F31" s="253" t="str">
        <f>_xll.qlSimpleQuote(Currency&amp;$C31&amp;$D31&amp;$B31&amp;QuoteSuffix,,RateTickValue,Permanent,Trigger,ObjectOverwrite)</f>
        <v>GBPSB6L24Y_Quote#0000</v>
      </c>
      <c r="G31" s="254" t="str">
        <f>_xll.ohRangeRetrieveError(F31)</f>
        <v/>
      </c>
      <c r="H31" s="217"/>
      <c r="J31" s="179"/>
      <c r="K31" s="266" t="s">
        <v>32</v>
      </c>
      <c r="L31" s="266" t="s">
        <v>209</v>
      </c>
      <c r="M31" s="266" t="s">
        <v>57</v>
      </c>
      <c r="N31" s="267" t="str">
        <f t="shared" si="4"/>
        <v>GBPSB6L24Y</v>
      </c>
      <c r="O31" s="267" t="str">
        <v>GBPSB6L24Y=ICAP</v>
      </c>
      <c r="P31" s="234" t="s">
        <v>125</v>
      </c>
      <c r="Q31" s="234" t="s">
        <v>125</v>
      </c>
      <c r="R31" s="234" t="e">
        <f t="shared" si="5"/>
        <v>#NUM!</v>
      </c>
      <c r="S31" s="234" t="e">
        <f t="shared" si="6"/>
        <v>#NUM!</v>
      </c>
      <c r="T31" s="265"/>
      <c r="U31" s="132" t="e">
        <v>#NUM!</v>
      </c>
      <c r="V31" s="265"/>
      <c r="W31" s="234" t="e">
        <v>#NUM!</v>
      </c>
      <c r="X31" s="270">
        <f>_xll.qlSimpleQuoteSetValue(F31,W31/100,Trigger)</f>
        <v>0</v>
      </c>
      <c r="Y31" s="180"/>
    </row>
    <row r="32" spans="1:25" x14ac:dyDescent="0.2">
      <c r="A32" s="179"/>
      <c r="B32" s="130" t="str">
        <f t="shared" si="0"/>
        <v>25Y</v>
      </c>
      <c r="C32" s="251" t="str">
        <f t="shared" si="1"/>
        <v>SB</v>
      </c>
      <c r="D32" s="252" t="str">
        <f t="shared" si="2"/>
        <v>6L</v>
      </c>
      <c r="E32" s="253" t="str">
        <f t="shared" si="3"/>
        <v>GBPSB6L25Y_Quote</v>
      </c>
      <c r="F32" s="253" t="str">
        <f>_xll.qlSimpleQuote(Currency&amp;$C32&amp;$D32&amp;$B32&amp;QuoteSuffix,,RateTickValue,Permanent,Trigger,ObjectOverwrite)</f>
        <v>GBPSB6L25Y_Quote#0000</v>
      </c>
      <c r="G32" s="254" t="str">
        <f>_xll.ohRangeRetrieveError(F32)</f>
        <v/>
      </c>
      <c r="H32" s="217"/>
      <c r="J32" s="179"/>
      <c r="K32" s="266" t="s">
        <v>31</v>
      </c>
      <c r="L32" s="266" t="s">
        <v>209</v>
      </c>
      <c r="M32" s="266" t="s">
        <v>57</v>
      </c>
      <c r="N32" s="267" t="str">
        <f t="shared" si="4"/>
        <v>GBPSB6L25Y</v>
      </c>
      <c r="O32" s="267" t="str">
        <v>GBPSB6L25Y=ICAP</v>
      </c>
      <c r="P32" s="234">
        <v>2.085</v>
      </c>
      <c r="Q32" s="234">
        <v>2.2149999999999999</v>
      </c>
      <c r="R32" s="234">
        <f t="shared" si="5"/>
        <v>2.15</v>
      </c>
      <c r="S32" s="234">
        <f t="shared" si="6"/>
        <v>0.12999999999999989</v>
      </c>
      <c r="T32" s="265"/>
      <c r="U32" s="132">
        <v>2.448</v>
      </c>
      <c r="V32" s="265"/>
      <c r="W32" s="234">
        <v>2.448</v>
      </c>
      <c r="X32" s="270" t="e">
        <f>_xll.qlSimpleQuoteSetValue(F32,W32/100,Trigger)</f>
        <v>#N/A</v>
      </c>
      <c r="Y32" s="180"/>
    </row>
    <row r="33" spans="1:25" x14ac:dyDescent="0.2">
      <c r="A33" s="179"/>
      <c r="B33" s="130" t="str">
        <f t="shared" si="0"/>
        <v>26Y</v>
      </c>
      <c r="C33" s="251" t="str">
        <f t="shared" si="1"/>
        <v>SB</v>
      </c>
      <c r="D33" s="252" t="str">
        <f t="shared" si="2"/>
        <v>6L</v>
      </c>
      <c r="E33" s="253" t="str">
        <f t="shared" si="3"/>
        <v>GBPSB6L26Y_Quote</v>
      </c>
      <c r="F33" s="253" t="str">
        <f>_xll.qlSimpleQuote(Currency&amp;$C33&amp;$D33&amp;$B33&amp;QuoteSuffix,,RateTickValue,Permanent,Trigger,ObjectOverwrite)</f>
        <v>GBPSB6L26Y_Quote#0000</v>
      </c>
      <c r="G33" s="254" t="str">
        <f>_xll.ohRangeRetrieveError(F33)</f>
        <v/>
      </c>
      <c r="H33" s="217"/>
      <c r="J33" s="179"/>
      <c r="K33" s="266" t="s">
        <v>30</v>
      </c>
      <c r="L33" s="266" t="s">
        <v>209</v>
      </c>
      <c r="M33" s="266" t="s">
        <v>57</v>
      </c>
      <c r="N33" s="267" t="str">
        <f t="shared" si="4"/>
        <v>GBPSB6L26Y</v>
      </c>
      <c r="O33" s="267" t="str">
        <v>GBPSB6L26Y=ICAP</v>
      </c>
      <c r="P33" s="234" t="s">
        <v>125</v>
      </c>
      <c r="Q33" s="234" t="s">
        <v>125</v>
      </c>
      <c r="R33" s="234" t="e">
        <f t="shared" si="5"/>
        <v>#NUM!</v>
      </c>
      <c r="S33" s="234" t="e">
        <f t="shared" si="6"/>
        <v>#NUM!</v>
      </c>
      <c r="T33" s="265"/>
      <c r="U33" s="132" t="e">
        <v>#NUM!</v>
      </c>
      <c r="V33" s="265"/>
      <c r="W33" s="234" t="e">
        <v>#NUM!</v>
      </c>
      <c r="X33" s="270">
        <f>_xll.qlSimpleQuoteSetValue(F33,W33/100,Trigger)</f>
        <v>0</v>
      </c>
      <c r="Y33" s="180"/>
    </row>
    <row r="34" spans="1:25" x14ac:dyDescent="0.2">
      <c r="A34" s="179"/>
      <c r="B34" s="130" t="str">
        <f t="shared" si="0"/>
        <v>27Y</v>
      </c>
      <c r="C34" s="251" t="str">
        <f t="shared" si="1"/>
        <v>SB</v>
      </c>
      <c r="D34" s="252" t="str">
        <f t="shared" si="2"/>
        <v>6L</v>
      </c>
      <c r="E34" s="253" t="str">
        <f t="shared" si="3"/>
        <v>GBPSB6L27Y_Quote</v>
      </c>
      <c r="F34" s="253" t="str">
        <f>_xll.qlSimpleQuote(Currency&amp;$C34&amp;$D34&amp;$B34&amp;QuoteSuffix,,RateTickValue,Permanent,Trigger,ObjectOverwrite)</f>
        <v>GBPSB6L27Y_Quote#0000</v>
      </c>
      <c r="G34" s="254" t="str">
        <f>_xll.ohRangeRetrieveError(F34)</f>
        <v/>
      </c>
      <c r="H34" s="217"/>
      <c r="J34" s="179"/>
      <c r="K34" s="266" t="s">
        <v>29</v>
      </c>
      <c r="L34" s="266" t="s">
        <v>209</v>
      </c>
      <c r="M34" s="266" t="s">
        <v>57</v>
      </c>
      <c r="N34" s="267" t="str">
        <f t="shared" si="4"/>
        <v>GBPSB6L27Y</v>
      </c>
      <c r="O34" s="267" t="str">
        <v>GBPSB6L27Y=ICAP</v>
      </c>
      <c r="P34" s="234" t="s">
        <v>125</v>
      </c>
      <c r="Q34" s="234" t="s">
        <v>125</v>
      </c>
      <c r="R34" s="234" t="e">
        <f t="shared" si="5"/>
        <v>#NUM!</v>
      </c>
      <c r="S34" s="234" t="e">
        <f t="shared" si="6"/>
        <v>#NUM!</v>
      </c>
      <c r="T34" s="265"/>
      <c r="U34" s="132" t="e">
        <v>#NUM!</v>
      </c>
      <c r="V34" s="265"/>
      <c r="W34" s="234" t="e">
        <v>#NUM!</v>
      </c>
      <c r="X34" s="270">
        <f>_xll.qlSimpleQuoteSetValue(F34,W34/100,Trigger)</f>
        <v>0</v>
      </c>
      <c r="Y34" s="180"/>
    </row>
    <row r="35" spans="1:25" x14ac:dyDescent="0.2">
      <c r="A35" s="179"/>
      <c r="B35" s="130" t="str">
        <f t="shared" si="0"/>
        <v>28Y</v>
      </c>
      <c r="C35" s="251" t="str">
        <f t="shared" si="1"/>
        <v>SB</v>
      </c>
      <c r="D35" s="252" t="str">
        <f t="shared" si="2"/>
        <v>6L</v>
      </c>
      <c r="E35" s="253" t="str">
        <f t="shared" si="3"/>
        <v>GBPSB6L28Y_Quote</v>
      </c>
      <c r="F35" s="253" t="str">
        <f>_xll.qlSimpleQuote(Currency&amp;$C35&amp;$D35&amp;$B35&amp;QuoteSuffix,,RateTickValue,Permanent,Trigger,ObjectOverwrite)</f>
        <v>GBPSB6L28Y_Quote#0000</v>
      </c>
      <c r="G35" s="254" t="str">
        <f>_xll.ohRangeRetrieveError(F35)</f>
        <v/>
      </c>
      <c r="H35" s="217"/>
      <c r="J35" s="179"/>
      <c r="K35" s="266" t="s">
        <v>28</v>
      </c>
      <c r="L35" s="266" t="s">
        <v>209</v>
      </c>
      <c r="M35" s="266" t="s">
        <v>57</v>
      </c>
      <c r="N35" s="267" t="str">
        <f t="shared" si="4"/>
        <v>GBPSB6L28Y</v>
      </c>
      <c r="O35" s="267" t="str">
        <v>GBPSB6L28Y=ICAP</v>
      </c>
      <c r="P35" s="234" t="s">
        <v>125</v>
      </c>
      <c r="Q35" s="234" t="s">
        <v>125</v>
      </c>
      <c r="R35" s="234" t="e">
        <f t="shared" si="5"/>
        <v>#NUM!</v>
      </c>
      <c r="S35" s="234" t="e">
        <f t="shared" si="6"/>
        <v>#NUM!</v>
      </c>
      <c r="T35" s="265"/>
      <c r="U35" s="132" t="e">
        <v>#NUM!</v>
      </c>
      <c r="V35" s="265"/>
      <c r="W35" s="234" t="e">
        <v>#NUM!</v>
      </c>
      <c r="X35" s="270">
        <f>_xll.qlSimpleQuoteSetValue(F35,W35/100,Trigger)</f>
        <v>0</v>
      </c>
      <c r="Y35" s="180"/>
    </row>
    <row r="36" spans="1:25" x14ac:dyDescent="0.2">
      <c r="A36" s="179"/>
      <c r="B36" s="130" t="str">
        <f t="shared" si="0"/>
        <v>29Y</v>
      </c>
      <c r="C36" s="251" t="str">
        <f t="shared" si="1"/>
        <v>SB</v>
      </c>
      <c r="D36" s="252" t="str">
        <f t="shared" si="2"/>
        <v>6L</v>
      </c>
      <c r="E36" s="253" t="str">
        <f t="shared" si="3"/>
        <v>GBPSB6L29Y_Quote</v>
      </c>
      <c r="F36" s="253" t="str">
        <f>_xll.qlSimpleQuote(Currency&amp;$C36&amp;$D36&amp;$B36&amp;QuoteSuffix,,RateTickValue,Permanent,Trigger,ObjectOverwrite)</f>
        <v>GBPSB6L29Y_Quote#0000</v>
      </c>
      <c r="G36" s="254" t="str">
        <f>_xll.ohRangeRetrieveError(F36)</f>
        <v/>
      </c>
      <c r="H36" s="217"/>
      <c r="J36" s="179"/>
      <c r="K36" s="266" t="s">
        <v>27</v>
      </c>
      <c r="L36" s="266" t="s">
        <v>209</v>
      </c>
      <c r="M36" s="266" t="s">
        <v>57</v>
      </c>
      <c r="N36" s="267" t="str">
        <f t="shared" si="4"/>
        <v>GBPSB6L29Y</v>
      </c>
      <c r="O36" s="267" t="str">
        <v>GBPSB6L29Y=ICAP</v>
      </c>
      <c r="P36" s="234" t="s">
        <v>125</v>
      </c>
      <c r="Q36" s="234" t="s">
        <v>125</v>
      </c>
      <c r="R36" s="234" t="e">
        <f t="shared" si="5"/>
        <v>#NUM!</v>
      </c>
      <c r="S36" s="234" t="e">
        <f t="shared" si="6"/>
        <v>#NUM!</v>
      </c>
      <c r="T36" s="265"/>
      <c r="U36" s="132" t="e">
        <v>#NUM!</v>
      </c>
      <c r="V36" s="265"/>
      <c r="W36" s="234" t="e">
        <v>#NUM!</v>
      </c>
      <c r="X36" s="270">
        <f>_xll.qlSimpleQuoteSetValue(F36,W36/100,Trigger)</f>
        <v>0</v>
      </c>
      <c r="Y36" s="180"/>
    </row>
    <row r="37" spans="1:25" x14ac:dyDescent="0.2">
      <c r="A37" s="179"/>
      <c r="B37" s="130" t="str">
        <f t="shared" si="0"/>
        <v>30Y</v>
      </c>
      <c r="C37" s="251" t="str">
        <f t="shared" si="1"/>
        <v>SB</v>
      </c>
      <c r="D37" s="252" t="str">
        <f t="shared" si="2"/>
        <v>6L</v>
      </c>
      <c r="E37" s="253" t="str">
        <f t="shared" si="3"/>
        <v>GBPSB6L30Y_Quote</v>
      </c>
      <c r="F37" s="253" t="str">
        <f>_xll.qlSimpleQuote(Currency&amp;$C37&amp;$D37&amp;$B37&amp;QuoteSuffix,,RateTickValue,Permanent,Trigger,ObjectOverwrite)</f>
        <v>GBPSB6L30Y_Quote#0000</v>
      </c>
      <c r="G37" s="254" t="str">
        <f>_xll.ohRangeRetrieveError(F37)</f>
        <v/>
      </c>
      <c r="H37" s="217"/>
      <c r="J37" s="179"/>
      <c r="K37" s="266" t="s">
        <v>26</v>
      </c>
      <c r="L37" s="266" t="s">
        <v>209</v>
      </c>
      <c r="M37" s="266" t="s">
        <v>57</v>
      </c>
      <c r="N37" s="267" t="str">
        <f t="shared" si="4"/>
        <v>GBPSB6L30Y</v>
      </c>
      <c r="O37" s="267" t="str">
        <v>GBPSB6L30Y=ICAP</v>
      </c>
      <c r="P37" s="234">
        <v>2.08</v>
      </c>
      <c r="Q37" s="234">
        <v>2.21</v>
      </c>
      <c r="R37" s="234">
        <f t="shared" si="5"/>
        <v>2.145</v>
      </c>
      <c r="S37" s="234">
        <f t="shared" si="6"/>
        <v>0.12999999999999989</v>
      </c>
      <c r="T37" s="265"/>
      <c r="U37" s="132">
        <v>2.4300000000000002</v>
      </c>
      <c r="V37" s="265"/>
      <c r="W37" s="234">
        <v>2.4300000000000002</v>
      </c>
      <c r="X37" s="270" t="e">
        <f>_xll.qlSimpleQuoteSetValue(F37,W37/100,Trigger)</f>
        <v>#N/A</v>
      </c>
      <c r="Y37" s="180"/>
    </row>
    <row r="38" spans="1:25" x14ac:dyDescent="0.2">
      <c r="A38" s="179"/>
      <c r="B38" s="130" t="str">
        <f t="shared" si="0"/>
        <v>35Y</v>
      </c>
      <c r="C38" s="251" t="str">
        <f t="shared" si="1"/>
        <v>SB</v>
      </c>
      <c r="D38" s="252" t="str">
        <f t="shared" si="2"/>
        <v>6L</v>
      </c>
      <c r="E38" s="253" t="str">
        <f t="shared" si="3"/>
        <v>GBPSB6L35Y_Quote</v>
      </c>
      <c r="F38" s="253" t="str">
        <f>_xll.qlSimpleQuote(Currency&amp;$C38&amp;$D38&amp;$B38&amp;QuoteSuffix,,RateTickValue,Permanent,Trigger,ObjectOverwrite)</f>
        <v>GBPSB6L35Y_Quote#0000</v>
      </c>
      <c r="G38" s="254" t="str">
        <f>_xll.ohRangeRetrieveError(F38)</f>
        <v/>
      </c>
      <c r="H38" s="217"/>
      <c r="J38" s="179"/>
      <c r="K38" s="266" t="s">
        <v>25</v>
      </c>
      <c r="L38" s="266" t="s">
        <v>209</v>
      </c>
      <c r="M38" s="266" t="s">
        <v>57</v>
      </c>
      <c r="N38" s="267" t="str">
        <f t="shared" si="4"/>
        <v>GBPSB6L35Y</v>
      </c>
      <c r="O38" s="267" t="str">
        <v>GBPSB6L35Y=ICAP</v>
      </c>
      <c r="P38" s="234" t="s">
        <v>125</v>
      </c>
      <c r="Q38" s="234" t="s">
        <v>125</v>
      </c>
      <c r="R38" s="234" t="e">
        <f t="shared" si="5"/>
        <v>#NUM!</v>
      </c>
      <c r="S38" s="234" t="e">
        <f t="shared" si="6"/>
        <v>#NUM!</v>
      </c>
      <c r="T38" s="265"/>
      <c r="U38" s="132" t="e">
        <v>#NUM!</v>
      </c>
      <c r="V38" s="265"/>
      <c r="W38" s="234" t="e">
        <v>#NUM!</v>
      </c>
      <c r="X38" s="270">
        <f>_xll.qlSimpleQuoteSetValue(F38,W38/100,Trigger)</f>
        <v>0</v>
      </c>
      <c r="Y38" s="180"/>
    </row>
    <row r="39" spans="1:25" x14ac:dyDescent="0.2">
      <c r="A39" s="179"/>
      <c r="B39" s="130" t="str">
        <f t="shared" si="0"/>
        <v>40Y</v>
      </c>
      <c r="C39" s="251" t="str">
        <f t="shared" si="1"/>
        <v>SB</v>
      </c>
      <c r="D39" s="252" t="str">
        <f t="shared" si="2"/>
        <v>6L</v>
      </c>
      <c r="E39" s="253" t="str">
        <f t="shared" si="3"/>
        <v>GBPSB6L40Y_Quote</v>
      </c>
      <c r="F39" s="253" t="str">
        <f>_xll.qlSimpleQuote(Currency&amp;$C39&amp;$D39&amp;$B39&amp;QuoteSuffix,,RateTickValue,Permanent,Trigger,ObjectOverwrite)</f>
        <v>GBPSB6L40Y_Quote#0000</v>
      </c>
      <c r="G39" s="254" t="str">
        <f>_xll.ohRangeRetrieveError(F39)</f>
        <v/>
      </c>
      <c r="H39" s="217"/>
      <c r="J39" s="179"/>
      <c r="K39" s="266" t="s">
        <v>24</v>
      </c>
      <c r="L39" s="266" t="s">
        <v>209</v>
      </c>
      <c r="M39" s="266" t="s">
        <v>57</v>
      </c>
      <c r="N39" s="267" t="str">
        <f t="shared" si="4"/>
        <v>GBPSB6L40Y</v>
      </c>
      <c r="O39" s="267" t="str">
        <v>GBPSB6L40Y=ICAP</v>
      </c>
      <c r="P39" s="234">
        <v>2.0110000000000001</v>
      </c>
      <c r="Q39" s="234">
        <v>2.181</v>
      </c>
      <c r="R39" s="234">
        <f t="shared" si="5"/>
        <v>2.0960000000000001</v>
      </c>
      <c r="S39" s="234">
        <f t="shared" si="6"/>
        <v>0.16999999999999993</v>
      </c>
      <c r="T39" s="265"/>
      <c r="U39" s="132">
        <v>2.3660000000000001</v>
      </c>
      <c r="V39" s="265"/>
      <c r="W39" s="234">
        <v>2.3660000000000001</v>
      </c>
      <c r="X39" s="270" t="e">
        <f>_xll.qlSimpleQuoteSetValue(F39,W39/100,Trigger)</f>
        <v>#N/A</v>
      </c>
      <c r="Y39" s="180"/>
    </row>
    <row r="40" spans="1:25" x14ac:dyDescent="0.2">
      <c r="A40" s="179"/>
      <c r="B40" s="130" t="str">
        <f t="shared" si="0"/>
        <v>50Y</v>
      </c>
      <c r="C40" s="251" t="str">
        <f t="shared" si="1"/>
        <v>SB</v>
      </c>
      <c r="D40" s="252" t="str">
        <f t="shared" si="2"/>
        <v>6L</v>
      </c>
      <c r="E40" s="253" t="str">
        <f t="shared" si="3"/>
        <v>GBPSB6L50Y_Quote</v>
      </c>
      <c r="F40" s="253" t="str">
        <f>_xll.qlSimpleQuote(Currency&amp;$C40&amp;$D40&amp;$B40&amp;QuoteSuffix,,RateTickValue,Permanent,Trigger,ObjectOverwrite)</f>
        <v>GBPSB6L50Y_Quote#0000</v>
      </c>
      <c r="G40" s="254" t="str">
        <f>_xll.ohRangeRetrieveError(F40)</f>
        <v/>
      </c>
      <c r="H40" s="217"/>
      <c r="J40" s="179"/>
      <c r="K40" s="266" t="s">
        <v>23</v>
      </c>
      <c r="L40" s="266" t="s">
        <v>209</v>
      </c>
      <c r="M40" s="266" t="s">
        <v>57</v>
      </c>
      <c r="N40" s="267" t="str">
        <f t="shared" si="4"/>
        <v>GBPSB6L50Y</v>
      </c>
      <c r="O40" s="267" t="str">
        <v>GBPSB6L50Y=ICAP</v>
      </c>
      <c r="P40" s="234">
        <v>1.966</v>
      </c>
      <c r="Q40" s="234">
        <v>2.1360000000000001</v>
      </c>
      <c r="R40" s="234">
        <f t="shared" si="5"/>
        <v>2.0510000000000002</v>
      </c>
      <c r="S40" s="234">
        <f t="shared" si="6"/>
        <v>0.17000000000000037</v>
      </c>
      <c r="T40" s="265"/>
      <c r="U40" s="132">
        <v>2.323</v>
      </c>
      <c r="V40" s="265"/>
      <c r="W40" s="234">
        <v>2.323</v>
      </c>
      <c r="X40" s="270" t="e">
        <f>_xll.qlSimpleQuoteSetValue(F40,W40/100,Trigger)</f>
        <v>#N/A</v>
      </c>
      <c r="Y40" s="180"/>
    </row>
    <row r="41" spans="1:25" x14ac:dyDescent="0.2">
      <c r="A41" s="179"/>
      <c r="B41" s="131" t="str">
        <f t="shared" si="0"/>
        <v>60Y</v>
      </c>
      <c r="C41" s="255" t="str">
        <f t="shared" si="1"/>
        <v>SB</v>
      </c>
      <c r="D41" s="256" t="str">
        <f t="shared" si="2"/>
        <v>6L</v>
      </c>
      <c r="E41" s="257" t="str">
        <f t="shared" si="3"/>
        <v>GBPSB6L60Y_Quote</v>
      </c>
      <c r="F41" s="257" t="str">
        <f>_xll.qlSimpleQuote(Currency&amp;$C41&amp;$D41&amp;$B41&amp;QuoteSuffix,,RateTickValue,Permanent,Trigger,ObjectOverwrite)</f>
        <v>GBPSB6L60Y_Quote#0000</v>
      </c>
      <c r="G41" s="258" t="str">
        <f>_xll.ohRangeRetrieveError(F41)</f>
        <v/>
      </c>
      <c r="H41" s="217"/>
      <c r="J41" s="179"/>
      <c r="K41" s="266" t="s">
        <v>22</v>
      </c>
      <c r="L41" s="266" t="s">
        <v>209</v>
      </c>
      <c r="M41" s="266" t="s">
        <v>57</v>
      </c>
      <c r="N41" s="267" t="str">
        <f t="shared" si="4"/>
        <v>GBPSB6L60Y</v>
      </c>
      <c r="O41" s="267" t="str">
        <v>GBPSB6L60Y=ICAP</v>
      </c>
      <c r="P41" s="234">
        <v>1.96</v>
      </c>
      <c r="Q41" s="234">
        <v>2.13</v>
      </c>
      <c r="R41" s="234">
        <f t="shared" si="5"/>
        <v>2.0449999999999999</v>
      </c>
      <c r="S41" s="236">
        <f t="shared" si="6"/>
        <v>0.16999999999999993</v>
      </c>
      <c r="T41" s="265"/>
      <c r="U41" s="134">
        <v>2.319</v>
      </c>
      <c r="V41" s="265"/>
      <c r="W41" s="236">
        <v>2.319</v>
      </c>
      <c r="X41" s="271" t="e">
        <f>_xll.qlSimpleQuoteSetValue(F41,W41/100,Trigger)</f>
        <v>#N/A</v>
      </c>
      <c r="Y41" s="180"/>
    </row>
    <row r="42" spans="1:25" x14ac:dyDescent="0.2">
      <c r="A42" s="263"/>
      <c r="B42" s="264"/>
      <c r="C42" s="264"/>
      <c r="D42" s="264"/>
      <c r="E42" s="264"/>
      <c r="F42" s="264"/>
      <c r="G42" s="264"/>
      <c r="H42" s="221"/>
      <c r="J42" s="218"/>
      <c r="K42" s="259"/>
      <c r="L42" s="259"/>
      <c r="M42" s="259"/>
      <c r="N42" s="259"/>
      <c r="O42" s="259"/>
      <c r="P42" s="259"/>
      <c r="Q42" s="259"/>
      <c r="R42" s="259"/>
      <c r="S42" s="219"/>
      <c r="T42" s="219"/>
      <c r="U42" s="219"/>
      <c r="V42" s="219"/>
      <c r="W42" s="219"/>
      <c r="X42" s="219"/>
      <c r="Y42" s="260"/>
    </row>
    <row r="45" spans="1:25" x14ac:dyDescent="0.2">
      <c r="U45" s="241"/>
      <c r="V45" s="241"/>
      <c r="W45" s="241"/>
    </row>
    <row r="46" spans="1:25" x14ac:dyDescent="0.2">
      <c r="U46" s="241"/>
      <c r="V46" s="241"/>
      <c r="W46" s="241"/>
    </row>
    <row r="47" spans="1:25" x14ac:dyDescent="0.2">
      <c r="U47" s="241"/>
      <c r="V47" s="241"/>
      <c r="W47" s="241"/>
    </row>
  </sheetData>
  <conditionalFormatting sqref="X5:X7">
    <cfRule type="cellIs" dxfId="9" priority="5" stopIfTrue="1" operator="greaterThan">
      <formula>0</formula>
    </cfRule>
    <cfRule type="cellIs" dxfId="8" priority="6" stopIfTrue="1" operator="lessThan">
      <formula>0</formula>
    </cfRule>
  </conditionalFormatting>
  <conditionalFormatting sqref="X8:X18">
    <cfRule type="cellIs" dxfId="7" priority="3" stopIfTrue="1" operator="greaterThan">
      <formula>0</formula>
    </cfRule>
    <cfRule type="cellIs" dxfId="6" priority="4" stopIfTrue="1" operator="lessThan">
      <formula>0</formula>
    </cfRule>
  </conditionalFormatting>
  <conditionalFormatting sqref="X19:X41">
    <cfRule type="cellIs" dxfId="5" priority="1" stopIfTrue="1" operator="greaterThan">
      <formula>0</formula>
    </cfRule>
    <cfRule type="cellIs" dxfId="4" priority="2" stopIfTrue="1" operator="lessThan">
      <formula>0</formula>
    </cfRule>
  </conditionalFormatting>
  <dataValidations disablePrompts="1"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Y12"/>
  <sheetViews>
    <sheetView topLeftCell="I1" workbookViewId="0">
      <selection activeCell="O4" sqref="O4"/>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60"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85546875" style="2" customWidth="1"/>
    <col min="14" max="14" width="9.5703125" style="2" customWidth="1"/>
    <col min="15" max="15" width="14.5703125" style="2" customWidth="1"/>
    <col min="16" max="19" width="10.28515625" style="2" customWidth="1"/>
    <col min="20" max="20" width="2.7109375" style="2" customWidth="1"/>
    <col min="21" max="21" width="7.42578125" style="2" customWidth="1"/>
    <col min="22" max="22" width="2.7109375" style="2" customWidth="1"/>
    <col min="23" max="23" width="10.28515625" style="2" customWidth="1"/>
    <col min="24" max="24" width="8.7109375" style="2" customWidth="1"/>
    <col min="25" max="26" width="2.7109375" style="2" customWidth="1"/>
    <col min="27" max="16384" width="9.140625" style="2"/>
  </cols>
  <sheetData>
    <row r="1" spans="1:25" ht="11.25" customHeight="1" x14ac:dyDescent="0.2">
      <c r="A1" s="211"/>
      <c r="B1" s="208"/>
      <c r="C1" s="70"/>
      <c r="D1" s="70"/>
      <c r="E1" s="70"/>
      <c r="F1" s="322"/>
      <c r="G1" s="70"/>
      <c r="H1" s="71"/>
      <c r="J1" s="207" t="s">
        <v>170</v>
      </c>
      <c r="K1" s="178"/>
      <c r="L1" s="178"/>
      <c r="M1" s="178"/>
      <c r="N1" s="178"/>
      <c r="O1" s="178"/>
      <c r="P1" s="178"/>
      <c r="Q1" s="178"/>
      <c r="R1" s="178"/>
      <c r="S1" s="178"/>
      <c r="T1" s="178"/>
      <c r="U1" s="178"/>
      <c r="V1" s="178"/>
      <c r="W1" s="178"/>
      <c r="X1" s="70"/>
      <c r="Y1" s="71"/>
    </row>
    <row r="2" spans="1:25" ht="11.25" customHeight="1" x14ac:dyDescent="0.2">
      <c r="A2" s="72"/>
      <c r="B2" s="175"/>
      <c r="C2" s="175"/>
      <c r="D2" s="175"/>
      <c r="E2" s="175"/>
      <c r="F2" s="75"/>
      <c r="G2" s="175"/>
      <c r="H2" s="213"/>
      <c r="J2" s="216"/>
      <c r="K2" s="174"/>
      <c r="L2" s="177"/>
      <c r="M2" s="177"/>
      <c r="N2" s="177"/>
      <c r="O2" s="261" t="str">
        <f>VLOOKUP(J1,AreaTable,2,FALSE)</f>
        <v>ICAP</v>
      </c>
      <c r="P2" s="177"/>
      <c r="Q2" s="177"/>
      <c r="R2" s="174"/>
      <c r="S2" s="174"/>
      <c r="T2" s="177"/>
      <c r="U2" s="177"/>
      <c r="V2" s="177"/>
      <c r="W2" s="177"/>
      <c r="X2" s="162">
        <f>_xll.ohTrigger(X5:X11)</f>
        <v>1</v>
      </c>
      <c r="Y2" s="217"/>
    </row>
    <row r="3" spans="1:25" ht="11.25" customHeight="1" x14ac:dyDescent="0.2">
      <c r="A3" s="209"/>
      <c r="B3" s="175"/>
      <c r="C3" s="175"/>
      <c r="D3" s="175"/>
      <c r="E3" s="175"/>
      <c r="F3" s="75"/>
      <c r="G3" s="175"/>
      <c r="H3" s="213"/>
      <c r="J3" s="179"/>
      <c r="K3" s="177"/>
      <c r="L3" s="174"/>
      <c r="M3" s="174"/>
      <c r="N3" s="174"/>
      <c r="O3" s="174"/>
      <c r="P3" s="174"/>
      <c r="Q3" s="174"/>
      <c r="R3" s="174"/>
      <c r="S3" s="174"/>
      <c r="T3" s="177"/>
      <c r="U3" s="177"/>
      <c r="V3" s="177"/>
      <c r="W3" s="174"/>
      <c r="X3" s="175"/>
      <c r="Y3" s="213"/>
    </row>
    <row r="4" spans="1:25" ht="21" customHeight="1" x14ac:dyDescent="0.2">
      <c r="A4" s="179"/>
      <c r="B4" s="191"/>
      <c r="C4" s="191"/>
      <c r="D4" s="191"/>
      <c r="E4" s="192" t="s">
        <v>145</v>
      </c>
      <c r="F4" s="192" t="s">
        <v>165</v>
      </c>
      <c r="G4" s="214" t="s">
        <v>164</v>
      </c>
      <c r="H4" s="217"/>
      <c r="J4" s="179"/>
      <c r="K4" s="193"/>
      <c r="L4" s="195"/>
      <c r="M4" s="193"/>
      <c r="N4" s="193"/>
      <c r="O4" s="194" t="str">
        <f>_xll.RData(O5:O11,P4:Q4,,ReutersRtMode,,P5)</f>
        <v>Real-Time Engine Initialization Error</v>
      </c>
      <c r="P4" s="184" t="s">
        <v>100</v>
      </c>
      <c r="Q4" s="184" t="s">
        <v>79</v>
      </c>
      <c r="R4" s="185" t="s">
        <v>98</v>
      </c>
      <c r="S4" s="185" t="s">
        <v>162</v>
      </c>
      <c r="T4" s="177"/>
      <c r="U4" s="184" t="s">
        <v>97</v>
      </c>
      <c r="V4" s="177"/>
      <c r="W4" s="193" t="s">
        <v>96</v>
      </c>
      <c r="X4" s="193" t="s">
        <v>95</v>
      </c>
      <c r="Y4" s="180"/>
    </row>
    <row r="5" spans="1:25" ht="11.25" customHeight="1" x14ac:dyDescent="0.2">
      <c r="A5" s="179"/>
      <c r="B5" s="129"/>
      <c r="C5" s="246" t="s">
        <v>72</v>
      </c>
      <c r="D5" s="247">
        <v>12</v>
      </c>
      <c r="E5" s="248" t="str">
        <f t="shared" ref="E5:E11" si="0">Currency&amp;$C5&amp;$D5&amp;$B5&amp;QuoteSuffix</f>
        <v>GBP1S12_Quote</v>
      </c>
      <c r="F5" s="248" t="str">
        <f>_xll.qlSimpleQuote(Currency&amp;$C5&amp;$D5&amp;$B5&amp;QuoteSuffix,,RateTickValue,Permanent,Trigger,ObjectOverwrite)</f>
        <v>GBP1S12_Quote#0000</v>
      </c>
      <c r="G5" s="249" t="str">
        <f>_xll.ohRangeRetrieveError(F5)</f>
        <v/>
      </c>
      <c r="H5" s="217"/>
      <c r="J5" s="179"/>
      <c r="K5" s="266"/>
      <c r="L5" s="266" t="s">
        <v>72</v>
      </c>
      <c r="M5" s="266">
        <v>12</v>
      </c>
      <c r="N5" s="267" t="str">
        <f t="shared" ref="N5:N11" si="1">Currency&amp;$L5&amp;$M5&amp;$K5</f>
        <v>GBP1S12</v>
      </c>
      <c r="O5" s="267" t="str">
        <f t="array" ref="O5:O11">Instruments&amp;"="&amp;VLOOKUP(Contributor,ContributorTable,2,FALSE)</f>
        <v>GBP1S12=ICAP</v>
      </c>
      <c r="P5" s="234">
        <v>0.70750000000000002</v>
      </c>
      <c r="Q5" s="234">
        <v>0.72750000000000004</v>
      </c>
      <c r="R5" s="234">
        <f>IF(ISERROR(AVERAGE(P5,Q5)),#NUM!,AVERAGE(P5,Q5))</f>
        <v>0.71750000000000003</v>
      </c>
      <c r="S5" s="234">
        <f>(R5-P5)*2</f>
        <v>2.0000000000000018E-2</v>
      </c>
      <c r="T5" s="265"/>
      <c r="U5" s="132">
        <v>0.86624999999999996</v>
      </c>
      <c r="V5" s="265"/>
      <c r="W5" s="234">
        <f t="array" ref="W5:W11">QuoteStatic</f>
        <v>0.86624999999999996</v>
      </c>
      <c r="X5" s="270" t="e">
        <f>_xll.qlSimpleQuoteSetValue(F5,W5/100,Trigger)</f>
        <v>#N/A</v>
      </c>
      <c r="Y5" s="180"/>
    </row>
    <row r="6" spans="1:25" ht="11.25" customHeight="1" x14ac:dyDescent="0.2">
      <c r="A6" s="179"/>
      <c r="B6" s="130"/>
      <c r="C6" s="251" t="s">
        <v>73</v>
      </c>
      <c r="D6" s="252">
        <v>12</v>
      </c>
      <c r="E6" s="253" t="str">
        <f t="shared" si="0"/>
        <v>GBP2S12_Quote</v>
      </c>
      <c r="F6" s="253" t="str">
        <f>_xll.qlSimpleQuote(Currency&amp;$C6&amp;$D6&amp;$B6&amp;QuoteSuffix,,RateTickValue,Permanent,Trigger,ObjectOverwrite)</f>
        <v>GBP2S12_Quote#0000</v>
      </c>
      <c r="G6" s="254" t="str">
        <f>_xll.ohRangeRetrieveError(F6)</f>
        <v/>
      </c>
      <c r="H6" s="217"/>
      <c r="J6" s="179"/>
      <c r="K6" s="266"/>
      <c r="L6" s="266" t="s">
        <v>73</v>
      </c>
      <c r="M6" s="266">
        <v>12</v>
      </c>
      <c r="N6" s="267" t="str">
        <f t="shared" si="1"/>
        <v>GBP2S12</v>
      </c>
      <c r="O6" s="267" t="str">
        <v>GBP2S12=ICAP</v>
      </c>
      <c r="P6" s="234">
        <v>0.79249999999999998</v>
      </c>
      <c r="Q6" s="234">
        <v>0.8125</v>
      </c>
      <c r="R6" s="234">
        <f t="shared" ref="R6:R11" si="2">IF(ISERROR(AVERAGE(P6,Q6)),#NUM!,AVERAGE(P6,Q6))</f>
        <v>0.80249999999999999</v>
      </c>
      <c r="S6" s="234">
        <f t="shared" ref="S6:S11" si="3">(R6-P6)*2</f>
        <v>2.0000000000000018E-2</v>
      </c>
      <c r="T6" s="265"/>
      <c r="U6" s="132">
        <v>1.0225</v>
      </c>
      <c r="V6" s="265"/>
      <c r="W6" s="234">
        <v>1.0225</v>
      </c>
      <c r="X6" s="270" t="e">
        <f>_xll.qlSimpleQuoteSetValue(F6,W6/100,Trigger)</f>
        <v>#N/A</v>
      </c>
      <c r="Y6" s="180"/>
    </row>
    <row r="7" spans="1:25" ht="11.25" customHeight="1" x14ac:dyDescent="0.2">
      <c r="A7" s="179"/>
      <c r="B7" s="130"/>
      <c r="C7" s="251" t="s">
        <v>75</v>
      </c>
      <c r="D7" s="252">
        <v>12</v>
      </c>
      <c r="E7" s="253" t="str">
        <f t="shared" si="0"/>
        <v>GBP3S12_Quote</v>
      </c>
      <c r="F7" s="253" t="str">
        <f>_xll.qlSimpleQuote(Currency&amp;$C7&amp;$D7&amp;$B7&amp;QuoteSuffix,,RateTickValue,Permanent,Trigger,ObjectOverwrite)</f>
        <v>GBP3S12_Quote#0000</v>
      </c>
      <c r="G7" s="254" t="str">
        <f>_xll.ohRangeRetrieveError(F7)</f>
        <v/>
      </c>
      <c r="H7" s="217"/>
      <c r="J7" s="179"/>
      <c r="K7" s="266"/>
      <c r="L7" s="266" t="s">
        <v>75</v>
      </c>
      <c r="M7" s="266">
        <v>12</v>
      </c>
      <c r="N7" s="267" t="str">
        <f t="shared" si="1"/>
        <v>GBP3S12</v>
      </c>
      <c r="O7" s="267" t="str">
        <v>GBP3S12=ICAP</v>
      </c>
      <c r="P7" s="234">
        <v>0.89749999999999996</v>
      </c>
      <c r="Q7" s="234">
        <v>0.91750000000000009</v>
      </c>
      <c r="R7" s="234">
        <f t="shared" si="2"/>
        <v>0.90749999999999997</v>
      </c>
      <c r="S7" s="234">
        <f t="shared" si="3"/>
        <v>2.0000000000000018E-2</v>
      </c>
      <c r="T7" s="265"/>
      <c r="U7" s="132">
        <v>1.1837500000000001</v>
      </c>
      <c r="V7" s="265"/>
      <c r="W7" s="234">
        <v>1.1837500000000001</v>
      </c>
      <c r="X7" s="270" t="e">
        <f>_xll.qlSimpleQuoteSetValue(F7,W7/100,Trigger)</f>
        <v>#N/A</v>
      </c>
      <c r="Y7" s="180"/>
    </row>
    <row r="8" spans="1:25" ht="11.25" customHeight="1" x14ac:dyDescent="0.2">
      <c r="A8" s="179"/>
      <c r="B8" s="130"/>
      <c r="C8" s="251" t="s">
        <v>74</v>
      </c>
      <c r="D8" s="252">
        <v>12</v>
      </c>
      <c r="E8" s="253" t="str">
        <f t="shared" si="0"/>
        <v>GBP4S12_Quote</v>
      </c>
      <c r="F8" s="253" t="str">
        <f>_xll.qlSimpleQuote(Currency&amp;$C8&amp;$D8&amp;$B8&amp;QuoteSuffix,,RateTickValue,Permanent,Trigger,ObjectOverwrite)</f>
        <v>GBP4S12_Quote#0000</v>
      </c>
      <c r="G8" s="254" t="str">
        <f>_xll.ohRangeRetrieveError(F8)</f>
        <v/>
      </c>
      <c r="H8" s="217"/>
      <c r="J8" s="179"/>
      <c r="K8" s="266"/>
      <c r="L8" s="266" t="s">
        <v>74</v>
      </c>
      <c r="M8" s="266">
        <v>12</v>
      </c>
      <c r="N8" s="267" t="str">
        <f t="shared" si="1"/>
        <v>GBP4S12</v>
      </c>
      <c r="O8" s="267" t="str">
        <v>GBP4S12=ICAP</v>
      </c>
      <c r="P8" s="234">
        <v>1.01</v>
      </c>
      <c r="Q8" s="234">
        <v>1.03</v>
      </c>
      <c r="R8" s="234">
        <f t="shared" si="2"/>
        <v>1.02</v>
      </c>
      <c r="S8" s="234">
        <f t="shared" si="3"/>
        <v>2.0000000000000018E-2</v>
      </c>
      <c r="T8" s="265"/>
      <c r="U8" s="132">
        <v>1.3525</v>
      </c>
      <c r="V8" s="265"/>
      <c r="W8" s="234">
        <v>1.3525</v>
      </c>
      <c r="X8" s="270" t="e">
        <f>_xll.qlSimpleQuoteSetValue(F8,W8/100,Trigger)</f>
        <v>#N/A</v>
      </c>
      <c r="Y8" s="180"/>
    </row>
    <row r="9" spans="1:25" ht="11.25" customHeight="1" x14ac:dyDescent="0.2">
      <c r="A9" s="179"/>
      <c r="B9" s="130"/>
      <c r="C9" s="251" t="s">
        <v>72</v>
      </c>
      <c r="D9" s="252">
        <v>24</v>
      </c>
      <c r="E9" s="253" t="str">
        <f t="shared" si="0"/>
        <v>GBP1S24_Quote</v>
      </c>
      <c r="F9" s="253" t="str">
        <f>_xll.qlSimpleQuote(Currency&amp;$C9&amp;$D9&amp;$B9&amp;QuoteSuffix,,RateTickValue,Permanent,Trigger,ObjectOverwrite)</f>
        <v>GBP1S24_Quote#0000</v>
      </c>
      <c r="G9" s="254" t="str">
        <f>_xll.ohRangeRetrieveError(F9)</f>
        <v/>
      </c>
      <c r="H9" s="217"/>
      <c r="J9" s="179"/>
      <c r="K9" s="266"/>
      <c r="L9" s="266" t="s">
        <v>72</v>
      </c>
      <c r="M9" s="266">
        <v>24</v>
      </c>
      <c r="N9" s="267" t="str">
        <f t="shared" si="1"/>
        <v>GBP1S24</v>
      </c>
      <c r="O9" s="267" t="str">
        <v>GBP1S24=ICAP</v>
      </c>
      <c r="P9" s="234">
        <v>0.90999999999999992</v>
      </c>
      <c r="Q9" s="234">
        <v>0.93</v>
      </c>
      <c r="R9" s="234">
        <f t="shared" si="2"/>
        <v>0.91999999999999993</v>
      </c>
      <c r="S9" s="234">
        <f t="shared" si="3"/>
        <v>2.0000000000000018E-2</v>
      </c>
      <c r="T9" s="265"/>
      <c r="U9" s="132">
        <v>1.1837500000000001</v>
      </c>
      <c r="V9" s="265"/>
      <c r="W9" s="234">
        <v>1.1837500000000001</v>
      </c>
      <c r="X9" s="270" t="e">
        <f>_xll.qlSimpleQuoteSetValue(F9,W9/100,Trigger)</f>
        <v>#N/A</v>
      </c>
      <c r="Y9" s="180"/>
    </row>
    <row r="10" spans="1:25" ht="11.25" customHeight="1" x14ac:dyDescent="0.2">
      <c r="A10" s="179"/>
      <c r="B10" s="130"/>
      <c r="C10" s="251" t="s">
        <v>73</v>
      </c>
      <c r="D10" s="252">
        <v>24</v>
      </c>
      <c r="E10" s="253" t="str">
        <f t="shared" si="0"/>
        <v>GBP2S24_Quote</v>
      </c>
      <c r="F10" s="253" t="str">
        <f>_xll.qlSimpleQuote(Currency&amp;$C10&amp;$D10&amp;$B10&amp;QuoteSuffix,,RateTickValue,Permanent,Trigger,ObjectOverwrite)</f>
        <v>GBP2S24_Quote#0000</v>
      </c>
      <c r="G10" s="254" t="str">
        <f>_xll.ohRangeRetrieveError(F10)</f>
        <v/>
      </c>
      <c r="H10" s="217"/>
      <c r="J10" s="179"/>
      <c r="K10" s="266"/>
      <c r="L10" s="266" t="s">
        <v>73</v>
      </c>
      <c r="M10" s="266">
        <v>24</v>
      </c>
      <c r="N10" s="267" t="str">
        <f t="shared" si="1"/>
        <v>GBP2S24</v>
      </c>
      <c r="O10" s="267" t="str">
        <v>GBP2S24=ICAP</v>
      </c>
      <c r="P10" s="234">
        <v>1.0049999999999999</v>
      </c>
      <c r="Q10" s="234">
        <v>1.0249999999999999</v>
      </c>
      <c r="R10" s="234">
        <f t="shared" si="2"/>
        <v>1.0149999999999999</v>
      </c>
      <c r="S10" s="234">
        <f t="shared" si="3"/>
        <v>2.0000000000000018E-2</v>
      </c>
      <c r="T10" s="265"/>
      <c r="U10" s="132">
        <v>1.3287500000000001</v>
      </c>
      <c r="V10" s="265"/>
      <c r="W10" s="234">
        <v>1.3287500000000001</v>
      </c>
      <c r="X10" s="270" t="e">
        <f>_xll.qlSimpleQuoteSetValue(F10,W10/100,Trigger)</f>
        <v>#N/A</v>
      </c>
      <c r="Y10" s="180"/>
    </row>
    <row r="11" spans="1:25" ht="11.25" customHeight="1" x14ac:dyDescent="0.2">
      <c r="A11" s="179"/>
      <c r="B11" s="131"/>
      <c r="C11" s="255" t="s">
        <v>72</v>
      </c>
      <c r="D11" s="256">
        <v>36</v>
      </c>
      <c r="E11" s="257" t="str">
        <f t="shared" si="0"/>
        <v>GBP1S36_Quote</v>
      </c>
      <c r="F11" s="257" t="str">
        <f>_xll.qlSimpleQuote(Currency&amp;$C11&amp;$D11&amp;$B11&amp;QuoteSuffix,,RateTickValue,Permanent,Trigger,ObjectOverwrite)</f>
        <v>GBP1S36_Quote#0000</v>
      </c>
      <c r="G11" s="258" t="str">
        <f>_xll.ohRangeRetrieveError(F11)</f>
        <v/>
      </c>
      <c r="H11" s="217"/>
      <c r="J11" s="179"/>
      <c r="K11" s="268"/>
      <c r="L11" s="268" t="s">
        <v>72</v>
      </c>
      <c r="M11" s="268">
        <v>36</v>
      </c>
      <c r="N11" s="269" t="str">
        <f t="shared" si="1"/>
        <v>GBP1S36</v>
      </c>
      <c r="O11" s="269" t="str">
        <v>GBP1S36=ICAP</v>
      </c>
      <c r="P11" s="236" t="s">
        <v>125</v>
      </c>
      <c r="Q11" s="236" t="s">
        <v>125</v>
      </c>
      <c r="R11" s="236" t="e">
        <f t="shared" si="2"/>
        <v>#NUM!</v>
      </c>
      <c r="S11" s="236" t="e">
        <f t="shared" si="3"/>
        <v>#NUM!</v>
      </c>
      <c r="T11" s="265"/>
      <c r="U11" s="134" t="e">
        <v>#NUM!</v>
      </c>
      <c r="V11" s="265"/>
      <c r="W11" s="236" t="e">
        <v>#NUM!</v>
      </c>
      <c r="X11" s="271">
        <f>_xll.qlSimpleQuoteSetValue(F11,W11/100,Trigger)</f>
        <v>0</v>
      </c>
      <c r="Y11" s="180"/>
    </row>
    <row r="12" spans="1:25" ht="11.25" customHeight="1" x14ac:dyDescent="0.2">
      <c r="A12" s="218"/>
      <c r="B12" s="219"/>
      <c r="C12" s="219"/>
      <c r="D12" s="219"/>
      <c r="E12" s="219"/>
      <c r="F12" s="220"/>
      <c r="G12" s="220"/>
      <c r="H12" s="221"/>
      <c r="J12" s="218"/>
      <c r="K12" s="219"/>
      <c r="L12" s="219"/>
      <c r="M12" s="219"/>
      <c r="N12" s="219"/>
      <c r="O12" s="219"/>
      <c r="P12" s="219"/>
      <c r="Q12" s="219"/>
      <c r="R12" s="219"/>
      <c r="S12" s="219"/>
      <c r="T12" s="219"/>
      <c r="U12" s="219"/>
      <c r="V12" s="219"/>
      <c r="W12" s="219"/>
      <c r="X12" s="219"/>
      <c r="Y12" s="260"/>
    </row>
  </sheetData>
  <conditionalFormatting sqref="X5:X9">
    <cfRule type="cellIs" dxfId="3" priority="3" stopIfTrue="1" operator="greaterThan">
      <formula>0</formula>
    </cfRule>
    <cfRule type="cellIs" dxfId="2" priority="4" stopIfTrue="1" operator="lessThan">
      <formula>0</formula>
    </cfRule>
  </conditionalFormatting>
  <conditionalFormatting sqref="X10:X11">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69"/>
  <sheetViews>
    <sheetView showGridLines="0" workbookViewId="0"/>
  </sheetViews>
  <sheetFormatPr defaultRowHeight="11.25" x14ac:dyDescent="0.2"/>
  <cols>
    <col min="1" max="2" width="2.7109375" style="241" customWidth="1"/>
    <col min="3" max="3" width="3.85546875" style="241" bestFit="1" customWidth="1"/>
    <col min="4" max="4" width="11" style="241" bestFit="1" customWidth="1"/>
    <col min="5" max="5" width="20.7109375" style="241" customWidth="1"/>
    <col min="6" max="6" width="24.42578125" style="241" bestFit="1" customWidth="1"/>
    <col min="7" max="7" width="30.7109375" style="241" customWidth="1"/>
    <col min="8" max="10" width="2.7109375" style="241" customWidth="1"/>
    <col min="11" max="14" width="9.140625" style="241"/>
    <col min="15" max="15" width="10.85546875" style="241" bestFit="1" customWidth="1"/>
    <col min="16" max="16" width="15.85546875" style="241" bestFit="1" customWidth="1"/>
    <col min="17" max="20" width="9.140625" style="241"/>
    <col min="21" max="21" width="20.42578125" style="241" bestFit="1" customWidth="1"/>
    <col min="22" max="22" width="9.7109375" style="241" customWidth="1"/>
    <col min="23" max="16384" width="9.140625" style="241"/>
  </cols>
  <sheetData>
    <row r="1" spans="2:28" s="388" customFormat="1" x14ac:dyDescent="0.2">
      <c r="L1" s="241"/>
      <c r="M1" s="241"/>
      <c r="N1" s="241"/>
      <c r="O1" s="241"/>
      <c r="P1" s="241"/>
      <c r="Q1" s="241"/>
      <c r="R1" s="241"/>
      <c r="S1" s="241"/>
      <c r="T1" s="241"/>
      <c r="U1" s="241"/>
      <c r="V1" s="241"/>
      <c r="W1" s="241"/>
      <c r="X1" s="241"/>
      <c r="Y1" s="241"/>
      <c r="Z1" s="241"/>
      <c r="AA1" s="241"/>
      <c r="AB1" s="241"/>
    </row>
    <row r="2" spans="2:28" s="388" customFormat="1" x14ac:dyDescent="0.2">
      <c r="B2" s="389"/>
      <c r="C2" s="390"/>
      <c r="D2" s="390"/>
      <c r="E2" s="391"/>
      <c r="F2" s="390"/>
      <c r="G2" s="390"/>
      <c r="H2" s="392"/>
      <c r="L2" s="241"/>
      <c r="M2" s="241"/>
      <c r="N2" s="241"/>
      <c r="O2" s="241"/>
      <c r="P2" s="241"/>
      <c r="Q2" s="241"/>
      <c r="R2" s="241"/>
      <c r="S2" s="241"/>
      <c r="T2" s="241"/>
      <c r="U2" s="241"/>
      <c r="V2" s="241"/>
      <c r="W2" s="241"/>
      <c r="X2" s="241"/>
      <c r="Y2" s="241"/>
      <c r="Z2" s="241"/>
      <c r="AA2" s="241"/>
      <c r="AB2" s="241"/>
    </row>
    <row r="3" spans="2:28" s="388" customFormat="1" x14ac:dyDescent="0.2">
      <c r="B3" s="393"/>
      <c r="C3" s="394"/>
      <c r="D3" s="394"/>
      <c r="E3" s="406" t="s">
        <v>21</v>
      </c>
      <c r="F3" s="395" t="s">
        <v>216</v>
      </c>
      <c r="G3" s="394"/>
      <c r="H3" s="396"/>
      <c r="L3" s="241"/>
      <c r="M3" s="241"/>
      <c r="N3" s="241"/>
      <c r="O3" s="241"/>
      <c r="P3" s="241"/>
      <c r="Q3" s="241"/>
      <c r="R3" s="241"/>
      <c r="S3" s="241"/>
      <c r="T3" s="241"/>
      <c r="U3" s="241"/>
      <c r="V3" s="241"/>
      <c r="W3" s="241"/>
      <c r="X3" s="241"/>
      <c r="Y3" s="241"/>
      <c r="Z3" s="241"/>
      <c r="AA3" s="241"/>
      <c r="AB3" s="241"/>
    </row>
    <row r="4" spans="2:28" s="388" customFormat="1" x14ac:dyDescent="0.2">
      <c r="B4" s="393"/>
      <c r="C4" s="394"/>
      <c r="D4" s="394"/>
      <c r="E4" s="406" t="s">
        <v>55</v>
      </c>
      <c r="F4" s="395" t="s">
        <v>217</v>
      </c>
      <c r="G4" s="394"/>
      <c r="H4" s="396"/>
      <c r="L4" s="241"/>
      <c r="M4" s="241"/>
      <c r="N4" s="241"/>
      <c r="O4" s="241"/>
      <c r="P4" s="241"/>
      <c r="Q4" s="241"/>
      <c r="R4" s="241"/>
      <c r="S4" s="241"/>
      <c r="T4" s="241"/>
      <c r="U4" s="241"/>
      <c r="V4" s="241"/>
      <c r="W4" s="241"/>
      <c r="X4" s="241"/>
      <c r="Y4" s="241"/>
      <c r="Z4" s="241"/>
      <c r="AA4" s="241"/>
      <c r="AB4" s="241"/>
    </row>
    <row r="5" spans="2:28" s="388" customFormat="1" x14ac:dyDescent="0.2">
      <c r="B5" s="393"/>
      <c r="C5" s="394"/>
      <c r="D5" s="394"/>
      <c r="E5" s="394"/>
      <c r="F5" s="394"/>
      <c r="G5" s="394"/>
      <c r="H5" s="396"/>
      <c r="L5" s="241"/>
      <c r="M5" s="241"/>
      <c r="N5" s="241"/>
      <c r="O5" s="241"/>
      <c r="P5" s="241"/>
      <c r="Q5" s="241"/>
      <c r="R5" s="241"/>
      <c r="S5" s="241"/>
      <c r="T5" s="241"/>
      <c r="U5" s="241"/>
      <c r="V5" s="241"/>
      <c r="W5" s="241"/>
      <c r="X5" s="241"/>
      <c r="Y5" s="241"/>
      <c r="Z5" s="241"/>
      <c r="AA5" s="241"/>
      <c r="AB5" s="241"/>
    </row>
    <row r="6" spans="2:28" s="388" customFormat="1" x14ac:dyDescent="0.2">
      <c r="B6" s="393"/>
      <c r="C6" s="397" t="s">
        <v>5</v>
      </c>
      <c r="D6" s="409" t="str">
        <f>GBPLibor!D8</f>
        <v>GBP3M#0000</v>
      </c>
      <c r="E6" s="399" t="str">
        <f t="shared" ref="E6:E37" si="0">PROPER(Currency)&amp;FamilyName&amp;FixingType&amp;$C6</f>
        <v>GbpLiborSwapIsda1Y</v>
      </c>
      <c r="F6" s="400" t="str">
        <f>_xll.qlLiborSwap($E6,Currency,FixingType,$C6,$D6,Discounting,Permanent,Trigger,ObjectOverwrite)</f>
        <v>GbpLiborSwapIsda1Y#0052</v>
      </c>
      <c r="G6" s="405" t="str">
        <f>_xll.ohRangeRetrieveError(F6)</f>
        <v/>
      </c>
      <c r="H6" s="401" t="s">
        <v>143</v>
      </c>
      <c r="L6" s="241"/>
      <c r="M6" s="241"/>
      <c r="N6" s="241"/>
      <c r="O6" s="241"/>
      <c r="P6" s="241"/>
      <c r="Q6" s="241"/>
      <c r="R6" s="241"/>
      <c r="S6" s="241"/>
      <c r="T6" s="241"/>
      <c r="U6" s="241"/>
      <c r="V6" s="241"/>
      <c r="W6" s="241"/>
      <c r="X6" s="241"/>
      <c r="Y6" s="241"/>
      <c r="Z6" s="241"/>
      <c r="AA6" s="241"/>
      <c r="AB6" s="241"/>
    </row>
    <row r="7" spans="2:28" s="388" customFormat="1" x14ac:dyDescent="0.2">
      <c r="B7" s="393"/>
      <c r="C7" s="397" t="s">
        <v>54</v>
      </c>
      <c r="D7" s="398" t="str">
        <f>GBPLibor!$D$9</f>
        <v>GBP6M#0000</v>
      </c>
      <c r="E7" s="399" t="str">
        <f t="shared" si="0"/>
        <v>GbpLiborSwapIsda2Y</v>
      </c>
      <c r="F7" s="400" t="str">
        <f>_xll.qlLiborSwap($E7,Currency,FixingType,$C7,$D7,Discounting,Permanent,Trigger,ObjectOverwrite)</f>
        <v>GbpLiborSwapIsda2Y#0002</v>
      </c>
      <c r="G7" s="405" t="str">
        <f>_xll.ohRangeRetrieveError(F7)</f>
        <v/>
      </c>
      <c r="H7" s="401" t="s">
        <v>143</v>
      </c>
      <c r="L7" s="241"/>
      <c r="M7" s="241"/>
      <c r="N7" s="241"/>
      <c r="O7" s="241"/>
      <c r="P7" s="241"/>
      <c r="Q7" s="241"/>
      <c r="R7" s="241"/>
      <c r="S7" s="241"/>
      <c r="T7" s="241"/>
      <c r="U7" s="241"/>
      <c r="V7" s="241"/>
      <c r="W7" s="241"/>
      <c r="X7" s="241"/>
      <c r="Y7" s="241"/>
      <c r="Z7" s="241"/>
      <c r="AA7" s="241"/>
      <c r="AB7" s="241"/>
    </row>
    <row r="8" spans="2:28" s="388" customFormat="1" x14ac:dyDescent="0.2">
      <c r="B8" s="393"/>
      <c r="C8" s="397" t="s">
        <v>53</v>
      </c>
      <c r="D8" s="398" t="str">
        <f>GBPLibor!$D$9</f>
        <v>GBP6M#0000</v>
      </c>
      <c r="E8" s="399" t="str">
        <f t="shared" si="0"/>
        <v>GbpLiborSwapIsda3Y</v>
      </c>
      <c r="F8" s="400" t="str">
        <f>_xll.qlLiborSwap($E8,Currency,FixingType,$C8,$D8,Discounting,Permanent,Trigger,ObjectOverwrite)</f>
        <v>GbpLiborSwapIsda3Y#0002</v>
      </c>
      <c r="G8" s="405" t="str">
        <f>_xll.ohRangeRetrieveError(F8)</f>
        <v/>
      </c>
      <c r="H8" s="401" t="s">
        <v>143</v>
      </c>
      <c r="L8" s="241"/>
      <c r="M8" s="241"/>
      <c r="N8" s="241"/>
      <c r="O8" s="241"/>
      <c r="P8" s="241"/>
      <c r="Q8" s="241"/>
      <c r="R8" s="241"/>
      <c r="S8" s="241"/>
      <c r="T8" s="241"/>
      <c r="U8" s="241"/>
      <c r="V8" s="241"/>
      <c r="W8" s="241"/>
      <c r="X8" s="241"/>
      <c r="Y8" s="241"/>
      <c r="Z8" s="241"/>
      <c r="AA8" s="241"/>
      <c r="AB8" s="241"/>
    </row>
    <row r="9" spans="2:28" s="388" customFormat="1" x14ac:dyDescent="0.2">
      <c r="B9" s="393"/>
      <c r="C9" s="397" t="s">
        <v>52</v>
      </c>
      <c r="D9" s="398" t="str">
        <f>GBPLibor!$D$9</f>
        <v>GBP6M#0000</v>
      </c>
      <c r="E9" s="399" t="str">
        <f t="shared" si="0"/>
        <v>GbpLiborSwapIsda4Y</v>
      </c>
      <c r="F9" s="400" t="str">
        <f>_xll.qlLiborSwap($E9,Currency,FixingType,$C9,$D9,Discounting,Permanent,Trigger,ObjectOverwrite)</f>
        <v>GbpLiborSwapIsda4Y#0002</v>
      </c>
      <c r="G9" s="405" t="str">
        <f>_xll.ohRangeRetrieveError(F9)</f>
        <v/>
      </c>
      <c r="H9" s="401" t="s">
        <v>143</v>
      </c>
      <c r="L9" s="241"/>
      <c r="M9" s="241"/>
      <c r="N9" s="241"/>
      <c r="O9" s="241"/>
      <c r="P9" s="241"/>
      <c r="Q9" s="241"/>
      <c r="R9" s="241"/>
      <c r="S9" s="241"/>
      <c r="T9" s="241"/>
      <c r="U9" s="241"/>
      <c r="V9" s="241"/>
      <c r="W9" s="241"/>
      <c r="X9" s="241"/>
      <c r="Y9" s="241"/>
      <c r="Z9" s="241"/>
      <c r="AA9" s="241"/>
      <c r="AB9" s="241"/>
    </row>
    <row r="10" spans="2:28" s="388" customFormat="1" x14ac:dyDescent="0.2">
      <c r="B10" s="393"/>
      <c r="C10" s="397" t="s">
        <v>51</v>
      </c>
      <c r="D10" s="398" t="str">
        <f>GBPLibor!$D$9</f>
        <v>GBP6M#0000</v>
      </c>
      <c r="E10" s="399" t="str">
        <f t="shared" si="0"/>
        <v>GbpLiborSwapIsda5Y</v>
      </c>
      <c r="F10" s="400" t="str">
        <f>_xll.qlLiborSwap($E10,Currency,FixingType,$C10,$D10,Discounting,Permanent,Trigger,ObjectOverwrite)</f>
        <v>GbpLiborSwapIsda5Y#0002</v>
      </c>
      <c r="G10" s="405" t="str">
        <f>_xll.ohRangeRetrieveError(F10)</f>
        <v/>
      </c>
      <c r="H10" s="401" t="s">
        <v>143</v>
      </c>
      <c r="L10" s="241"/>
      <c r="M10" s="241"/>
      <c r="N10" s="241"/>
      <c r="O10" s="241"/>
      <c r="P10" s="241"/>
      <c r="Q10" s="241"/>
      <c r="R10" s="241"/>
      <c r="S10" s="241"/>
      <c r="T10" s="241"/>
      <c r="U10" s="241"/>
      <c r="V10" s="241"/>
      <c r="W10" s="241"/>
      <c r="X10" s="241"/>
      <c r="Y10" s="241"/>
      <c r="Z10" s="241"/>
      <c r="AA10" s="241"/>
      <c r="AB10" s="241"/>
    </row>
    <row r="11" spans="2:28" s="388" customFormat="1" x14ac:dyDescent="0.2">
      <c r="B11" s="393"/>
      <c r="C11" s="397" t="s">
        <v>50</v>
      </c>
      <c r="D11" s="398" t="str">
        <f>GBPLibor!$D$9</f>
        <v>GBP6M#0000</v>
      </c>
      <c r="E11" s="399" t="str">
        <f t="shared" si="0"/>
        <v>GbpLiborSwapIsda6Y</v>
      </c>
      <c r="F11" s="400" t="str">
        <f>_xll.qlLiborSwap($E11,Currency,FixingType,$C11,$D11,Discounting,Permanent,Trigger,ObjectOverwrite)</f>
        <v>GbpLiborSwapIsda6Y#0002</v>
      </c>
      <c r="G11" s="405" t="str">
        <f>_xll.ohRangeRetrieveError(F11)</f>
        <v/>
      </c>
      <c r="H11" s="401" t="s">
        <v>143</v>
      </c>
      <c r="L11" s="241"/>
      <c r="M11" s="241"/>
      <c r="N11" s="241"/>
      <c r="O11" s="241"/>
      <c r="P11" s="241"/>
      <c r="Q11" s="241"/>
      <c r="R11" s="241"/>
      <c r="S11" s="241"/>
      <c r="T11" s="241"/>
      <c r="U11" s="241"/>
      <c r="V11" s="241"/>
      <c r="W11" s="241"/>
      <c r="X11" s="241"/>
      <c r="Y11" s="241"/>
      <c r="Z11" s="241"/>
      <c r="AA11" s="241"/>
      <c r="AB11" s="241"/>
    </row>
    <row r="12" spans="2:28" s="388" customFormat="1" x14ac:dyDescent="0.2">
      <c r="B12" s="393"/>
      <c r="C12" s="397" t="s">
        <v>49</v>
      </c>
      <c r="D12" s="398" t="str">
        <f>GBPLibor!$D$9</f>
        <v>GBP6M#0000</v>
      </c>
      <c r="E12" s="399" t="str">
        <f t="shared" si="0"/>
        <v>GbpLiborSwapIsda7Y</v>
      </c>
      <c r="F12" s="400" t="str">
        <f>_xll.qlLiborSwap($E12,Currency,FixingType,$C12,$D12,Discounting,Permanent,Trigger,ObjectOverwrite)</f>
        <v>GbpLiborSwapIsda7Y#0002</v>
      </c>
      <c r="G12" s="405" t="str">
        <f>_xll.ohRangeRetrieveError(F12)</f>
        <v/>
      </c>
      <c r="H12" s="401" t="s">
        <v>143</v>
      </c>
      <c r="L12" s="241"/>
      <c r="M12" s="241"/>
      <c r="N12" s="241"/>
      <c r="O12" s="241"/>
      <c r="P12" s="241"/>
      <c r="Q12" s="241"/>
      <c r="R12" s="241"/>
      <c r="S12" s="241"/>
      <c r="T12" s="241"/>
      <c r="U12" s="241"/>
      <c r="V12" s="241"/>
      <c r="W12" s="241"/>
      <c r="X12" s="241"/>
      <c r="Y12" s="241"/>
      <c r="Z12" s="241"/>
      <c r="AA12" s="241"/>
      <c r="AB12" s="241"/>
    </row>
    <row r="13" spans="2:28" s="388" customFormat="1" x14ac:dyDescent="0.2">
      <c r="B13" s="393"/>
      <c r="C13" s="397" t="s">
        <v>48</v>
      </c>
      <c r="D13" s="398" t="str">
        <f>GBPLibor!$D$9</f>
        <v>GBP6M#0000</v>
      </c>
      <c r="E13" s="399" t="str">
        <f t="shared" si="0"/>
        <v>GbpLiborSwapIsda8Y</v>
      </c>
      <c r="F13" s="400" t="str">
        <f>_xll.qlLiborSwap($E13,Currency,FixingType,$C13,$D13,Discounting,Permanent,Trigger,ObjectOverwrite)</f>
        <v>GbpLiborSwapIsda8Y#0002</v>
      </c>
      <c r="G13" s="405" t="str">
        <f>_xll.ohRangeRetrieveError(F13)</f>
        <v/>
      </c>
      <c r="H13" s="401" t="s">
        <v>143</v>
      </c>
      <c r="L13" s="241"/>
      <c r="M13" s="241"/>
      <c r="N13" s="241"/>
      <c r="O13" s="241"/>
      <c r="P13" s="241"/>
      <c r="Q13" s="241"/>
      <c r="R13" s="241"/>
      <c r="S13" s="241"/>
      <c r="T13" s="241"/>
      <c r="U13" s="241"/>
      <c r="V13" s="241"/>
      <c r="W13" s="241"/>
      <c r="X13" s="241"/>
      <c r="Y13" s="241"/>
      <c r="Z13" s="241"/>
      <c r="AA13" s="241"/>
      <c r="AB13" s="241"/>
    </row>
    <row r="14" spans="2:28" s="388" customFormat="1" x14ac:dyDescent="0.2">
      <c r="B14" s="393"/>
      <c r="C14" s="397" t="s">
        <v>47</v>
      </c>
      <c r="D14" s="398" t="str">
        <f>GBPLibor!$D$9</f>
        <v>GBP6M#0000</v>
      </c>
      <c r="E14" s="399" t="str">
        <f t="shared" si="0"/>
        <v>GbpLiborSwapIsda9Y</v>
      </c>
      <c r="F14" s="400" t="str">
        <f>_xll.qlLiborSwap($E14,Currency,FixingType,$C14,$D14,Discounting,Permanent,Trigger,ObjectOverwrite)</f>
        <v>GbpLiborSwapIsda9Y#0002</v>
      </c>
      <c r="G14" s="405" t="str">
        <f>_xll.ohRangeRetrieveError(F14)</f>
        <v/>
      </c>
      <c r="H14" s="401" t="s">
        <v>143</v>
      </c>
      <c r="L14" s="241"/>
      <c r="M14" s="241"/>
      <c r="N14" s="241"/>
      <c r="O14" s="241"/>
      <c r="P14" s="241"/>
      <c r="Q14" s="241"/>
      <c r="R14" s="241"/>
      <c r="S14" s="241"/>
      <c r="T14" s="241"/>
      <c r="U14" s="241"/>
      <c r="V14" s="241"/>
      <c r="W14" s="241"/>
      <c r="X14" s="241"/>
      <c r="Y14" s="241"/>
      <c r="Z14" s="241"/>
      <c r="AA14" s="241"/>
      <c r="AB14" s="241"/>
    </row>
    <row r="15" spans="2:28" s="388" customFormat="1" x14ac:dyDescent="0.2">
      <c r="B15" s="393"/>
      <c r="C15" s="397" t="s">
        <v>46</v>
      </c>
      <c r="D15" s="398" t="str">
        <f>GBPLibor!$D$9</f>
        <v>GBP6M#0000</v>
      </c>
      <c r="E15" s="399" t="str">
        <f t="shared" si="0"/>
        <v>GbpLiborSwapIsda10Y</v>
      </c>
      <c r="F15" s="400" t="str">
        <f>_xll.qlLiborSwap($E15,Currency,FixingType,$C15,$D15,Discounting,Permanent,Trigger,ObjectOverwrite)</f>
        <v>GbpLiborSwapIsda10Y#0002</v>
      </c>
      <c r="G15" s="405" t="str">
        <f>_xll.ohRangeRetrieveError(F15)</f>
        <v/>
      </c>
      <c r="H15" s="401" t="s">
        <v>143</v>
      </c>
      <c r="L15" s="241"/>
      <c r="M15" s="241"/>
      <c r="N15" s="241"/>
      <c r="O15" s="241"/>
      <c r="P15" s="241"/>
      <c r="Q15" s="241"/>
      <c r="R15" s="241"/>
      <c r="S15" s="241"/>
      <c r="T15" s="241"/>
      <c r="U15" s="241"/>
      <c r="V15" s="241"/>
      <c r="W15" s="241"/>
      <c r="X15" s="241"/>
      <c r="Y15" s="241"/>
      <c r="Z15" s="241"/>
      <c r="AA15" s="241"/>
      <c r="AB15" s="241"/>
    </row>
    <row r="16" spans="2:28" s="388" customFormat="1" x14ac:dyDescent="0.2">
      <c r="B16" s="393"/>
      <c r="C16" s="397" t="s">
        <v>45</v>
      </c>
      <c r="D16" s="398" t="str">
        <f>GBPLibor!$D$9</f>
        <v>GBP6M#0000</v>
      </c>
      <c r="E16" s="399" t="str">
        <f t="shared" si="0"/>
        <v>GbpLiborSwapIsda11Y</v>
      </c>
      <c r="F16" s="400" t="str">
        <f>_xll.qlLiborSwap($E16,Currency,FixingType,$C16,$D16,Discounting,Permanent,Trigger,ObjectOverwrite)</f>
        <v>GbpLiborSwapIsda11Y#0002</v>
      </c>
      <c r="G16" s="405" t="str">
        <f>_xll.ohRangeRetrieveError(F16)</f>
        <v/>
      </c>
      <c r="H16" s="401" t="s">
        <v>143</v>
      </c>
      <c r="L16" s="241"/>
      <c r="M16" s="241"/>
      <c r="N16" s="241"/>
      <c r="O16" s="241"/>
      <c r="P16" s="241"/>
      <c r="Q16" s="241"/>
      <c r="R16" s="241"/>
      <c r="S16" s="241"/>
      <c r="T16" s="241"/>
      <c r="U16" s="241"/>
      <c r="V16" s="241"/>
      <c r="W16" s="241"/>
      <c r="X16" s="241"/>
      <c r="Y16" s="241"/>
      <c r="Z16" s="241"/>
      <c r="AA16" s="241"/>
      <c r="AB16" s="241"/>
    </row>
    <row r="17" spans="2:28" s="388" customFormat="1" x14ac:dyDescent="0.2">
      <c r="B17" s="393"/>
      <c r="C17" s="397" t="s">
        <v>44</v>
      </c>
      <c r="D17" s="398" t="str">
        <f>GBPLibor!$D$9</f>
        <v>GBP6M#0000</v>
      </c>
      <c r="E17" s="399" t="str">
        <f t="shared" si="0"/>
        <v>GbpLiborSwapIsda12Y</v>
      </c>
      <c r="F17" s="400" t="str">
        <f>_xll.qlLiborSwap($E17,Currency,FixingType,$C17,$D17,Discounting,Permanent,Trigger,ObjectOverwrite)</f>
        <v>GbpLiborSwapIsda12Y#0002</v>
      </c>
      <c r="G17" s="405" t="str">
        <f>_xll.ohRangeRetrieveError(F17)</f>
        <v/>
      </c>
      <c r="H17" s="401" t="s">
        <v>143</v>
      </c>
      <c r="L17" s="241"/>
      <c r="M17" s="241"/>
      <c r="N17" s="241"/>
      <c r="O17" s="241"/>
      <c r="P17" s="241"/>
      <c r="Q17" s="241"/>
      <c r="R17" s="241"/>
      <c r="S17" s="241"/>
      <c r="T17" s="241"/>
      <c r="U17" s="241"/>
      <c r="V17" s="241"/>
      <c r="W17" s="241"/>
      <c r="X17" s="241"/>
      <c r="Y17" s="241"/>
      <c r="Z17" s="241"/>
      <c r="AA17" s="241"/>
      <c r="AB17" s="241"/>
    </row>
    <row r="18" spans="2:28" s="388" customFormat="1" x14ac:dyDescent="0.2">
      <c r="B18" s="393"/>
      <c r="C18" s="397" t="s">
        <v>43</v>
      </c>
      <c r="D18" s="398" t="str">
        <f>GBPLibor!$D$9</f>
        <v>GBP6M#0000</v>
      </c>
      <c r="E18" s="399" t="str">
        <f t="shared" si="0"/>
        <v>GbpLiborSwapIsda13Y</v>
      </c>
      <c r="F18" s="400" t="str">
        <f>_xll.qlLiborSwap($E18,Currency,FixingType,$C18,$D18,Discounting,Permanent,Trigger,ObjectOverwrite)</f>
        <v>GbpLiborSwapIsda13Y#0002</v>
      </c>
      <c r="G18" s="405" t="str">
        <f>_xll.ohRangeRetrieveError(F18)</f>
        <v/>
      </c>
      <c r="H18" s="401" t="s">
        <v>143</v>
      </c>
      <c r="L18" s="241"/>
      <c r="M18" s="241"/>
      <c r="N18" s="241"/>
      <c r="O18" s="241"/>
      <c r="P18" s="241"/>
      <c r="Q18" s="241"/>
      <c r="R18" s="241"/>
      <c r="S18" s="241"/>
      <c r="T18" s="241"/>
      <c r="U18" s="241"/>
      <c r="V18" s="241"/>
      <c r="W18" s="241"/>
      <c r="X18" s="241"/>
      <c r="Y18" s="241"/>
      <c r="Z18" s="241"/>
      <c r="AA18" s="241"/>
      <c r="AB18" s="241"/>
    </row>
    <row r="19" spans="2:28" s="388" customFormat="1" x14ac:dyDescent="0.2">
      <c r="B19" s="393"/>
      <c r="C19" s="397" t="s">
        <v>42</v>
      </c>
      <c r="D19" s="398" t="str">
        <f>GBPLibor!$D$9</f>
        <v>GBP6M#0000</v>
      </c>
      <c r="E19" s="399" t="str">
        <f t="shared" si="0"/>
        <v>GbpLiborSwapIsda14Y</v>
      </c>
      <c r="F19" s="400" t="str">
        <f>_xll.qlLiborSwap($E19,Currency,FixingType,$C19,$D19,Discounting,Permanent,Trigger,ObjectOverwrite)</f>
        <v>GbpLiborSwapIsda14Y#0002</v>
      </c>
      <c r="G19" s="405" t="str">
        <f>_xll.ohRangeRetrieveError(F19)</f>
        <v/>
      </c>
      <c r="H19" s="401" t="s">
        <v>143</v>
      </c>
      <c r="L19" s="241"/>
      <c r="M19" s="241"/>
      <c r="N19" s="241"/>
      <c r="O19" s="241"/>
      <c r="P19" s="241"/>
      <c r="Q19" s="241"/>
      <c r="R19" s="241"/>
      <c r="S19" s="241"/>
      <c r="T19" s="241"/>
      <c r="U19" s="241"/>
      <c r="V19" s="241"/>
      <c r="W19" s="241"/>
      <c r="X19" s="241"/>
      <c r="Y19" s="241"/>
      <c r="Z19" s="241"/>
      <c r="AA19" s="241"/>
      <c r="AB19" s="241"/>
    </row>
    <row r="20" spans="2:28" s="388" customFormat="1" x14ac:dyDescent="0.2">
      <c r="B20" s="393"/>
      <c r="C20" s="397" t="s">
        <v>41</v>
      </c>
      <c r="D20" s="398" t="str">
        <f>GBPLibor!$D$9</f>
        <v>GBP6M#0000</v>
      </c>
      <c r="E20" s="399" t="str">
        <f t="shared" si="0"/>
        <v>GbpLiborSwapIsda15Y</v>
      </c>
      <c r="F20" s="400" t="str">
        <f>_xll.qlLiborSwap($E20,Currency,FixingType,$C20,$D20,Discounting,Permanent,Trigger,ObjectOverwrite)</f>
        <v>GbpLiborSwapIsda15Y#0002</v>
      </c>
      <c r="G20" s="405" t="str">
        <f>_xll.ohRangeRetrieveError(F20)</f>
        <v/>
      </c>
      <c r="H20" s="401" t="s">
        <v>143</v>
      </c>
      <c r="L20" s="241"/>
      <c r="M20" s="241"/>
      <c r="N20" s="241"/>
      <c r="O20" s="241"/>
      <c r="P20" s="241"/>
      <c r="Q20" s="241"/>
      <c r="R20" s="241"/>
      <c r="S20" s="241"/>
      <c r="T20" s="241"/>
      <c r="U20" s="241"/>
      <c r="V20" s="241"/>
      <c r="W20" s="241"/>
      <c r="X20" s="241"/>
      <c r="Y20" s="241"/>
      <c r="Z20" s="241"/>
      <c r="AA20" s="241"/>
      <c r="AB20" s="241"/>
    </row>
    <row r="21" spans="2:28" s="388" customFormat="1" x14ac:dyDescent="0.2">
      <c r="B21" s="393"/>
      <c r="C21" s="397" t="s">
        <v>40</v>
      </c>
      <c r="D21" s="398" t="str">
        <f>GBPLibor!$D$9</f>
        <v>GBP6M#0000</v>
      </c>
      <c r="E21" s="399" t="str">
        <f t="shared" si="0"/>
        <v>GbpLiborSwapIsda16Y</v>
      </c>
      <c r="F21" s="400" t="str">
        <f>_xll.qlLiborSwap($E21,Currency,FixingType,$C21,$D21,Discounting,Permanent,Trigger,ObjectOverwrite)</f>
        <v>GbpLiborSwapIsda16Y#0002</v>
      </c>
      <c r="G21" s="405" t="str">
        <f>_xll.ohRangeRetrieveError(F21)</f>
        <v/>
      </c>
      <c r="H21" s="401" t="s">
        <v>143</v>
      </c>
      <c r="L21" s="241"/>
      <c r="M21" s="241"/>
      <c r="N21" s="241"/>
      <c r="O21" s="241"/>
      <c r="P21" s="241"/>
      <c r="Q21" s="241"/>
      <c r="R21" s="241"/>
      <c r="S21" s="241"/>
      <c r="T21" s="241"/>
      <c r="U21" s="241"/>
      <c r="V21" s="241"/>
      <c r="W21" s="241"/>
      <c r="X21" s="241"/>
      <c r="Y21" s="241"/>
      <c r="Z21" s="241"/>
      <c r="AA21" s="241"/>
      <c r="AB21" s="241"/>
    </row>
    <row r="22" spans="2:28" s="388" customFormat="1" x14ac:dyDescent="0.2">
      <c r="B22" s="393"/>
      <c r="C22" s="397" t="s">
        <v>39</v>
      </c>
      <c r="D22" s="398" t="str">
        <f>GBPLibor!$D$9</f>
        <v>GBP6M#0000</v>
      </c>
      <c r="E22" s="399" t="str">
        <f t="shared" si="0"/>
        <v>GbpLiborSwapIsda17Y</v>
      </c>
      <c r="F22" s="400" t="str">
        <f>_xll.qlLiborSwap($E22,Currency,FixingType,$C22,$D22,Discounting,Permanent,Trigger,ObjectOverwrite)</f>
        <v>GbpLiborSwapIsda17Y#0001</v>
      </c>
      <c r="G22" s="405" t="str">
        <f>_xll.ohRangeRetrieveError(F22)</f>
        <v/>
      </c>
      <c r="H22" s="401" t="s">
        <v>143</v>
      </c>
      <c r="L22" s="241"/>
      <c r="M22" s="241"/>
      <c r="N22" s="241"/>
      <c r="O22" s="241"/>
      <c r="P22" s="241"/>
      <c r="Q22" s="241"/>
      <c r="R22" s="241"/>
      <c r="S22" s="241"/>
      <c r="T22" s="241"/>
      <c r="U22" s="241"/>
      <c r="V22" s="241"/>
      <c r="W22" s="241"/>
      <c r="X22" s="241"/>
      <c r="Y22" s="241"/>
      <c r="Z22" s="241"/>
      <c r="AA22" s="241"/>
      <c r="AB22" s="241"/>
    </row>
    <row r="23" spans="2:28" s="388" customFormat="1" x14ac:dyDescent="0.2">
      <c r="B23" s="393"/>
      <c r="C23" s="397" t="s">
        <v>38</v>
      </c>
      <c r="D23" s="398" t="str">
        <f>GBPLibor!$D$9</f>
        <v>GBP6M#0000</v>
      </c>
      <c r="E23" s="399" t="str">
        <f t="shared" si="0"/>
        <v>GbpLiborSwapIsda18Y</v>
      </c>
      <c r="F23" s="400" t="str">
        <f>_xll.qlLiborSwap($E23,Currency,FixingType,$C23,$D23,Discounting,Permanent,Trigger,ObjectOverwrite)</f>
        <v>GbpLiborSwapIsda18Y#0001</v>
      </c>
      <c r="G23" s="405" t="str">
        <f>_xll.ohRangeRetrieveError(F23)</f>
        <v/>
      </c>
      <c r="H23" s="401" t="s">
        <v>143</v>
      </c>
      <c r="L23" s="241"/>
      <c r="M23" s="241"/>
      <c r="N23" s="241"/>
      <c r="O23" s="241"/>
      <c r="P23" s="241"/>
      <c r="Q23" s="241"/>
      <c r="R23" s="241"/>
      <c r="S23" s="241"/>
      <c r="T23" s="241"/>
      <c r="U23" s="241"/>
      <c r="V23" s="241"/>
      <c r="W23" s="241"/>
      <c r="X23" s="241"/>
      <c r="Y23" s="241"/>
      <c r="Z23" s="241"/>
      <c r="AA23" s="241"/>
      <c r="AB23" s="241"/>
    </row>
    <row r="24" spans="2:28" s="388" customFormat="1" x14ac:dyDescent="0.2">
      <c r="B24" s="393"/>
      <c r="C24" s="397" t="s">
        <v>37</v>
      </c>
      <c r="D24" s="398" t="str">
        <f>GBPLibor!$D$9</f>
        <v>GBP6M#0000</v>
      </c>
      <c r="E24" s="399" t="str">
        <f t="shared" si="0"/>
        <v>GbpLiborSwapIsda19Y</v>
      </c>
      <c r="F24" s="400" t="str">
        <f>_xll.qlLiborSwap($E24,Currency,FixingType,$C24,$D24,Discounting,Permanent,Trigger,ObjectOverwrite)</f>
        <v>GbpLiborSwapIsda19Y#0004</v>
      </c>
      <c r="G24" s="405" t="str">
        <f>_xll.ohRangeRetrieveError(F24)</f>
        <v/>
      </c>
      <c r="H24" s="401" t="s">
        <v>143</v>
      </c>
      <c r="L24" s="241"/>
      <c r="M24" s="241"/>
      <c r="N24" s="241"/>
      <c r="O24" s="241"/>
      <c r="P24" s="241"/>
      <c r="Q24" s="241"/>
      <c r="R24" s="241"/>
      <c r="S24" s="241"/>
      <c r="T24" s="241"/>
      <c r="U24" s="241"/>
      <c r="V24" s="241"/>
      <c r="W24" s="241"/>
      <c r="X24" s="241"/>
      <c r="Y24" s="241"/>
      <c r="Z24" s="241"/>
      <c r="AA24" s="241"/>
      <c r="AB24" s="241"/>
    </row>
    <row r="25" spans="2:28" s="388" customFormat="1" x14ac:dyDescent="0.2">
      <c r="B25" s="393"/>
      <c r="C25" s="397" t="s">
        <v>36</v>
      </c>
      <c r="D25" s="398" t="str">
        <f>GBPLibor!$D$9</f>
        <v>GBP6M#0000</v>
      </c>
      <c r="E25" s="399" t="str">
        <f t="shared" si="0"/>
        <v>GbpLiborSwapIsda20Y</v>
      </c>
      <c r="F25" s="400" t="str">
        <f>_xll.qlLiborSwap($E25,Currency,FixingType,$C25,$D25,Discounting,Permanent,Trigger,ObjectOverwrite)</f>
        <v>GbpLiborSwapIsda20Y#0001</v>
      </c>
      <c r="G25" s="405" t="str">
        <f>_xll.ohRangeRetrieveError(F25)</f>
        <v/>
      </c>
      <c r="H25" s="401" t="s">
        <v>143</v>
      </c>
      <c r="L25" s="241"/>
      <c r="M25" s="241"/>
      <c r="N25" s="241"/>
      <c r="O25" s="241"/>
      <c r="P25" s="241"/>
      <c r="Q25" s="241"/>
      <c r="R25" s="241"/>
      <c r="S25" s="241"/>
      <c r="T25" s="241"/>
      <c r="U25" s="241"/>
      <c r="V25" s="241"/>
      <c r="W25" s="241"/>
      <c r="X25" s="241"/>
      <c r="Y25" s="241"/>
      <c r="Z25" s="241"/>
      <c r="AA25" s="241"/>
      <c r="AB25" s="241"/>
    </row>
    <row r="26" spans="2:28" s="388" customFormat="1" x14ac:dyDescent="0.2">
      <c r="B26" s="393"/>
      <c r="C26" s="397" t="s">
        <v>35</v>
      </c>
      <c r="D26" s="398" t="str">
        <f>GBPLibor!$D$9</f>
        <v>GBP6M#0000</v>
      </c>
      <c r="E26" s="399" t="str">
        <f t="shared" si="0"/>
        <v>GbpLiborSwapIsda21Y</v>
      </c>
      <c r="F26" s="400" t="str">
        <f>_xll.qlLiborSwap($E26,Currency,FixingType,$C26,$D26,Discounting,Permanent,Trigger,ObjectOverwrite)</f>
        <v>GbpLiborSwapIsda21Y#0001</v>
      </c>
      <c r="G26" s="405" t="str">
        <f>_xll.ohRangeRetrieveError(F26)</f>
        <v/>
      </c>
      <c r="H26" s="401" t="s">
        <v>143</v>
      </c>
      <c r="L26" s="241"/>
      <c r="M26" s="241"/>
      <c r="N26" s="241"/>
      <c r="O26" s="241"/>
      <c r="P26" s="241"/>
      <c r="Q26" s="241"/>
      <c r="R26" s="241"/>
      <c r="S26" s="241"/>
      <c r="T26" s="241"/>
      <c r="U26" s="241"/>
      <c r="V26" s="241"/>
      <c r="W26" s="241"/>
      <c r="X26" s="241"/>
      <c r="Y26" s="241"/>
      <c r="Z26" s="241"/>
      <c r="AA26" s="241"/>
      <c r="AB26" s="241"/>
    </row>
    <row r="27" spans="2:28" s="388" customFormat="1" x14ac:dyDescent="0.2">
      <c r="B27" s="393"/>
      <c r="C27" s="397" t="s">
        <v>34</v>
      </c>
      <c r="D27" s="398" t="str">
        <f>GBPLibor!$D$9</f>
        <v>GBP6M#0000</v>
      </c>
      <c r="E27" s="399" t="str">
        <f t="shared" si="0"/>
        <v>GbpLiborSwapIsda22Y</v>
      </c>
      <c r="F27" s="400" t="str">
        <f>_xll.qlLiborSwap($E27,Currency,FixingType,$C27,$D27,Discounting,Permanent,Trigger,ObjectOverwrite)</f>
        <v>GbpLiborSwapIsda22Y#0001</v>
      </c>
      <c r="G27" s="405" t="str">
        <f>_xll.ohRangeRetrieveError(F27)</f>
        <v/>
      </c>
      <c r="H27" s="401" t="s">
        <v>143</v>
      </c>
      <c r="L27" s="241"/>
      <c r="M27" s="241"/>
      <c r="N27" s="241"/>
      <c r="O27" s="241"/>
      <c r="P27" s="241"/>
      <c r="Q27" s="241"/>
      <c r="R27" s="241"/>
      <c r="S27" s="241"/>
      <c r="T27" s="241"/>
      <c r="U27" s="241"/>
      <c r="V27" s="241"/>
      <c r="W27" s="241"/>
      <c r="X27" s="241"/>
      <c r="Y27" s="241"/>
      <c r="Z27" s="241"/>
      <c r="AA27" s="241"/>
      <c r="AB27" s="241"/>
    </row>
    <row r="28" spans="2:28" s="388" customFormat="1" x14ac:dyDescent="0.2">
      <c r="B28" s="393"/>
      <c r="C28" s="397" t="s">
        <v>33</v>
      </c>
      <c r="D28" s="398" t="str">
        <f>GBPLibor!$D$9</f>
        <v>GBP6M#0000</v>
      </c>
      <c r="E28" s="399" t="str">
        <f t="shared" si="0"/>
        <v>GbpLiborSwapIsda23Y</v>
      </c>
      <c r="F28" s="400" t="str">
        <f>_xll.qlLiborSwap($E28,Currency,FixingType,$C28,$D28,Discounting,Permanent,Trigger,ObjectOverwrite)</f>
        <v>GbpLiborSwapIsda23Y#0001</v>
      </c>
      <c r="G28" s="405" t="str">
        <f>_xll.ohRangeRetrieveError(F28)</f>
        <v/>
      </c>
      <c r="H28" s="401" t="s">
        <v>143</v>
      </c>
      <c r="L28" s="241"/>
      <c r="M28" s="241"/>
      <c r="N28" s="241"/>
      <c r="O28" s="241"/>
      <c r="P28" s="241"/>
      <c r="Q28" s="241"/>
      <c r="R28" s="241"/>
      <c r="S28" s="241"/>
      <c r="T28" s="241"/>
      <c r="U28" s="241"/>
      <c r="V28" s="241"/>
      <c r="W28" s="241"/>
      <c r="X28" s="241"/>
      <c r="Y28" s="241"/>
      <c r="Z28" s="241"/>
      <c r="AA28" s="241"/>
      <c r="AB28" s="241"/>
    </row>
    <row r="29" spans="2:28" s="388" customFormat="1" x14ac:dyDescent="0.2">
      <c r="B29" s="393"/>
      <c r="C29" s="397" t="s">
        <v>32</v>
      </c>
      <c r="D29" s="398" t="str">
        <f>GBPLibor!$D$9</f>
        <v>GBP6M#0000</v>
      </c>
      <c r="E29" s="399" t="str">
        <f t="shared" si="0"/>
        <v>GbpLiborSwapIsda24Y</v>
      </c>
      <c r="F29" s="400" t="str">
        <f>_xll.qlLiborSwap($E29,Currency,FixingType,$C29,$D29,Discounting,Permanent,Trigger,ObjectOverwrite)</f>
        <v>GbpLiborSwapIsda24Y#0001</v>
      </c>
      <c r="G29" s="405" t="str">
        <f>_xll.ohRangeRetrieveError(F29)</f>
        <v/>
      </c>
      <c r="H29" s="401" t="s">
        <v>143</v>
      </c>
      <c r="L29" s="241"/>
      <c r="M29" s="241"/>
      <c r="N29" s="241"/>
      <c r="O29" s="241"/>
      <c r="P29" s="241"/>
      <c r="Q29" s="241"/>
      <c r="R29" s="241"/>
      <c r="S29" s="241"/>
      <c r="T29" s="241"/>
      <c r="U29" s="241"/>
      <c r="V29" s="241"/>
      <c r="W29" s="241"/>
      <c r="X29" s="241"/>
      <c r="Y29" s="241"/>
      <c r="Z29" s="241"/>
      <c r="AA29" s="241"/>
      <c r="AB29" s="241"/>
    </row>
    <row r="30" spans="2:28" s="388" customFormat="1" x14ac:dyDescent="0.2">
      <c r="B30" s="393"/>
      <c r="C30" s="397" t="s">
        <v>31</v>
      </c>
      <c r="D30" s="398" t="str">
        <f>GBPLibor!$D$9</f>
        <v>GBP6M#0000</v>
      </c>
      <c r="E30" s="399" t="str">
        <f t="shared" si="0"/>
        <v>GbpLiborSwapIsda25Y</v>
      </c>
      <c r="F30" s="400" t="str">
        <f>_xll.qlLiborSwap($E30,Currency,FixingType,$C30,$D30,Discounting,Permanent,Trigger,ObjectOverwrite)</f>
        <v>GbpLiborSwapIsda25Y#0001</v>
      </c>
      <c r="G30" s="405" t="str">
        <f>_xll.ohRangeRetrieveError(F30)</f>
        <v/>
      </c>
      <c r="H30" s="401" t="s">
        <v>143</v>
      </c>
      <c r="L30" s="241"/>
      <c r="M30" s="241"/>
      <c r="N30" s="241"/>
      <c r="O30" s="241"/>
      <c r="P30" s="241"/>
      <c r="Q30" s="241"/>
      <c r="R30" s="241"/>
      <c r="S30" s="241"/>
      <c r="T30" s="241"/>
      <c r="U30" s="241"/>
      <c r="V30" s="241"/>
      <c r="W30" s="241"/>
      <c r="X30" s="241"/>
      <c r="Y30" s="241"/>
      <c r="Z30" s="241"/>
      <c r="AA30" s="241"/>
      <c r="AB30" s="241"/>
    </row>
    <row r="31" spans="2:28" s="388" customFormat="1" x14ac:dyDescent="0.2">
      <c r="B31" s="393"/>
      <c r="C31" s="397" t="s">
        <v>30</v>
      </c>
      <c r="D31" s="398" t="str">
        <f>GBPLibor!$D$9</f>
        <v>GBP6M#0000</v>
      </c>
      <c r="E31" s="399" t="str">
        <f t="shared" si="0"/>
        <v>GbpLiborSwapIsda26Y</v>
      </c>
      <c r="F31" s="400" t="str">
        <f>_xll.qlLiborSwap($E31,Currency,FixingType,$C31,$D31,Discounting,Permanent,Trigger,ObjectOverwrite)</f>
        <v>GbpLiborSwapIsda26Y#0001</v>
      </c>
      <c r="G31" s="405" t="str">
        <f>_xll.ohRangeRetrieveError(F31)</f>
        <v/>
      </c>
      <c r="H31" s="401" t="s">
        <v>143</v>
      </c>
      <c r="L31" s="241"/>
      <c r="M31" s="241"/>
      <c r="N31" s="241"/>
      <c r="O31" s="241"/>
      <c r="P31" s="241"/>
      <c r="Q31" s="241"/>
      <c r="R31" s="241"/>
      <c r="S31" s="241"/>
      <c r="T31" s="241"/>
      <c r="U31" s="241"/>
      <c r="V31" s="241"/>
      <c r="W31" s="241"/>
      <c r="X31" s="241"/>
      <c r="Y31" s="241"/>
      <c r="Z31" s="241"/>
      <c r="AA31" s="241"/>
      <c r="AB31" s="241"/>
    </row>
    <row r="32" spans="2:28" s="388" customFormat="1" x14ac:dyDescent="0.2">
      <c r="B32" s="393"/>
      <c r="C32" s="397" t="s">
        <v>29</v>
      </c>
      <c r="D32" s="398" t="str">
        <f>GBPLibor!$D$9</f>
        <v>GBP6M#0000</v>
      </c>
      <c r="E32" s="399" t="str">
        <f t="shared" si="0"/>
        <v>GbpLiborSwapIsda27Y</v>
      </c>
      <c r="F32" s="400" t="str">
        <f>_xll.qlLiborSwap($E32,Currency,FixingType,$C32,$D32,Discounting,Permanent,Trigger,ObjectOverwrite)</f>
        <v>GbpLiborSwapIsda27Y#0001</v>
      </c>
      <c r="G32" s="405" t="str">
        <f>_xll.ohRangeRetrieveError(F32)</f>
        <v/>
      </c>
      <c r="H32" s="401" t="s">
        <v>143</v>
      </c>
      <c r="L32" s="241"/>
      <c r="M32" s="241"/>
      <c r="N32" s="241"/>
      <c r="O32" s="241"/>
      <c r="P32" s="241"/>
      <c r="Q32" s="241"/>
      <c r="R32" s="241"/>
      <c r="S32" s="241"/>
      <c r="T32" s="241"/>
      <c r="U32" s="241"/>
      <c r="V32" s="241"/>
      <c r="W32" s="241"/>
      <c r="X32" s="241"/>
      <c r="Y32" s="241"/>
      <c r="Z32" s="241"/>
      <c r="AA32" s="241"/>
      <c r="AB32" s="241"/>
    </row>
    <row r="33" spans="2:28" s="388" customFormat="1" x14ac:dyDescent="0.2">
      <c r="B33" s="393"/>
      <c r="C33" s="397" t="s">
        <v>28</v>
      </c>
      <c r="D33" s="398" t="str">
        <f>GBPLibor!$D$9</f>
        <v>GBP6M#0000</v>
      </c>
      <c r="E33" s="399" t="str">
        <f t="shared" si="0"/>
        <v>GbpLiborSwapIsda28Y</v>
      </c>
      <c r="F33" s="400" t="str">
        <f>_xll.qlLiborSwap($E33,Currency,FixingType,$C33,$D33,Discounting,Permanent,Trigger,ObjectOverwrite)</f>
        <v>GbpLiborSwapIsda28Y#0001</v>
      </c>
      <c r="G33" s="405" t="str">
        <f>_xll.ohRangeRetrieveError(F33)</f>
        <v/>
      </c>
      <c r="H33" s="401" t="s">
        <v>143</v>
      </c>
      <c r="L33" s="241"/>
      <c r="M33" s="241"/>
      <c r="N33" s="241"/>
      <c r="O33" s="241"/>
      <c r="P33" s="241"/>
      <c r="Q33" s="241"/>
      <c r="R33" s="241"/>
      <c r="S33" s="241"/>
      <c r="T33" s="241"/>
      <c r="U33" s="241"/>
      <c r="V33" s="241"/>
      <c r="W33" s="241"/>
      <c r="X33" s="241"/>
      <c r="Y33" s="241"/>
      <c r="Z33" s="241"/>
      <c r="AA33" s="241"/>
      <c r="AB33" s="241"/>
    </row>
    <row r="34" spans="2:28" s="388" customFormat="1" x14ac:dyDescent="0.2">
      <c r="B34" s="393"/>
      <c r="C34" s="397" t="s">
        <v>27</v>
      </c>
      <c r="D34" s="398" t="str">
        <f>GBPLibor!$D$9</f>
        <v>GBP6M#0000</v>
      </c>
      <c r="E34" s="399" t="str">
        <f t="shared" si="0"/>
        <v>GbpLiborSwapIsda29Y</v>
      </c>
      <c r="F34" s="400" t="str">
        <f>_xll.qlLiborSwap($E34,Currency,FixingType,$C34,$D34,Discounting,Permanent,Trigger,ObjectOverwrite)</f>
        <v>GbpLiborSwapIsda29Y#0001</v>
      </c>
      <c r="G34" s="405" t="str">
        <f>_xll.ohRangeRetrieveError(F34)</f>
        <v/>
      </c>
      <c r="H34" s="401" t="s">
        <v>143</v>
      </c>
      <c r="L34" s="241"/>
      <c r="M34" s="241"/>
      <c r="N34" s="241"/>
      <c r="O34" s="241"/>
      <c r="P34" s="241"/>
      <c r="Q34" s="241"/>
      <c r="R34" s="241"/>
      <c r="S34" s="241"/>
      <c r="T34" s="241"/>
      <c r="U34" s="241"/>
      <c r="V34" s="241"/>
      <c r="W34" s="241"/>
      <c r="X34" s="241"/>
      <c r="Y34" s="241"/>
      <c r="Z34" s="241"/>
      <c r="AA34" s="241"/>
      <c r="AB34" s="241"/>
    </row>
    <row r="35" spans="2:28" s="388" customFormat="1" x14ac:dyDescent="0.2">
      <c r="B35" s="393"/>
      <c r="C35" s="397" t="s">
        <v>26</v>
      </c>
      <c r="D35" s="398" t="str">
        <f>GBPLibor!$D$9</f>
        <v>GBP6M#0000</v>
      </c>
      <c r="E35" s="399" t="str">
        <f t="shared" si="0"/>
        <v>GbpLiborSwapIsda30Y</v>
      </c>
      <c r="F35" s="400" t="str">
        <f>_xll.qlLiborSwap($E35,Currency,FixingType,$C35,$D35,Discounting,Permanent,Trigger,ObjectOverwrite)</f>
        <v>GbpLiborSwapIsda30Y#0001</v>
      </c>
      <c r="G35" s="405" t="str">
        <f>_xll.ohRangeRetrieveError(F35)</f>
        <v/>
      </c>
      <c r="H35" s="401" t="s">
        <v>143</v>
      </c>
      <c r="L35" s="241"/>
      <c r="M35" s="241"/>
      <c r="N35" s="241"/>
      <c r="O35" s="241"/>
      <c r="P35" s="241"/>
      <c r="Q35" s="241"/>
      <c r="R35" s="241"/>
      <c r="S35" s="241"/>
      <c r="T35" s="241"/>
      <c r="U35" s="241"/>
      <c r="V35" s="241"/>
      <c r="W35" s="241"/>
      <c r="X35" s="241"/>
      <c r="Y35" s="241"/>
      <c r="Z35" s="241"/>
      <c r="AA35" s="241"/>
      <c r="AB35" s="241"/>
    </row>
    <row r="36" spans="2:28" s="388" customFormat="1" x14ac:dyDescent="0.2">
      <c r="B36" s="393"/>
      <c r="C36" s="397" t="s">
        <v>218</v>
      </c>
      <c r="D36" s="398" t="str">
        <f>GBPLibor!$D$9</f>
        <v>GBP6M#0000</v>
      </c>
      <c r="E36" s="399" t="str">
        <f t="shared" si="0"/>
        <v>GbpLiborSwapIsda31Y</v>
      </c>
      <c r="F36" s="400" t="str">
        <f>_xll.qlLiborSwap($E36,Currency,FixingType,$C36,$D36,Discounting,Permanent,Trigger,ObjectOverwrite)</f>
        <v>GbpLiborSwapIsda31Y#0001</v>
      </c>
      <c r="G36" s="405" t="str">
        <f>_xll.ohRangeRetrieveError(F36)</f>
        <v/>
      </c>
      <c r="H36" s="401" t="s">
        <v>143</v>
      </c>
      <c r="L36" s="241"/>
      <c r="M36" s="241"/>
      <c r="N36" s="241"/>
      <c r="O36" s="241"/>
      <c r="P36" s="241"/>
      <c r="Q36" s="241"/>
      <c r="R36" s="241"/>
      <c r="S36" s="241"/>
      <c r="T36" s="241"/>
      <c r="U36" s="241"/>
      <c r="V36" s="241"/>
      <c r="W36" s="241"/>
      <c r="X36" s="241"/>
      <c r="Y36" s="241"/>
      <c r="Z36" s="241"/>
      <c r="AA36" s="241"/>
      <c r="AB36" s="241"/>
    </row>
    <row r="37" spans="2:28" s="388" customFormat="1" x14ac:dyDescent="0.2">
      <c r="B37" s="393"/>
      <c r="C37" s="397" t="s">
        <v>219</v>
      </c>
      <c r="D37" s="398" t="str">
        <f>GBPLibor!$D$9</f>
        <v>GBP6M#0000</v>
      </c>
      <c r="E37" s="399" t="str">
        <f t="shared" si="0"/>
        <v>GbpLiborSwapIsda32Y</v>
      </c>
      <c r="F37" s="400" t="str">
        <f>_xll.qlLiborSwap($E37,Currency,FixingType,$C37,$D37,Discounting,Permanent,Trigger,ObjectOverwrite)</f>
        <v>GbpLiborSwapIsda32Y#0001</v>
      </c>
      <c r="G37" s="405" t="str">
        <f>_xll.ohRangeRetrieveError(F37)</f>
        <v/>
      </c>
      <c r="H37" s="401" t="s">
        <v>143</v>
      </c>
      <c r="L37" s="241"/>
      <c r="M37" s="241"/>
      <c r="N37" s="241"/>
      <c r="O37" s="241"/>
      <c r="P37" s="241"/>
      <c r="Q37" s="241"/>
      <c r="R37" s="241"/>
      <c r="S37" s="241"/>
      <c r="T37" s="241"/>
      <c r="U37" s="241"/>
      <c r="V37" s="241"/>
      <c r="W37" s="241"/>
      <c r="X37" s="241"/>
      <c r="Y37" s="241"/>
      <c r="Z37" s="241"/>
      <c r="AA37" s="241"/>
      <c r="AB37" s="241"/>
    </row>
    <row r="38" spans="2:28" s="388" customFormat="1" x14ac:dyDescent="0.2">
      <c r="B38" s="393"/>
      <c r="C38" s="397" t="s">
        <v>220</v>
      </c>
      <c r="D38" s="398" t="str">
        <f>GBPLibor!$D$9</f>
        <v>GBP6M#0000</v>
      </c>
      <c r="E38" s="399" t="str">
        <f t="shared" ref="E38:E65" si="1">PROPER(Currency)&amp;FamilyName&amp;FixingType&amp;$C38</f>
        <v>GbpLiborSwapIsda33Y</v>
      </c>
      <c r="F38" s="400" t="str">
        <f>_xll.qlLiborSwap($E38,Currency,FixingType,$C38,$D38,Discounting,Permanent,Trigger,ObjectOverwrite)</f>
        <v>GbpLiborSwapIsda33Y#0001</v>
      </c>
      <c r="G38" s="405" t="str">
        <f>_xll.ohRangeRetrieveError(F38)</f>
        <v/>
      </c>
      <c r="H38" s="401" t="s">
        <v>143</v>
      </c>
      <c r="L38" s="241"/>
      <c r="M38" s="241"/>
      <c r="N38" s="241"/>
      <c r="O38" s="241"/>
      <c r="P38" s="241"/>
      <c r="Q38" s="241"/>
      <c r="R38" s="241"/>
      <c r="S38" s="241"/>
      <c r="T38" s="241"/>
      <c r="U38" s="241"/>
      <c r="V38" s="241"/>
      <c r="W38" s="241"/>
      <c r="X38" s="241"/>
      <c r="Y38" s="241"/>
      <c r="Z38" s="241"/>
      <c r="AA38" s="241"/>
      <c r="AB38" s="241"/>
    </row>
    <row r="39" spans="2:28" s="388" customFormat="1" x14ac:dyDescent="0.2">
      <c r="B39" s="393"/>
      <c r="C39" s="397" t="s">
        <v>221</v>
      </c>
      <c r="D39" s="398" t="str">
        <f>GBPLibor!$D$9</f>
        <v>GBP6M#0000</v>
      </c>
      <c r="E39" s="399" t="str">
        <f t="shared" si="1"/>
        <v>GbpLiborSwapIsda34Y</v>
      </c>
      <c r="F39" s="400" t="str">
        <f>_xll.qlLiborSwap($E39,Currency,FixingType,$C39,$D39,Discounting,Permanent,Trigger,ObjectOverwrite)</f>
        <v>GbpLiborSwapIsda34Y#0001</v>
      </c>
      <c r="G39" s="405" t="str">
        <f>_xll.ohRangeRetrieveError(F39)</f>
        <v/>
      </c>
      <c r="H39" s="401" t="s">
        <v>143</v>
      </c>
      <c r="L39" s="241"/>
      <c r="M39" s="241"/>
      <c r="N39" s="241"/>
      <c r="O39" s="241"/>
      <c r="P39" s="241"/>
      <c r="Q39" s="241"/>
      <c r="R39" s="241"/>
      <c r="S39" s="241"/>
      <c r="T39" s="241"/>
      <c r="U39" s="241"/>
      <c r="V39" s="241"/>
      <c r="W39" s="241"/>
      <c r="X39" s="241"/>
      <c r="Y39" s="241"/>
      <c r="Z39" s="241"/>
      <c r="AA39" s="241"/>
      <c r="AB39" s="241"/>
    </row>
    <row r="40" spans="2:28" s="388" customFormat="1" x14ac:dyDescent="0.2">
      <c r="B40" s="393"/>
      <c r="C40" s="397" t="s">
        <v>25</v>
      </c>
      <c r="D40" s="398" t="str">
        <f>GBPLibor!$D$9</f>
        <v>GBP6M#0000</v>
      </c>
      <c r="E40" s="399" t="str">
        <f t="shared" si="1"/>
        <v>GbpLiborSwapIsda35Y</v>
      </c>
      <c r="F40" s="400" t="str">
        <f>_xll.qlLiborSwap($E40,Currency,FixingType,$C40,$D40,Discounting,Permanent,Trigger,ObjectOverwrite)</f>
        <v>GbpLiborSwapIsda35Y#0001</v>
      </c>
      <c r="G40" s="405" t="str">
        <f>_xll.ohRangeRetrieveError(F40)</f>
        <v/>
      </c>
      <c r="H40" s="401" t="s">
        <v>143</v>
      </c>
      <c r="L40" s="241"/>
      <c r="M40" s="241"/>
      <c r="N40" s="241"/>
      <c r="O40" s="241"/>
      <c r="P40" s="241"/>
      <c r="Q40" s="241"/>
      <c r="R40" s="241"/>
      <c r="S40" s="241"/>
      <c r="T40" s="241"/>
      <c r="U40" s="241"/>
      <c r="V40" s="241"/>
      <c r="W40" s="241"/>
      <c r="X40" s="241"/>
      <c r="Y40" s="241"/>
      <c r="Z40" s="241"/>
      <c r="AA40" s="241"/>
      <c r="AB40" s="241"/>
    </row>
    <row r="41" spans="2:28" s="388" customFormat="1" x14ac:dyDescent="0.2">
      <c r="B41" s="393"/>
      <c r="C41" s="397" t="s">
        <v>222</v>
      </c>
      <c r="D41" s="398" t="str">
        <f>GBPLibor!$D$9</f>
        <v>GBP6M#0000</v>
      </c>
      <c r="E41" s="399" t="str">
        <f t="shared" si="1"/>
        <v>GbpLiborSwapIsda36Y</v>
      </c>
      <c r="F41" s="400" t="str">
        <f>_xll.qlLiborSwap($E41,Currency,FixingType,$C41,$D41,Discounting,Permanent,Trigger,ObjectOverwrite)</f>
        <v>GbpLiborSwapIsda36Y#0001</v>
      </c>
      <c r="G41" s="405" t="str">
        <f>_xll.ohRangeRetrieveError(F41)</f>
        <v/>
      </c>
      <c r="H41" s="401" t="s">
        <v>143</v>
      </c>
      <c r="L41" s="241"/>
      <c r="M41" s="241"/>
      <c r="N41" s="241"/>
      <c r="O41" s="241"/>
      <c r="P41" s="241"/>
      <c r="Q41" s="241"/>
      <c r="R41" s="241"/>
      <c r="S41" s="241"/>
      <c r="T41" s="241"/>
      <c r="U41" s="241"/>
      <c r="V41" s="241"/>
      <c r="W41" s="241"/>
      <c r="X41" s="241"/>
      <c r="Y41" s="241"/>
      <c r="Z41" s="241"/>
      <c r="AA41" s="241"/>
      <c r="AB41" s="241"/>
    </row>
    <row r="42" spans="2:28" s="388" customFormat="1" x14ac:dyDescent="0.2">
      <c r="B42" s="393"/>
      <c r="C42" s="397" t="s">
        <v>223</v>
      </c>
      <c r="D42" s="398" t="str">
        <f>GBPLibor!$D$9</f>
        <v>GBP6M#0000</v>
      </c>
      <c r="E42" s="399" t="str">
        <f t="shared" si="1"/>
        <v>GbpLiborSwapIsda37Y</v>
      </c>
      <c r="F42" s="400" t="str">
        <f>_xll.qlLiborSwap($E42,Currency,FixingType,$C42,$D42,Discounting,Permanent,Trigger,ObjectOverwrite)</f>
        <v>GbpLiborSwapIsda37Y#0001</v>
      </c>
      <c r="G42" s="405" t="str">
        <f>_xll.ohRangeRetrieveError(F42)</f>
        <v/>
      </c>
      <c r="H42" s="401" t="s">
        <v>143</v>
      </c>
      <c r="L42" s="241"/>
      <c r="M42" s="241"/>
      <c r="N42" s="241"/>
      <c r="O42" s="241"/>
      <c r="P42" s="241"/>
      <c r="Q42" s="241"/>
      <c r="R42" s="241"/>
      <c r="S42" s="241"/>
      <c r="T42" s="241"/>
      <c r="U42" s="241"/>
      <c r="V42" s="241"/>
      <c r="W42" s="241"/>
      <c r="X42" s="241"/>
      <c r="Y42" s="241"/>
      <c r="Z42" s="241"/>
      <c r="AA42" s="241"/>
      <c r="AB42" s="241"/>
    </row>
    <row r="43" spans="2:28" s="388" customFormat="1" x14ac:dyDescent="0.2">
      <c r="B43" s="393"/>
      <c r="C43" s="397" t="s">
        <v>224</v>
      </c>
      <c r="D43" s="398" t="str">
        <f>GBPLibor!$D$9</f>
        <v>GBP6M#0000</v>
      </c>
      <c r="E43" s="399" t="str">
        <f t="shared" si="1"/>
        <v>GbpLiborSwapIsda38Y</v>
      </c>
      <c r="F43" s="400" t="str">
        <f>_xll.qlLiborSwap($E43,Currency,FixingType,$C43,$D43,Discounting,Permanent,Trigger,ObjectOverwrite)</f>
        <v>GbpLiborSwapIsda38Y#0001</v>
      </c>
      <c r="G43" s="405" t="str">
        <f>_xll.ohRangeRetrieveError(F43)</f>
        <v/>
      </c>
      <c r="H43" s="401" t="s">
        <v>143</v>
      </c>
      <c r="L43" s="241"/>
      <c r="M43" s="241"/>
      <c r="N43" s="241"/>
      <c r="O43" s="241"/>
      <c r="P43" s="241"/>
      <c r="Q43" s="241"/>
      <c r="R43" s="241"/>
      <c r="S43" s="241"/>
      <c r="T43" s="241"/>
      <c r="U43" s="241"/>
      <c r="V43" s="241"/>
      <c r="W43" s="241"/>
      <c r="X43" s="241"/>
      <c r="Y43" s="241"/>
      <c r="Z43" s="241"/>
      <c r="AA43" s="241"/>
      <c r="AB43" s="241"/>
    </row>
    <row r="44" spans="2:28" s="388" customFormat="1" x14ac:dyDescent="0.2">
      <c r="B44" s="393"/>
      <c r="C44" s="397" t="s">
        <v>225</v>
      </c>
      <c r="D44" s="398" t="str">
        <f>GBPLibor!$D$9</f>
        <v>GBP6M#0000</v>
      </c>
      <c r="E44" s="399" t="str">
        <f t="shared" si="1"/>
        <v>GbpLiborSwapIsda39Y</v>
      </c>
      <c r="F44" s="400" t="str">
        <f>_xll.qlLiborSwap($E44,Currency,FixingType,$C44,$D44,Discounting,Permanent,Trigger,ObjectOverwrite)</f>
        <v>GbpLiborSwapIsda39Y#0001</v>
      </c>
      <c r="G44" s="405" t="str">
        <f>_xll.ohRangeRetrieveError(F44)</f>
        <v/>
      </c>
      <c r="H44" s="401" t="s">
        <v>143</v>
      </c>
      <c r="L44" s="241"/>
      <c r="M44" s="241"/>
      <c r="N44" s="241"/>
      <c r="O44" s="241"/>
      <c r="P44" s="241"/>
      <c r="Q44" s="241"/>
      <c r="R44" s="241"/>
      <c r="S44" s="241"/>
      <c r="T44" s="241"/>
      <c r="U44" s="241"/>
      <c r="V44" s="241"/>
      <c r="W44" s="241"/>
      <c r="X44" s="241"/>
      <c r="Y44" s="241"/>
      <c r="Z44" s="241"/>
      <c r="AA44" s="241"/>
      <c r="AB44" s="241"/>
    </row>
    <row r="45" spans="2:28" s="388" customFormat="1" x14ac:dyDescent="0.2">
      <c r="B45" s="393"/>
      <c r="C45" s="397" t="s">
        <v>24</v>
      </c>
      <c r="D45" s="398" t="str">
        <f>GBPLibor!$D$9</f>
        <v>GBP6M#0000</v>
      </c>
      <c r="E45" s="399" t="str">
        <f t="shared" si="1"/>
        <v>GbpLiborSwapIsda40Y</v>
      </c>
      <c r="F45" s="400" t="str">
        <f>_xll.qlLiborSwap($E45,Currency,FixingType,$C45,$D45,Discounting,Permanent,Trigger,ObjectOverwrite)</f>
        <v>GbpLiborSwapIsda40Y#0001</v>
      </c>
      <c r="G45" s="405" t="str">
        <f>_xll.ohRangeRetrieveError(F45)</f>
        <v/>
      </c>
      <c r="H45" s="401" t="s">
        <v>143</v>
      </c>
      <c r="L45" s="241"/>
      <c r="M45" s="241"/>
      <c r="N45" s="241"/>
      <c r="O45" s="241"/>
      <c r="P45" s="241"/>
      <c r="Q45" s="241"/>
      <c r="R45" s="241"/>
      <c r="S45" s="241"/>
      <c r="T45" s="241"/>
      <c r="U45" s="241"/>
      <c r="V45" s="241"/>
      <c r="W45" s="241"/>
      <c r="X45" s="241"/>
      <c r="Y45" s="241"/>
      <c r="Z45" s="241"/>
      <c r="AA45" s="241"/>
      <c r="AB45" s="241"/>
    </row>
    <row r="46" spans="2:28" s="388" customFormat="1" x14ac:dyDescent="0.2">
      <c r="B46" s="393"/>
      <c r="C46" s="397" t="s">
        <v>226</v>
      </c>
      <c r="D46" s="398" t="str">
        <f>GBPLibor!$D$9</f>
        <v>GBP6M#0000</v>
      </c>
      <c r="E46" s="399" t="str">
        <f t="shared" si="1"/>
        <v>GbpLiborSwapIsda41Y</v>
      </c>
      <c r="F46" s="400" t="str">
        <f>_xll.qlLiborSwap($E46,Currency,FixingType,$C46,$D46,Discounting,Permanent,Trigger,ObjectOverwrite)</f>
        <v>GbpLiborSwapIsda41Y#0001</v>
      </c>
      <c r="G46" s="405" t="str">
        <f>_xll.ohRangeRetrieveError(F46)</f>
        <v/>
      </c>
      <c r="H46" s="401" t="s">
        <v>143</v>
      </c>
      <c r="L46" s="241"/>
      <c r="M46" s="241"/>
      <c r="N46" s="241"/>
      <c r="O46" s="241"/>
      <c r="P46" s="241"/>
      <c r="Q46" s="241"/>
      <c r="R46" s="241"/>
      <c r="S46" s="241"/>
      <c r="T46" s="241"/>
      <c r="U46" s="241"/>
      <c r="V46" s="241"/>
      <c r="W46" s="241"/>
      <c r="X46" s="241"/>
      <c r="Y46" s="241"/>
      <c r="Z46" s="241"/>
      <c r="AA46" s="241"/>
      <c r="AB46" s="241"/>
    </row>
    <row r="47" spans="2:28" s="388" customFormat="1" x14ac:dyDescent="0.2">
      <c r="B47" s="393"/>
      <c r="C47" s="397" t="s">
        <v>227</v>
      </c>
      <c r="D47" s="398" t="str">
        <f>GBPLibor!$D$9</f>
        <v>GBP6M#0000</v>
      </c>
      <c r="E47" s="399" t="str">
        <f t="shared" si="1"/>
        <v>GbpLiborSwapIsda42Y</v>
      </c>
      <c r="F47" s="400" t="str">
        <f>_xll.qlLiborSwap($E47,Currency,FixingType,$C47,$D47,Discounting,Permanent,Trigger,ObjectOverwrite)</f>
        <v>GbpLiborSwapIsda42Y#0001</v>
      </c>
      <c r="G47" s="405" t="str">
        <f>_xll.ohRangeRetrieveError(F47)</f>
        <v/>
      </c>
      <c r="H47" s="401" t="s">
        <v>143</v>
      </c>
    </row>
    <row r="48" spans="2:28" s="388" customFormat="1" x14ac:dyDescent="0.2">
      <c r="B48" s="393"/>
      <c r="C48" s="397" t="s">
        <v>228</v>
      </c>
      <c r="D48" s="398" t="str">
        <f>GBPLibor!$D$9</f>
        <v>GBP6M#0000</v>
      </c>
      <c r="E48" s="399" t="str">
        <f t="shared" si="1"/>
        <v>GbpLiborSwapIsda43Y</v>
      </c>
      <c r="F48" s="400" t="str">
        <f>_xll.qlLiborSwap($E48,Currency,FixingType,$C48,$D48,Discounting,Permanent,Trigger,ObjectOverwrite)</f>
        <v>GbpLiborSwapIsda43Y#0001</v>
      </c>
      <c r="G48" s="405" t="str">
        <f>_xll.ohRangeRetrieveError(F48)</f>
        <v/>
      </c>
      <c r="H48" s="401" t="s">
        <v>143</v>
      </c>
    </row>
    <row r="49" spans="2:8" s="388" customFormat="1" x14ac:dyDescent="0.2">
      <c r="B49" s="393"/>
      <c r="C49" s="397" t="s">
        <v>229</v>
      </c>
      <c r="D49" s="398" t="str">
        <f>GBPLibor!$D$9</f>
        <v>GBP6M#0000</v>
      </c>
      <c r="E49" s="399" t="str">
        <f t="shared" si="1"/>
        <v>GbpLiborSwapIsda44Y</v>
      </c>
      <c r="F49" s="400" t="str">
        <f>_xll.qlLiborSwap($E49,Currency,FixingType,$C49,$D49,Discounting,Permanent,Trigger,ObjectOverwrite)</f>
        <v>GbpLiborSwapIsda44Y#0001</v>
      </c>
      <c r="G49" s="405" t="str">
        <f>_xll.ohRangeRetrieveError(F49)</f>
        <v/>
      </c>
      <c r="H49" s="401" t="s">
        <v>143</v>
      </c>
    </row>
    <row r="50" spans="2:8" s="388" customFormat="1" x14ac:dyDescent="0.2">
      <c r="B50" s="393"/>
      <c r="C50" s="397" t="s">
        <v>230</v>
      </c>
      <c r="D50" s="398" t="str">
        <f>GBPLibor!$D$9</f>
        <v>GBP6M#0000</v>
      </c>
      <c r="E50" s="399" t="str">
        <f t="shared" si="1"/>
        <v>GbpLiborSwapIsda45Y</v>
      </c>
      <c r="F50" s="400" t="str">
        <f>_xll.qlLiborSwap($E50,Currency,FixingType,$C50,$D50,Discounting,Permanent,Trigger,ObjectOverwrite)</f>
        <v>GbpLiborSwapIsda45Y#0001</v>
      </c>
      <c r="G50" s="405" t="str">
        <f>_xll.ohRangeRetrieveError(F50)</f>
        <v/>
      </c>
      <c r="H50" s="401" t="s">
        <v>143</v>
      </c>
    </row>
    <row r="51" spans="2:8" s="388" customFormat="1" x14ac:dyDescent="0.2">
      <c r="B51" s="393"/>
      <c r="C51" s="397" t="s">
        <v>231</v>
      </c>
      <c r="D51" s="398" t="str">
        <f>GBPLibor!$D$9</f>
        <v>GBP6M#0000</v>
      </c>
      <c r="E51" s="399" t="str">
        <f t="shared" si="1"/>
        <v>GbpLiborSwapIsda46Y</v>
      </c>
      <c r="F51" s="400" t="str">
        <f>_xll.qlLiborSwap($E51,Currency,FixingType,$C51,$D51,Discounting,Permanent,Trigger,ObjectOverwrite)</f>
        <v>GbpLiborSwapIsda46Y#0001</v>
      </c>
      <c r="G51" s="405" t="str">
        <f>_xll.ohRangeRetrieveError(F51)</f>
        <v/>
      </c>
      <c r="H51" s="401" t="s">
        <v>143</v>
      </c>
    </row>
    <row r="52" spans="2:8" s="388" customFormat="1" x14ac:dyDescent="0.2">
      <c r="B52" s="393"/>
      <c r="C52" s="397" t="s">
        <v>232</v>
      </c>
      <c r="D52" s="398" t="str">
        <f>GBPLibor!$D$9</f>
        <v>GBP6M#0000</v>
      </c>
      <c r="E52" s="399" t="str">
        <f t="shared" si="1"/>
        <v>GbpLiborSwapIsda47Y</v>
      </c>
      <c r="F52" s="400" t="str">
        <f>_xll.qlLiborSwap($E52,Currency,FixingType,$C52,$D52,Discounting,Permanent,Trigger,ObjectOverwrite)</f>
        <v>GbpLiborSwapIsda47Y#0001</v>
      </c>
      <c r="G52" s="405" t="str">
        <f>_xll.ohRangeRetrieveError(F52)</f>
        <v/>
      </c>
      <c r="H52" s="401" t="s">
        <v>143</v>
      </c>
    </row>
    <row r="53" spans="2:8" s="388" customFormat="1" x14ac:dyDescent="0.2">
      <c r="B53" s="393"/>
      <c r="C53" s="397" t="s">
        <v>233</v>
      </c>
      <c r="D53" s="398" t="str">
        <f>GBPLibor!$D$9</f>
        <v>GBP6M#0000</v>
      </c>
      <c r="E53" s="399" t="str">
        <f t="shared" si="1"/>
        <v>GbpLiborSwapIsda48Y</v>
      </c>
      <c r="F53" s="400" t="str">
        <f>_xll.qlLiborSwap($E53,Currency,FixingType,$C53,$D53,Discounting,Permanent,Trigger,ObjectOverwrite)</f>
        <v>GbpLiborSwapIsda48Y#0001</v>
      </c>
      <c r="G53" s="405" t="str">
        <f>_xll.ohRangeRetrieveError(F53)</f>
        <v/>
      </c>
      <c r="H53" s="401" t="s">
        <v>143</v>
      </c>
    </row>
    <row r="54" spans="2:8" s="388" customFormat="1" x14ac:dyDescent="0.2">
      <c r="B54" s="393"/>
      <c r="C54" s="397" t="s">
        <v>234</v>
      </c>
      <c r="D54" s="398" t="str">
        <f>GBPLibor!$D$9</f>
        <v>GBP6M#0000</v>
      </c>
      <c r="E54" s="399" t="str">
        <f t="shared" si="1"/>
        <v>GbpLiborSwapIsda49Y</v>
      </c>
      <c r="F54" s="400" t="str">
        <f>_xll.qlLiborSwap($E54,Currency,FixingType,$C54,$D54,Discounting,Permanent,Trigger,ObjectOverwrite)</f>
        <v>GbpLiborSwapIsda49Y#0001</v>
      </c>
      <c r="G54" s="405" t="str">
        <f>_xll.ohRangeRetrieveError(F54)</f>
        <v/>
      </c>
      <c r="H54" s="401" t="s">
        <v>143</v>
      </c>
    </row>
    <row r="55" spans="2:8" s="388" customFormat="1" x14ac:dyDescent="0.2">
      <c r="B55" s="393"/>
      <c r="C55" s="397" t="s">
        <v>23</v>
      </c>
      <c r="D55" s="398" t="str">
        <f>GBPLibor!$D$9</f>
        <v>GBP6M#0000</v>
      </c>
      <c r="E55" s="399" t="str">
        <f t="shared" si="1"/>
        <v>GbpLiborSwapIsda50Y</v>
      </c>
      <c r="F55" s="400" t="str">
        <f>_xll.qlLiborSwap($E55,Currency,FixingType,$C55,$D55,Discounting,Permanent,Trigger,ObjectOverwrite)</f>
        <v>GbpLiborSwapIsda50Y#0001</v>
      </c>
      <c r="G55" s="405" t="str">
        <f>_xll.ohRangeRetrieveError(F55)</f>
        <v/>
      </c>
      <c r="H55" s="401" t="s">
        <v>143</v>
      </c>
    </row>
    <row r="56" spans="2:8" s="388" customFormat="1" x14ac:dyDescent="0.2">
      <c r="B56" s="393"/>
      <c r="C56" s="397" t="s">
        <v>235</v>
      </c>
      <c r="D56" s="398" t="str">
        <f>GBPLibor!$D$9</f>
        <v>GBP6M#0000</v>
      </c>
      <c r="E56" s="399" t="str">
        <f t="shared" si="1"/>
        <v>GbpLiborSwapIsda51Y</v>
      </c>
      <c r="F56" s="400" t="str">
        <f>_xll.qlLiborSwap($E56,Currency,FixingType,$C56,$D56,Discounting,Permanent,Trigger,ObjectOverwrite)</f>
        <v>GbpLiborSwapIsda51Y#0001</v>
      </c>
      <c r="G56" s="405" t="str">
        <f>_xll.ohRangeRetrieveError(F56)</f>
        <v/>
      </c>
      <c r="H56" s="401" t="s">
        <v>143</v>
      </c>
    </row>
    <row r="57" spans="2:8" s="388" customFormat="1" x14ac:dyDescent="0.2">
      <c r="B57" s="393"/>
      <c r="C57" s="397" t="s">
        <v>236</v>
      </c>
      <c r="D57" s="398" t="str">
        <f>GBPLibor!$D$9</f>
        <v>GBP6M#0000</v>
      </c>
      <c r="E57" s="399" t="str">
        <f t="shared" si="1"/>
        <v>GbpLiborSwapIsda52Y</v>
      </c>
      <c r="F57" s="400" t="str">
        <f>_xll.qlLiborSwap($E57,Currency,FixingType,$C57,$D57,Discounting,Permanent,Trigger,ObjectOverwrite)</f>
        <v>GbpLiborSwapIsda52Y#0001</v>
      </c>
      <c r="G57" s="405" t="str">
        <f>_xll.ohRangeRetrieveError(F57)</f>
        <v/>
      </c>
      <c r="H57" s="401" t="s">
        <v>143</v>
      </c>
    </row>
    <row r="58" spans="2:8" s="388" customFormat="1" x14ac:dyDescent="0.2">
      <c r="B58" s="393"/>
      <c r="C58" s="397" t="s">
        <v>237</v>
      </c>
      <c r="D58" s="398" t="str">
        <f>GBPLibor!$D$9</f>
        <v>GBP6M#0000</v>
      </c>
      <c r="E58" s="399" t="str">
        <f t="shared" si="1"/>
        <v>GbpLiborSwapIsda53Y</v>
      </c>
      <c r="F58" s="400" t="str">
        <f>_xll.qlLiborSwap($E58,Currency,FixingType,$C58,$D58,Discounting,Permanent,Trigger,ObjectOverwrite)</f>
        <v>GbpLiborSwapIsda53Y#0001</v>
      </c>
      <c r="G58" s="405" t="str">
        <f>_xll.ohRangeRetrieveError(F58)</f>
        <v/>
      </c>
      <c r="H58" s="401" t="s">
        <v>143</v>
      </c>
    </row>
    <row r="59" spans="2:8" s="388" customFormat="1" x14ac:dyDescent="0.2">
      <c r="B59" s="393"/>
      <c r="C59" s="397" t="s">
        <v>238</v>
      </c>
      <c r="D59" s="398" t="str">
        <f>GBPLibor!$D$9</f>
        <v>GBP6M#0000</v>
      </c>
      <c r="E59" s="399" t="str">
        <f t="shared" si="1"/>
        <v>GbpLiborSwapIsda54Y</v>
      </c>
      <c r="F59" s="400" t="str">
        <f>_xll.qlLiborSwap($E59,Currency,FixingType,$C59,$D59,Discounting,Permanent,Trigger,ObjectOverwrite)</f>
        <v>GbpLiborSwapIsda54Y#0001</v>
      </c>
      <c r="G59" s="405" t="str">
        <f>_xll.ohRangeRetrieveError(F59)</f>
        <v/>
      </c>
      <c r="H59" s="401" t="s">
        <v>143</v>
      </c>
    </row>
    <row r="60" spans="2:8" s="388" customFormat="1" x14ac:dyDescent="0.2">
      <c r="B60" s="393"/>
      <c r="C60" s="397" t="s">
        <v>239</v>
      </c>
      <c r="D60" s="398" t="str">
        <f>GBPLibor!$D$9</f>
        <v>GBP6M#0000</v>
      </c>
      <c r="E60" s="399" t="str">
        <f t="shared" si="1"/>
        <v>GbpLiborSwapIsda55Y</v>
      </c>
      <c r="F60" s="400" t="str">
        <f>_xll.qlLiborSwap($E60,Currency,FixingType,$C60,$D60,Discounting,Permanent,Trigger,ObjectOverwrite)</f>
        <v>GbpLiborSwapIsda55Y#0001</v>
      </c>
      <c r="G60" s="405" t="str">
        <f>_xll.ohRangeRetrieveError(F60)</f>
        <v/>
      </c>
      <c r="H60" s="401" t="s">
        <v>143</v>
      </c>
    </row>
    <row r="61" spans="2:8" s="388" customFormat="1" x14ac:dyDescent="0.2">
      <c r="B61" s="393"/>
      <c r="C61" s="397" t="s">
        <v>240</v>
      </c>
      <c r="D61" s="398" t="str">
        <f>GBPLibor!$D$9</f>
        <v>GBP6M#0000</v>
      </c>
      <c r="E61" s="399" t="str">
        <f t="shared" si="1"/>
        <v>GbpLiborSwapIsda56Y</v>
      </c>
      <c r="F61" s="400" t="str">
        <f>_xll.qlLiborSwap($E61,Currency,FixingType,$C61,$D61,Discounting,Permanent,Trigger,ObjectOverwrite)</f>
        <v>GbpLiborSwapIsda56Y#0001</v>
      </c>
      <c r="G61" s="405" t="str">
        <f>_xll.ohRangeRetrieveError(F61)</f>
        <v/>
      </c>
      <c r="H61" s="401" t="s">
        <v>143</v>
      </c>
    </row>
    <row r="62" spans="2:8" s="388" customFormat="1" x14ac:dyDescent="0.2">
      <c r="B62" s="393"/>
      <c r="C62" s="397" t="s">
        <v>241</v>
      </c>
      <c r="D62" s="398" t="str">
        <f>GBPLibor!$D$9</f>
        <v>GBP6M#0000</v>
      </c>
      <c r="E62" s="399" t="str">
        <f t="shared" si="1"/>
        <v>GbpLiborSwapIsda57Y</v>
      </c>
      <c r="F62" s="400" t="str">
        <f>_xll.qlLiborSwap($E62,Currency,FixingType,$C62,$D62,Discounting,Permanent,Trigger,ObjectOverwrite)</f>
        <v>GbpLiborSwapIsda57Y#0001</v>
      </c>
      <c r="G62" s="405" t="str">
        <f>_xll.ohRangeRetrieveError(F62)</f>
        <v/>
      </c>
      <c r="H62" s="401" t="s">
        <v>143</v>
      </c>
    </row>
    <row r="63" spans="2:8" s="388" customFormat="1" x14ac:dyDescent="0.2">
      <c r="B63" s="393"/>
      <c r="C63" s="397" t="s">
        <v>242</v>
      </c>
      <c r="D63" s="398" t="str">
        <f>GBPLibor!$D$9</f>
        <v>GBP6M#0000</v>
      </c>
      <c r="E63" s="399" t="str">
        <f t="shared" si="1"/>
        <v>GbpLiborSwapIsda58Y</v>
      </c>
      <c r="F63" s="400" t="str">
        <f>_xll.qlLiborSwap($E63,Currency,FixingType,$C63,$D63,Discounting,Permanent,Trigger,ObjectOverwrite)</f>
        <v>GbpLiborSwapIsda58Y#0001</v>
      </c>
      <c r="G63" s="405" t="str">
        <f>_xll.ohRangeRetrieveError(F63)</f>
        <v/>
      </c>
      <c r="H63" s="401" t="s">
        <v>143</v>
      </c>
    </row>
    <row r="64" spans="2:8" s="388" customFormat="1" x14ac:dyDescent="0.2">
      <c r="B64" s="393"/>
      <c r="C64" s="397" t="s">
        <v>243</v>
      </c>
      <c r="D64" s="398" t="str">
        <f>GBPLibor!$D$9</f>
        <v>GBP6M#0000</v>
      </c>
      <c r="E64" s="399" t="str">
        <f t="shared" si="1"/>
        <v>GbpLiborSwapIsda59Y</v>
      </c>
      <c r="F64" s="400" t="str">
        <f>_xll.qlLiborSwap($E64,Currency,FixingType,$C64,$D64,Discounting,Permanent,Trigger,ObjectOverwrite)</f>
        <v>GbpLiborSwapIsda59Y#0001</v>
      </c>
      <c r="G64" s="405" t="str">
        <f>_xll.ohRangeRetrieveError(F64)</f>
        <v/>
      </c>
      <c r="H64" s="401" t="s">
        <v>143</v>
      </c>
    </row>
    <row r="65" spans="2:28" s="388" customFormat="1" x14ac:dyDescent="0.2">
      <c r="B65" s="393"/>
      <c r="C65" s="397" t="s">
        <v>22</v>
      </c>
      <c r="D65" s="398" t="str">
        <f>GBPLibor!$D$9</f>
        <v>GBP6M#0000</v>
      </c>
      <c r="E65" s="399" t="str">
        <f t="shared" si="1"/>
        <v>GbpLiborSwapIsda60Y</v>
      </c>
      <c r="F65" s="400" t="str">
        <f>_xll.qlLiborSwap($E65,Currency,FixingType,$C65,$D65,Discounting,Permanent,Trigger,ObjectOverwrite)</f>
        <v>GbpLiborSwapIsda60Y#0001</v>
      </c>
      <c r="G65" s="405" t="str">
        <f>_xll.ohRangeRetrieveError(F65)</f>
        <v/>
      </c>
      <c r="H65" s="401" t="s">
        <v>143</v>
      </c>
    </row>
    <row r="66" spans="2:28" s="388" customFormat="1" x14ac:dyDescent="0.2">
      <c r="B66" s="402"/>
      <c r="C66" s="403"/>
      <c r="D66" s="403"/>
      <c r="E66" s="403"/>
      <c r="F66" s="403"/>
      <c r="G66" s="403"/>
      <c r="H66" s="404"/>
    </row>
    <row r="67" spans="2:28" s="388" customFormat="1" x14ac:dyDescent="0.2"/>
    <row r="68" spans="2:28" x14ac:dyDescent="0.2">
      <c r="L68" s="388"/>
      <c r="M68" s="388"/>
      <c r="N68" s="388"/>
      <c r="O68" s="388"/>
      <c r="P68" s="388"/>
      <c r="Q68" s="388"/>
      <c r="R68" s="388"/>
      <c r="S68" s="388"/>
      <c r="T68" s="388"/>
      <c r="U68" s="388"/>
      <c r="V68" s="388"/>
      <c r="W68" s="388"/>
      <c r="X68" s="388"/>
      <c r="Y68" s="388"/>
      <c r="Z68" s="388"/>
      <c r="AA68" s="388"/>
      <c r="AB68" s="388"/>
    </row>
    <row r="69" spans="2:28" x14ac:dyDescent="0.2">
      <c r="L69" s="388"/>
      <c r="M69" s="388"/>
      <c r="N69" s="388"/>
      <c r="O69" s="388"/>
      <c r="P69" s="388"/>
      <c r="Q69" s="388"/>
      <c r="R69" s="388"/>
      <c r="S69" s="388"/>
      <c r="T69" s="388"/>
      <c r="U69" s="388"/>
      <c r="V69" s="388"/>
      <c r="W69" s="388"/>
      <c r="X69" s="388"/>
      <c r="Y69" s="388"/>
      <c r="Z69" s="388"/>
      <c r="AA69" s="388"/>
      <c r="AB69" s="388"/>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105</vt:i4>
      </vt:variant>
    </vt:vector>
  </HeadingPairs>
  <TitlesOfParts>
    <vt:vector size="124" baseType="lpstr">
      <vt:lpstr>General Settings</vt:lpstr>
      <vt:lpstr>GBPLibor</vt:lpstr>
      <vt:lpstr>Deposits</vt:lpstr>
      <vt:lpstr>FRA</vt:lpstr>
      <vt:lpstr>IMMFra</vt:lpstr>
      <vt:lpstr>IMMFra6M </vt:lpstr>
      <vt:lpstr>OIS</vt:lpstr>
      <vt:lpstr>MPC OIS</vt:lpstr>
      <vt:lpstr>Futures3M</vt:lpstr>
      <vt:lpstr>FuturesHWConvAdj</vt:lpstr>
      <vt:lpstr>BasisSwap1MxM</vt:lpstr>
      <vt:lpstr>BasisSwap3M6M</vt:lpstr>
      <vt:lpstr>BasisSwapxM12M</vt:lpstr>
      <vt:lpstr>Swaps1M</vt:lpstr>
      <vt:lpstr>Swap3MAnnual</vt:lpstr>
      <vt:lpstr>Swap3MSemiAnnual</vt:lpstr>
      <vt:lpstr>Swap6M</vt:lpstr>
      <vt:lpstr>SwapsIMMDated</vt:lpstr>
      <vt:lpstr>LiborSwapIsda</vt:lpstr>
      <vt:lpstr>AreaTable</vt:lpstr>
      <vt:lpstr>Calendar</vt:lpstr>
      <vt:lpstr>BasisSwap1MxM!Contributor</vt:lpstr>
      <vt:lpstr>BasisSwap3M6M!Contributor</vt:lpstr>
      <vt:lpstr>BasisSwapxM12M!Contributor</vt:lpstr>
      <vt:lpstr>Deposits!Contributor</vt:lpstr>
      <vt:lpstr>FRA!Contributor</vt:lpstr>
      <vt:lpstr>FuturesHWConvAdj!Contributor</vt:lpstr>
      <vt:lpstr>'IMMFra6M '!Contributor</vt:lpstr>
      <vt:lpstr>Swap3MAnnual!Contributor</vt:lpstr>
      <vt:lpstr>Swap3MSemiAnnual!Contributor</vt:lpstr>
      <vt:lpstr>Swap6M!Contributor</vt:lpstr>
      <vt:lpstr>Swaps1M!Contributor</vt:lpstr>
      <vt:lpstr>SwapsIMMDated!Contributor</vt:lpstr>
      <vt:lpstr>Contributor</vt:lpstr>
      <vt:lpstr>Contributors</vt:lpstr>
      <vt:lpstr>ContributorTable</vt:lpstr>
      <vt:lpstr>Currency</vt:lpstr>
      <vt:lpstr>Discounting</vt:lpstr>
      <vt:lpstr>EvaluationDate</vt:lpstr>
      <vt:lpstr>LiborSwapIsda!FamilyName</vt:lpstr>
      <vt:lpstr>FamilyName</vt:lpstr>
      <vt:lpstr>LiborSwapIsda!FixingType</vt:lpstr>
      <vt:lpstr>FixingType</vt:lpstr>
      <vt:lpstr>Futures3M!FuturesCodes</vt:lpstr>
      <vt:lpstr>'IMMFra6M '!FuturesCodes</vt:lpstr>
      <vt:lpstr>Futures3M!FuturesDates</vt:lpstr>
      <vt:lpstr>'IMMFra6M '!FuturesDates</vt:lpstr>
      <vt:lpstr>Futures3M!IborIndex</vt:lpstr>
      <vt:lpstr>BasisSwap1MxM!Instruments</vt:lpstr>
      <vt:lpstr>BasisSwap3M6M!Instruments</vt:lpstr>
      <vt:lpstr>BasisSwapxM12M!Instruments</vt:lpstr>
      <vt:lpstr>Deposits!Instruments</vt:lpstr>
      <vt:lpstr>FRA!Instruments</vt:lpstr>
      <vt:lpstr>IMMFra!Instruments</vt:lpstr>
      <vt:lpstr>Swap3MAnnual!Instruments</vt:lpstr>
      <vt:lpstr>Swap3MSemiAnnual!Instruments</vt:lpstr>
      <vt:lpstr>Swap6M!Instruments</vt:lpstr>
      <vt:lpstr>Swaps1M!Instruments</vt:lpstr>
      <vt:lpstr>SwapsIMMDated!Instruments</vt:lpstr>
      <vt:lpstr>Instruments</vt:lpstr>
      <vt:lpstr>LastFixingsTrigger</vt:lpstr>
      <vt:lpstr>LastUpdate</vt:lpstr>
      <vt:lpstr>LiveDataFeed</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Futures3M!Quote</vt:lpstr>
      <vt:lpstr>FuturesHWConvAdj!Quote</vt:lpstr>
      <vt:lpstr>IMMFra!Quote</vt:lpstr>
      <vt:lpstr>'IMMFra6M '!Quote</vt:lpstr>
      <vt:lpstr>'MPC OIS'!Quote</vt:lpstr>
      <vt:lpstr>OIS!Quote</vt:lpstr>
      <vt:lpstr>Swap3MAnnual!Quote</vt:lpstr>
      <vt:lpstr>Swap3MSemiAnnual!Quote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Futures3M!QuoteLive</vt:lpstr>
      <vt:lpstr>FuturesHWConvAdj!QuoteLive</vt:lpstr>
      <vt:lpstr>IMMFra!QuoteLive</vt:lpstr>
      <vt:lpstr>'IMMFra6M '!QuoteLive</vt:lpstr>
      <vt:lpstr>'MPC OIS'!QuoteLive</vt:lpstr>
      <vt:lpstr>OIS!QuoteLive</vt:lpstr>
      <vt:lpstr>Swap3MAnnual!QuoteLive</vt:lpstr>
      <vt:lpstr>Swap3MSemiAnnual!QuoteLive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Futures3M!QuoteStatic</vt:lpstr>
      <vt:lpstr>FuturesHWConvAdj!QuoteStatic</vt:lpstr>
      <vt:lpstr>IMMFra!QuoteStatic</vt:lpstr>
      <vt:lpstr>'IMMFra6M '!QuoteStatic</vt:lpstr>
      <vt:lpstr>'MPC OIS'!QuoteStatic</vt:lpstr>
      <vt:lpstr>OIS!QuoteStatic</vt:lpstr>
      <vt:lpstr>Swap3MAnnual!QuoteStatic</vt:lpstr>
      <vt:lpstr>Swap3MSemiAnnual!QuoteStatic</vt:lpstr>
      <vt:lpstr>Swap6M!QuoteStatic</vt:lpstr>
      <vt:lpstr>Swaps1M!QuoteStatic</vt:lpstr>
      <vt:lpstr>SwapsIMMDated!QuoteStatic</vt:lpstr>
      <vt:lpstr>QuoteSuffix</vt:lpstr>
      <vt:lpstr>RateTickValue</vt:lpstr>
      <vt:lpstr>ReutersRtMode</vt:lpstr>
      <vt:lpstr>Swap3M4Y</vt:lpstr>
      <vt:lpstr>Swap6M4Y</vt:lpstr>
      <vt:lpstr>LiborSwapIsda!Traits</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ZANZI MADDALENA</cp:lastModifiedBy>
  <dcterms:created xsi:type="dcterms:W3CDTF">2013-12-09T23:24:41Z</dcterms:created>
  <dcterms:modified xsi:type="dcterms:W3CDTF">2015-09-28T10:40:56Z</dcterms:modified>
</cp:coreProperties>
</file>