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45" windowWidth="7605" windowHeight="8175" tabRatio="879"/>
  </bookViews>
  <sheets>
    <sheet name="General Settings" sheetId="56" r:id="rId1"/>
    <sheet name="BBSW" sheetId="6" r:id="rId2"/>
    <sheet name="Deposits" sheetId="15" r:id="rId3"/>
    <sheet name="FRA" sheetId="16" r:id="rId4"/>
    <sheet name="OIS" sheetId="22" r:id="rId5"/>
    <sheet name="MT_OIS" sheetId="66" r:id="rId6"/>
    <sheet name="Futures3M" sheetId="18" r:id="rId7"/>
    <sheet name="Swap3M" sheetId="25" r:id="rId8"/>
    <sheet name="Swap6M" sheetId="67" r:id="rId9"/>
    <sheet name="BasisSwap1M3M" sheetId="13" r:id="rId10"/>
    <sheet name="BasisSwap3M6M" sheetId="12" r:id="rId11"/>
    <sheet name="BBSWSwapForBasisCalc" sheetId="63" r:id="rId12"/>
    <sheet name="FuturesHWConvAdj" sheetId="20" r:id="rId13"/>
  </sheets>
  <definedNames>
    <definedName name="Area">'General Settings'!$I$4</definedName>
    <definedName name="AreaIndex">'General Settings'!$I$5</definedName>
    <definedName name="AreaTable">'General Settings'!$L$3:$O$10</definedName>
    <definedName name="Calendar">'General Settings'!$D$23</definedName>
    <definedName name="Contributor" localSheetId="9">BasisSwap1M3M!$O$2</definedName>
    <definedName name="Contributor" localSheetId="10">BasisSwap3M6M!$O$2</definedName>
    <definedName name="Contributor" localSheetId="3">FRA!$O$2</definedName>
    <definedName name="Contributor" localSheetId="5">MT_OIS!$O$2</definedName>
    <definedName name="Contributor" localSheetId="4">OIS!$O$2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leName" localSheetId="11">BBSWSwapForBasisCalc!$D$4</definedName>
    <definedName name="FileOverwrite">'General Settings'!$I$17</definedName>
    <definedName name="FixingType">'General Settings'!$D$17</definedName>
    <definedName name="FuturesCodes" localSheetId="6">Futures3M!$P$5:$P$46</definedName>
    <definedName name="FuturesDates" localSheetId="6">Futures3M!$Q$5:$Q$46</definedName>
    <definedName name="HolidayCheck">'General Settings'!$D$22</definedName>
    <definedName name="IborIndex" localSheetId="6">Futures3M!$I$3</definedName>
    <definedName name="Instrments" localSheetId="10">BasisSwap3M6M!$N$5:$N$42</definedName>
    <definedName name="Instruments" localSheetId="9">BasisSwap1M3M!$N$5:$N$42</definedName>
    <definedName name="Instruments" localSheetId="3">FRA!$N$5:$N$31</definedName>
    <definedName name="Instruments" localSheetId="5">MT_OIS!$N$5:$N$58</definedName>
    <definedName name="Instruments" localSheetId="4">OIS!$N$5:$N$58</definedName>
    <definedName name="Instruments" localSheetId="7">Swap3M!$N$5:$N$42</definedName>
    <definedName name="Instruments" localSheetId="8">Swap6M!$N$5:$N$42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6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BasisSwap1M3M!$Z$5:$Z$42</definedName>
    <definedName name="Quote" localSheetId="10">BasisSwap3M6M!$Z$5:$Z$42</definedName>
    <definedName name="Quote" localSheetId="2">Deposits!$T$5:$T$22</definedName>
    <definedName name="Quote" localSheetId="3">FRA!$W$5:$W$31</definedName>
    <definedName name="Quote" localSheetId="6">Futures3M!$AA$5:$AA$46</definedName>
    <definedName name="Quote" localSheetId="12">FuturesHWConvAdj!$T$5:$T$6</definedName>
    <definedName name="Quote" localSheetId="5">MT_OIS!$W$5:$W$58</definedName>
    <definedName name="Quote" localSheetId="4">OIS!$W$5:$W$58</definedName>
    <definedName name="Quote" localSheetId="7">Swap3M!$W$5:$W$42</definedName>
    <definedName name="Quote" localSheetId="8">Swap6M!$W$5:$W$42</definedName>
    <definedName name="QuoteLive" localSheetId="9">BasisSwap1M3M!$U$5:$U$42</definedName>
    <definedName name="QuoteLive" localSheetId="10">BasisSwap3M6M!$U$5:$U$42</definedName>
    <definedName name="QuoteLive" localSheetId="2">Deposits!$O$5:$O$22</definedName>
    <definedName name="QuoteLive" localSheetId="3">FRA!$R$5:$R$31</definedName>
    <definedName name="QuoteLive" localSheetId="6">Futures3M!$V$5:$V$46</definedName>
    <definedName name="QuoteLive" localSheetId="12">FuturesHWConvAdj!$P$5:$P$6</definedName>
    <definedName name="QuoteLive" localSheetId="5">MT_OIS!$R$5:$R$58</definedName>
    <definedName name="QuoteLive" localSheetId="4">OIS!$R$5:$R$58</definedName>
    <definedName name="QuoteLive" localSheetId="7">Swap3M!$R$5:$R$42</definedName>
    <definedName name="QuoteLive" localSheetId="8">Swap6M!$R$5:$R$42</definedName>
    <definedName name="QuoteStatic" localSheetId="9">BasisSwap1M3M!$X$5:$X$42</definedName>
    <definedName name="QuoteStatic" localSheetId="10">BasisSwap3M6M!$X$5:$X$42</definedName>
    <definedName name="QuoteStatic" localSheetId="2">Deposits!$R$5:$R$22</definedName>
    <definedName name="QuoteStatic" localSheetId="3">FRA!$U$5:$U$31</definedName>
    <definedName name="QuoteStatic" localSheetId="6">Futures3M!$Y$5:$Y$46</definedName>
    <definedName name="QuoteStatic" localSheetId="12">FuturesHWConvAdj!$R$5:$R$6</definedName>
    <definedName name="QuoteStatic" localSheetId="5">MT_OIS!$U$5:$U$58</definedName>
    <definedName name="QuoteStatic" localSheetId="4">OIS!$U$5:$U$58</definedName>
    <definedName name="QuoteStatic" localSheetId="7">Swap3M!$U$5:$U$42</definedName>
    <definedName name="QuoteStatic" localSheetId="8">Swap6M!$U$5:$U$42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Swap6M4Y">Swap6M!$W$12</definedName>
    <definedName name="Trigger">'General Settings'!$D$4</definedName>
    <definedName name="TriggerCounter">'General Settings'!$D$7</definedName>
    <definedName name="Volatility" localSheetId="6">Futures3M!$I$1</definedName>
  </definedNames>
  <calcPr calcId="145621"/>
</workbook>
</file>

<file path=xl/calcChain.xml><?xml version="1.0" encoding="utf-8"?>
<calcChain xmlns="http://schemas.openxmlformats.org/spreadsheetml/2006/main">
  <c r="V42" i="12" l="1"/>
  <c r="V41" i="12"/>
  <c r="V40" i="12"/>
  <c r="V39" i="12"/>
  <c r="V38" i="12"/>
  <c r="V37" i="12"/>
  <c r="V36" i="12"/>
  <c r="V35" i="12"/>
  <c r="V34" i="12"/>
  <c r="V33" i="12"/>
  <c r="V32" i="12"/>
  <c r="V31" i="12"/>
  <c r="V30" i="12"/>
  <c r="V29" i="12"/>
  <c r="V28" i="12"/>
  <c r="V27" i="12"/>
  <c r="V26" i="12"/>
  <c r="V25" i="12"/>
  <c r="V24" i="12"/>
  <c r="V23" i="12"/>
  <c r="V22" i="12"/>
  <c r="V21" i="12"/>
  <c r="V20" i="12"/>
  <c r="V19" i="12"/>
  <c r="V18" i="12"/>
  <c r="V17" i="12"/>
  <c r="V16" i="12"/>
  <c r="V15" i="12"/>
  <c r="V14" i="12"/>
  <c r="V13" i="12"/>
  <c r="V12" i="12"/>
  <c r="V11" i="12"/>
  <c r="V10" i="12"/>
  <c r="V9" i="12"/>
  <c r="V8" i="12"/>
  <c r="V7" i="12"/>
  <c r="V6" i="12"/>
  <c r="V5" i="12"/>
  <c r="R42" i="12"/>
  <c r="R41" i="12"/>
  <c r="R40" i="12"/>
  <c r="R39" i="12"/>
  <c r="R38" i="12"/>
  <c r="R37" i="12"/>
  <c r="R36" i="12"/>
  <c r="R35" i="12"/>
  <c r="R34" i="12"/>
  <c r="R33" i="12"/>
  <c r="R32" i="12"/>
  <c r="R31" i="12"/>
  <c r="R30" i="12"/>
  <c r="R29" i="12"/>
  <c r="R28" i="12"/>
  <c r="R27" i="12"/>
  <c r="R26" i="12"/>
  <c r="R25" i="12"/>
  <c r="R24" i="12"/>
  <c r="R23" i="12"/>
  <c r="R22" i="12"/>
  <c r="R21" i="12"/>
  <c r="R20" i="12"/>
  <c r="R19" i="12"/>
  <c r="R18" i="12"/>
  <c r="R17" i="12"/>
  <c r="R16" i="12"/>
  <c r="R15" i="12"/>
  <c r="R14" i="12"/>
  <c r="R13" i="12"/>
  <c r="R12" i="12"/>
  <c r="R11" i="12"/>
  <c r="R10" i="12"/>
  <c r="R9" i="12"/>
  <c r="R8" i="12"/>
  <c r="R7" i="12"/>
  <c r="R6" i="12"/>
  <c r="R5" i="12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R42" i="13"/>
  <c r="R41" i="13"/>
  <c r="R40" i="13"/>
  <c r="R39" i="13"/>
  <c r="R38" i="13"/>
  <c r="R37" i="13"/>
  <c r="R36" i="13"/>
  <c r="R35" i="13"/>
  <c r="R34" i="13"/>
  <c r="R33" i="13"/>
  <c r="R32" i="13"/>
  <c r="R31" i="13"/>
  <c r="R30" i="13"/>
  <c r="R29" i="13"/>
  <c r="R28" i="13"/>
  <c r="R27" i="13"/>
  <c r="R26" i="13"/>
  <c r="R25" i="13"/>
  <c r="R24" i="13"/>
  <c r="R23" i="13"/>
  <c r="R22" i="13"/>
  <c r="R21" i="13"/>
  <c r="R20" i="13"/>
  <c r="R19" i="13"/>
  <c r="R18" i="13"/>
  <c r="R17" i="13"/>
  <c r="R16" i="13"/>
  <c r="R15" i="13"/>
  <c r="R14" i="13"/>
  <c r="R13" i="13"/>
  <c r="R12" i="13"/>
  <c r="R11" i="13"/>
  <c r="R10" i="13"/>
  <c r="R9" i="13"/>
  <c r="R8" i="13"/>
  <c r="R7" i="13"/>
  <c r="R6" i="13"/>
  <c r="R5" i="13"/>
  <c r="V5" i="18"/>
  <c r="V6" i="18"/>
  <c r="W46" i="18"/>
  <c r="W45" i="18"/>
  <c r="W44" i="18"/>
  <c r="W43" i="18"/>
  <c r="W42" i="18"/>
  <c r="W41" i="18"/>
  <c r="W40" i="18"/>
  <c r="W39" i="18"/>
  <c r="W38" i="18"/>
  <c r="W37" i="18"/>
  <c r="W36" i="18"/>
  <c r="W35" i="18"/>
  <c r="W34" i="18"/>
  <c r="W33" i="18"/>
  <c r="W32" i="18"/>
  <c r="W31" i="18"/>
  <c r="W30" i="18"/>
  <c r="W29" i="18"/>
  <c r="W28" i="18"/>
  <c r="W27" i="18"/>
  <c r="W26" i="18"/>
  <c r="W25" i="18"/>
  <c r="W24" i="18"/>
  <c r="W23" i="18"/>
  <c r="W22" i="18"/>
  <c r="W21" i="18"/>
  <c r="W20" i="18"/>
  <c r="W19" i="18"/>
  <c r="W18" i="18"/>
  <c r="W17" i="18"/>
  <c r="W16" i="18"/>
  <c r="W15" i="18"/>
  <c r="W14" i="18"/>
  <c r="W13" i="18"/>
  <c r="W12" i="18"/>
  <c r="W11" i="18"/>
  <c r="W10" i="18"/>
  <c r="W9" i="18"/>
  <c r="W8" i="18"/>
  <c r="W7" i="18"/>
  <c r="W6" i="18"/>
  <c r="W5" i="18"/>
  <c r="V46" i="18"/>
  <c r="V45" i="18"/>
  <c r="V44" i="18"/>
  <c r="V43" i="18"/>
  <c r="V42" i="18"/>
  <c r="V41" i="18"/>
  <c r="V40" i="18"/>
  <c r="V39" i="18"/>
  <c r="V38" i="18"/>
  <c r="V37" i="18"/>
  <c r="V36" i="18"/>
  <c r="V35" i="18"/>
  <c r="V34" i="18"/>
  <c r="V33" i="18"/>
  <c r="V32" i="18"/>
  <c r="V31" i="18"/>
  <c r="V30" i="18"/>
  <c r="V29" i="18"/>
  <c r="V28" i="18"/>
  <c r="V27" i="18"/>
  <c r="V26" i="18"/>
  <c r="V25" i="18"/>
  <c r="V24" i="18"/>
  <c r="V23" i="18"/>
  <c r="V22" i="18"/>
  <c r="V21" i="18"/>
  <c r="V20" i="18"/>
  <c r="V19" i="18"/>
  <c r="V18" i="18"/>
  <c r="V17" i="18"/>
  <c r="V16" i="18"/>
  <c r="V15" i="18"/>
  <c r="V14" i="18"/>
  <c r="V13" i="18"/>
  <c r="V12" i="18"/>
  <c r="V11" i="18"/>
  <c r="V10" i="18"/>
  <c r="V9" i="18"/>
  <c r="V8" i="18"/>
  <c r="V7" i="18"/>
  <c r="S58" i="66"/>
  <c r="S57" i="66"/>
  <c r="S56" i="66"/>
  <c r="S55" i="66"/>
  <c r="S54" i="66"/>
  <c r="S53" i="66"/>
  <c r="S52" i="66"/>
  <c r="S51" i="66"/>
  <c r="S50" i="66"/>
  <c r="S49" i="66"/>
  <c r="S48" i="66"/>
  <c r="S47" i="66"/>
  <c r="S46" i="66"/>
  <c r="S45" i="66"/>
  <c r="S44" i="66"/>
  <c r="S43" i="66"/>
  <c r="S42" i="66"/>
  <c r="S41" i="66"/>
  <c r="S40" i="66"/>
  <c r="S39" i="66"/>
  <c r="S38" i="66"/>
  <c r="S37" i="66"/>
  <c r="S36" i="66"/>
  <c r="S35" i="66"/>
  <c r="S34" i="66"/>
  <c r="S33" i="66"/>
  <c r="S32" i="66"/>
  <c r="S31" i="66"/>
  <c r="S30" i="66"/>
  <c r="S29" i="66"/>
  <c r="S28" i="66"/>
  <c r="S27" i="66"/>
  <c r="S26" i="66"/>
  <c r="S25" i="66"/>
  <c r="S24" i="66"/>
  <c r="S23" i="66"/>
  <c r="S22" i="66"/>
  <c r="S21" i="66"/>
  <c r="S20" i="66"/>
  <c r="S19" i="66"/>
  <c r="S18" i="66"/>
  <c r="S17" i="66"/>
  <c r="S16" i="66"/>
  <c r="S15" i="66"/>
  <c r="S14" i="66"/>
  <c r="S13" i="66"/>
  <c r="S12" i="66"/>
  <c r="S11" i="66"/>
  <c r="S10" i="66"/>
  <c r="S9" i="66"/>
  <c r="S8" i="66"/>
  <c r="S7" i="66"/>
  <c r="S6" i="66"/>
  <c r="S5" i="66"/>
  <c r="R58" i="66"/>
  <c r="R57" i="66"/>
  <c r="R56" i="66"/>
  <c r="R55" i="66"/>
  <c r="R54" i="66"/>
  <c r="R53" i="66"/>
  <c r="R52" i="66"/>
  <c r="R51" i="66"/>
  <c r="R50" i="66"/>
  <c r="R49" i="66"/>
  <c r="R48" i="66"/>
  <c r="R47" i="66"/>
  <c r="R46" i="66"/>
  <c r="R45" i="66"/>
  <c r="R44" i="66"/>
  <c r="R43" i="66"/>
  <c r="R42" i="66"/>
  <c r="R41" i="66"/>
  <c r="R40" i="66"/>
  <c r="R39" i="66"/>
  <c r="R38" i="66"/>
  <c r="R37" i="66"/>
  <c r="R36" i="66"/>
  <c r="R35" i="66"/>
  <c r="R34" i="66"/>
  <c r="R33" i="66"/>
  <c r="R32" i="66"/>
  <c r="R31" i="66"/>
  <c r="R30" i="66"/>
  <c r="R29" i="66"/>
  <c r="R28" i="66"/>
  <c r="R27" i="66"/>
  <c r="R26" i="66"/>
  <c r="R25" i="66"/>
  <c r="R24" i="66"/>
  <c r="R23" i="66"/>
  <c r="R22" i="66"/>
  <c r="R21" i="66"/>
  <c r="R20" i="66"/>
  <c r="R19" i="66"/>
  <c r="R18" i="66"/>
  <c r="R17" i="66"/>
  <c r="R16" i="66"/>
  <c r="R15" i="66"/>
  <c r="R14" i="66"/>
  <c r="R13" i="66"/>
  <c r="R12" i="66"/>
  <c r="R11" i="66"/>
  <c r="R10" i="66"/>
  <c r="R9" i="66"/>
  <c r="R8" i="66"/>
  <c r="R7" i="66"/>
  <c r="R6" i="66"/>
  <c r="R5" i="66"/>
  <c r="S58" i="22"/>
  <c r="S57" i="22"/>
  <c r="S56" i="22"/>
  <c r="S55" i="22"/>
  <c r="S54" i="22"/>
  <c r="S53" i="22"/>
  <c r="S52" i="22"/>
  <c r="S51" i="22"/>
  <c r="S50" i="22"/>
  <c r="S49" i="22"/>
  <c r="S48" i="22"/>
  <c r="S47" i="22"/>
  <c r="S46" i="22"/>
  <c r="S45" i="22"/>
  <c r="S44" i="22"/>
  <c r="S43" i="22"/>
  <c r="S42" i="22"/>
  <c r="S41" i="22"/>
  <c r="S40" i="22"/>
  <c r="S39" i="22"/>
  <c r="S38" i="22"/>
  <c r="S37" i="22"/>
  <c r="S36" i="22"/>
  <c r="S35" i="22"/>
  <c r="S34" i="22"/>
  <c r="S33" i="22"/>
  <c r="S32" i="22"/>
  <c r="S31" i="22"/>
  <c r="S30" i="22"/>
  <c r="S29" i="22"/>
  <c r="S28" i="22"/>
  <c r="S27" i="22"/>
  <c r="S26" i="22"/>
  <c r="S25" i="22"/>
  <c r="S24" i="22"/>
  <c r="S23" i="22"/>
  <c r="S22" i="22"/>
  <c r="S21" i="22"/>
  <c r="S20" i="22"/>
  <c r="S19" i="22"/>
  <c r="S18" i="22"/>
  <c r="S17" i="22"/>
  <c r="S16" i="22"/>
  <c r="S15" i="22"/>
  <c r="S14" i="22"/>
  <c r="S13" i="22"/>
  <c r="S12" i="22"/>
  <c r="S11" i="22"/>
  <c r="S10" i="22"/>
  <c r="S9" i="22"/>
  <c r="S8" i="22"/>
  <c r="S7" i="22"/>
  <c r="S6" i="22"/>
  <c r="S5" i="22"/>
  <c r="R58" i="22"/>
  <c r="R57" i="22"/>
  <c r="R56" i="22"/>
  <c r="R55" i="22"/>
  <c r="R54" i="22"/>
  <c r="R53" i="22"/>
  <c r="R52" i="22"/>
  <c r="R51" i="22"/>
  <c r="R50" i="22"/>
  <c r="R49" i="22"/>
  <c r="R48" i="22"/>
  <c r="R47" i="22"/>
  <c r="R46" i="22"/>
  <c r="R45" i="22"/>
  <c r="R44" i="22"/>
  <c r="R43" i="22"/>
  <c r="R42" i="22"/>
  <c r="R41" i="22"/>
  <c r="R40" i="22"/>
  <c r="R39" i="22"/>
  <c r="R38" i="22"/>
  <c r="R37" i="22"/>
  <c r="R36" i="22"/>
  <c r="R35" i="22"/>
  <c r="R34" i="22"/>
  <c r="R33" i="22"/>
  <c r="R32" i="22"/>
  <c r="R31" i="22"/>
  <c r="R30" i="22"/>
  <c r="R29" i="22"/>
  <c r="R28" i="22"/>
  <c r="R27" i="22"/>
  <c r="R26" i="22"/>
  <c r="R25" i="22"/>
  <c r="R24" i="22"/>
  <c r="R23" i="22"/>
  <c r="R22" i="22"/>
  <c r="R21" i="22"/>
  <c r="R20" i="22"/>
  <c r="R19" i="22"/>
  <c r="R18" i="22"/>
  <c r="R17" i="22"/>
  <c r="R16" i="22"/>
  <c r="R15" i="22"/>
  <c r="R14" i="22"/>
  <c r="R13" i="22"/>
  <c r="R12" i="22"/>
  <c r="R11" i="22"/>
  <c r="R10" i="22"/>
  <c r="R9" i="22"/>
  <c r="R8" i="22"/>
  <c r="R7" i="22"/>
  <c r="R6" i="22"/>
  <c r="R5" i="22"/>
  <c r="S31" i="16"/>
  <c r="S30" i="16"/>
  <c r="S29" i="16"/>
  <c r="S28" i="16"/>
  <c r="S27" i="16"/>
  <c r="S26" i="16"/>
  <c r="S25" i="16"/>
  <c r="S24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R31" i="16"/>
  <c r="R30" i="16"/>
  <c r="R29" i="16"/>
  <c r="R28" i="16"/>
  <c r="R27" i="16"/>
  <c r="R26" i="16"/>
  <c r="R25" i="16"/>
  <c r="R24" i="16"/>
  <c r="R23" i="16"/>
  <c r="R22" i="16"/>
  <c r="R21" i="16"/>
  <c r="R20" i="1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P22" i="15"/>
  <c r="P21" i="15"/>
  <c r="P20" i="15"/>
  <c r="P19" i="15"/>
  <c r="P18" i="15"/>
  <c r="P17" i="15"/>
  <c r="P16" i="15"/>
  <c r="P15" i="15"/>
  <c r="P14" i="15"/>
  <c r="P13" i="15"/>
  <c r="P12" i="15"/>
  <c r="P11" i="15"/>
  <c r="P10" i="15"/>
  <c r="P9" i="15"/>
  <c r="P8" i="15"/>
  <c r="P7" i="15"/>
  <c r="P6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R2" i="12" a="1"/>
  <c r="R2" i="13" a="1"/>
  <c r="R2" i="25" a="1"/>
  <c r="R2" i="67" a="1"/>
  <c r="V2" i="18" a="1"/>
  <c r="R2" i="66" a="1"/>
  <c r="R2" i="22" a="1"/>
  <c r="R2" i="16" a="1"/>
  <c r="R2" i="12" l="1"/>
  <c r="R2" i="13"/>
  <c r="R2" i="25"/>
  <c r="R2" i="67"/>
  <c r="V2" i="18"/>
  <c r="R2" i="66"/>
  <c r="R2" i="22"/>
  <c r="R2" i="16"/>
  <c r="O2" i="15" a="1"/>
  <c r="R42" i="25" l="1"/>
  <c r="S42" i="25" s="1"/>
  <c r="R34" i="25"/>
  <c r="S34" i="25" s="1"/>
  <c r="R26" i="25"/>
  <c r="S26" i="25" s="1"/>
  <c r="R18" i="25"/>
  <c r="S18" i="25" s="1"/>
  <c r="R10" i="25"/>
  <c r="S10" i="25" s="1"/>
  <c r="R41" i="25"/>
  <c r="S41" i="25" s="1"/>
  <c r="R33" i="25"/>
  <c r="S33" i="25" s="1"/>
  <c r="R25" i="25"/>
  <c r="S25" i="25" s="1"/>
  <c r="R17" i="25"/>
  <c r="S17" i="25" s="1"/>
  <c r="R9" i="25"/>
  <c r="S9" i="25" s="1"/>
  <c r="R40" i="25"/>
  <c r="S40" i="25" s="1"/>
  <c r="R32" i="25"/>
  <c r="S32" i="25" s="1"/>
  <c r="R24" i="25"/>
  <c r="S24" i="25" s="1"/>
  <c r="R16" i="25"/>
  <c r="S16" i="25" s="1"/>
  <c r="R8" i="25"/>
  <c r="S8" i="25" s="1"/>
  <c r="R39" i="25"/>
  <c r="S39" i="25" s="1"/>
  <c r="R31" i="25"/>
  <c r="S31" i="25" s="1"/>
  <c r="R23" i="25"/>
  <c r="S23" i="25" s="1"/>
  <c r="R15" i="25"/>
  <c r="S15" i="25" s="1"/>
  <c r="R7" i="25"/>
  <c r="S7" i="25" s="1"/>
  <c r="R38" i="25"/>
  <c r="S38" i="25" s="1"/>
  <c r="R30" i="25"/>
  <c r="S30" i="25" s="1"/>
  <c r="R22" i="25"/>
  <c r="S22" i="25" s="1"/>
  <c r="R14" i="25"/>
  <c r="S14" i="25" s="1"/>
  <c r="R6" i="25"/>
  <c r="S6" i="25" s="1"/>
  <c r="R37" i="25"/>
  <c r="S37" i="25" s="1"/>
  <c r="R29" i="25"/>
  <c r="S29" i="25" s="1"/>
  <c r="R21" i="25"/>
  <c r="S21" i="25" s="1"/>
  <c r="R13" i="25"/>
  <c r="S13" i="25" s="1"/>
  <c r="R5" i="25"/>
  <c r="S5" i="25" s="1"/>
  <c r="R36" i="25"/>
  <c r="S36" i="25" s="1"/>
  <c r="R28" i="25"/>
  <c r="S28" i="25" s="1"/>
  <c r="R20" i="25"/>
  <c r="S20" i="25" s="1"/>
  <c r="R12" i="25"/>
  <c r="S12" i="25" s="1"/>
  <c r="R35" i="25"/>
  <c r="S35" i="25" s="1"/>
  <c r="R27" i="25"/>
  <c r="S27" i="25" s="1"/>
  <c r="R19" i="25"/>
  <c r="S19" i="25" s="1"/>
  <c r="R11" i="25"/>
  <c r="S11" i="25" s="1"/>
  <c r="R36" i="67"/>
  <c r="S36" i="67" s="1"/>
  <c r="R28" i="67"/>
  <c r="S28" i="67" s="1"/>
  <c r="R20" i="67"/>
  <c r="S20" i="67" s="1"/>
  <c r="R12" i="67"/>
  <c r="S12" i="67" s="1"/>
  <c r="R35" i="67"/>
  <c r="S35" i="67" s="1"/>
  <c r="R27" i="67"/>
  <c r="S27" i="67" s="1"/>
  <c r="R19" i="67"/>
  <c r="S19" i="67" s="1"/>
  <c r="R11" i="67"/>
  <c r="S11" i="67" s="1"/>
  <c r="R42" i="67"/>
  <c r="S42" i="67" s="1"/>
  <c r="R34" i="67"/>
  <c r="S34" i="67" s="1"/>
  <c r="R26" i="67"/>
  <c r="S26" i="67" s="1"/>
  <c r="R18" i="67"/>
  <c r="S18" i="67" s="1"/>
  <c r="R10" i="67"/>
  <c r="S10" i="67" s="1"/>
  <c r="R41" i="67"/>
  <c r="S41" i="67" s="1"/>
  <c r="R33" i="67"/>
  <c r="S33" i="67" s="1"/>
  <c r="R25" i="67"/>
  <c r="S25" i="67" s="1"/>
  <c r="R17" i="67"/>
  <c r="S17" i="67" s="1"/>
  <c r="R9" i="67"/>
  <c r="S9" i="67" s="1"/>
  <c r="R40" i="67"/>
  <c r="S40" i="67" s="1"/>
  <c r="R32" i="67"/>
  <c r="S32" i="67" s="1"/>
  <c r="R24" i="67"/>
  <c r="S24" i="67" s="1"/>
  <c r="R16" i="67"/>
  <c r="S16" i="67" s="1"/>
  <c r="R8" i="67"/>
  <c r="S8" i="67" s="1"/>
  <c r="R39" i="67"/>
  <c r="S39" i="67" s="1"/>
  <c r="R31" i="67"/>
  <c r="S31" i="67" s="1"/>
  <c r="R23" i="67"/>
  <c r="S23" i="67" s="1"/>
  <c r="R15" i="67"/>
  <c r="S15" i="67" s="1"/>
  <c r="R7" i="67"/>
  <c r="S7" i="67" s="1"/>
  <c r="R38" i="67"/>
  <c r="S38" i="67" s="1"/>
  <c r="R30" i="67"/>
  <c r="S30" i="67" s="1"/>
  <c r="R22" i="67"/>
  <c r="S22" i="67" s="1"/>
  <c r="R14" i="67"/>
  <c r="S14" i="67" s="1"/>
  <c r="R6" i="67"/>
  <c r="S6" i="67" s="1"/>
  <c r="R37" i="67"/>
  <c r="S37" i="67" s="1"/>
  <c r="R29" i="67"/>
  <c r="S29" i="67" s="1"/>
  <c r="R21" i="67"/>
  <c r="S21" i="67" s="1"/>
  <c r="R13" i="67"/>
  <c r="S13" i="67" s="1"/>
  <c r="R5" i="67"/>
  <c r="S5" i="67" s="1"/>
  <c r="O2" i="15"/>
  <c r="T5" i="20" l="1" a="1"/>
  <c r="T5" i="20" s="1"/>
  <c r="T6" i="20"/>
  <c r="Z5" i="12" a="1"/>
  <c r="Z9" i="12" s="1"/>
  <c r="Z5" i="13" a="1"/>
  <c r="Z10" i="13" s="1"/>
  <c r="W5" i="67" a="1"/>
  <c r="W11" i="67" s="1"/>
  <c r="W5" i="25" a="1"/>
  <c r="W21" i="25" s="1"/>
  <c r="AA5" i="18" a="1"/>
  <c r="AA5" i="18" s="1"/>
  <c r="W5" i="66" a="1"/>
  <c r="W10" i="66" s="1"/>
  <c r="W5" i="22" a="1"/>
  <c r="W11" i="22" s="1"/>
  <c r="W5" i="16" a="1"/>
  <c r="W9" i="16" s="1"/>
  <c r="T5" i="15" a="1"/>
  <c r="T8" i="15" s="1"/>
  <c r="Z31" i="12" l="1"/>
  <c r="Z20" i="12"/>
  <c r="Z23" i="12"/>
  <c r="Z15" i="12"/>
  <c r="Z12" i="12"/>
  <c r="Z36" i="12"/>
  <c r="Z28" i="12"/>
  <c r="Z39" i="12"/>
  <c r="Z7" i="12"/>
  <c r="Z16" i="13"/>
  <c r="Z8" i="13"/>
  <c r="Z5" i="13"/>
  <c r="Z36" i="13"/>
  <c r="Z12" i="13"/>
  <c r="Z21" i="13"/>
  <c r="Z37" i="13"/>
  <c r="Z13" i="13"/>
  <c r="Z32" i="13"/>
  <c r="Z29" i="13"/>
  <c r="Z28" i="13"/>
  <c r="Z24" i="13"/>
  <c r="Z40" i="13"/>
  <c r="Z20" i="13"/>
  <c r="W18" i="67"/>
  <c r="W38" i="67"/>
  <c r="W29" i="67"/>
  <c r="W20" i="67"/>
  <c r="W10" i="67"/>
  <c r="W37" i="67"/>
  <c r="W7" i="67"/>
  <c r="W9" i="67"/>
  <c r="W25" i="67"/>
  <c r="W33" i="67"/>
  <c r="W24" i="67"/>
  <c r="W15" i="67"/>
  <c r="W6" i="67"/>
  <c r="W41" i="67"/>
  <c r="W32" i="67"/>
  <c r="W23" i="67"/>
  <c r="W14" i="67"/>
  <c r="W5" i="67"/>
  <c r="W28" i="67"/>
  <c r="W36" i="67"/>
  <c r="W26" i="67"/>
  <c r="W17" i="67"/>
  <c r="W8" i="67"/>
  <c r="W34" i="67"/>
  <c r="W16" i="67"/>
  <c r="W40" i="67"/>
  <c r="W31" i="67"/>
  <c r="W22" i="67"/>
  <c r="W13" i="67"/>
  <c r="W39" i="67"/>
  <c r="W30" i="67"/>
  <c r="W21" i="67"/>
  <c r="W12" i="67"/>
  <c r="W26" i="25"/>
  <c r="W25" i="25"/>
  <c r="W34" i="25"/>
  <c r="W39" i="25"/>
  <c r="W28" i="25"/>
  <c r="W17" i="25"/>
  <c r="W8" i="25"/>
  <c r="W24" i="25"/>
  <c r="W23" i="25"/>
  <c r="W16" i="25"/>
  <c r="W6" i="25"/>
  <c r="W5" i="25"/>
  <c r="W13" i="25"/>
  <c r="W42" i="25"/>
  <c r="W32" i="25"/>
  <c r="W22" i="25"/>
  <c r="W12" i="25"/>
  <c r="W41" i="25"/>
  <c r="W31" i="25"/>
  <c r="W20" i="25"/>
  <c r="W10" i="25"/>
  <c r="W38" i="25"/>
  <c r="W7" i="25"/>
  <c r="W36" i="25"/>
  <c r="W15" i="25"/>
  <c r="W14" i="25"/>
  <c r="W33" i="25"/>
  <c r="W40" i="25"/>
  <c r="W30" i="25"/>
  <c r="W18" i="25"/>
  <c r="W9" i="25"/>
  <c r="AA8" i="18"/>
  <c r="AA36" i="18"/>
  <c r="AA24" i="18"/>
  <c r="AA11" i="18"/>
  <c r="AA35" i="18"/>
  <c r="AA33" i="18"/>
  <c r="AA32" i="18"/>
  <c r="AA17" i="18"/>
  <c r="AA41" i="18"/>
  <c r="AA28" i="18"/>
  <c r="AA16" i="18"/>
  <c r="AA23" i="18"/>
  <c r="AA9" i="18"/>
  <c r="AA44" i="18"/>
  <c r="AA7" i="18"/>
  <c r="AA31" i="18"/>
  <c r="AA40" i="18"/>
  <c r="AA27" i="18"/>
  <c r="AA15" i="18"/>
  <c r="AA20" i="18"/>
  <c r="AA19" i="18"/>
  <c r="AA43" i="18"/>
  <c r="AA39" i="18"/>
  <c r="AA25" i="18"/>
  <c r="AA12" i="18"/>
  <c r="W13" i="66"/>
  <c r="W5" i="66"/>
  <c r="W45" i="66"/>
  <c r="W29" i="66"/>
  <c r="W21" i="66"/>
  <c r="W29" i="22"/>
  <c r="W28" i="22"/>
  <c r="W37" i="22"/>
  <c r="W5" i="22"/>
  <c r="W57" i="22"/>
  <c r="W52" i="22"/>
  <c r="W41" i="22"/>
  <c r="W30" i="22"/>
  <c r="W20" i="22"/>
  <c r="W9" i="22"/>
  <c r="W7" i="22"/>
  <c r="W15" i="22"/>
  <c r="W39" i="22"/>
  <c r="W49" i="22"/>
  <c r="W47" i="22"/>
  <c r="W46" i="22"/>
  <c r="W25" i="22"/>
  <c r="W55" i="22"/>
  <c r="W45" i="22"/>
  <c r="W34" i="22"/>
  <c r="W23" i="22"/>
  <c r="W13" i="22"/>
  <c r="W17" i="22"/>
  <c r="W26" i="22"/>
  <c r="W12" i="22"/>
  <c r="W50" i="22"/>
  <c r="W18" i="22"/>
  <c r="W38" i="22"/>
  <c r="W6" i="22"/>
  <c r="W58" i="22"/>
  <c r="W36" i="22"/>
  <c r="W14" i="22"/>
  <c r="W54" i="22"/>
  <c r="W44" i="22"/>
  <c r="W33" i="22"/>
  <c r="W22" i="22"/>
  <c r="W53" i="22"/>
  <c r="W42" i="22"/>
  <c r="W31" i="22"/>
  <c r="W21" i="22"/>
  <c r="W10" i="22"/>
  <c r="W22" i="16"/>
  <c r="W30" i="16"/>
  <c r="W29" i="16"/>
  <c r="W24" i="16"/>
  <c r="W15" i="16"/>
  <c r="W6" i="16"/>
  <c r="W5" i="16"/>
  <c r="W12" i="16"/>
  <c r="W11" i="16"/>
  <c r="W14" i="16"/>
  <c r="W21" i="16"/>
  <c r="W20" i="16"/>
  <c r="W28" i="16"/>
  <c r="W19" i="16"/>
  <c r="W10" i="16"/>
  <c r="W23" i="16"/>
  <c r="W31" i="16"/>
  <c r="W8" i="16"/>
  <c r="W13" i="16"/>
  <c r="W27" i="16"/>
  <c r="W18" i="16"/>
  <c r="W26" i="16"/>
  <c r="W16" i="16"/>
  <c r="W7" i="16"/>
  <c r="T20" i="15"/>
  <c r="T12" i="15"/>
  <c r="T19" i="15"/>
  <c r="T11" i="15"/>
  <c r="W53" i="66"/>
  <c r="W37" i="66"/>
  <c r="W36" i="66"/>
  <c r="W12" i="66"/>
  <c r="T17" i="15"/>
  <c r="T15" i="15"/>
  <c r="T7" i="15"/>
  <c r="W57" i="66"/>
  <c r="W49" i="66"/>
  <c r="W41" i="66"/>
  <c r="W33" i="66"/>
  <c r="W25" i="66"/>
  <c r="W17" i="66"/>
  <c r="W9" i="66"/>
  <c r="W35" i="25"/>
  <c r="W27" i="25"/>
  <c r="W19" i="25"/>
  <c r="W11" i="25"/>
  <c r="W42" i="67"/>
  <c r="Z41" i="13"/>
  <c r="Z33" i="13"/>
  <c r="Z25" i="13"/>
  <c r="Z17" i="13"/>
  <c r="Z9" i="13"/>
  <c r="Z40" i="12"/>
  <c r="Z32" i="12"/>
  <c r="Z24" i="12"/>
  <c r="Z16" i="12"/>
  <c r="Z8" i="12"/>
  <c r="T22" i="15"/>
  <c r="T14" i="15"/>
  <c r="T6" i="15"/>
  <c r="W56" i="66"/>
  <c r="W48" i="66"/>
  <c r="W40" i="66"/>
  <c r="W32" i="66"/>
  <c r="W24" i="66"/>
  <c r="W16" i="66"/>
  <c r="W8" i="66"/>
  <c r="T21" i="15"/>
  <c r="T13" i="15"/>
  <c r="T5" i="15"/>
  <c r="W25" i="16"/>
  <c r="W17" i="16"/>
  <c r="W56" i="22"/>
  <c r="W48" i="22"/>
  <c r="W40" i="22"/>
  <c r="W32" i="22"/>
  <c r="W24" i="22"/>
  <c r="W16" i="22"/>
  <c r="W8" i="22"/>
  <c r="W55" i="66"/>
  <c r="W47" i="66"/>
  <c r="W39" i="66"/>
  <c r="W31" i="66"/>
  <c r="W23" i="66"/>
  <c r="W15" i="66"/>
  <c r="W7" i="66"/>
  <c r="AA42" i="18"/>
  <c r="AA34" i="18"/>
  <c r="AA26" i="18"/>
  <c r="AA18" i="18"/>
  <c r="AA10" i="18"/>
  <c r="Z39" i="13"/>
  <c r="Z31" i="13"/>
  <c r="Z23" i="13"/>
  <c r="Z15" i="13"/>
  <c r="Z7" i="13"/>
  <c r="Z38" i="12"/>
  <c r="Z30" i="12"/>
  <c r="Z22" i="12"/>
  <c r="Z14" i="12"/>
  <c r="Z6" i="12"/>
  <c r="W54" i="66"/>
  <c r="W46" i="66"/>
  <c r="W38" i="66"/>
  <c r="W30" i="66"/>
  <c r="W22" i="66"/>
  <c r="W14" i="66"/>
  <c r="W6" i="66"/>
  <c r="Z38" i="13"/>
  <c r="Z30" i="13"/>
  <c r="Z22" i="13"/>
  <c r="Z14" i="13"/>
  <c r="Z6" i="13"/>
  <c r="Z37" i="12"/>
  <c r="Z29" i="12"/>
  <c r="Z21" i="12"/>
  <c r="Z13" i="12"/>
  <c r="Z5" i="12"/>
  <c r="T10" i="15"/>
  <c r="W44" i="66"/>
  <c r="W20" i="66"/>
  <c r="Z35" i="12"/>
  <c r="Z27" i="12"/>
  <c r="Z19" i="12"/>
  <c r="Z11" i="12"/>
  <c r="T9" i="15"/>
  <c r="W51" i="66"/>
  <c r="W43" i="66"/>
  <c r="W35" i="66"/>
  <c r="W27" i="66"/>
  <c r="W19" i="66"/>
  <c r="W11" i="66"/>
  <c r="AA46" i="18"/>
  <c r="AA38" i="18"/>
  <c r="AA30" i="18"/>
  <c r="AA22" i="18"/>
  <c r="AA14" i="18"/>
  <c r="AA6" i="18"/>
  <c r="W37" i="25"/>
  <c r="W29" i="25"/>
  <c r="Z35" i="13"/>
  <c r="Z27" i="13"/>
  <c r="Z19" i="13"/>
  <c r="Z11" i="13"/>
  <c r="Z42" i="12"/>
  <c r="Z34" i="12"/>
  <c r="Z26" i="12"/>
  <c r="Z18" i="12"/>
  <c r="Z10" i="12"/>
  <c r="T18" i="15"/>
  <c r="W52" i="66"/>
  <c r="W28" i="66"/>
  <c r="T16" i="15"/>
  <c r="W51" i="22"/>
  <c r="W43" i="22"/>
  <c r="W35" i="22"/>
  <c r="W27" i="22"/>
  <c r="W19" i="22"/>
  <c r="W58" i="66"/>
  <c r="W50" i="66"/>
  <c r="W42" i="66"/>
  <c r="W34" i="66"/>
  <c r="W26" i="66"/>
  <c r="W18" i="66"/>
  <c r="AA45" i="18"/>
  <c r="AA37" i="18"/>
  <c r="AA29" i="18"/>
  <c r="AA21" i="18"/>
  <c r="AA13" i="18"/>
  <c r="W35" i="67"/>
  <c r="W27" i="67"/>
  <c r="W19" i="67"/>
  <c r="Z42" i="13"/>
  <c r="Z34" i="13"/>
  <c r="Z26" i="13"/>
  <c r="Z18" i="13"/>
  <c r="Z41" i="12"/>
  <c r="Z33" i="12"/>
  <c r="Z25" i="12"/>
  <c r="Z17" i="12"/>
  <c r="L2" i="15"/>
  <c r="L15" i="15" s="1"/>
  <c r="L16" i="15" l="1"/>
  <c r="L17" i="15"/>
  <c r="L18" i="15"/>
  <c r="L11" i="15"/>
  <c r="L19" i="15"/>
  <c r="L12" i="15"/>
  <c r="L20" i="15"/>
  <c r="L13" i="15"/>
  <c r="L21" i="15"/>
  <c r="L14" i="15"/>
  <c r="L22" i="15"/>
  <c r="Q5" i="18" a="1"/>
  <c r="D5" i="18" a="1"/>
  <c r="D5" i="18" l="1"/>
  <c r="D22" i="18"/>
  <c r="D39" i="18"/>
  <c r="D25" i="18"/>
  <c r="D11" i="18"/>
  <c r="D36" i="18"/>
  <c r="D13" i="18"/>
  <c r="D30" i="18"/>
  <c r="D8" i="18"/>
  <c r="D33" i="18"/>
  <c r="D19" i="18"/>
  <c r="D44" i="18"/>
  <c r="D21" i="18"/>
  <c r="D38" i="18"/>
  <c r="D16" i="18"/>
  <c r="D41" i="18"/>
  <c r="D27" i="18"/>
  <c r="D29" i="18"/>
  <c r="D46" i="18"/>
  <c r="D24" i="18"/>
  <c r="D10" i="18"/>
  <c r="D35" i="18"/>
  <c r="D37" i="18"/>
  <c r="D7" i="18"/>
  <c r="D32" i="18"/>
  <c r="D18" i="18"/>
  <c r="D43" i="18"/>
  <c r="D45" i="18"/>
  <c r="D15" i="18"/>
  <c r="D40" i="18"/>
  <c r="D26" i="18"/>
  <c r="D12" i="18"/>
  <c r="D6" i="18"/>
  <c r="D20" i="18"/>
  <c r="D14" i="18"/>
  <c r="D28" i="18"/>
  <c r="D23" i="18"/>
  <c r="D31" i="18"/>
  <c r="D9" i="18"/>
  <c r="D17" i="18"/>
  <c r="D34" i="18"/>
  <c r="D42" i="18"/>
  <c r="Q44" i="18"/>
  <c r="Q14" i="18"/>
  <c r="Q31" i="18"/>
  <c r="Q17" i="18"/>
  <c r="Q42" i="18"/>
  <c r="Q5" i="18"/>
  <c r="Q22" i="18"/>
  <c r="Q39" i="18"/>
  <c r="Q25" i="18"/>
  <c r="Q11" i="18"/>
  <c r="Q13" i="18"/>
  <c r="Q30" i="18"/>
  <c r="Q8" i="18"/>
  <c r="Q33" i="18"/>
  <c r="Q19" i="18"/>
  <c r="Q21" i="18"/>
  <c r="Q38" i="18"/>
  <c r="Q16" i="18"/>
  <c r="Q41" i="18"/>
  <c r="Q27" i="18"/>
  <c r="Q12" i="18"/>
  <c r="Q29" i="18"/>
  <c r="Q46" i="18"/>
  <c r="Q24" i="18"/>
  <c r="Q10" i="18"/>
  <c r="Q35" i="18"/>
  <c r="Q15" i="18"/>
  <c r="Q43" i="18"/>
  <c r="Q20" i="18"/>
  <c r="Q23" i="18"/>
  <c r="Q28" i="18"/>
  <c r="Q32" i="18"/>
  <c r="Q36" i="18"/>
  <c r="Q40" i="18"/>
  <c r="Q37" i="18"/>
  <c r="Q9" i="18"/>
  <c r="Q45" i="18"/>
  <c r="Q18" i="18"/>
  <c r="Q6" i="18"/>
  <c r="Q26" i="18"/>
  <c r="Q7" i="18"/>
  <c r="Q34" i="18"/>
  <c r="D4" i="63"/>
  <c r="D6" i="63"/>
  <c r="D7" i="63"/>
  <c r="D8" i="63"/>
  <c r="D9" i="63"/>
  <c r="D10" i="63"/>
  <c r="D11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26" i="63"/>
  <c r="D27" i="63"/>
  <c r="D28" i="63"/>
  <c r="D29" i="63"/>
  <c r="D30" i="63"/>
  <c r="D31" i="63"/>
  <c r="D32" i="63"/>
  <c r="D33" i="63"/>
  <c r="D34" i="63"/>
  <c r="D35" i="63"/>
  <c r="D36" i="63"/>
  <c r="D37" i="63"/>
  <c r="D38" i="63"/>
  <c r="D39" i="63"/>
  <c r="D40" i="63"/>
  <c r="D41" i="63"/>
  <c r="D42" i="63"/>
  <c r="D43" i="63"/>
  <c r="D5" i="63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N42" i="67"/>
  <c r="D42" i="67"/>
  <c r="C42" i="67"/>
  <c r="E42" i="67" s="1"/>
  <c r="B42" i="67"/>
  <c r="N41" i="67"/>
  <c r="D41" i="67"/>
  <c r="C41" i="67"/>
  <c r="B41" i="67"/>
  <c r="N40" i="67"/>
  <c r="D40" i="67"/>
  <c r="C40" i="67"/>
  <c r="B40" i="67"/>
  <c r="N39" i="67"/>
  <c r="D39" i="67"/>
  <c r="C39" i="67"/>
  <c r="B39" i="67"/>
  <c r="N38" i="67"/>
  <c r="D38" i="67"/>
  <c r="C38" i="67"/>
  <c r="B38" i="67"/>
  <c r="N37" i="67"/>
  <c r="D37" i="67"/>
  <c r="C37" i="67"/>
  <c r="B37" i="67"/>
  <c r="N36" i="67"/>
  <c r="D36" i="67"/>
  <c r="C36" i="67"/>
  <c r="B36" i="67"/>
  <c r="N35" i="67"/>
  <c r="D35" i="67"/>
  <c r="C35" i="67"/>
  <c r="B35" i="67"/>
  <c r="N34" i="67"/>
  <c r="D34" i="67"/>
  <c r="C34" i="67"/>
  <c r="E34" i="67" s="1"/>
  <c r="B34" i="67"/>
  <c r="N33" i="67"/>
  <c r="D33" i="67"/>
  <c r="C33" i="67"/>
  <c r="B33" i="67"/>
  <c r="N32" i="67"/>
  <c r="D32" i="67"/>
  <c r="C32" i="67"/>
  <c r="B32" i="67"/>
  <c r="N31" i="67"/>
  <c r="D31" i="67"/>
  <c r="C31" i="67"/>
  <c r="B31" i="67"/>
  <c r="N30" i="67"/>
  <c r="D30" i="67"/>
  <c r="C30" i="67"/>
  <c r="B30" i="67"/>
  <c r="N29" i="67"/>
  <c r="D29" i="67"/>
  <c r="C29" i="67"/>
  <c r="B29" i="67"/>
  <c r="N28" i="67"/>
  <c r="D28" i="67"/>
  <c r="C28" i="67"/>
  <c r="B28" i="67"/>
  <c r="N27" i="67"/>
  <c r="D27" i="67"/>
  <c r="C27" i="67"/>
  <c r="B27" i="67"/>
  <c r="N26" i="67"/>
  <c r="D26" i="67"/>
  <c r="C26" i="67"/>
  <c r="B26" i="67"/>
  <c r="N25" i="67"/>
  <c r="D25" i="67"/>
  <c r="C25" i="67"/>
  <c r="B25" i="67"/>
  <c r="N24" i="67"/>
  <c r="D24" i="67"/>
  <c r="C24" i="67"/>
  <c r="B24" i="67"/>
  <c r="N23" i="67"/>
  <c r="D23" i="67"/>
  <c r="C23" i="67"/>
  <c r="B23" i="67"/>
  <c r="N22" i="67"/>
  <c r="D22" i="67"/>
  <c r="C22" i="67"/>
  <c r="B22" i="67"/>
  <c r="N21" i="67"/>
  <c r="D21" i="67"/>
  <c r="C21" i="67"/>
  <c r="B21" i="67"/>
  <c r="N20" i="67"/>
  <c r="D20" i="67"/>
  <c r="C20" i="67"/>
  <c r="B20" i="67"/>
  <c r="N19" i="67"/>
  <c r="D19" i="67"/>
  <c r="C19" i="67"/>
  <c r="B19" i="67"/>
  <c r="N18" i="67"/>
  <c r="D18" i="67"/>
  <c r="C18" i="67"/>
  <c r="B18" i="67"/>
  <c r="N17" i="67"/>
  <c r="D17" i="67"/>
  <c r="C17" i="67"/>
  <c r="B17" i="67"/>
  <c r="N16" i="67"/>
  <c r="D16" i="67"/>
  <c r="C16" i="67"/>
  <c r="B16" i="67"/>
  <c r="N15" i="67"/>
  <c r="D15" i="67"/>
  <c r="C15" i="67"/>
  <c r="B15" i="67"/>
  <c r="N14" i="67"/>
  <c r="D14" i="67"/>
  <c r="C14" i="67"/>
  <c r="B14" i="67"/>
  <c r="N13" i="67"/>
  <c r="D13" i="67"/>
  <c r="C13" i="67"/>
  <c r="B13" i="67"/>
  <c r="N12" i="67"/>
  <c r="D12" i="67"/>
  <c r="C12" i="67"/>
  <c r="B12" i="67"/>
  <c r="N11" i="67"/>
  <c r="D11" i="67"/>
  <c r="C11" i="67"/>
  <c r="B11" i="67"/>
  <c r="N10" i="67"/>
  <c r="D10" i="67"/>
  <c r="C10" i="67"/>
  <c r="B10" i="67"/>
  <c r="N9" i="67"/>
  <c r="D9" i="67"/>
  <c r="C9" i="67"/>
  <c r="B9" i="67"/>
  <c r="N8" i="67"/>
  <c r="D8" i="67"/>
  <c r="C8" i="67"/>
  <c r="B8" i="67"/>
  <c r="N7" i="67"/>
  <c r="D7" i="67"/>
  <c r="C7" i="67"/>
  <c r="B7" i="67"/>
  <c r="N6" i="67"/>
  <c r="D6" i="67"/>
  <c r="C6" i="67"/>
  <c r="B6" i="67"/>
  <c r="N5" i="67"/>
  <c r="D5" i="67"/>
  <c r="C5" i="67"/>
  <c r="B5" i="67"/>
  <c r="B6" i="25"/>
  <c r="C6" i="25"/>
  <c r="D6" i="25"/>
  <c r="B7" i="25"/>
  <c r="C7" i="25"/>
  <c r="D7" i="25"/>
  <c r="B8" i="25"/>
  <c r="C8" i="25"/>
  <c r="D8" i="25"/>
  <c r="B9" i="25"/>
  <c r="C9" i="25"/>
  <c r="D9" i="25"/>
  <c r="B10" i="25"/>
  <c r="C10" i="25"/>
  <c r="D10" i="25"/>
  <c r="B11" i="25"/>
  <c r="C11" i="25"/>
  <c r="D11" i="25"/>
  <c r="B12" i="25"/>
  <c r="C12" i="25"/>
  <c r="D12" i="25"/>
  <c r="B13" i="25"/>
  <c r="C13" i="25"/>
  <c r="D13" i="25"/>
  <c r="B14" i="25"/>
  <c r="C14" i="25"/>
  <c r="D14" i="25"/>
  <c r="B15" i="25"/>
  <c r="C15" i="25"/>
  <c r="D15" i="25"/>
  <c r="B16" i="25"/>
  <c r="C16" i="25"/>
  <c r="D16" i="25"/>
  <c r="B17" i="25"/>
  <c r="C17" i="25"/>
  <c r="D17" i="25"/>
  <c r="B18" i="25"/>
  <c r="C18" i="25"/>
  <c r="D18" i="25"/>
  <c r="B19" i="25"/>
  <c r="C19" i="25"/>
  <c r="D19" i="25"/>
  <c r="B20" i="25"/>
  <c r="C20" i="25"/>
  <c r="D20" i="25"/>
  <c r="B21" i="25"/>
  <c r="C21" i="25"/>
  <c r="D21" i="25"/>
  <c r="B22" i="25"/>
  <c r="C22" i="25"/>
  <c r="D22" i="25"/>
  <c r="B23" i="25"/>
  <c r="C23" i="25"/>
  <c r="D23" i="25"/>
  <c r="B24" i="25"/>
  <c r="C24" i="25"/>
  <c r="D24" i="25"/>
  <c r="B25" i="25"/>
  <c r="C25" i="25"/>
  <c r="D25" i="25"/>
  <c r="B26" i="25"/>
  <c r="C26" i="25"/>
  <c r="D26" i="25"/>
  <c r="B27" i="25"/>
  <c r="C27" i="25"/>
  <c r="D27" i="25"/>
  <c r="B28" i="25"/>
  <c r="C28" i="25"/>
  <c r="D28" i="25"/>
  <c r="B29" i="25"/>
  <c r="C29" i="25"/>
  <c r="D29" i="25"/>
  <c r="B30" i="25"/>
  <c r="C30" i="25"/>
  <c r="D30" i="25"/>
  <c r="B31" i="25"/>
  <c r="C31" i="25"/>
  <c r="D31" i="25"/>
  <c r="B32" i="25"/>
  <c r="C32" i="25"/>
  <c r="D32" i="25"/>
  <c r="B33" i="25"/>
  <c r="C33" i="25"/>
  <c r="D33" i="25"/>
  <c r="B34" i="25"/>
  <c r="C34" i="25"/>
  <c r="D34" i="25"/>
  <c r="B35" i="25"/>
  <c r="C35" i="25"/>
  <c r="D35" i="25"/>
  <c r="B36" i="25"/>
  <c r="C36" i="25"/>
  <c r="D36" i="25"/>
  <c r="B37" i="25"/>
  <c r="C37" i="25"/>
  <c r="D37" i="25"/>
  <c r="B38" i="25"/>
  <c r="C38" i="25"/>
  <c r="D38" i="25"/>
  <c r="B39" i="25"/>
  <c r="C39" i="25"/>
  <c r="D39" i="25"/>
  <c r="B40" i="25"/>
  <c r="C40" i="25"/>
  <c r="D40" i="25"/>
  <c r="B41" i="25"/>
  <c r="C41" i="25"/>
  <c r="D41" i="25"/>
  <c r="B42" i="25"/>
  <c r="C42" i="25"/>
  <c r="D42" i="25"/>
  <c r="C5" i="25"/>
  <c r="D5" i="25"/>
  <c r="B5" i="25"/>
  <c r="L5" i="20"/>
  <c r="K5" i="20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N6" i="66"/>
  <c r="N7" i="66"/>
  <c r="N8" i="66"/>
  <c r="N9" i="66"/>
  <c r="N10" i="66"/>
  <c r="N11" i="66"/>
  <c r="N12" i="66"/>
  <c r="N13" i="66"/>
  <c r="N14" i="66"/>
  <c r="N15" i="66"/>
  <c r="N16" i="66"/>
  <c r="N17" i="66"/>
  <c r="N18" i="66"/>
  <c r="N19" i="66"/>
  <c r="N20" i="66"/>
  <c r="N21" i="66"/>
  <c r="N22" i="66"/>
  <c r="N23" i="66"/>
  <c r="N24" i="66"/>
  <c r="N25" i="66"/>
  <c r="N26" i="66"/>
  <c r="N27" i="66"/>
  <c r="N28" i="66"/>
  <c r="N29" i="66"/>
  <c r="N30" i="66"/>
  <c r="N31" i="66"/>
  <c r="N32" i="66"/>
  <c r="N33" i="66"/>
  <c r="N34" i="66"/>
  <c r="N35" i="66"/>
  <c r="N36" i="66"/>
  <c r="N37" i="66"/>
  <c r="N38" i="66"/>
  <c r="N39" i="66"/>
  <c r="N40" i="66"/>
  <c r="N41" i="66"/>
  <c r="N42" i="66"/>
  <c r="N43" i="66"/>
  <c r="N44" i="66"/>
  <c r="N45" i="66"/>
  <c r="N46" i="66"/>
  <c r="N47" i="66"/>
  <c r="N48" i="66"/>
  <c r="N49" i="66"/>
  <c r="N50" i="66"/>
  <c r="N51" i="66"/>
  <c r="N52" i="66"/>
  <c r="N53" i="66"/>
  <c r="N54" i="66"/>
  <c r="N55" i="66"/>
  <c r="N56" i="66"/>
  <c r="N57" i="66"/>
  <c r="N58" i="66"/>
  <c r="N5" i="66"/>
  <c r="E10" i="22"/>
  <c r="E11" i="22"/>
  <c r="E12" i="22"/>
  <c r="E18" i="22"/>
  <c r="E19" i="22"/>
  <c r="E20" i="22"/>
  <c r="E26" i="22"/>
  <c r="E27" i="22"/>
  <c r="E28" i="22"/>
  <c r="E34" i="22"/>
  <c r="E35" i="22"/>
  <c r="E36" i="22"/>
  <c r="E42" i="22"/>
  <c r="E43" i="22"/>
  <c r="E44" i="22"/>
  <c r="E50" i="22"/>
  <c r="E51" i="22"/>
  <c r="E52" i="22"/>
  <c r="E58" i="22"/>
  <c r="E5" i="22"/>
  <c r="E13" i="66"/>
  <c r="E21" i="66"/>
  <c r="E29" i="66"/>
  <c r="B6" i="66"/>
  <c r="E6" i="66" s="1"/>
  <c r="C6" i="66"/>
  <c r="D6" i="66"/>
  <c r="B7" i="66"/>
  <c r="E7" i="66" s="1"/>
  <c r="C7" i="66"/>
  <c r="D7" i="66"/>
  <c r="B8" i="66"/>
  <c r="E8" i="66" s="1"/>
  <c r="C8" i="66"/>
  <c r="D8" i="66"/>
  <c r="B9" i="66"/>
  <c r="E9" i="66" s="1"/>
  <c r="C9" i="66"/>
  <c r="D9" i="66"/>
  <c r="B10" i="66"/>
  <c r="E10" i="66" s="1"/>
  <c r="C10" i="66"/>
  <c r="D10" i="66"/>
  <c r="B11" i="66"/>
  <c r="E11" i="66" s="1"/>
  <c r="C11" i="66"/>
  <c r="D11" i="66"/>
  <c r="B12" i="66"/>
  <c r="E12" i="66" s="1"/>
  <c r="C12" i="66"/>
  <c r="D12" i="66"/>
  <c r="B13" i="66"/>
  <c r="C13" i="66"/>
  <c r="D13" i="66"/>
  <c r="B14" i="66"/>
  <c r="E14" i="66" s="1"/>
  <c r="C14" i="66"/>
  <c r="D14" i="66"/>
  <c r="B15" i="66"/>
  <c r="E15" i="66" s="1"/>
  <c r="C15" i="66"/>
  <c r="D15" i="66"/>
  <c r="B16" i="66"/>
  <c r="E16" i="66" s="1"/>
  <c r="C16" i="66"/>
  <c r="D16" i="66"/>
  <c r="B17" i="66"/>
  <c r="E17" i="66" s="1"/>
  <c r="C17" i="66"/>
  <c r="D17" i="66"/>
  <c r="B18" i="66"/>
  <c r="E18" i="66" s="1"/>
  <c r="C18" i="66"/>
  <c r="D18" i="66"/>
  <c r="B19" i="66"/>
  <c r="E19" i="66" s="1"/>
  <c r="C19" i="66"/>
  <c r="D19" i="66"/>
  <c r="B20" i="66"/>
  <c r="E20" i="66" s="1"/>
  <c r="C20" i="66"/>
  <c r="D20" i="66"/>
  <c r="B21" i="66"/>
  <c r="C21" i="66"/>
  <c r="D21" i="66"/>
  <c r="B22" i="66"/>
  <c r="E22" i="66" s="1"/>
  <c r="C22" i="66"/>
  <c r="D22" i="66"/>
  <c r="B23" i="66"/>
  <c r="E23" i="66" s="1"/>
  <c r="C23" i="66"/>
  <c r="D23" i="66"/>
  <c r="B24" i="66"/>
  <c r="E24" i="66" s="1"/>
  <c r="C24" i="66"/>
  <c r="D24" i="66"/>
  <c r="B25" i="66"/>
  <c r="E25" i="66" s="1"/>
  <c r="C25" i="66"/>
  <c r="D25" i="66"/>
  <c r="B26" i="66"/>
  <c r="E26" i="66" s="1"/>
  <c r="C26" i="66"/>
  <c r="D26" i="66"/>
  <c r="B27" i="66"/>
  <c r="E27" i="66" s="1"/>
  <c r="C27" i="66"/>
  <c r="D27" i="66"/>
  <c r="B28" i="66"/>
  <c r="E28" i="66" s="1"/>
  <c r="C28" i="66"/>
  <c r="D28" i="66"/>
  <c r="B29" i="66"/>
  <c r="C29" i="66"/>
  <c r="D29" i="66"/>
  <c r="B30" i="66"/>
  <c r="E30" i="66" s="1"/>
  <c r="C30" i="66"/>
  <c r="D30" i="66"/>
  <c r="B31" i="66"/>
  <c r="E31" i="66" s="1"/>
  <c r="C31" i="66"/>
  <c r="D31" i="66"/>
  <c r="B32" i="66"/>
  <c r="E32" i="66" s="1"/>
  <c r="C32" i="66"/>
  <c r="D32" i="66"/>
  <c r="B33" i="66"/>
  <c r="E33" i="66" s="1"/>
  <c r="C33" i="66"/>
  <c r="D33" i="66"/>
  <c r="B34" i="66"/>
  <c r="E34" i="66" s="1"/>
  <c r="C34" i="66"/>
  <c r="D34" i="66"/>
  <c r="B35" i="66"/>
  <c r="E35" i="66" s="1"/>
  <c r="C35" i="66"/>
  <c r="D35" i="66"/>
  <c r="B36" i="66"/>
  <c r="E36" i="66" s="1"/>
  <c r="C36" i="66"/>
  <c r="D36" i="66"/>
  <c r="B37" i="66"/>
  <c r="C37" i="66"/>
  <c r="D37" i="66"/>
  <c r="E37" i="66" s="1"/>
  <c r="B38" i="66"/>
  <c r="E38" i="66" s="1"/>
  <c r="C38" i="66"/>
  <c r="D38" i="66"/>
  <c r="B39" i="66"/>
  <c r="E39" i="66" s="1"/>
  <c r="C39" i="66"/>
  <c r="D39" i="66"/>
  <c r="B40" i="66"/>
  <c r="E40" i="66" s="1"/>
  <c r="C40" i="66"/>
  <c r="D40" i="66"/>
  <c r="B41" i="66"/>
  <c r="E41" i="66" s="1"/>
  <c r="C41" i="66"/>
  <c r="D41" i="66"/>
  <c r="B42" i="66"/>
  <c r="E42" i="66" s="1"/>
  <c r="C42" i="66"/>
  <c r="D42" i="66"/>
  <c r="B43" i="66"/>
  <c r="E43" i="66" s="1"/>
  <c r="C43" i="66"/>
  <c r="D43" i="66"/>
  <c r="B44" i="66"/>
  <c r="E44" i="66" s="1"/>
  <c r="C44" i="66"/>
  <c r="D44" i="66"/>
  <c r="B45" i="66"/>
  <c r="E45" i="66" s="1"/>
  <c r="C45" i="66"/>
  <c r="D45" i="66"/>
  <c r="B46" i="66"/>
  <c r="E46" i="66" s="1"/>
  <c r="C46" i="66"/>
  <c r="D46" i="66"/>
  <c r="B47" i="66"/>
  <c r="E47" i="66" s="1"/>
  <c r="C47" i="66"/>
  <c r="D47" i="66"/>
  <c r="B48" i="66"/>
  <c r="E48" i="66" s="1"/>
  <c r="C48" i="66"/>
  <c r="D48" i="66"/>
  <c r="B49" i="66"/>
  <c r="E49" i="66" s="1"/>
  <c r="C49" i="66"/>
  <c r="D49" i="66"/>
  <c r="B50" i="66"/>
  <c r="E50" i="66" s="1"/>
  <c r="C50" i="66"/>
  <c r="D50" i="66"/>
  <c r="B51" i="66"/>
  <c r="E51" i="66" s="1"/>
  <c r="C51" i="66"/>
  <c r="D51" i="66"/>
  <c r="B52" i="66"/>
  <c r="E52" i="66" s="1"/>
  <c r="C52" i="66"/>
  <c r="D52" i="66"/>
  <c r="B53" i="66"/>
  <c r="E53" i="66" s="1"/>
  <c r="C53" i="66"/>
  <c r="D53" i="66"/>
  <c r="B54" i="66"/>
  <c r="E54" i="66" s="1"/>
  <c r="C54" i="66"/>
  <c r="D54" i="66"/>
  <c r="B55" i="66"/>
  <c r="E55" i="66" s="1"/>
  <c r="C55" i="66"/>
  <c r="D55" i="66"/>
  <c r="B56" i="66"/>
  <c r="E56" i="66" s="1"/>
  <c r="C56" i="66"/>
  <c r="D56" i="66"/>
  <c r="B57" i="66"/>
  <c r="E57" i="66" s="1"/>
  <c r="C57" i="66"/>
  <c r="D57" i="66"/>
  <c r="B58" i="66"/>
  <c r="E58" i="66" s="1"/>
  <c r="C58" i="66"/>
  <c r="D58" i="66"/>
  <c r="D5" i="66"/>
  <c r="C5" i="66"/>
  <c r="B5" i="66"/>
  <c r="E5" i="66" s="1"/>
  <c r="C22" i="15"/>
  <c r="C21" i="15"/>
  <c r="C20" i="15"/>
  <c r="C19" i="15"/>
  <c r="C18" i="15"/>
  <c r="C17" i="15"/>
  <c r="C16" i="15"/>
  <c r="E16" i="15" s="1"/>
  <c r="C15" i="15"/>
  <c r="E15" i="15" s="1"/>
  <c r="C14" i="15"/>
  <c r="C13" i="15"/>
  <c r="C12" i="15"/>
  <c r="C11" i="15"/>
  <c r="C10" i="15"/>
  <c r="E10" i="15" s="1"/>
  <c r="C9" i="15"/>
  <c r="E9" i="15" s="1"/>
  <c r="C8" i="15"/>
  <c r="E8" i="15" s="1"/>
  <c r="C7" i="15"/>
  <c r="E7" i="15" s="1"/>
  <c r="C6" i="15"/>
  <c r="C5" i="15"/>
  <c r="C6" i="22"/>
  <c r="D6" i="22"/>
  <c r="C7" i="22"/>
  <c r="D7" i="22"/>
  <c r="C8" i="22"/>
  <c r="D8" i="22"/>
  <c r="C9" i="22"/>
  <c r="D9" i="22"/>
  <c r="C10" i="22"/>
  <c r="D10" i="22"/>
  <c r="C11" i="22"/>
  <c r="D11" i="22"/>
  <c r="C12" i="22"/>
  <c r="D12" i="22"/>
  <c r="C13" i="22"/>
  <c r="D13" i="22"/>
  <c r="C14" i="22"/>
  <c r="D14" i="22"/>
  <c r="C15" i="22"/>
  <c r="D15" i="22"/>
  <c r="C16" i="22"/>
  <c r="D16" i="22"/>
  <c r="C17" i="22"/>
  <c r="D17" i="22"/>
  <c r="C18" i="22"/>
  <c r="D18" i="22"/>
  <c r="C19" i="22"/>
  <c r="D19" i="22"/>
  <c r="C20" i="22"/>
  <c r="D20" i="22"/>
  <c r="C21" i="22"/>
  <c r="D21" i="22"/>
  <c r="C22" i="22"/>
  <c r="D22" i="22"/>
  <c r="C23" i="22"/>
  <c r="D23" i="22"/>
  <c r="C24" i="22"/>
  <c r="D24" i="22"/>
  <c r="C25" i="22"/>
  <c r="D25" i="22"/>
  <c r="C26" i="22"/>
  <c r="D26" i="22"/>
  <c r="C27" i="22"/>
  <c r="D27" i="22"/>
  <c r="C28" i="22"/>
  <c r="D28" i="22"/>
  <c r="C29" i="22"/>
  <c r="D29" i="22"/>
  <c r="C30" i="22"/>
  <c r="D30" i="22"/>
  <c r="C31" i="22"/>
  <c r="D31" i="22"/>
  <c r="C32" i="22"/>
  <c r="D32" i="22"/>
  <c r="C33" i="22"/>
  <c r="D33" i="22"/>
  <c r="C34" i="22"/>
  <c r="D34" i="22"/>
  <c r="C35" i="22"/>
  <c r="D35" i="22"/>
  <c r="C36" i="22"/>
  <c r="D36" i="22"/>
  <c r="C37" i="22"/>
  <c r="D37" i="22"/>
  <c r="C38" i="22"/>
  <c r="D38" i="22"/>
  <c r="C39" i="22"/>
  <c r="D39" i="22"/>
  <c r="C40" i="22"/>
  <c r="D40" i="22"/>
  <c r="C41" i="22"/>
  <c r="D41" i="22"/>
  <c r="C42" i="22"/>
  <c r="D42" i="22"/>
  <c r="C43" i="22"/>
  <c r="D43" i="22"/>
  <c r="C44" i="22"/>
  <c r="D44" i="22"/>
  <c r="C45" i="22"/>
  <c r="D45" i="22"/>
  <c r="C46" i="22"/>
  <c r="D46" i="22"/>
  <c r="C47" i="22"/>
  <c r="D47" i="22"/>
  <c r="C48" i="22"/>
  <c r="D48" i="22"/>
  <c r="C49" i="22"/>
  <c r="D49" i="22"/>
  <c r="C50" i="22"/>
  <c r="D50" i="22"/>
  <c r="C51" i="22"/>
  <c r="D51" i="22"/>
  <c r="C52" i="22"/>
  <c r="D52" i="22"/>
  <c r="C53" i="22"/>
  <c r="D53" i="22"/>
  <c r="C54" i="22"/>
  <c r="D54" i="22"/>
  <c r="C55" i="22"/>
  <c r="D55" i="22"/>
  <c r="C56" i="22"/>
  <c r="D56" i="22"/>
  <c r="C57" i="22"/>
  <c r="D57" i="22"/>
  <c r="C58" i="22"/>
  <c r="D58" i="22"/>
  <c r="D5" i="22"/>
  <c r="C5" i="22"/>
  <c r="B6" i="22"/>
  <c r="E6" i="22" s="1"/>
  <c r="B7" i="22"/>
  <c r="E7" i="22" s="1"/>
  <c r="B8" i="22"/>
  <c r="E8" i="22" s="1"/>
  <c r="B9" i="22"/>
  <c r="E9" i="22" s="1"/>
  <c r="B10" i="22"/>
  <c r="B11" i="22"/>
  <c r="B12" i="22"/>
  <c r="B13" i="22"/>
  <c r="E13" i="22" s="1"/>
  <c r="B14" i="22"/>
  <c r="E14" i="22" s="1"/>
  <c r="B15" i="22"/>
  <c r="E15" i="22" s="1"/>
  <c r="B16" i="22"/>
  <c r="E16" i="22" s="1"/>
  <c r="B17" i="22"/>
  <c r="E17" i="22" s="1"/>
  <c r="B18" i="22"/>
  <c r="B19" i="22"/>
  <c r="B20" i="22"/>
  <c r="B21" i="22"/>
  <c r="E21" i="22" s="1"/>
  <c r="B22" i="22"/>
  <c r="E22" i="22" s="1"/>
  <c r="B23" i="22"/>
  <c r="E23" i="22" s="1"/>
  <c r="B24" i="22"/>
  <c r="E24" i="22" s="1"/>
  <c r="B25" i="22"/>
  <c r="E25" i="22" s="1"/>
  <c r="B26" i="22"/>
  <c r="B27" i="22"/>
  <c r="B28" i="22"/>
  <c r="B29" i="22"/>
  <c r="E29" i="22" s="1"/>
  <c r="B30" i="22"/>
  <c r="E30" i="22" s="1"/>
  <c r="B31" i="22"/>
  <c r="E31" i="22" s="1"/>
  <c r="B32" i="22"/>
  <c r="E32" i="22" s="1"/>
  <c r="B33" i="22"/>
  <c r="E33" i="22" s="1"/>
  <c r="B34" i="22"/>
  <c r="B35" i="22"/>
  <c r="B36" i="22"/>
  <c r="B37" i="22"/>
  <c r="E37" i="22" s="1"/>
  <c r="B38" i="22"/>
  <c r="E38" i="22" s="1"/>
  <c r="B39" i="22"/>
  <c r="E39" i="22" s="1"/>
  <c r="B40" i="22"/>
  <c r="E40" i="22" s="1"/>
  <c r="B41" i="22"/>
  <c r="E41" i="22" s="1"/>
  <c r="B42" i="22"/>
  <c r="B43" i="22"/>
  <c r="B44" i="22"/>
  <c r="B45" i="22"/>
  <c r="E45" i="22" s="1"/>
  <c r="B46" i="22"/>
  <c r="E46" i="22" s="1"/>
  <c r="B47" i="22"/>
  <c r="E47" i="22" s="1"/>
  <c r="B48" i="22"/>
  <c r="E48" i="22" s="1"/>
  <c r="B49" i="22"/>
  <c r="E49" i="22" s="1"/>
  <c r="B50" i="22"/>
  <c r="B51" i="22"/>
  <c r="B52" i="22"/>
  <c r="B53" i="22"/>
  <c r="E53" i="22" s="1"/>
  <c r="B54" i="22"/>
  <c r="E54" i="22" s="1"/>
  <c r="B55" i="22"/>
  <c r="E55" i="22" s="1"/>
  <c r="B56" i="22"/>
  <c r="E56" i="22" s="1"/>
  <c r="B57" i="22"/>
  <c r="E57" i="22" s="1"/>
  <c r="B58" i="22"/>
  <c r="B5" i="22"/>
  <c r="L5" i="15"/>
  <c r="E22" i="15"/>
  <c r="E17" i="15"/>
  <c r="E18" i="15"/>
  <c r="E19" i="15"/>
  <c r="E20" i="15"/>
  <c r="E21" i="15"/>
  <c r="E14" i="15"/>
  <c r="E11" i="15"/>
  <c r="E12" i="15"/>
  <c r="E13" i="15"/>
  <c r="E6" i="15"/>
  <c r="U8" i="6"/>
  <c r="V8" i="6" s="1"/>
  <c r="U9" i="6"/>
  <c r="V9" i="6" s="1"/>
  <c r="U10" i="6"/>
  <c r="V10" i="6" s="1"/>
  <c r="U11" i="6"/>
  <c r="V11" i="6" s="1"/>
  <c r="U12" i="6"/>
  <c r="V12" i="6" s="1"/>
  <c r="U7" i="6"/>
  <c r="V7" i="6" s="1"/>
  <c r="U6" i="6"/>
  <c r="V6" i="6" s="1"/>
  <c r="Q8" i="6"/>
  <c r="Q9" i="6"/>
  <c r="Q10" i="6"/>
  <c r="Q11" i="6"/>
  <c r="Q12" i="6"/>
  <c r="Q7" i="6"/>
  <c r="Q6" i="6"/>
  <c r="I8" i="6"/>
  <c r="I9" i="6"/>
  <c r="I10" i="6"/>
  <c r="I11" i="6"/>
  <c r="I12" i="6"/>
  <c r="I7" i="6"/>
  <c r="E7" i="6"/>
  <c r="E8" i="6"/>
  <c r="E9" i="6"/>
  <c r="E10" i="6"/>
  <c r="E11" i="6"/>
  <c r="E12" i="6"/>
  <c r="E6" i="6"/>
  <c r="F40" i="66"/>
  <c r="F21" i="67"/>
  <c r="F17" i="15"/>
  <c r="F5" i="67"/>
  <c r="F52" i="66"/>
  <c r="F50" i="66"/>
  <c r="F38" i="66"/>
  <c r="F15" i="15"/>
  <c r="F26" i="66"/>
  <c r="F15" i="67"/>
  <c r="F56" i="66"/>
  <c r="F7" i="15"/>
  <c r="K11" i="6"/>
  <c r="F34" i="67"/>
  <c r="F14" i="66"/>
  <c r="K8" i="6"/>
  <c r="F15" i="66"/>
  <c r="F7" i="67"/>
  <c r="F27" i="67"/>
  <c r="F38" i="67"/>
  <c r="F46" i="66"/>
  <c r="F8" i="15"/>
  <c r="F17" i="66"/>
  <c r="F19" i="66"/>
  <c r="F39" i="67"/>
  <c r="F12" i="67"/>
  <c r="F9" i="66"/>
  <c r="F11" i="15"/>
  <c r="F19" i="67"/>
  <c r="F10" i="67"/>
  <c r="F35" i="66"/>
  <c r="F13" i="15"/>
  <c r="J9" i="6"/>
  <c r="F27" i="66"/>
  <c r="F10" i="15"/>
  <c r="F54" i="66"/>
  <c r="F33" i="67"/>
  <c r="F16" i="67"/>
  <c r="F12" i="15"/>
  <c r="F21" i="15"/>
  <c r="F48" i="66"/>
  <c r="F39" i="66"/>
  <c r="F6" i="67"/>
  <c r="F58" i="66"/>
  <c r="F20" i="67"/>
  <c r="F42" i="66"/>
  <c r="F6" i="66"/>
  <c r="F23" i="66"/>
  <c r="F21" i="66"/>
  <c r="F31" i="67"/>
  <c r="F37" i="67"/>
  <c r="J6" i="6"/>
  <c r="F42" i="67"/>
  <c r="F18" i="67"/>
  <c r="J7" i="6"/>
  <c r="K10" i="6"/>
  <c r="F37" i="66"/>
  <c r="F23" i="67"/>
  <c r="F25" i="67"/>
  <c r="F5" i="66"/>
  <c r="F7" i="66"/>
  <c r="F14" i="15"/>
  <c r="F29" i="66"/>
  <c r="F20" i="15"/>
  <c r="F9" i="15"/>
  <c r="F43" i="66"/>
  <c r="F30" i="67"/>
  <c r="F24" i="66"/>
  <c r="F20" i="66"/>
  <c r="F29" i="67"/>
  <c r="F12" i="66"/>
  <c r="F44" i="66"/>
  <c r="F10" i="66"/>
  <c r="F34" i="66"/>
  <c r="F22" i="66"/>
  <c r="F41" i="66"/>
  <c r="F8" i="66"/>
  <c r="F47" i="66"/>
  <c r="F8" i="67"/>
  <c r="F45" i="66"/>
  <c r="F22" i="67"/>
  <c r="F30" i="66"/>
  <c r="J12" i="6"/>
  <c r="F51" i="66"/>
  <c r="F33" i="66"/>
  <c r="F32" i="67"/>
  <c r="F31" i="66"/>
  <c r="F19" i="15"/>
  <c r="F13" i="67"/>
  <c r="F36" i="66"/>
  <c r="F22" i="15"/>
  <c r="F36" i="67"/>
  <c r="F11" i="66"/>
  <c r="F25" i="66"/>
  <c r="F13" i="66"/>
  <c r="F26" i="67"/>
  <c r="F41" i="67"/>
  <c r="F49" i="66"/>
  <c r="F28" i="66"/>
  <c r="F9" i="67"/>
  <c r="F40" i="67"/>
  <c r="F17" i="67"/>
  <c r="F55" i="66"/>
  <c r="F35" i="67"/>
  <c r="F53" i="66"/>
  <c r="F28" i="67"/>
  <c r="F16" i="15"/>
  <c r="F16" i="66"/>
  <c r="F32" i="66"/>
  <c r="F11" i="67"/>
  <c r="F18" i="66"/>
  <c r="F18" i="15"/>
  <c r="F24" i="67"/>
  <c r="F57" i="66"/>
  <c r="X48" i="66"/>
  <c r="X28" i="66"/>
  <c r="X32" i="66"/>
  <c r="X17" i="66"/>
  <c r="X36" i="66"/>
  <c r="X24" i="66"/>
  <c r="X14" i="66"/>
  <c r="X16" i="66"/>
  <c r="X22" i="66"/>
  <c r="X56" i="66"/>
  <c r="X12" i="66"/>
  <c r="Q5" i="6"/>
  <c r="E9" i="67" l="1"/>
  <c r="E13" i="67"/>
  <c r="E17" i="67"/>
  <c r="E21" i="67"/>
  <c r="E25" i="67"/>
  <c r="E29" i="67"/>
  <c r="E33" i="67"/>
  <c r="E38" i="67"/>
  <c r="O5" i="15"/>
  <c r="E14" i="67"/>
  <c r="E37" i="67"/>
  <c r="E41" i="67"/>
  <c r="E6" i="67"/>
  <c r="E10" i="67"/>
  <c r="E18" i="67"/>
  <c r="E22" i="67"/>
  <c r="E26" i="67"/>
  <c r="E30" i="67"/>
  <c r="E7" i="67"/>
  <c r="E11" i="67"/>
  <c r="E15" i="67"/>
  <c r="E19" i="67"/>
  <c r="E23" i="67"/>
  <c r="E27" i="67"/>
  <c r="E31" i="67"/>
  <c r="E35" i="67"/>
  <c r="E39" i="67"/>
  <c r="E5" i="67"/>
  <c r="E8" i="67"/>
  <c r="E12" i="67"/>
  <c r="E16" i="67"/>
  <c r="E20" i="67"/>
  <c r="E24" i="67"/>
  <c r="E28" i="67"/>
  <c r="E32" i="67"/>
  <c r="E36" i="67"/>
  <c r="E40" i="67"/>
  <c r="G16" i="67"/>
  <c r="G44" i="66"/>
  <c r="G23" i="67"/>
  <c r="G24" i="67"/>
  <c r="G57" i="66"/>
  <c r="G19" i="67"/>
  <c r="G49" i="66"/>
  <c r="G50" i="66"/>
  <c r="G7" i="67"/>
  <c r="G31" i="67"/>
  <c r="G17" i="67"/>
  <c r="G34" i="66"/>
  <c r="G31" i="66"/>
  <c r="G24" i="66"/>
  <c r="G12" i="66"/>
  <c r="G53" i="66"/>
  <c r="G35" i="67"/>
  <c r="G58" i="66"/>
  <c r="G30" i="66"/>
  <c r="G22" i="66"/>
  <c r="G26" i="67"/>
  <c r="G14" i="66"/>
  <c r="G37" i="67"/>
  <c r="K6" i="6"/>
  <c r="G32" i="66"/>
  <c r="G28" i="66"/>
  <c r="G13" i="67"/>
  <c r="G30" i="67"/>
  <c r="G20" i="66"/>
  <c r="G16" i="66"/>
  <c r="G18" i="66"/>
  <c r="G39" i="66"/>
  <c r="G6" i="66"/>
  <c r="G41" i="66"/>
  <c r="G35" i="66"/>
  <c r="G9" i="67"/>
  <c r="G56" i="66"/>
  <c r="G8" i="66"/>
  <c r="G21" i="66"/>
  <c r="G11" i="66"/>
  <c r="G5" i="66"/>
  <c r="G34" i="67"/>
  <c r="G46" i="66"/>
  <c r="G55" i="66"/>
  <c r="G33" i="67"/>
  <c r="G25" i="66"/>
  <c r="G29" i="67"/>
  <c r="G20" i="67"/>
  <c r="G18" i="67"/>
  <c r="G6" i="67"/>
  <c r="G5" i="67"/>
  <c r="G29" i="66"/>
  <c r="G10" i="67"/>
  <c r="G12" i="67"/>
  <c r="G15" i="67"/>
  <c r="K12" i="6"/>
  <c r="G47" i="66"/>
  <c r="G41" i="67"/>
  <c r="G48" i="66"/>
  <c r="G13" i="66"/>
  <c r="M7" i="6"/>
  <c r="G38" i="66"/>
  <c r="G40" i="67"/>
  <c r="G54" i="66"/>
  <c r="G52" i="66"/>
  <c r="G38" i="67"/>
  <c r="G40" i="66"/>
  <c r="G25" i="67"/>
  <c r="G33" i="66"/>
  <c r="G7" i="66"/>
  <c r="G10" i="66"/>
  <c r="G51" i="66"/>
  <c r="G43" i="66"/>
  <c r="G15" i="66"/>
  <c r="G22" i="67"/>
  <c r="G11" i="67"/>
  <c r="G28" i="67"/>
  <c r="K9" i="6"/>
  <c r="K7" i="6"/>
  <c r="G27" i="66"/>
  <c r="G36" i="67"/>
  <c r="G26" i="66"/>
  <c r="F14" i="67"/>
  <c r="G27" i="67"/>
  <c r="G9" i="66"/>
  <c r="G23" i="66"/>
  <c r="G36" i="66"/>
  <c r="G42" i="66"/>
  <c r="G19" i="66"/>
  <c r="M6" i="6"/>
  <c r="G32" i="67"/>
  <c r="G21" i="67"/>
  <c r="G17" i="66"/>
  <c r="G45" i="66"/>
  <c r="G39" i="67"/>
  <c r="G37" i="66"/>
  <c r="G8" i="67"/>
  <c r="G42" i="67"/>
  <c r="X49" i="66"/>
  <c r="X45" i="66"/>
  <c r="X29" i="67"/>
  <c r="X28" i="67"/>
  <c r="X35" i="67"/>
  <c r="X15" i="67"/>
  <c r="X34" i="67"/>
  <c r="X31" i="67"/>
  <c r="X21" i="66"/>
  <c r="X20" i="67"/>
  <c r="X25" i="67"/>
  <c r="X25" i="66"/>
  <c r="X57" i="66"/>
  <c r="U7" i="15"/>
  <c r="X7" i="67"/>
  <c r="X5" i="66"/>
  <c r="X7" i="66"/>
  <c r="X11" i="66"/>
  <c r="X38" i="66"/>
  <c r="X46" i="66"/>
  <c r="U8" i="15"/>
  <c r="X37" i="66"/>
  <c r="X58" i="66"/>
  <c r="X18" i="67"/>
  <c r="X20" i="66"/>
  <c r="X27" i="66"/>
  <c r="U12" i="15"/>
  <c r="X26" i="67"/>
  <c r="X19" i="66"/>
  <c r="X8" i="67"/>
  <c r="X50" i="66"/>
  <c r="X15" i="66"/>
  <c r="X39" i="66"/>
  <c r="X10" i="67"/>
  <c r="U13" i="15"/>
  <c r="U19" i="15"/>
  <c r="X35" i="66"/>
  <c r="X54" i="66"/>
  <c r="X14" i="67"/>
  <c r="X9" i="66"/>
  <c r="X36" i="67"/>
  <c r="X8" i="66"/>
  <c r="X17" i="67"/>
  <c r="X40" i="67"/>
  <c r="X19" i="67"/>
  <c r="X42" i="67"/>
  <c r="X53" i="66"/>
  <c r="X6" i="67"/>
  <c r="X13" i="66"/>
  <c r="X10" i="66"/>
  <c r="X42" i="66"/>
  <c r="X43" i="66"/>
  <c r="X16" i="67"/>
  <c r="X23" i="67"/>
  <c r="X29" i="66"/>
  <c r="U11" i="15"/>
  <c r="X22" i="67"/>
  <c r="X33" i="66"/>
  <c r="X13" i="67"/>
  <c r="X30" i="66"/>
  <c r="X47" i="66"/>
  <c r="X44" i="66"/>
  <c r="U15" i="15"/>
  <c r="U21" i="15"/>
  <c r="U20" i="15"/>
  <c r="X24" i="67"/>
  <c r="X23" i="66"/>
  <c r="U16" i="15"/>
  <c r="X26" i="66"/>
  <c r="X21" i="67"/>
  <c r="X41" i="66"/>
  <c r="U10" i="15"/>
  <c r="X18" i="66"/>
  <c r="U18" i="15"/>
  <c r="U14" i="15"/>
  <c r="X31" i="66"/>
  <c r="X33" i="67"/>
  <c r="X41" i="67"/>
  <c r="X55" i="66"/>
  <c r="X39" i="67"/>
  <c r="X40" i="66"/>
  <c r="X5" i="67"/>
  <c r="X12" i="67"/>
  <c r="X27" i="67"/>
  <c r="U22" i="15"/>
  <c r="U17" i="15"/>
  <c r="U9" i="15"/>
  <c r="X9" i="67"/>
  <c r="X51" i="66"/>
  <c r="X37" i="67"/>
  <c r="X30" i="67"/>
  <c r="X52" i="66"/>
  <c r="X11" i="67"/>
  <c r="X34" i="66"/>
  <c r="X38" i="67"/>
  <c r="X6" i="66"/>
  <c r="X32" i="67"/>
  <c r="G14" i="67"/>
  <c r="X2" i="66"/>
  <c r="P5" i="20" l="1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F5" i="25"/>
  <c r="E5" i="25" l="1"/>
  <c r="F29" i="22"/>
  <c r="F43" i="22"/>
  <c r="F24" i="22"/>
  <c r="F23" i="22"/>
  <c r="F34" i="22"/>
  <c r="F31" i="22"/>
  <c r="F18" i="22"/>
  <c r="F42" i="22"/>
  <c r="F35" i="22"/>
  <c r="F58" i="22"/>
  <c r="F7" i="22"/>
  <c r="F46" i="22"/>
  <c r="F40" i="22"/>
  <c r="F52" i="22"/>
  <c r="F50" i="22"/>
  <c r="F22" i="22"/>
  <c r="F10" i="22"/>
  <c r="F11" i="22"/>
  <c r="G5" i="25"/>
  <c r="F27" i="22"/>
  <c r="F38" i="22"/>
  <c r="F20" i="22"/>
  <c r="F44" i="22"/>
  <c r="F14" i="22"/>
  <c r="F54" i="22"/>
  <c r="F56" i="22"/>
  <c r="F41" i="22"/>
  <c r="F16" i="22"/>
  <c r="F30" i="22"/>
  <c r="F25" i="22"/>
  <c r="F36" i="22"/>
  <c r="F15" i="22"/>
  <c r="F55" i="22"/>
  <c r="F26" i="22"/>
  <c r="F32" i="22"/>
  <c r="F49" i="22"/>
  <c r="F57" i="22"/>
  <c r="F6" i="22"/>
  <c r="F9" i="22"/>
  <c r="F51" i="22"/>
  <c r="F47" i="22"/>
  <c r="F12" i="22"/>
  <c r="F19" i="22"/>
  <c r="F39" i="22"/>
  <c r="F13" i="22"/>
  <c r="F5" i="22"/>
  <c r="F21" i="22"/>
  <c r="F28" i="22"/>
  <c r="F33" i="22"/>
  <c r="F48" i="22"/>
  <c r="F8" i="22"/>
  <c r="F53" i="22"/>
  <c r="F17" i="22"/>
  <c r="F45" i="22"/>
  <c r="F37" i="22"/>
  <c r="I5" i="56" l="1"/>
  <c r="O2" i="67" s="1"/>
  <c r="O5" i="67" s="1" a="1"/>
  <c r="O38" i="67" l="1"/>
  <c r="O30" i="67"/>
  <c r="O22" i="67"/>
  <c r="O14" i="67"/>
  <c r="O6" i="67"/>
  <c r="O36" i="67"/>
  <c r="O33" i="67"/>
  <c r="O37" i="67"/>
  <c r="O29" i="67"/>
  <c r="O21" i="67"/>
  <c r="O13" i="67"/>
  <c r="O5" i="67"/>
  <c r="O28" i="67"/>
  <c r="O20" i="67"/>
  <c r="O12" i="67"/>
  <c r="O25" i="67"/>
  <c r="O40" i="67"/>
  <c r="O32" i="67"/>
  <c r="O8" i="67"/>
  <c r="O35" i="67"/>
  <c r="O27" i="67"/>
  <c r="O19" i="67"/>
  <c r="O11" i="67"/>
  <c r="O9" i="67"/>
  <c r="O42" i="67"/>
  <c r="O34" i="67"/>
  <c r="O26" i="67"/>
  <c r="O18" i="67"/>
  <c r="O10" i="67"/>
  <c r="O41" i="67"/>
  <c r="O17" i="67"/>
  <c r="O16" i="67"/>
  <c r="O24" i="67"/>
  <c r="O23" i="67"/>
  <c r="O39" i="67"/>
  <c r="O31" i="67"/>
  <c r="O15" i="67"/>
  <c r="O7" i="67"/>
  <c r="L8" i="15"/>
  <c r="O2" i="66"/>
  <c r="O5" i="66" s="1" a="1"/>
  <c r="O2" i="25"/>
  <c r="O2" i="12"/>
  <c r="O2" i="22"/>
  <c r="O2" i="16"/>
  <c r="O2" i="13"/>
  <c r="D28" i="56"/>
  <c r="N6" i="12" l="1"/>
  <c r="N14" i="12"/>
  <c r="N22" i="12"/>
  <c r="N30" i="12"/>
  <c r="N38" i="12"/>
  <c r="N7" i="12"/>
  <c r="N15" i="12"/>
  <c r="N23" i="12"/>
  <c r="N31" i="12"/>
  <c r="N39" i="12"/>
  <c r="N8" i="12"/>
  <c r="N16" i="12"/>
  <c r="N24" i="12"/>
  <c r="N32" i="12"/>
  <c r="N40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13" i="12"/>
  <c r="N21" i="12"/>
  <c r="N29" i="12"/>
  <c r="N37" i="12"/>
  <c r="L7" i="15"/>
  <c r="L6" i="15"/>
  <c r="L10" i="15"/>
  <c r="L9" i="15"/>
  <c r="O52" i="66"/>
  <c r="O44" i="66"/>
  <c r="O36" i="66"/>
  <c r="O28" i="66"/>
  <c r="O20" i="66"/>
  <c r="O12" i="66"/>
  <c r="O43" i="66"/>
  <c r="O11" i="66"/>
  <c r="O51" i="66"/>
  <c r="O35" i="66"/>
  <c r="O27" i="66"/>
  <c r="O19" i="66"/>
  <c r="O56" i="66"/>
  <c r="O48" i="66"/>
  <c r="O40" i="66"/>
  <c r="O32" i="66"/>
  <c r="O24" i="66"/>
  <c r="O16" i="66"/>
  <c r="O8" i="66"/>
  <c r="O54" i="66"/>
  <c r="O46" i="66"/>
  <c r="O38" i="66"/>
  <c r="O30" i="66"/>
  <c r="O22" i="66"/>
  <c r="O14" i="66"/>
  <c r="O6" i="66"/>
  <c r="O49" i="66"/>
  <c r="O33" i="66"/>
  <c r="O17" i="66"/>
  <c r="O47" i="66"/>
  <c r="O31" i="66"/>
  <c r="O15" i="66"/>
  <c r="O45" i="66"/>
  <c r="O29" i="66"/>
  <c r="O13" i="66"/>
  <c r="O26" i="66"/>
  <c r="O25" i="66"/>
  <c r="O55" i="66"/>
  <c r="O39" i="66"/>
  <c r="O7" i="66"/>
  <c r="O53" i="66"/>
  <c r="O37" i="66"/>
  <c r="O21" i="66"/>
  <c r="O34" i="66"/>
  <c r="O58" i="66"/>
  <c r="O42" i="66"/>
  <c r="O10" i="66"/>
  <c r="O57" i="66"/>
  <c r="O41" i="66"/>
  <c r="O9" i="66"/>
  <c r="O5" i="66"/>
  <c r="O50" i="66"/>
  <c r="O18" i="66"/>
  <c r="O23" i="66"/>
  <c r="L19" i="6"/>
  <c r="L4" i="15"/>
  <c r="O5" i="12" l="1" a="1"/>
  <c r="O5" i="12" l="1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K25" i="16" s="1"/>
  <c r="L26" i="16"/>
  <c r="K26" i="16" s="1"/>
  <c r="L27" i="16"/>
  <c r="K27" i="16" s="1"/>
  <c r="L28" i="16"/>
  <c r="K28" i="16" s="1"/>
  <c r="L29" i="16"/>
  <c r="L30" i="16"/>
  <c r="K30" i="16" s="1"/>
  <c r="K21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E27" i="16" s="1"/>
  <c r="D28" i="16"/>
  <c r="E28" i="16" s="1"/>
  <c r="D29" i="16"/>
  <c r="E29" i="16" s="1"/>
  <c r="D30" i="16"/>
  <c r="E30" i="16" s="1"/>
  <c r="D31" i="16"/>
  <c r="D20" i="16"/>
  <c r="E20" i="16" s="1"/>
  <c r="F20" i="16"/>
  <c r="F26" i="16"/>
  <c r="F24" i="16"/>
  <c r="F27" i="16"/>
  <c r="F21" i="16"/>
  <c r="F22" i="16"/>
  <c r="F23" i="16"/>
  <c r="F25" i="16"/>
  <c r="F30" i="16"/>
  <c r="F28" i="16"/>
  <c r="F29" i="16"/>
  <c r="N25" i="16" l="1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L8" i="16"/>
  <c r="K8" i="16" s="1"/>
  <c r="L7" i="16"/>
  <c r="K7" i="16" s="1"/>
  <c r="L6" i="16"/>
  <c r="K6" i="16" s="1"/>
  <c r="L11" i="16"/>
  <c r="K11" i="16" s="1"/>
  <c r="D17" i="16"/>
  <c r="E17" i="16" s="1"/>
  <c r="G28" i="16"/>
  <c r="G25" i="16"/>
  <c r="G27" i="16"/>
  <c r="G22" i="16"/>
  <c r="G26" i="16"/>
  <c r="G23" i="16"/>
  <c r="G21" i="16"/>
  <c r="G29" i="16"/>
  <c r="G20" i="16"/>
  <c r="F17" i="16"/>
  <c r="G24" i="16"/>
  <c r="G30" i="16"/>
  <c r="K9" i="16" l="1"/>
  <c r="N9" i="16"/>
  <c r="K17" i="16"/>
  <c r="N17" i="16" s="1"/>
  <c r="E2" i="63"/>
  <c r="G17" i="16"/>
  <c r="E4" i="63" l="1"/>
  <c r="N5" i="6" l="1"/>
  <c r="O5" i="6"/>
  <c r="M5" i="6"/>
  <c r="M9" i="6"/>
  <c r="J13" i="6"/>
  <c r="Q22" i="6"/>
  <c r="V17" i="6"/>
  <c r="Q17" i="6"/>
  <c r="V22" i="6"/>
  <c r="D14" i="56" l="1"/>
  <c r="M8" i="6"/>
  <c r="M10" i="6"/>
  <c r="M11" i="6"/>
  <c r="E38" i="63"/>
  <c r="E14" i="63"/>
  <c r="E43" i="63"/>
  <c r="L7" i="6"/>
  <c r="E42" i="63"/>
  <c r="E7" i="63"/>
  <c r="E21" i="63"/>
  <c r="E22" i="63"/>
  <c r="E34" i="63"/>
  <c r="E29" i="63"/>
  <c r="E27" i="63"/>
  <c r="E31" i="63"/>
  <c r="N11" i="6"/>
  <c r="N12" i="6"/>
  <c r="E24" i="63"/>
  <c r="E37" i="63"/>
  <c r="E11" i="63"/>
  <c r="E28" i="63"/>
  <c r="E19" i="63"/>
  <c r="E30" i="63"/>
  <c r="E18" i="63"/>
  <c r="E20" i="63"/>
  <c r="L8" i="6"/>
  <c r="E26" i="63"/>
  <c r="W22" i="6"/>
  <c r="E5" i="63"/>
  <c r="E12" i="63"/>
  <c r="E32" i="63"/>
  <c r="L9" i="6"/>
  <c r="E13" i="63"/>
  <c r="E40" i="63"/>
  <c r="E6" i="63"/>
  <c r="E8" i="63"/>
  <c r="E36" i="63"/>
  <c r="E23" i="63"/>
  <c r="N8" i="6"/>
  <c r="E9" i="63"/>
  <c r="E17" i="63"/>
  <c r="E39" i="63"/>
  <c r="E16" i="63"/>
  <c r="E15" i="63"/>
  <c r="E25" i="63"/>
  <c r="N9" i="6"/>
  <c r="L11" i="6"/>
  <c r="E41" i="63"/>
  <c r="N7" i="6"/>
  <c r="E33" i="63"/>
  <c r="E35" i="63"/>
  <c r="E10" i="63"/>
  <c r="M12" i="6"/>
  <c r="W17" i="6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F19" i="63"/>
  <c r="F35" i="63"/>
  <c r="L12" i="6"/>
  <c r="F37" i="63"/>
  <c r="F26" i="63"/>
  <c r="F31" i="63"/>
  <c r="F14" i="63"/>
  <c r="F39" i="63"/>
  <c r="F42" i="63"/>
  <c r="F7" i="63"/>
  <c r="F23" i="63"/>
  <c r="R22" i="6"/>
  <c r="F32" i="63"/>
  <c r="F16" i="63"/>
  <c r="F9" i="63"/>
  <c r="F38" i="63"/>
  <c r="F17" i="63"/>
  <c r="F24" i="63"/>
  <c r="F34" i="63"/>
  <c r="F22" i="63"/>
  <c r="F36" i="63"/>
  <c r="F5" i="63"/>
  <c r="F25" i="63"/>
  <c r="R17" i="6"/>
  <c r="F40" i="63"/>
  <c r="F33" i="63"/>
  <c r="F28" i="63"/>
  <c r="F21" i="63"/>
  <c r="F13" i="63"/>
  <c r="F29" i="63"/>
  <c r="F20" i="63"/>
  <c r="F8" i="63"/>
  <c r="F27" i="63"/>
  <c r="F6" i="63"/>
  <c r="F18" i="63"/>
  <c r="L6" i="6"/>
  <c r="F41" i="63"/>
  <c r="F15" i="63"/>
  <c r="F10" i="63"/>
  <c r="N6" i="6"/>
  <c r="F30" i="63"/>
  <c r="F11" i="63"/>
  <c r="F12" i="63"/>
  <c r="F43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L4" i="20"/>
  <c r="X5" i="25"/>
  <c r="N6" i="16" l="1"/>
  <c r="N7" i="16" l="1"/>
  <c r="N8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X24" i="16"/>
  <c r="X23" i="16"/>
  <c r="X26" i="16"/>
  <c r="X27" i="16"/>
  <c r="X30" i="16"/>
  <c r="X29" i="16"/>
  <c r="X28" i="16"/>
  <c r="X17" i="16"/>
  <c r="X20" i="16"/>
  <c r="X21" i="16"/>
  <c r="X22" i="16"/>
  <c r="X25" i="16"/>
  <c r="T5" i="12" l="1"/>
  <c r="T6" i="12" l="1"/>
  <c r="T7" i="12" l="1"/>
  <c r="T8" i="12" l="1"/>
  <c r="T9" i="12" l="1"/>
  <c r="T10" i="12" l="1"/>
  <c r="T11" i="12" l="1"/>
  <c r="T12" i="12" l="1"/>
  <c r="T13" i="12" l="1"/>
  <c r="T14" i="12" l="1"/>
  <c r="T15" i="12" l="1"/>
  <c r="T16" i="12" l="1"/>
  <c r="T17" i="12" l="1"/>
  <c r="T18" i="12" l="1"/>
  <c r="T19" i="12" l="1"/>
  <c r="T20" i="12" l="1"/>
  <c r="T21" i="12" l="1"/>
  <c r="T22" i="12" l="1"/>
  <c r="T23" i="12" l="1"/>
  <c r="T24" i="12" l="1"/>
  <c r="T25" i="12" l="1"/>
  <c r="T26" i="12" l="1"/>
  <c r="T27" i="12" l="1"/>
  <c r="T28" i="12" l="1"/>
  <c r="T29" i="12" l="1"/>
  <c r="T30" i="12" l="1"/>
  <c r="T31" i="12" l="1"/>
  <c r="T32" i="12" l="1"/>
  <c r="T33" i="12" l="1"/>
  <c r="T34" i="12" l="1"/>
  <c r="T35" i="12" l="1"/>
  <c r="T36" i="12" l="1"/>
  <c r="T37" i="12" l="1"/>
  <c r="T38" i="12" l="1"/>
  <c r="T39" i="12" l="1"/>
  <c r="T40" i="12" l="1"/>
  <c r="T41" i="12" l="1"/>
  <c r="T42" i="12" l="1"/>
  <c r="T5" i="13" l="1"/>
  <c r="T6" i="13" l="1"/>
  <c r="T7" i="13" l="1"/>
  <c r="T8" i="13" l="1"/>
  <c r="T9" i="13" l="1"/>
  <c r="T10" i="13" l="1"/>
  <c r="T11" i="13" l="1"/>
  <c r="T12" i="13" l="1"/>
  <c r="T13" i="13" l="1"/>
  <c r="T14" i="13" l="1"/>
  <c r="T15" i="13" l="1"/>
  <c r="T16" i="13" l="1"/>
  <c r="T17" i="13" l="1"/>
  <c r="T18" i="13" l="1"/>
  <c r="T19" i="13" l="1"/>
  <c r="T20" i="13" l="1"/>
  <c r="T21" i="13" l="1"/>
  <c r="T22" i="13" l="1"/>
  <c r="T23" i="13" l="1"/>
  <c r="T24" i="13" l="1"/>
  <c r="T25" i="13" l="1"/>
  <c r="T26" i="13" l="1"/>
  <c r="T27" i="13" l="1"/>
  <c r="T28" i="13" l="1"/>
  <c r="T29" i="13" l="1"/>
  <c r="T30" i="13" l="1"/>
  <c r="T31" i="13" l="1"/>
  <c r="T32" i="13" l="1"/>
  <c r="T33" i="13" l="1"/>
  <c r="T34" i="13" l="1"/>
  <c r="T35" i="13" l="1"/>
  <c r="T36" i="13" l="1"/>
  <c r="T37" i="13" l="1"/>
  <c r="T38" i="13" l="1"/>
  <c r="T39" i="13" l="1"/>
  <c r="T40" i="13" l="1"/>
  <c r="T41" i="13" l="1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W6" i="6"/>
  <c r="W9" i="6"/>
  <c r="W8" i="6"/>
  <c r="W12" i="6"/>
  <c r="D5" i="56"/>
  <c r="W11" i="6"/>
  <c r="W7" i="6"/>
  <c r="B1" i="56"/>
  <c r="X7" i="22"/>
  <c r="X5" i="22"/>
  <c r="X6" i="22"/>
  <c r="X8" i="22"/>
  <c r="E12" i="25" l="1"/>
  <c r="G25" i="22"/>
  <c r="F12" i="25"/>
  <c r="G15" i="22"/>
  <c r="G32" i="22"/>
  <c r="G37" i="22"/>
  <c r="G41" i="22"/>
  <c r="G33" i="22"/>
  <c r="G55" i="22"/>
  <c r="G51" i="22"/>
  <c r="G58" i="22"/>
  <c r="G45" i="22"/>
  <c r="F8" i="25"/>
  <c r="G50" i="22"/>
  <c r="G5" i="22"/>
  <c r="G35" i="22"/>
  <c r="G13" i="22"/>
  <c r="G36" i="22"/>
  <c r="G38" i="22"/>
  <c r="G31" i="22"/>
  <c r="G40" i="22"/>
  <c r="F24" i="25"/>
  <c r="G34" i="22"/>
  <c r="G6" i="22"/>
  <c r="G7" i="22"/>
  <c r="G30" i="22"/>
  <c r="G11" i="22"/>
  <c r="G56" i="22"/>
  <c r="G9" i="22"/>
  <c r="G46" i="22"/>
  <c r="G44" i="22"/>
  <c r="G48" i="22"/>
  <c r="G54" i="22"/>
  <c r="G24" i="22"/>
  <c r="G10" i="22"/>
  <c r="G52" i="22"/>
  <c r="F16" i="25"/>
  <c r="G14" i="22"/>
  <c r="G19" i="22"/>
  <c r="G8" i="22"/>
  <c r="G53" i="22"/>
  <c r="G57" i="22"/>
  <c r="G27" i="22"/>
  <c r="G17" i="22"/>
  <c r="F37" i="25"/>
  <c r="G42" i="22"/>
  <c r="G43" i="22"/>
  <c r="G49" i="22"/>
  <c r="F29" i="25"/>
  <c r="G39" i="22"/>
  <c r="F19" i="25"/>
  <c r="G29" i="22"/>
  <c r="G12" i="22"/>
  <c r="G20" i="22"/>
  <c r="F13" i="25"/>
  <c r="G22" i="22"/>
  <c r="G28" i="22"/>
  <c r="F11" i="25"/>
  <c r="G23" i="22"/>
  <c r="G47" i="22"/>
  <c r="G16" i="22"/>
  <c r="G18" i="22"/>
  <c r="G26" i="22"/>
  <c r="G21" i="22"/>
  <c r="F21" i="25"/>
  <c r="X44" i="22"/>
  <c r="X30" i="22"/>
  <c r="X40" i="22"/>
  <c r="X43" i="22"/>
  <c r="X38" i="22"/>
  <c r="X15" i="22"/>
  <c r="X48" i="22"/>
  <c r="X37" i="22"/>
  <c r="X25" i="22"/>
  <c r="X28" i="22"/>
  <c r="X13" i="22"/>
  <c r="X21" i="22"/>
  <c r="X36" i="22"/>
  <c r="X45" i="22"/>
  <c r="X12" i="22"/>
  <c r="X31" i="22"/>
  <c r="X50" i="22"/>
  <c r="X24" i="22"/>
  <c r="X17" i="22"/>
  <c r="X14" i="22"/>
  <c r="X34" i="22"/>
  <c r="X53" i="22"/>
  <c r="X51" i="22"/>
  <c r="X55" i="22"/>
  <c r="X42" i="22"/>
  <c r="X47" i="22"/>
  <c r="X58" i="22"/>
  <c r="X33" i="22"/>
  <c r="X26" i="22"/>
  <c r="X22" i="22"/>
  <c r="X35" i="22"/>
  <c r="X29" i="22"/>
  <c r="X32" i="22"/>
  <c r="X16" i="22"/>
  <c r="X10" i="22"/>
  <c r="X18" i="22"/>
  <c r="X20" i="22"/>
  <c r="X41" i="22"/>
  <c r="X57" i="22"/>
  <c r="X49" i="22"/>
  <c r="X52" i="22"/>
  <c r="X56" i="22"/>
  <c r="X11" i="22"/>
  <c r="X54" i="22"/>
  <c r="X23" i="22"/>
  <c r="X19" i="22"/>
  <c r="X27" i="22"/>
  <c r="X39" i="22"/>
  <c r="X9" i="22"/>
  <c r="X46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8" i="25"/>
  <c r="F20" i="25"/>
  <c r="F39" i="25"/>
  <c r="F32" i="25"/>
  <c r="G11" i="25"/>
  <c r="F35" i="25"/>
  <c r="F36" i="25"/>
  <c r="G29" i="25"/>
  <c r="F22" i="25"/>
  <c r="F33" i="25"/>
  <c r="F14" i="25"/>
  <c r="F34" i="25"/>
  <c r="G19" i="25"/>
  <c r="F23" i="25"/>
  <c r="F18" i="25"/>
  <c r="F25" i="25"/>
  <c r="F17" i="25"/>
  <c r="F31" i="25"/>
  <c r="F7" i="25"/>
  <c r="G24" i="25"/>
  <c r="G37" i="25"/>
  <c r="F6" i="25"/>
  <c r="F15" i="25"/>
  <c r="G16" i="25"/>
  <c r="F27" i="25"/>
  <c r="F42" i="25"/>
  <c r="F10" i="25"/>
  <c r="G13" i="25"/>
  <c r="F9" i="25"/>
  <c r="F41" i="25"/>
  <c r="F26" i="25"/>
  <c r="F28" i="25"/>
  <c r="G21" i="25"/>
  <c r="G8" i="25"/>
  <c r="F30" i="25"/>
  <c r="F40" i="25"/>
  <c r="G12" i="25"/>
  <c r="X35" i="25"/>
  <c r="X24" i="25"/>
  <c r="X41" i="25"/>
  <c r="X21" i="25"/>
  <c r="X16" i="25"/>
  <c r="X39" i="25"/>
  <c r="X36" i="25"/>
  <c r="X42" i="25"/>
  <c r="X33" i="25"/>
  <c r="X32" i="25"/>
  <c r="X26" i="25"/>
  <c r="X38" i="25"/>
  <c r="X25" i="25"/>
  <c r="X34" i="25"/>
  <c r="X14" i="25"/>
  <c r="X11" i="25"/>
  <c r="X10" i="25"/>
  <c r="X29" i="25"/>
  <c r="X27" i="25"/>
  <c r="X37" i="25"/>
  <c r="X12" i="25"/>
  <c r="X19" i="25"/>
  <c r="X40" i="25"/>
  <c r="X18" i="25"/>
  <c r="X8" i="25"/>
  <c r="X7" i="25"/>
  <c r="X13" i="25"/>
  <c r="X6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10" i="25"/>
  <c r="G35" i="25"/>
  <c r="G23" i="25"/>
  <c r="G40" i="25"/>
  <c r="F14" i="16"/>
  <c r="G32" i="25"/>
  <c r="F31" i="16"/>
  <c r="G22" i="25"/>
  <c r="G33" i="25"/>
  <c r="F19" i="16"/>
  <c r="F16" i="16"/>
  <c r="G39" i="25"/>
  <c r="G15" i="25"/>
  <c r="G14" i="25"/>
  <c r="F8" i="16"/>
  <c r="G41" i="25"/>
  <c r="G17" i="25"/>
  <c r="C6" i="20"/>
  <c r="F11" i="16"/>
  <c r="F18" i="16"/>
  <c r="F13" i="16"/>
  <c r="F9" i="16"/>
  <c r="F7" i="16"/>
  <c r="C5" i="20"/>
  <c r="G26" i="25"/>
  <c r="G25" i="25"/>
  <c r="G28" i="25"/>
  <c r="G9" i="25"/>
  <c r="F10" i="16"/>
  <c r="G6" i="25"/>
  <c r="G18" i="25"/>
  <c r="G36" i="25"/>
  <c r="G27" i="25"/>
  <c r="G42" i="25"/>
  <c r="G20" i="25"/>
  <c r="F15" i="16"/>
  <c r="G7" i="25"/>
  <c r="F6" i="16"/>
  <c r="G38" i="25"/>
  <c r="G30" i="25"/>
  <c r="G31" i="25"/>
  <c r="G34" i="25"/>
  <c r="F12" i="16"/>
  <c r="F6" i="15"/>
  <c r="X28" i="25"/>
  <c r="X30" i="25"/>
  <c r="X9" i="25"/>
  <c r="X22" i="25"/>
  <c r="X20" i="25"/>
  <c r="X31" i="25"/>
  <c r="X15" i="25"/>
  <c r="X23" i="25"/>
  <c r="X17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6" i="18"/>
  <c r="G11" i="15"/>
  <c r="F21" i="18"/>
  <c r="G13" i="16"/>
  <c r="G12" i="15"/>
  <c r="D5" i="20"/>
  <c r="F36" i="18"/>
  <c r="F16" i="18"/>
  <c r="G18" i="16"/>
  <c r="F46" i="18"/>
  <c r="F17" i="18"/>
  <c r="G7" i="15"/>
  <c r="F5" i="18"/>
  <c r="G12" i="16"/>
  <c r="F43" i="18"/>
  <c r="G9" i="16"/>
  <c r="F9" i="18"/>
  <c r="F12" i="18"/>
  <c r="D6" i="20"/>
  <c r="F40" i="18"/>
  <c r="G19" i="16"/>
  <c r="F31" i="18"/>
  <c r="F10" i="18"/>
  <c r="G11" i="16"/>
  <c r="F22" i="18"/>
  <c r="G31" i="16"/>
  <c r="F8" i="18"/>
  <c r="F33" i="18"/>
  <c r="F27" i="18"/>
  <c r="F35" i="18"/>
  <c r="F14" i="18"/>
  <c r="G15" i="16"/>
  <c r="F23" i="18"/>
  <c r="G22" i="15"/>
  <c r="F30" i="18"/>
  <c r="F39" i="18"/>
  <c r="G14" i="16"/>
  <c r="G16" i="16"/>
  <c r="F45" i="18"/>
  <c r="G6" i="15"/>
  <c r="F25" i="18"/>
  <c r="F19" i="18"/>
  <c r="F37" i="18"/>
  <c r="G13" i="15"/>
  <c r="F28" i="18"/>
  <c r="F18" i="18"/>
  <c r="F29" i="18"/>
  <c r="G7" i="16"/>
  <c r="G8" i="16"/>
  <c r="F26" i="18"/>
  <c r="F7" i="18"/>
  <c r="F11" i="18"/>
  <c r="F44" i="18"/>
  <c r="F13" i="18"/>
  <c r="F15" i="18"/>
  <c r="F38" i="18"/>
  <c r="F20" i="18"/>
  <c r="F34" i="18"/>
  <c r="G6" i="16"/>
  <c r="F42" i="18"/>
  <c r="F41" i="18"/>
  <c r="G10" i="16"/>
  <c r="F24" i="18"/>
  <c r="G16" i="15"/>
  <c r="G8" i="15"/>
  <c r="F32" i="18"/>
  <c r="AB44" i="18"/>
  <c r="AB26" i="18"/>
  <c r="X14" i="16"/>
  <c r="AB20" i="18"/>
  <c r="X7" i="16"/>
  <c r="X6" i="16"/>
  <c r="AB39" i="18"/>
  <c r="AB23" i="18"/>
  <c r="AB29" i="18"/>
  <c r="AB10" i="18"/>
  <c r="AB35" i="18"/>
  <c r="U6" i="20"/>
  <c r="AB13" i="18"/>
  <c r="AB38" i="18"/>
  <c r="X10" i="16"/>
  <c r="X13" i="16"/>
  <c r="AB45" i="18"/>
  <c r="AB18" i="18"/>
  <c r="AB36" i="18"/>
  <c r="AB30" i="18"/>
  <c r="X12" i="16"/>
  <c r="AB11" i="18"/>
  <c r="X8" i="16"/>
  <c r="AB46" i="18"/>
  <c r="X31" i="16"/>
  <c r="AB25" i="18"/>
  <c r="X11" i="16"/>
  <c r="X9" i="16"/>
  <c r="AB8" i="18"/>
  <c r="AB43" i="18"/>
  <c r="AB31" i="18"/>
  <c r="AB24" i="18"/>
  <c r="X15" i="16"/>
  <c r="AB16" i="18"/>
  <c r="U5" i="20"/>
  <c r="X16" i="16"/>
  <c r="AB21" i="18"/>
  <c r="AB37" i="18"/>
  <c r="X18" i="16"/>
  <c r="AB27" i="18"/>
  <c r="U6" i="15"/>
  <c r="X19" i="16"/>
  <c r="AB12" i="18"/>
  <c r="AB9" i="18"/>
  <c r="AB19" i="18"/>
  <c r="AB33" i="18"/>
  <c r="E5" i="13" l="1"/>
  <c r="E5" i="12"/>
  <c r="G18" i="18"/>
  <c r="G21" i="18"/>
  <c r="G32" i="18"/>
  <c r="G25" i="18"/>
  <c r="F5" i="12"/>
  <c r="G20" i="18"/>
  <c r="G11" i="18"/>
  <c r="G45" i="18"/>
  <c r="G9" i="18"/>
  <c r="G16" i="18"/>
  <c r="G17" i="18"/>
  <c r="G39" i="18"/>
  <c r="G36" i="18"/>
  <c r="G40" i="18"/>
  <c r="G22" i="18"/>
  <c r="G35" i="18"/>
  <c r="G34" i="18"/>
  <c r="A4" i="18"/>
  <c r="G31" i="18"/>
  <c r="G26" i="18"/>
  <c r="G44" i="18"/>
  <c r="G43" i="18"/>
  <c r="G24" i="18"/>
  <c r="G30" i="18"/>
  <c r="G37" i="18"/>
  <c r="G15" i="18"/>
  <c r="G10" i="18"/>
  <c r="G46" i="18"/>
  <c r="G33" i="18"/>
  <c r="G19" i="18"/>
  <c r="G8" i="18"/>
  <c r="G7" i="18"/>
  <c r="G28" i="18"/>
  <c r="G41" i="18"/>
  <c r="G27" i="18"/>
  <c r="G29" i="18"/>
  <c r="G13" i="18"/>
  <c r="F5" i="13"/>
  <c r="G14" i="18"/>
  <c r="G12" i="18"/>
  <c r="G38" i="18"/>
  <c r="G42" i="18"/>
  <c r="G23" i="18"/>
  <c r="G6" i="18"/>
  <c r="AB14" i="18"/>
  <c r="AB32" i="18"/>
  <c r="AB41" i="18"/>
  <c r="U2" i="20"/>
  <c r="AB42" i="18"/>
  <c r="AB22" i="18"/>
  <c r="AB40" i="18"/>
  <c r="AB5" i="18"/>
  <c r="AB15" i="18"/>
  <c r="AB28" i="18"/>
  <c r="AB34" i="18"/>
  <c r="AB17" i="18"/>
  <c r="AB7" i="18"/>
  <c r="AB6" i="18"/>
  <c r="E6" i="13" l="1"/>
  <c r="E6" i="12"/>
  <c r="G5" i="12"/>
  <c r="F6" i="13"/>
  <c r="G5" i="13"/>
  <c r="F6" i="12"/>
  <c r="E7" i="13" l="1"/>
  <c r="E7" i="12"/>
  <c r="G6" i="12"/>
  <c r="F7" i="13"/>
  <c r="F7" i="12"/>
  <c r="G6" i="13"/>
  <c r="E8" i="13" l="1"/>
  <c r="E8" i="12"/>
  <c r="G7" i="12"/>
  <c r="G7" i="13"/>
  <c r="F8" i="12"/>
  <c r="F8" i="13"/>
  <c r="E9" i="13" l="1"/>
  <c r="E9" i="12"/>
  <c r="F9" i="12"/>
  <c r="G8" i="13"/>
  <c r="F9" i="13"/>
  <c r="G8" i="12"/>
  <c r="E10" i="13" l="1"/>
  <c r="E10" i="12"/>
  <c r="F10" i="13"/>
  <c r="G9" i="12"/>
  <c r="F10" i="12"/>
  <c r="G9" i="13"/>
  <c r="E11" i="13" l="1"/>
  <c r="E11" i="12"/>
  <c r="G10" i="13"/>
  <c r="F11" i="12"/>
  <c r="G10" i="12"/>
  <c r="F11" i="13"/>
  <c r="E12" i="13" l="1"/>
  <c r="E12" i="12"/>
  <c r="G11" i="13"/>
  <c r="F12" i="12"/>
  <c r="G11" i="12"/>
  <c r="F12" i="13"/>
  <c r="E13" i="13" l="1"/>
  <c r="E13" i="12"/>
  <c r="G12" i="13"/>
  <c r="F13" i="12"/>
  <c r="G12" i="12"/>
  <c r="F13" i="13"/>
  <c r="E14" i="13" l="1"/>
  <c r="E14" i="12"/>
  <c r="F14" i="13"/>
  <c r="G13" i="12"/>
  <c r="F14" i="12"/>
  <c r="G13" i="13"/>
  <c r="E15" i="13" l="1"/>
  <c r="E15" i="12"/>
  <c r="G14" i="13"/>
  <c r="F15" i="12"/>
  <c r="G14" i="12"/>
  <c r="F15" i="13"/>
  <c r="E16" i="13" l="1"/>
  <c r="E16" i="12"/>
  <c r="G15" i="13"/>
  <c r="G15" i="12"/>
  <c r="F16" i="13"/>
  <c r="F16" i="12"/>
  <c r="E17" i="13" l="1"/>
  <c r="E17" i="12"/>
  <c r="G16" i="13"/>
  <c r="G16" i="12"/>
  <c r="F17" i="13"/>
  <c r="F17" i="12"/>
  <c r="E18" i="13" l="1"/>
  <c r="E18" i="12"/>
  <c r="F18" i="12"/>
  <c r="G17" i="12"/>
  <c r="G17" i="13"/>
  <c r="F18" i="13"/>
  <c r="E19" i="13" l="1"/>
  <c r="E19" i="12"/>
  <c r="F19" i="12"/>
  <c r="G18" i="13"/>
  <c r="F19" i="13"/>
  <c r="G18" i="12"/>
  <c r="E20" i="13" l="1"/>
  <c r="E20" i="12"/>
  <c r="G19" i="13"/>
  <c r="G19" i="12"/>
  <c r="F20" i="13"/>
  <c r="F20" i="12"/>
  <c r="E21" i="13" l="1"/>
  <c r="E21" i="12"/>
  <c r="F21" i="13"/>
  <c r="G20" i="13"/>
  <c r="G20" i="12"/>
  <c r="F21" i="12"/>
  <c r="E22" i="13" l="1"/>
  <c r="E22" i="12"/>
  <c r="G21" i="13"/>
  <c r="G21" i="12"/>
  <c r="F22" i="13"/>
  <c r="F22" i="12"/>
  <c r="E23" i="13" l="1"/>
  <c r="E23" i="12"/>
  <c r="F23" i="13"/>
  <c r="G22" i="13"/>
  <c r="G22" i="12"/>
  <c r="F23" i="12"/>
  <c r="E24" i="13" l="1"/>
  <c r="E24" i="12"/>
  <c r="G23" i="12"/>
  <c r="F24" i="12"/>
  <c r="G23" i="13"/>
  <c r="F24" i="13"/>
  <c r="E25" i="13" l="1"/>
  <c r="E25" i="12"/>
  <c r="F25" i="13"/>
  <c r="G24" i="13"/>
  <c r="G24" i="12"/>
  <c r="F25" i="12"/>
  <c r="E26" i="13" l="1"/>
  <c r="E26" i="12"/>
  <c r="G25" i="13"/>
  <c r="F26" i="12"/>
  <c r="G25" i="12"/>
  <c r="F26" i="13"/>
  <c r="E27" i="13" l="1"/>
  <c r="E27" i="12"/>
  <c r="F27" i="12"/>
  <c r="G26" i="12"/>
  <c r="G26" i="13"/>
  <c r="F27" i="13"/>
  <c r="E28" i="13" l="1"/>
  <c r="E28" i="12"/>
  <c r="F28" i="13"/>
  <c r="G27" i="12"/>
  <c r="G27" i="13"/>
  <c r="F28" i="12"/>
  <c r="E29" i="13" l="1"/>
  <c r="E29" i="12"/>
  <c r="G28" i="13"/>
  <c r="G28" i="12"/>
  <c r="F29" i="13"/>
  <c r="F29" i="12"/>
  <c r="E30" i="13" l="1"/>
  <c r="E30" i="12"/>
  <c r="G29" i="13"/>
  <c r="F30" i="13"/>
  <c r="G29" i="12"/>
  <c r="F30" i="12"/>
  <c r="E31" i="13" l="1"/>
  <c r="E31" i="12"/>
  <c r="F31" i="13"/>
  <c r="G30" i="13"/>
  <c r="F31" i="12"/>
  <c r="G30" i="12"/>
  <c r="E32" i="13" l="1"/>
  <c r="E32" i="12"/>
  <c r="G31" i="12"/>
  <c r="F32" i="13"/>
  <c r="G31" i="13"/>
  <c r="F32" i="12"/>
  <c r="E33" i="13" l="1"/>
  <c r="E33" i="12"/>
  <c r="F33" i="13"/>
  <c r="G32" i="12"/>
  <c r="F33" i="12"/>
  <c r="G32" i="13"/>
  <c r="E34" i="13" l="1"/>
  <c r="E34" i="12"/>
  <c r="F34" i="13"/>
  <c r="G33" i="12"/>
  <c r="F34" i="12"/>
  <c r="G33" i="13"/>
  <c r="E35" i="13" l="1"/>
  <c r="E35" i="12"/>
  <c r="F35" i="13"/>
  <c r="G34" i="13"/>
  <c r="F35" i="12"/>
  <c r="G34" i="12"/>
  <c r="E36" i="13" l="1"/>
  <c r="E36" i="12"/>
  <c r="G35" i="12"/>
  <c r="F36" i="13"/>
  <c r="G35" i="13"/>
  <c r="F36" i="12"/>
  <c r="E37" i="13" l="1"/>
  <c r="E37" i="12"/>
  <c r="F37" i="12"/>
  <c r="F37" i="13"/>
  <c r="G36" i="13"/>
  <c r="G36" i="12"/>
  <c r="E38" i="13" l="1"/>
  <c r="E38" i="12"/>
  <c r="F38" i="13"/>
  <c r="G37" i="12"/>
  <c r="F38" i="12"/>
  <c r="G37" i="13"/>
  <c r="E39" i="13" l="1"/>
  <c r="E39" i="12"/>
  <c r="F39" i="12"/>
  <c r="G38" i="13"/>
  <c r="F39" i="13"/>
  <c r="G38" i="12"/>
  <c r="E40" i="13" l="1"/>
  <c r="E40" i="12"/>
  <c r="F40" i="12"/>
  <c r="G39" i="12"/>
  <c r="G39" i="13"/>
  <c r="F40" i="13"/>
  <c r="E41" i="13" l="1"/>
  <c r="E42" i="13"/>
  <c r="E42" i="12"/>
  <c r="E41" i="12"/>
  <c r="S3" i="12"/>
  <c r="U5" i="12" a="1"/>
  <c r="S3" i="13"/>
  <c r="U5" i="13" a="1"/>
  <c r="F42" i="13"/>
  <c r="F41" i="13"/>
  <c r="G41" i="13"/>
  <c r="O7" i="6"/>
  <c r="O9" i="6"/>
  <c r="G40" i="13"/>
  <c r="O11" i="6"/>
  <c r="F42" i="12"/>
  <c r="G40" i="12"/>
  <c r="F41" i="12"/>
  <c r="G41" i="12" s="1"/>
  <c r="O8" i="6"/>
  <c r="O6" i="6"/>
  <c r="G42" i="13"/>
  <c r="O12" i="6"/>
  <c r="U15" i="12" l="1"/>
  <c r="U11" i="12"/>
  <c r="U31" i="12"/>
  <c r="U5" i="12"/>
  <c r="U20" i="12"/>
  <c r="U16" i="12"/>
  <c r="U27" i="12"/>
  <c r="U6" i="12"/>
  <c r="U19" i="12"/>
  <c r="U36" i="12"/>
  <c r="U8" i="12"/>
  <c r="U28" i="12"/>
  <c r="U32" i="12"/>
  <c r="U35" i="12"/>
  <c r="U21" i="12"/>
  <c r="U22" i="12"/>
  <c r="U13" i="12"/>
  <c r="U7" i="12"/>
  <c r="U37" i="12"/>
  <c r="U23" i="12"/>
  <c r="U29" i="12"/>
  <c r="U17" i="12"/>
  <c r="U38" i="12"/>
  <c r="U24" i="12"/>
  <c r="U14" i="12"/>
  <c r="U33" i="12"/>
  <c r="U25" i="12"/>
  <c r="U10" i="12"/>
  <c r="U30" i="12"/>
  <c r="U18" i="12"/>
  <c r="U12" i="12"/>
  <c r="U26" i="12"/>
  <c r="U9" i="12"/>
  <c r="U34" i="12"/>
  <c r="U19" i="13"/>
  <c r="U36" i="13"/>
  <c r="U33" i="13"/>
  <c r="U27" i="13"/>
  <c r="U12" i="13"/>
  <c r="U16" i="13"/>
  <c r="U39" i="13"/>
  <c r="U22" i="13"/>
  <c r="U38" i="13"/>
  <c r="U7" i="13"/>
  <c r="U35" i="13"/>
  <c r="U13" i="13"/>
  <c r="U32" i="13"/>
  <c r="U9" i="13"/>
  <c r="U18" i="13"/>
  <c r="U28" i="13"/>
  <c r="U17" i="13"/>
  <c r="U29" i="13"/>
  <c r="U14" i="13"/>
  <c r="U15" i="13"/>
  <c r="U31" i="13"/>
  <c r="U11" i="13"/>
  <c r="U10" i="13"/>
  <c r="U25" i="13"/>
  <c r="U26" i="13"/>
  <c r="U5" i="13"/>
  <c r="U6" i="13"/>
  <c r="U30" i="13"/>
  <c r="U20" i="13"/>
  <c r="U24" i="13"/>
  <c r="U8" i="13"/>
  <c r="U40" i="13"/>
  <c r="U23" i="13"/>
  <c r="U34" i="13"/>
  <c r="U21" i="13"/>
  <c r="U37" i="13"/>
  <c r="U39" i="12"/>
  <c r="G42" i="12"/>
  <c r="U41" i="13" l="1"/>
  <c r="U42" i="13"/>
  <c r="U40" i="12"/>
  <c r="U41" i="12" l="1"/>
  <c r="U42" i="12" l="1"/>
  <c r="AA10" i="12"/>
  <c r="AA11" i="12"/>
  <c r="AA29" i="13"/>
  <c r="AA36" i="13"/>
  <c r="AA19" i="13"/>
  <c r="AA33" i="12"/>
  <c r="AA25" i="13"/>
  <c r="AA16" i="12"/>
  <c r="AA41" i="12"/>
  <c r="AA11" i="13"/>
  <c r="AA18" i="13"/>
  <c r="AA7" i="12"/>
  <c r="AA33" i="13"/>
  <c r="AA22" i="13"/>
  <c r="AA21" i="13"/>
  <c r="AA17" i="13"/>
  <c r="AA12" i="13"/>
  <c r="AA20" i="12"/>
  <c r="AA27" i="13"/>
  <c r="AA37" i="13"/>
  <c r="AA40" i="12"/>
  <c r="AA27" i="12"/>
  <c r="AA26" i="13"/>
  <c r="AA37" i="12"/>
  <c r="AA23" i="13"/>
  <c r="AA29" i="12"/>
  <c r="AA35" i="12"/>
  <c r="AA17" i="12"/>
  <c r="AA24" i="12"/>
  <c r="AA20" i="13"/>
  <c r="AA10" i="13"/>
  <c r="AA34" i="13"/>
  <c r="AA15" i="13"/>
  <c r="AA38" i="13"/>
  <c r="AA14" i="12"/>
  <c r="AA9" i="13"/>
  <c r="AA40" i="13"/>
  <c r="AA16" i="13"/>
  <c r="AA9" i="12"/>
  <c r="AA23" i="12"/>
  <c r="AA39" i="13"/>
  <c r="AA36" i="12"/>
  <c r="AA14" i="13"/>
  <c r="AA26" i="12"/>
  <c r="AA19" i="12"/>
  <c r="AA32" i="13"/>
  <c r="AA28" i="12"/>
  <c r="AA30" i="13"/>
  <c r="AA22" i="12"/>
  <c r="AA24" i="13"/>
  <c r="AA32" i="12"/>
  <c r="AA8" i="12"/>
  <c r="AA38" i="12"/>
  <c r="AA35" i="13"/>
  <c r="AA21" i="12"/>
  <c r="AA6" i="13"/>
  <c r="AA41" i="13"/>
  <c r="AA6" i="12"/>
  <c r="AA18" i="12"/>
  <c r="AA5" i="12"/>
  <c r="AA8" i="13"/>
  <c r="AA42" i="12"/>
  <c r="AA12" i="12"/>
  <c r="AA31" i="12"/>
  <c r="AA39" i="12"/>
  <c r="AA25" i="12"/>
  <c r="AA34" i="12"/>
  <c r="AA15" i="12"/>
  <c r="AA7" i="13"/>
  <c r="AA13" i="12"/>
  <c r="AA28" i="13"/>
  <c r="AA13" i="13"/>
  <c r="AA42" i="13"/>
  <c r="AA5" i="13"/>
  <c r="AA30" i="12"/>
  <c r="AA31" i="13"/>
  <c r="AA2" i="12"/>
  <c r="AA2" i="13"/>
  <c r="AB2" i="18"/>
  <c r="X2" i="25"/>
  <c r="O4" i="22"/>
  <c r="I3" i="18" l="1"/>
  <c r="W10" i="6"/>
  <c r="L10" i="6"/>
  <c r="N10" i="6"/>
  <c r="I43" i="18"/>
  <c r="I14" i="18"/>
  <c r="I15" i="18"/>
  <c r="I6" i="18"/>
  <c r="I9" i="18"/>
  <c r="I32" i="18"/>
  <c r="I30" i="18"/>
  <c r="I39" i="18"/>
  <c r="I44" i="18"/>
  <c r="I35" i="18"/>
  <c r="I37" i="18"/>
  <c r="I23" i="18"/>
  <c r="I46" i="18"/>
  <c r="I21" i="18"/>
  <c r="I17" i="18"/>
  <c r="I7" i="18"/>
  <c r="I25" i="18"/>
  <c r="I42" i="18"/>
  <c r="I41" i="18"/>
  <c r="I27" i="18"/>
  <c r="I24" i="18"/>
  <c r="I13" i="18"/>
  <c r="I36" i="18"/>
  <c r="I19" i="18"/>
  <c r="I12" i="18"/>
  <c r="I34" i="18"/>
  <c r="I18" i="18"/>
  <c r="I45" i="18"/>
  <c r="I8" i="18"/>
  <c r="I22" i="18"/>
  <c r="I40" i="18"/>
  <c r="I38" i="18"/>
  <c r="I29" i="18"/>
  <c r="I26" i="18"/>
  <c r="I31" i="18"/>
  <c r="I10" i="18"/>
  <c r="I11" i="18"/>
  <c r="I5" i="18"/>
  <c r="I16" i="18"/>
  <c r="I28" i="18"/>
  <c r="I33" i="18"/>
  <c r="I20" i="18"/>
  <c r="E5" i="16" l="1"/>
  <c r="D8" i="56"/>
  <c r="X7" i="6" s="1"/>
  <c r="X9" i="6"/>
  <c r="O10" i="6"/>
  <c r="X6" i="6"/>
  <c r="X8" i="6"/>
  <c r="X12" i="6"/>
  <c r="F5" i="16"/>
  <c r="X10" i="6"/>
  <c r="J17" i="18"/>
  <c r="J25" i="18"/>
  <c r="J34" i="18"/>
  <c r="J43" i="18"/>
  <c r="J46" i="18"/>
  <c r="J11" i="18"/>
  <c r="J39" i="18"/>
  <c r="J33" i="18"/>
  <c r="J31" i="18"/>
  <c r="J18" i="18"/>
  <c r="J8" i="18"/>
  <c r="X5" i="16"/>
  <c r="J40" i="18"/>
  <c r="J37" i="18"/>
  <c r="J32" i="18"/>
  <c r="J35" i="18"/>
  <c r="J30" i="18"/>
  <c r="J5" i="18"/>
  <c r="J12" i="18"/>
  <c r="J24" i="18"/>
  <c r="J23" i="18"/>
  <c r="J16" i="18"/>
  <c r="J20" i="18"/>
  <c r="J15" i="18"/>
  <c r="J26" i="18"/>
  <c r="J42" i="18"/>
  <c r="J21" i="18"/>
  <c r="J6" i="18"/>
  <c r="J44" i="18"/>
  <c r="J27" i="18"/>
  <c r="J22" i="18"/>
  <c r="J41" i="18"/>
  <c r="J29" i="18"/>
  <c r="J38" i="18"/>
  <c r="J9" i="18"/>
  <c r="J45" i="18"/>
  <c r="J10" i="18"/>
  <c r="J7" i="18"/>
  <c r="J36" i="18"/>
  <c r="X2" i="22"/>
  <c r="J13" i="18"/>
  <c r="J28" i="18"/>
  <c r="J19" i="18"/>
  <c r="J14" i="18"/>
  <c r="O4" i="25"/>
  <c r="O4" i="12"/>
  <c r="L5" i="16" l="1"/>
  <c r="K5" i="16" s="1"/>
  <c r="N5" i="16" s="1"/>
  <c r="X11" i="6"/>
  <c r="G5" i="16"/>
  <c r="X2" i="16"/>
  <c r="O5" i="16" l="1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O4" i="13"/>
  <c r="O4" i="16"/>
  <c r="E5" i="15" l="1"/>
  <c r="P5" i="18" a="1"/>
  <c r="F5" i="15"/>
  <c r="U5" i="15"/>
  <c r="U2" i="15"/>
  <c r="D7" i="56"/>
  <c r="X2" i="67"/>
  <c r="O4" i="67"/>
  <c r="P5" i="18" l="1"/>
  <c r="P26" i="18"/>
  <c r="P7" i="18"/>
  <c r="P12" i="18"/>
  <c r="P8" i="18"/>
  <c r="P42" i="18"/>
  <c r="P9" i="18"/>
  <c r="P40" i="18"/>
  <c r="P37" i="18"/>
  <c r="P27" i="18"/>
  <c r="P30" i="18"/>
  <c r="P22" i="18"/>
  <c r="P44" i="18"/>
  <c r="P15" i="18"/>
  <c r="P20" i="18"/>
  <c r="P41" i="18"/>
  <c r="P13" i="18"/>
  <c r="P34" i="18"/>
  <c r="P39" i="18"/>
  <c r="P45" i="18"/>
  <c r="P35" i="18"/>
  <c r="P16" i="18"/>
  <c r="P14" i="18"/>
  <c r="P36" i="18"/>
  <c r="P28" i="18"/>
  <c r="P10" i="18"/>
  <c r="P38" i="18"/>
  <c r="P25" i="18"/>
  <c r="P31" i="18"/>
  <c r="P43" i="18"/>
  <c r="P24" i="18"/>
  <c r="P21" i="18"/>
  <c r="P6" i="18"/>
  <c r="P11" i="18"/>
  <c r="P18" i="18"/>
  <c r="P46" i="18"/>
  <c r="P19" i="18"/>
  <c r="P17" i="18"/>
  <c r="P23" i="18"/>
  <c r="P32" i="18"/>
  <c r="P29" i="18"/>
  <c r="P33" i="18"/>
  <c r="G5" i="15"/>
  <c r="R8" i="18" l="1"/>
  <c r="R10" i="18"/>
  <c r="R34" i="18"/>
  <c r="R42" i="18"/>
  <c r="R31" i="18"/>
  <c r="R33" i="18"/>
  <c r="R29" i="18"/>
  <c r="R5" i="18" a="1"/>
  <c r="R23" i="18" s="1"/>
  <c r="R32" i="18"/>
  <c r="R21" i="18"/>
  <c r="R35" i="18" l="1"/>
  <c r="R19" i="18"/>
  <c r="R5" i="18"/>
  <c r="R38" i="18"/>
  <c r="R17" i="18"/>
  <c r="R37" i="18"/>
  <c r="R22" i="18"/>
  <c r="R43" i="18"/>
  <c r="R40" i="18"/>
  <c r="R13" i="18"/>
  <c r="R45" i="18"/>
  <c r="R24" i="18"/>
  <c r="R18" i="18"/>
  <c r="R9" i="18"/>
  <c r="R7" i="18"/>
  <c r="R11" i="18"/>
  <c r="R15" i="18"/>
  <c r="R20" i="18"/>
  <c r="R41" i="18"/>
  <c r="R28" i="18"/>
  <c r="R46" i="18"/>
  <c r="R26" i="18"/>
  <c r="R12" i="18"/>
  <c r="R14" i="18"/>
  <c r="R16" i="18"/>
  <c r="R30" i="18"/>
  <c r="R39" i="18"/>
  <c r="R36" i="18"/>
  <c r="R6" i="18"/>
  <c r="R44" i="18"/>
  <c r="R27" i="18"/>
  <c r="R25" i="18"/>
  <c r="O4" i="66" l="1"/>
  <c r="R4" i="18"/>
</calcChain>
</file>

<file path=xl/sharedStrings.xml><?xml version="1.0" encoding="utf-8"?>
<sst xmlns="http://schemas.openxmlformats.org/spreadsheetml/2006/main" count="1856" uniqueCount="257">
  <si>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</si>
  <si>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</si>
  <si>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</si>
  <si>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</si>
  <si>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</si>
  <si>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</si>
  <si>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</si>
  <si>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</si>
  <si>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</si>
  <si>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</si>
  <si>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</si>
  <si>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</si>
  <si>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</si>
  <si>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</si>
  <si>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</si>
  <si>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</si>
  <si>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</si>
  <si>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</si>
  <si>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</si>
  <si>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</si>
  <si>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</si>
  <si>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</si>
  <si>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</si>
  <si>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</si>
  <si>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</si>
  <si>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</si>
  <si>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</si>
  <si>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</si>
  <si>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</si>
  <si>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</si>
  <si>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</si>
  <si>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</si>
  <si>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</si>
  <si>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</si>
  <si>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</si>
  <si>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</si>
  <si>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</si>
  <si>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</si>
  <si>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</si>
  <si>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</si>
  <si>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</si>
  <si>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</si>
  <si>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</si>
  <si>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</si>
  <si>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</si>
  <si>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</si>
  <si>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</si>
  <si>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</si>
  <si>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</si>
  <si>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</si>
  <si>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</si>
  <si>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</si>
  <si>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</si>
  <si>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</si>
  <si>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</si>
  <si>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</si>
  <si>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</si>
  <si>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</si>
  <si>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</si>
  <si>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</si>
  <si>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</si>
  <si>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</si>
  <si>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</si>
  <si>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3L</t>
  </si>
  <si>
    <t>21M</t>
  </si>
  <si>
    <t>18M</t>
  </si>
  <si>
    <t>15M</t>
  </si>
  <si>
    <t>PriceTickValue</t>
  </si>
  <si>
    <t>RateTickValue</t>
  </si>
  <si>
    <t>_Quote</t>
  </si>
  <si>
    <t>QuoteSuffix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</si>
  <si>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</si>
  <si>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</si>
  <si>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</si>
  <si>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</si>
  <si>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</si>
  <si>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</si>
  <si>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</si>
  <si>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</si>
  <si>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</si>
  <si>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</si>
  <si>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</si>
  <si>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</si>
  <si>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</si>
  <si>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</si>
  <si>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</si>
  <si>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</si>
  <si>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</si>
  <si>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</si>
  <si>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</si>
  <si>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</si>
  <si>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</si>
  <si>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</si>
  <si>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</si>
  <si>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</si>
  <si>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</si>
  <si>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</si>
  <si>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</si>
  <si>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</si>
  <si>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</si>
  <si>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</si>
  <si>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</si>
  <si>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</si>
  <si>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</si>
  <si>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</si>
  <si>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</si>
  <si>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</si>
  <si>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</si>
  <si>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</si>
  <si>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</si>
  <si>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</si>
  <si>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</si>
  <si>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TN</t>
  </si>
  <si>
    <t>Change</t>
  </si>
  <si>
    <t>Effective</t>
  </si>
  <si>
    <t>Static</t>
  </si>
  <si>
    <t>X</t>
  </si>
  <si>
    <t>EXPIRE DATE</t>
  </si>
  <si>
    <t>Effective Date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</si>
  <si>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</si>
  <si>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</si>
  <si>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</si>
  <si>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</si>
  <si>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</si>
  <si>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</si>
  <si>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</si>
  <si>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</si>
  <si>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</si>
  <si>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</si>
  <si>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</si>
  <si>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</si>
  <si>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</si>
  <si>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</si>
  <si>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</si>
  <si>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</si>
  <si>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</si>
  <si>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</si>
  <si>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</si>
  <si>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</si>
  <si>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</si>
  <si>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</si>
  <si>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</si>
  <si>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</si>
  <si>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</si>
  <si>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</si>
  <si>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</si>
  <si>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</si>
  <si>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</si>
  <si>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</si>
  <si>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</si>
  <si>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</si>
  <si>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</si>
  <si>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</si>
  <si>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</si>
  <si>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</si>
  <si>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</si>
  <si>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</si>
  <si>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</si>
  <si>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</si>
  <si>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</si>
  <si>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</si>
  <si>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</si>
  <si>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</si>
  <si>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</si>
  <si>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</si>
  <si>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</si>
  <si>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</si>
  <si>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</si>
  <si>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</si>
  <si>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</si>
  <si>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</si>
  <si>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</si>
  <si>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</si>
  <si>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</si>
  <si>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</si>
  <si>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</si>
  <si>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</si>
  <si>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</si>
  <si>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</si>
  <si>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</si>
  <si>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</si>
  <si>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</si>
  <si>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</si>
  <si>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</si>
  <si>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</si>
  <si>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</si>
  <si>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</si>
  <si>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</si>
  <si>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</si>
  <si>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</si>
  <si>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</si>
  <si>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</si>
  <si>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</si>
  <si>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</si>
  <si>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</si>
  <si>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U.S.</t>
  </si>
  <si>
    <t>FRA</t>
  </si>
  <si>
    <t>Deposits</t>
  </si>
  <si>
    <t>Swap3M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</si>
  <si>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</si>
  <si>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</si>
  <si>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</si>
  <si>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</si>
  <si>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</si>
  <si>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</si>
  <si>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</si>
  <si>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</si>
  <si>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</si>
  <si>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</si>
  <si>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</si>
  <si>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</si>
  <si>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</si>
  <si>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</si>
  <si>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</si>
  <si>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</si>
  <si>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</si>
  <si>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</si>
  <si>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</si>
  <si>
    <t>AUD</t>
  </si>
  <si>
    <t>BBSW</t>
  </si>
  <si>
    <t>SwapForBasisCalc</t>
  </si>
  <si>
    <t>Australia</t>
  </si>
  <si>
    <t>fix days</t>
  </si>
  <si>
    <t>Business day convention</t>
  </si>
  <si>
    <t>end of month</t>
  </si>
  <si>
    <t>day counter</t>
  </si>
  <si>
    <t>Indexes</t>
  </si>
  <si>
    <t>Half-Month Modified Following</t>
  </si>
  <si>
    <t>Actual/365 (Fixed)</t>
  </si>
  <si>
    <t>AONIA</t>
  </si>
  <si>
    <t>BA</t>
  </si>
  <si>
    <t>AU6MBA=</t>
  </si>
  <si>
    <t>Invalid field(s).</t>
  </si>
  <si>
    <t>AU2MBA=</t>
  </si>
  <si>
    <t>AU5MBA=</t>
  </si>
  <si>
    <t>AU4MBA=</t>
  </si>
  <si>
    <t>PRIMACT_1</t>
  </si>
  <si>
    <t>SEC_ACT_1</t>
  </si>
  <si>
    <t>Last Fixing</t>
  </si>
  <si>
    <t>D</t>
  </si>
  <si>
    <t>MT_OIS</t>
  </si>
  <si>
    <t>MT</t>
  </si>
  <si>
    <t>AU</t>
  </si>
  <si>
    <t>QM</t>
  </si>
  <si>
    <t>3AB</t>
  </si>
  <si>
    <t>Swap6M</t>
  </si>
  <si>
    <t>SM</t>
  </si>
  <si>
    <t>6AB</t>
  </si>
  <si>
    <t>BasisSwap1M3M</t>
  </si>
  <si>
    <t>BR</t>
  </si>
  <si>
    <t>1BR</t>
  </si>
  <si>
    <t>3BR</t>
  </si>
  <si>
    <t>6BR</t>
  </si>
  <si>
    <t>12M</t>
  </si>
  <si>
    <t>Asia</t>
  </si>
  <si>
    <t>*The record could not be found</t>
  </si>
  <si>
    <t>No Bid/Ask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</si>
</sst>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2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7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164" fontId="13" fillId="10" borderId="23" xfId="1" applyNumberFormat="1" applyFont="1" applyFill="1" applyBorder="1" applyAlignment="1" applyProtection="1">
      <alignment horizontal="left"/>
    </xf>
    <xf numFmtId="164" fontId="13" fillId="10" borderId="24" xfId="1" applyNumberFormat="1" applyFont="1" applyFill="1" applyBorder="1" applyAlignment="1" applyProtection="1">
      <alignment horizontal="left"/>
    </xf>
    <xf numFmtId="164" fontId="13" fillId="10" borderId="12" xfId="1" applyNumberFormat="1" applyFont="1" applyFill="1" applyBorder="1" applyAlignment="1" applyProtection="1">
      <alignment horizontal="left"/>
    </xf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0" fontId="8" fillId="8" borderId="0" xfId="4" applyNumberFormat="1" applyFont="1" applyFill="1"/>
    <xf numFmtId="0" fontId="8" fillId="11" borderId="24" xfId="1" applyNumberFormat="1" applyFont="1" applyFill="1" applyBorder="1" applyAlignment="1" applyProtection="1"/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0" fontId="8" fillId="12" borderId="24" xfId="1" applyNumberFormat="1" applyFont="1" applyFill="1" applyBorder="1" applyAlignment="1" applyProtection="1">
      <alignment vertical="center"/>
    </xf>
    <xf numFmtId="0" fontId="8" fillId="12" borderId="12" xfId="1" applyNumberFormat="1" applyFont="1" applyFill="1" applyBorder="1" applyAlignment="1" applyProtection="1">
      <alignment vertical="center"/>
    </xf>
    <xf numFmtId="0" fontId="16" fillId="5" borderId="24" xfId="1" applyFont="1" applyFill="1" applyBorder="1"/>
    <xf numFmtId="0" fontId="8" fillId="5" borderId="24" xfId="1" applyFont="1" applyFill="1" applyBorder="1"/>
    <xf numFmtId="2" fontId="8" fillId="6" borderId="24" xfId="4" applyNumberFormat="1" applyFont="1" applyFill="1" applyBorder="1" applyAlignment="1"/>
    <xf numFmtId="2" fontId="8" fillId="6" borderId="12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164" fontId="13" fillId="12" borderId="23" xfId="1" applyNumberFormat="1" applyFont="1" applyFill="1" applyBorder="1" applyAlignment="1" applyProtection="1">
      <alignment horizontal="left"/>
    </xf>
    <xf numFmtId="0" fontId="17" fillId="3" borderId="7" xfId="1" applyFont="1" applyFill="1" applyBorder="1"/>
    <xf numFmtId="0" fontId="8" fillId="3" borderId="24" xfId="1" applyFont="1" applyFill="1" applyBorder="1" applyAlignment="1"/>
    <xf numFmtId="164" fontId="13" fillId="12" borderId="24" xfId="1" applyNumberFormat="1" applyFont="1" applyFill="1" applyBorder="1" applyAlignment="1" applyProtection="1">
      <alignment horizontal="left"/>
    </xf>
    <xf numFmtId="0" fontId="8" fillId="8" borderId="0" xfId="1" quotePrefix="1" applyFont="1" applyFill="1"/>
    <xf numFmtId="164" fontId="13" fillId="12" borderId="12" xfId="1" applyNumberFormat="1" applyFont="1" applyFill="1" applyBorder="1" applyAlignment="1" applyProtection="1">
      <alignment horizontal="left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13" borderId="5" xfId="1" applyNumberFormat="1" applyFont="1" applyFill="1" applyBorder="1" applyAlignment="1" applyProtection="1">
      <alignment horizontal="center"/>
    </xf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169" fontId="8" fillId="3" borderId="24" xfId="1" applyNumberFormat="1" applyFont="1" applyFill="1" applyBorder="1" applyAlignment="1">
      <alignment horizontal="center"/>
    </xf>
    <xf numFmtId="168" fontId="8" fillId="3" borderId="12" xfId="1" applyNumberFormat="1" applyFont="1" applyFill="1" applyBorder="1" applyAlignment="1">
      <alignment horizontal="center"/>
    </xf>
    <xf numFmtId="0" fontId="8" fillId="5" borderId="18" xfId="1" applyNumberFormat="1" applyFont="1" applyFill="1" applyBorder="1" applyAlignment="1"/>
    <xf numFmtId="0" fontId="8" fillId="5" borderId="19" xfId="1" applyNumberFormat="1" applyFont="1" applyFill="1" applyBorder="1" applyAlignment="1"/>
    <xf numFmtId="0" fontId="8" fillId="5" borderId="0" xfId="1" applyNumberFormat="1" applyFont="1" applyFill="1" applyBorder="1" applyAlignment="1"/>
    <xf numFmtId="0" fontId="8" fillId="10" borderId="5" xfId="1" applyNumberFormat="1" applyFont="1" applyFill="1" applyBorder="1" applyAlignment="1">
      <alignment horizontal="center" vertical="center"/>
    </xf>
    <xf numFmtId="0" fontId="8" fillId="10" borderId="5" xfId="1" applyNumberFormat="1" applyFont="1" applyFill="1" applyBorder="1" applyAlignment="1"/>
    <xf numFmtId="0" fontId="8" fillId="12" borderId="6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164" fontId="8" fillId="13" borderId="0" xfId="1" applyNumberFormat="1" applyFont="1" applyFill="1" applyBorder="1" applyAlignment="1" applyProtection="1">
      <alignment horizontal="left"/>
    </xf>
    <xf numFmtId="168" fontId="8" fillId="5" borderId="0" xfId="12" applyNumberFormat="1" applyFont="1" applyFill="1" applyBorder="1" applyAlignment="1">
      <alignment vertical="center"/>
    </xf>
    <xf numFmtId="169" fontId="8" fillId="10" borderId="5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0" fontId="8" fillId="10" borderId="5" xfId="11" applyFont="1" applyFill="1" applyBorder="1" applyAlignment="1"/>
    <xf numFmtId="0" fontId="8" fillId="13" borderId="19" xfId="1" applyNumberFormat="1" applyFont="1" applyFill="1" applyBorder="1" applyAlignment="1" applyProtection="1"/>
    <xf numFmtId="164" fontId="8" fillId="15" borderId="5" xfId="1" applyNumberFormat="1" applyFont="1" applyFill="1" applyBorder="1" applyAlignment="1" applyProtection="1">
      <alignment horizontal="left"/>
    </xf>
    <xf numFmtId="169" fontId="8" fillId="10" borderId="5" xfId="11" applyNumberFormat="1" applyFont="1" applyFill="1" applyBorder="1" applyAlignment="1"/>
    <xf numFmtId="0" fontId="8" fillId="3" borderId="35" xfId="2" applyFont="1" applyFill="1" applyBorder="1"/>
    <xf numFmtId="0" fontId="8" fillId="3" borderId="35" xfId="1" applyFont="1" applyFill="1" applyBorder="1"/>
    <xf numFmtId="0" fontId="8" fillId="9" borderId="20" xfId="1" applyFont="1" applyFill="1" applyBorder="1" applyAlignment="1">
      <alignment horizontal="center" vertical="center"/>
    </xf>
    <xf numFmtId="0" fontId="8" fillId="9" borderId="18" xfId="1" applyFont="1" applyFill="1" applyBorder="1" applyAlignment="1">
      <alignment horizontal="center" vertical="center"/>
    </xf>
    <xf numFmtId="0" fontId="8" fillId="9" borderId="13" xfId="1" applyFont="1" applyFill="1" applyBorder="1" applyAlignment="1">
      <alignment horizontal="center" vertical="center"/>
    </xf>
    <xf numFmtId="0" fontId="8" fillId="9" borderId="23" xfId="4" applyNumberFormat="1" applyFont="1" applyFill="1" applyBorder="1" applyAlignment="1">
      <alignment horizontal="center"/>
    </xf>
    <xf numFmtId="0" fontId="8" fillId="9" borderId="24" xfId="4" applyNumberFormat="1" applyFont="1" applyFill="1" applyBorder="1" applyAlignment="1">
      <alignment horizontal="center"/>
    </xf>
    <xf numFmtId="0" fontId="8" fillId="9" borderId="12" xfId="4" applyNumberFormat="1" applyFont="1" applyFill="1" applyBorder="1" applyAlignment="1">
      <alignment horizontal="center"/>
    </xf>
    <xf numFmtId="0" fontId="8" fillId="9" borderId="5" xfId="1" applyFont="1" applyFill="1" applyBorder="1"/>
    <xf numFmtId="0" fontId="10" fillId="9" borderId="23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3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left"/>
    </xf>
    <xf numFmtId="170" fontId="8" fillId="9" borderId="22" xfId="10" applyNumberFormat="1" applyFont="1" applyFill="1" applyBorder="1" applyAlignment="1">
      <alignment horizontal="center"/>
    </xf>
    <xf numFmtId="0" fontId="10" fillId="9" borderId="24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8" fillId="9" borderId="19" xfId="1" applyFont="1" applyFill="1" applyBorder="1" applyAlignment="1">
      <alignment horizontal="left"/>
    </xf>
    <xf numFmtId="170" fontId="8" fillId="9" borderId="19" xfId="10" applyNumberFormat="1" applyFont="1" applyFill="1" applyBorder="1" applyAlignment="1">
      <alignment horizontal="center"/>
    </xf>
    <xf numFmtId="0" fontId="10" fillId="9" borderId="12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left"/>
    </xf>
    <xf numFmtId="170" fontId="8" fillId="9" borderId="17" xfId="10" applyNumberFormat="1" applyFont="1" applyFill="1" applyBorder="1" applyAlignment="1">
      <alignment horizontal="center"/>
    </xf>
    <xf numFmtId="170" fontId="8" fillId="9" borderId="23" xfId="10" applyNumberFormat="1" applyFont="1" applyFill="1" applyBorder="1" applyAlignment="1">
      <alignment horizontal="left"/>
    </xf>
    <xf numFmtId="170" fontId="8" fillId="9" borderId="23" xfId="10" applyNumberFormat="1" applyFont="1" applyFill="1" applyBorder="1" applyAlignment="1">
      <alignment horizontal="center"/>
    </xf>
    <xf numFmtId="170" fontId="8" fillId="9" borderId="24" xfId="10" applyNumberFormat="1" applyFont="1" applyFill="1" applyBorder="1" applyAlignment="1">
      <alignment horizontal="left"/>
    </xf>
    <xf numFmtId="170" fontId="8" fillId="9" borderId="24" xfId="10" applyNumberFormat="1" applyFont="1" applyFill="1" applyBorder="1" applyAlignment="1">
      <alignment horizontal="center"/>
    </xf>
    <xf numFmtId="170" fontId="8" fillId="9" borderId="12" xfId="10" applyNumberFormat="1" applyFont="1" applyFill="1" applyBorder="1" applyAlignment="1">
      <alignment horizontal="left"/>
    </xf>
    <xf numFmtId="170" fontId="8" fillId="9" borderId="12" xfId="10" applyNumberFormat="1" applyFont="1" applyFill="1" applyBorder="1" applyAlignment="1">
      <alignment horizontal="center"/>
    </xf>
    <xf numFmtId="0" fontId="8" fillId="9" borderId="23" xfId="1" applyFont="1" applyFill="1" applyBorder="1"/>
    <xf numFmtId="0" fontId="8" fillId="9" borderId="12" xfId="1" applyFont="1" applyFill="1" applyBorder="1"/>
    <xf numFmtId="169" fontId="8" fillId="9" borderId="23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left"/>
    </xf>
    <xf numFmtId="169" fontId="8" fillId="9" borderId="24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center"/>
    </xf>
    <xf numFmtId="0" fontId="8" fillId="9" borderId="18" xfId="1" applyNumberFormat="1" applyFont="1" applyFill="1" applyBorder="1" applyAlignment="1">
      <alignment horizontal="center"/>
    </xf>
    <xf numFmtId="169" fontId="8" fillId="9" borderId="12" xfId="10" applyNumberFormat="1" applyFont="1" applyFill="1" applyBorder="1" applyAlignment="1">
      <alignment horizontal="center"/>
    </xf>
    <xf numFmtId="0" fontId="8" fillId="9" borderId="13" xfId="1" applyNumberFormat="1" applyFont="1" applyFill="1" applyBorder="1" applyAlignment="1">
      <alignment horizontal="center"/>
    </xf>
    <xf numFmtId="0" fontId="8" fillId="9" borderId="12" xfId="1" applyNumberFormat="1" applyFont="1" applyFill="1" applyBorder="1" applyAlignment="1">
      <alignment horizontal="left"/>
    </xf>
    <xf numFmtId="0" fontId="8" fillId="9" borderId="23" xfId="1" applyNumberFormat="1" applyFont="1" applyFill="1" applyBorder="1" applyAlignment="1">
      <alignment horizontal="left"/>
    </xf>
    <xf numFmtId="0" fontId="8" fillId="9" borderId="12" xfId="1" applyNumberFormat="1" applyFont="1" applyFill="1" applyBorder="1" applyAlignment="1">
      <alignment horizontal="center"/>
    </xf>
    <xf numFmtId="0" fontId="8" fillId="9" borderId="20" xfId="1" applyNumberFormat="1" applyFont="1" applyFill="1" applyBorder="1" applyAlignment="1">
      <alignment horizontal="center"/>
    </xf>
    <xf numFmtId="0" fontId="8" fillId="9" borderId="23" xfId="1" applyNumberFormat="1" applyFont="1" applyFill="1" applyBorder="1" applyAlignment="1">
      <alignment horizontal="center"/>
    </xf>
    <xf numFmtId="0" fontId="8" fillId="9" borderId="5" xfId="1" applyFont="1" applyFill="1" applyBorder="1" applyAlignment="1"/>
    <xf numFmtId="168" fontId="8" fillId="9" borderId="24" xfId="12" applyNumberFormat="1" applyFont="1" applyFill="1" applyBorder="1" applyAlignment="1"/>
    <xf numFmtId="169" fontId="8" fillId="9" borderId="24" xfId="12" applyNumberFormat="1" applyFont="1" applyFill="1" applyBorder="1" applyAlignment="1"/>
    <xf numFmtId="176" fontId="8" fillId="9" borderId="24" xfId="12" applyNumberFormat="1" applyFont="1" applyFill="1" applyBorder="1" applyAlignment="1"/>
    <xf numFmtId="0" fontId="8" fillId="9" borderId="24" xfId="11" applyFont="1" applyFill="1" applyBorder="1" applyAlignment="1"/>
    <xf numFmtId="169" fontId="8" fillId="9" borderId="23" xfId="11" applyNumberFormat="1" applyFont="1" applyFill="1" applyBorder="1" applyAlignment="1"/>
    <xf numFmtId="169" fontId="8" fillId="9" borderId="24" xfId="11" applyNumberFormat="1" applyFont="1" applyFill="1" applyBorder="1" applyAlignment="1"/>
    <xf numFmtId="169" fontId="8" fillId="9" borderId="12" xfId="11" applyNumberFormat="1" applyFont="1" applyFill="1" applyBorder="1" applyAlignment="1"/>
    <xf numFmtId="0" fontId="8" fillId="9" borderId="24" xfId="1" applyNumberFormat="1" applyFont="1" applyFill="1" applyBorder="1" applyAlignment="1">
      <alignment horizontal="center" vertical="center"/>
    </xf>
    <xf numFmtId="0" fontId="8" fillId="16" borderId="18" xfId="1" applyNumberFormat="1" applyFont="1" applyFill="1" applyBorder="1" applyAlignment="1" applyProtection="1"/>
    <xf numFmtId="0" fontId="8" fillId="16" borderId="24" xfId="1" applyNumberFormat="1" applyFont="1" applyFill="1" applyBorder="1" applyAlignment="1" applyProtection="1"/>
    <xf numFmtId="0" fontId="8" fillId="9" borderId="12" xfId="1" applyNumberFormat="1" applyFont="1" applyFill="1" applyBorder="1" applyAlignment="1">
      <alignment horizontal="center" vertical="center"/>
    </xf>
    <xf numFmtId="0" fontId="8" fillId="16" borderId="13" xfId="1" applyNumberFormat="1" applyFont="1" applyFill="1" applyBorder="1" applyAlignment="1" applyProtection="1"/>
    <xf numFmtId="0" fontId="8" fillId="16" borderId="12" xfId="1" applyNumberFormat="1" applyFont="1" applyFill="1" applyBorder="1" applyAlignment="1" applyProtection="1"/>
    <xf numFmtId="0" fontId="8" fillId="16" borderId="16" xfId="1" applyNumberFormat="1" applyFont="1" applyFill="1" applyBorder="1" applyAlignment="1" applyProtection="1"/>
    <xf numFmtId="0" fontId="8" fillId="9" borderId="14" xfId="1" applyFont="1" applyFill="1" applyBorder="1" applyAlignment="1"/>
    <xf numFmtId="0" fontId="8" fillId="9" borderId="6" xfId="1" applyFont="1" applyFill="1" applyBorder="1" applyAlignment="1">
      <alignment horizontal="center" vertical="center"/>
    </xf>
    <xf numFmtId="0" fontId="8" fillId="9" borderId="5" xfId="1" applyNumberFormat="1" applyFont="1" applyFill="1" applyBorder="1" applyAlignment="1"/>
    <xf numFmtId="164" fontId="13" fillId="10" borderId="5" xfId="1" applyNumberFormat="1" applyFont="1" applyFill="1" applyBorder="1" applyAlignment="1" applyProtection="1">
      <alignment horizontal="left"/>
    </xf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  <xf numFmtId="0" fontId="8" fillId="5" borderId="0" xfId="1" applyFont="1" applyFill="1" applyBorder="1" applyAlignment="1">
      <alignment horizontal="center"/>
    </xf>
    <xf numFmtId="0" fontId="8" fillId="5" borderId="23" xfId="4" applyNumberFormat="1" applyFont="1" applyFill="1" applyBorder="1" applyAlignment="1">
      <alignment horizontal="center"/>
    </xf>
    <xf numFmtId="169" fontId="8" fillId="5" borderId="23" xfId="4" applyNumberFormat="1" applyFont="1" applyFill="1" applyBorder="1" applyAlignment="1"/>
    <xf numFmtId="168" fontId="8" fillId="5" borderId="23" xfId="4" applyNumberFormat="1" applyFont="1" applyFill="1" applyBorder="1" applyAlignment="1"/>
    <xf numFmtId="168" fontId="8" fillId="5" borderId="24" xfId="4" applyNumberFormat="1" applyFont="1" applyFill="1" applyBorder="1" applyAlignment="1"/>
    <xf numFmtId="169" fontId="8" fillId="5" borderId="24" xfId="4" applyNumberFormat="1" applyFont="1" applyFill="1" applyBorder="1" applyAlignment="1">
      <alignment horizontal="center"/>
    </xf>
    <xf numFmtId="0" fontId="8" fillId="5" borderId="24" xfId="4" applyNumberFormat="1" applyFont="1" applyFill="1" applyBorder="1" applyAlignment="1">
      <alignment horizontal="center"/>
    </xf>
    <xf numFmtId="169" fontId="8" fillId="5" borderId="24" xfId="4" applyNumberFormat="1" applyFont="1" applyFill="1" applyBorder="1" applyAlignment="1"/>
    <xf numFmtId="169" fontId="8" fillId="5" borderId="23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/>
    <xf numFmtId="168" fontId="8" fillId="5" borderId="12" xfId="4" applyNumberFormat="1" applyFont="1" applyFill="1" applyBorder="1" applyAlignment="1"/>
    <xf numFmtId="169" fontId="8" fillId="5" borderId="12" xfId="4" applyNumberFormat="1" applyFont="1" applyFill="1" applyBorder="1" applyAlignment="1">
      <alignment horizontal="center"/>
    </xf>
    <xf numFmtId="168" fontId="8" fillId="10" borderId="23" xfId="4" applyNumberFormat="1" applyFont="1" applyFill="1" applyBorder="1" applyAlignment="1"/>
    <xf numFmtId="168" fontId="8" fillId="10" borderId="24" xfId="4" applyNumberFormat="1" applyFont="1" applyFill="1" applyBorder="1" applyAlignment="1"/>
    <xf numFmtId="168" fontId="8" fillId="10" borderId="12" xfId="4" applyNumberFormat="1" applyFont="1" applyFill="1" applyBorder="1" applyAlignment="1"/>
    <xf numFmtId="0" fontId="8" fillId="0" borderId="5" xfId="1" applyFont="1" applyFill="1" applyBorder="1"/>
    <xf numFmtId="0" fontId="8" fillId="7" borderId="5" xfId="1" applyFont="1" applyFill="1" applyBorder="1"/>
    <xf numFmtId="0" fontId="8" fillId="9" borderId="5" xfId="4" applyNumberFormat="1" applyFont="1" applyFill="1" applyBorder="1" applyAlignment="1">
      <alignment horizontal="center"/>
    </xf>
    <xf numFmtId="169" fontId="8" fillId="9" borderId="5" xfId="4" applyNumberFormat="1" applyFont="1" applyFill="1" applyBorder="1" applyAlignment="1"/>
    <xf numFmtId="168" fontId="8" fillId="9" borderId="5" xfId="4" applyNumberFormat="1" applyFont="1" applyFill="1" applyBorder="1" applyAlignment="1"/>
    <xf numFmtId="169" fontId="8" fillId="9" borderId="5" xfId="4" applyNumberFormat="1" applyFont="1" applyFill="1" applyBorder="1" applyAlignment="1">
      <alignment horizontal="center"/>
    </xf>
    <xf numFmtId="0" fontId="8" fillId="3" borderId="5" xfId="1" applyFont="1" applyFill="1" applyBorder="1"/>
    <xf numFmtId="0" fontId="8" fillId="5" borderId="5" xfId="1" applyFont="1" applyFill="1" applyBorder="1"/>
    <xf numFmtId="0" fontId="8" fillId="5" borderId="24" xfId="4" applyNumberFormat="1" applyFont="1" applyFill="1" applyBorder="1" applyAlignment="1">
      <alignment vertical="center"/>
    </xf>
    <xf numFmtId="0" fontId="8" fillId="5" borderId="24" xfId="4" applyNumberFormat="1" applyFont="1" applyFill="1" applyBorder="1" applyAlignment="1"/>
    <xf numFmtId="168" fontId="8" fillId="5" borderId="18" xfId="4" applyNumberFormat="1" applyFont="1" applyFill="1" applyBorder="1" applyAlignment="1"/>
    <xf numFmtId="169" fontId="8" fillId="5" borderId="20" xfId="4" applyNumberFormat="1" applyFont="1" applyFill="1" applyBorder="1" applyAlignment="1">
      <alignment horizontal="center"/>
    </xf>
    <xf numFmtId="169" fontId="8" fillId="5" borderId="18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/>
    <xf numFmtId="168" fontId="8" fillId="5" borderId="13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0" fontId="8" fillId="5" borderId="23" xfId="4" applyNumberFormat="1" applyFont="1" applyFill="1" applyBorder="1" applyAlignment="1"/>
    <xf numFmtId="168" fontId="8" fillId="5" borderId="20" xfId="4" applyNumberFormat="1" applyFont="1" applyFill="1" applyBorder="1" applyAlignment="1"/>
    <xf numFmtId="0" fontId="8" fillId="5" borderId="22" xfId="4" applyNumberFormat="1" applyFont="1" applyFill="1" applyBorder="1" applyAlignment="1">
      <alignment horizontal="center"/>
    </xf>
    <xf numFmtId="0" fontId="8" fillId="5" borderId="20" xfId="4" applyNumberFormat="1" applyFont="1" applyFill="1" applyBorder="1" applyAlignment="1">
      <alignment horizontal="center"/>
    </xf>
    <xf numFmtId="0" fontId="8" fillId="5" borderId="19" xfId="4" applyNumberFormat="1" applyFont="1" applyFill="1" applyBorder="1" applyAlignment="1">
      <alignment horizontal="center"/>
    </xf>
    <xf numFmtId="0" fontId="8" fillId="5" borderId="18" xfId="4" applyNumberFormat="1" applyFont="1" applyFill="1" applyBorder="1" applyAlignment="1">
      <alignment horizontal="center"/>
    </xf>
    <xf numFmtId="0" fontId="8" fillId="5" borderId="17" xfId="4" applyNumberFormat="1" applyFont="1" applyFill="1" applyBorder="1" applyAlignment="1">
      <alignment horizontal="center"/>
    </xf>
    <xf numFmtId="0" fontId="8" fillId="5" borderId="13" xfId="4" applyNumberFormat="1" applyFont="1" applyFill="1" applyBorder="1" applyAlignment="1">
      <alignment horizontal="center"/>
    </xf>
    <xf numFmtId="1" fontId="8" fillId="5" borderId="23" xfId="4" applyNumberFormat="1" applyFont="1" applyFill="1" applyBorder="1" applyAlignment="1">
      <alignment horizontal="center"/>
    </xf>
    <xf numFmtId="168" fontId="8" fillId="5" borderId="23" xfId="4" applyNumberFormat="1" applyFont="1" applyFill="1" applyBorder="1" applyAlignment="1">
      <alignment horizontal="center"/>
    </xf>
    <xf numFmtId="171" fontId="8" fillId="5" borderId="23" xfId="4" applyNumberFormat="1" applyFont="1" applyFill="1" applyBorder="1" applyAlignment="1">
      <alignment horizontal="center"/>
    </xf>
    <xf numFmtId="0" fontId="8" fillId="5" borderId="24" xfId="1" applyFont="1" applyFill="1" applyBorder="1" applyAlignment="1"/>
    <xf numFmtId="168" fontId="8" fillId="5" borderId="23" xfId="1" applyNumberFormat="1" applyFont="1" applyFill="1" applyBorder="1" applyAlignment="1"/>
    <xf numFmtId="1" fontId="8" fillId="5" borderId="24" xfId="4" applyNumberFormat="1" applyFont="1" applyFill="1" applyBorder="1" applyAlignment="1">
      <alignment horizontal="center"/>
    </xf>
    <xf numFmtId="168" fontId="8" fillId="5" borderId="24" xfId="4" applyNumberFormat="1" applyFont="1" applyFill="1" applyBorder="1" applyAlignment="1">
      <alignment horizontal="center"/>
    </xf>
    <xf numFmtId="171" fontId="8" fillId="5" borderId="24" xfId="4" applyNumberFormat="1" applyFont="1" applyFill="1" applyBorder="1" applyAlignment="1">
      <alignment horizontal="center"/>
    </xf>
    <xf numFmtId="168" fontId="8" fillId="5" borderId="24" xfId="1" applyNumberFormat="1" applyFont="1" applyFill="1" applyBorder="1" applyAlignment="1"/>
    <xf numFmtId="1" fontId="8" fillId="5" borderId="12" xfId="4" applyNumberFormat="1" applyFont="1" applyFill="1" applyBorder="1" applyAlignment="1">
      <alignment horizontal="center"/>
    </xf>
    <xf numFmtId="168" fontId="8" fillId="5" borderId="12" xfId="4" applyNumberFormat="1" applyFont="1" applyFill="1" applyBorder="1" applyAlignment="1">
      <alignment horizontal="center"/>
    </xf>
    <xf numFmtId="171" fontId="8" fillId="5" borderId="12" xfId="4" applyNumberFormat="1" applyFont="1" applyFill="1" applyBorder="1" applyAlignment="1">
      <alignment horizontal="center"/>
    </xf>
    <xf numFmtId="168" fontId="8" fillId="5" borderId="12" xfId="1" applyNumberFormat="1" applyFont="1" applyFill="1" applyBorder="1" applyAlignment="1"/>
    <xf numFmtId="164" fontId="8" fillId="10" borderId="23" xfId="4" applyNumberFormat="1" applyFont="1" applyFill="1" applyBorder="1" applyAlignment="1"/>
    <xf numFmtId="164" fontId="8" fillId="10" borderId="24" xfId="4" applyNumberFormat="1" applyFont="1" applyFill="1" applyBorder="1" applyAlignment="1"/>
    <xf numFmtId="164" fontId="8" fillId="10" borderId="12" xfId="4" applyNumberFormat="1" applyFont="1" applyFill="1" applyBorder="1" applyAlignment="1"/>
    <xf numFmtId="168" fontId="8" fillId="8" borderId="0" xfId="1" applyNumberFormat="1" applyFont="1" applyFill="1"/>
    <xf numFmtId="2" fontId="8" fillId="5" borderId="24" xfId="4" applyNumberFormat="1" applyFont="1" applyFill="1" applyBorder="1" applyAlignment="1"/>
    <xf numFmtId="2" fontId="8" fillId="5" borderId="19" xfId="1" applyNumberFormat="1" applyFont="1" applyFill="1" applyBorder="1" applyAlignment="1"/>
    <xf numFmtId="2" fontId="8" fillId="5" borderId="23" xfId="4" applyNumberFormat="1" applyFont="1" applyFill="1" applyBorder="1" applyAlignment="1"/>
    <xf numFmtId="0" fontId="8" fillId="5" borderId="19" xfId="1" applyFont="1" applyFill="1" applyBorder="1" applyAlignment="1"/>
    <xf numFmtId="2" fontId="8" fillId="5" borderId="12" xfId="4" applyNumberFormat="1" applyFont="1" applyFill="1" applyBorder="1" applyAlignment="1"/>
    <xf numFmtId="2" fontId="8" fillId="10" borderId="24" xfId="4" applyNumberFormat="1" applyFont="1" applyFill="1" applyBorder="1" applyAlignment="1"/>
    <xf numFmtId="2" fontId="8" fillId="10" borderId="12" xfId="4" applyNumberFormat="1" applyFont="1" applyFill="1" applyBorder="1" applyAlignment="1"/>
    <xf numFmtId="0" fontId="8" fillId="5" borderId="5" xfId="1" applyFont="1" applyFill="1" applyBorder="1" applyAlignment="1"/>
    <xf numFmtId="0" fontId="8" fillId="5" borderId="12" xfId="1" applyFont="1" applyFill="1" applyBorder="1" applyAlignment="1"/>
    <xf numFmtId="164" fontId="8" fillId="5" borderId="0" xfId="4" applyNumberFormat="1" applyFont="1" applyFill="1" applyBorder="1" applyAlignment="1">
      <alignment horizontal="center"/>
    </xf>
    <xf numFmtId="173" fontId="8" fillId="5" borderId="23" xfId="4" applyNumberFormat="1" applyFont="1" applyFill="1" applyBorder="1" applyAlignment="1"/>
    <xf numFmtId="168" fontId="8" fillId="5" borderId="0" xfId="4" applyNumberFormat="1" applyFont="1" applyFill="1" applyBorder="1" applyAlignment="1">
      <alignment horizontal="center"/>
    </xf>
    <xf numFmtId="0" fontId="8" fillId="5" borderId="21" xfId="4" applyNumberFormat="1" applyFont="1" applyFill="1" applyBorder="1" applyAlignment="1">
      <alignment horizontal="center"/>
    </xf>
    <xf numFmtId="168" fontId="8" fillId="5" borderId="21" xfId="4" applyNumberFormat="1" applyFont="1" applyFill="1" applyBorder="1" applyAlignment="1"/>
    <xf numFmtId="171" fontId="8" fillId="5" borderId="21" xfId="4" applyNumberFormat="1" applyFont="1" applyFill="1" applyBorder="1" applyAlignment="1"/>
    <xf numFmtId="171" fontId="8" fillId="5" borderId="12" xfId="4" applyNumberFormat="1" applyFont="1" applyFill="1" applyBorder="1" applyAlignment="1"/>
    <xf numFmtId="172" fontId="8" fillId="5" borderId="12" xfId="4" applyNumberFormat="1" applyFont="1" applyFill="1" applyBorder="1" applyAlignment="1"/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Not Signed In</v>
        <stp/>
        <stp>{66A5D908-EEE8-4A52-8DD5-C02A68ECAF62}_x0000_</stp>
        <tr r="Q22" s="6"/>
      </tp>
      <tp t="s">
        <v>Not Signed In</v>
        <stp/>
        <stp>{D96F596B-715B-48B8-A839-1E0385BF1031}_x0000_</stp>
        <tr r="Q17" s="6"/>
      </tp>
    </main>
    <main first="pldatasource.rdatartdserver">
      <tp t="s">
        <v>Not Signed In</v>
        <stp/>
        <stp>{EAFD755D-C3A0-46DE-AE63-4DF02A154A1F}</stp>
        <tr r="O4" s="12"/>
      </tp>
      <tp t="s">
        <v>Not Signed In</v>
        <stp/>
        <stp>{93428AE5-4E4D-424C-9DDB-16D6D76F397D}</stp>
        <tr r="O4" s="67"/>
      </tp>
      <tp t="s">
        <v>Not Signed In</v>
        <stp/>
        <stp>{097F5469-84FA-40FD-A38B-29BE6B954B22}</stp>
        <tr r="O4" s="25"/>
      </tp>
      <tp t="s">
        <v>Not Signed In</v>
        <stp/>
        <stp>{0914A855-483A-4DF9-8EDA-C2FDC06F4421}</stp>
        <tr r="O4" s="16"/>
      </tp>
      <tp t="s">
        <v>Not Signed In</v>
        <stp/>
        <stp>{1D44926E-61BD-4F4B-B14D-0003AEF258FB}</stp>
        <tr r="Q5" s="6"/>
      </tp>
      <tp t="s">
        <v>Not Signed In</v>
        <stp/>
        <stp>{862436E2-F625-4C19-9FC9-8F80FB50C91D}</stp>
        <tr r="O4" s="66"/>
      </tp>
      <tp t="s">
        <v>Not Signed In</v>
        <stp/>
        <stp>{E7462F0F-3037-4D44-95F2-F3FFA3704D8A}</stp>
        <tr r="L4" s="15"/>
      </tp>
      <tp t="s">
        <v>Not Signed In</v>
        <stp/>
        <stp>{1C066A93-61B5-4C61-87A9-4138A9DFDA9A}</stp>
        <tr r="O4" s="22"/>
      </tp>
      <tp t="s">
        <v>Not Signed In</v>
        <stp/>
        <stp>{17AD490A-D27C-41D6-9C06-FB4D0C9B3D30}</stp>
        <tr r="O4" s="13"/>
      </tp>
      <tp t="s">
        <v>Not Signed In</v>
        <stp/>
        <stp>{0801688A-83A5-4F5B-AD3C-B6D6A407B6E1}</stp>
        <tr r="R4" s="18"/>
      </tp>
    </main>
    <main first="pldatasource.rhistoryrtdserver">
      <tp t="s">
        <v>Not Signed In</v>
        <stp/>
        <stp>{09829BD5-B498-467E-B636-47F965A23A97}_x0000_</stp>
        <tr r="V22" s="6"/>
      </tp>
      <tp t="s">
        <v>Not Signed In</v>
        <stp/>
        <stp>{367B221B-3E3F-43C8-9637-7C6E28A930D9}_x0000_</stp>
        <tr r="V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53" customWidth="1"/>
    <col min="3" max="3" width="22.42578125" style="153" bestFit="1" customWidth="1"/>
    <col min="4" max="4" width="27.5703125" style="153" bestFit="1" customWidth="1"/>
    <col min="5" max="7" width="2.7109375" style="153" customWidth="1"/>
    <col min="8" max="8" width="23.42578125" style="153" bestFit="1" customWidth="1"/>
    <col min="9" max="9" width="28.5703125" style="153" bestFit="1" customWidth="1"/>
    <col min="10" max="11" width="2.7109375" style="153" customWidth="1"/>
    <col min="12" max="12" width="15.140625" style="153" hidden="1" customWidth="1" outlineLevel="1"/>
    <col min="13" max="15" width="20.7109375" style="153" hidden="1" customWidth="1" outlineLevel="1"/>
    <col min="16" max="16" width="9.140625" style="153" collapsed="1"/>
    <col min="17" max="16384" width="9.140625" style="153"/>
  </cols>
  <sheetData>
    <row r="1" spans="2:15" ht="12" thickBot="1" x14ac:dyDescent="0.25">
      <c r="B1" s="153" t="str">
        <f>_xll.qlxlVersion(TRUE,Trigger)</f>
        <v>QuantLibXL 1.7.0 - MS VC++ (version unknown) - Multithreaded Dynamic Runtime library - Release Configuration - Sep 24 2015 15:39:48</v>
      </c>
    </row>
    <row r="2" spans="2:15" ht="17.25" thickBot="1" x14ac:dyDescent="0.25">
      <c r="B2" s="60" t="s">
        <v>187</v>
      </c>
      <c r="C2" s="61"/>
      <c r="D2" s="61"/>
      <c r="E2" s="62"/>
      <c r="G2" s="60" t="s">
        <v>202</v>
      </c>
      <c r="H2" s="61"/>
      <c r="I2" s="61"/>
      <c r="J2" s="62"/>
      <c r="L2" s="102" t="s">
        <v>200</v>
      </c>
      <c r="M2" s="103" t="s">
        <v>193</v>
      </c>
      <c r="N2" s="102" t="s">
        <v>194</v>
      </c>
      <c r="O2" s="104" t="s">
        <v>195</v>
      </c>
    </row>
    <row r="3" spans="2:15" x14ac:dyDescent="0.2">
      <c r="B3" s="6"/>
      <c r="C3" s="7"/>
      <c r="D3" s="7"/>
      <c r="E3" s="44"/>
      <c r="G3" s="2"/>
      <c r="H3" s="3"/>
      <c r="I3" s="3"/>
      <c r="J3" s="54"/>
      <c r="L3" s="245" t="s">
        <v>197</v>
      </c>
      <c r="M3" s="182" t="s">
        <v>110</v>
      </c>
      <c r="N3" s="182" t="s">
        <v>110</v>
      </c>
      <c r="O3" s="182" t="s">
        <v>110</v>
      </c>
    </row>
    <row r="4" spans="2:15" x14ac:dyDescent="0.2">
      <c r="B4" s="6"/>
      <c r="C4" s="50" t="s">
        <v>6</v>
      </c>
      <c r="D4" s="63">
        <v>42277.663622685184</v>
      </c>
      <c r="E4" s="55"/>
      <c r="G4" s="87"/>
      <c r="H4" s="51" t="s">
        <v>192</v>
      </c>
      <c r="I4" s="100" t="s">
        <v>254</v>
      </c>
      <c r="J4" s="33"/>
      <c r="L4" s="246" t="s">
        <v>196</v>
      </c>
      <c r="M4" s="182" t="s">
        <v>110</v>
      </c>
      <c r="N4" s="182" t="s">
        <v>110</v>
      </c>
      <c r="O4" s="182" t="s">
        <v>110</v>
      </c>
    </row>
    <row r="5" spans="2:15" x14ac:dyDescent="0.2">
      <c r="B5" s="58"/>
      <c r="C5" s="53" t="s">
        <v>136</v>
      </c>
      <c r="D5" s="64">
        <f>_xll.qlSettingsEvaluationDate(Trigger)</f>
        <v>42180</v>
      </c>
      <c r="E5" s="59"/>
      <c r="G5" s="87"/>
      <c r="H5" s="254" t="s">
        <v>201</v>
      </c>
      <c r="I5" s="88">
        <f>INDEX(MATCH(Area,L2:O2,0),0)</f>
        <v>3</v>
      </c>
      <c r="J5" s="33"/>
      <c r="L5" s="246" t="s">
        <v>81</v>
      </c>
      <c r="M5" s="182" t="s">
        <v>179</v>
      </c>
      <c r="N5" s="182" t="s">
        <v>179</v>
      </c>
      <c r="O5" s="182" t="s">
        <v>179</v>
      </c>
    </row>
    <row r="6" spans="2:15" x14ac:dyDescent="0.2">
      <c r="B6" s="249"/>
      <c r="C6" s="150"/>
      <c r="D6" s="250"/>
      <c r="E6" s="251"/>
      <c r="G6" s="87"/>
      <c r="H6" s="252"/>
      <c r="I6" s="253"/>
      <c r="J6" s="33"/>
      <c r="L6" s="246" t="s">
        <v>240</v>
      </c>
      <c r="M6" s="182" t="s">
        <v>179</v>
      </c>
      <c r="N6" s="182" t="s">
        <v>179</v>
      </c>
      <c r="O6" s="182" t="s">
        <v>179</v>
      </c>
    </row>
    <row r="7" spans="2:15" x14ac:dyDescent="0.2">
      <c r="B7" s="6"/>
      <c r="C7" s="50" t="s">
        <v>130</v>
      </c>
      <c r="D7" s="43">
        <f>_xll.ohTrigger(Deposits!U2,FRA!X2,Futures3M!AB2,FuturesHWConvAdj!U2,Swap3M!X2,BasisSwap3M6M!AA2,BasisSwap1M3M!AA2,OIS!X2)</f>
        <v>15</v>
      </c>
      <c r="E7" s="44"/>
      <c r="G7" s="79"/>
      <c r="H7" s="50" t="s">
        <v>123</v>
      </c>
      <c r="I7" s="248" t="b">
        <v>0</v>
      </c>
      <c r="J7" s="83"/>
      <c r="L7" s="246" t="s">
        <v>198</v>
      </c>
      <c r="M7" s="182" t="s">
        <v>184</v>
      </c>
      <c r="N7" s="182" t="s">
        <v>179</v>
      </c>
      <c r="O7" s="182" t="s">
        <v>179</v>
      </c>
    </row>
    <row r="8" spans="2:15" x14ac:dyDescent="0.2">
      <c r="B8" s="6"/>
      <c r="C8" s="53" t="s">
        <v>139</v>
      </c>
      <c r="D8" s="46">
        <f>_xll.ohTrigger(BBSW!W6:W12)</f>
        <v>0</v>
      </c>
      <c r="E8" s="44"/>
      <c r="G8" s="79"/>
      <c r="H8" s="53" t="s">
        <v>124</v>
      </c>
      <c r="I8" s="101">
        <v>42180.598113425927</v>
      </c>
      <c r="J8" s="83"/>
      <c r="L8" s="246" t="s">
        <v>245</v>
      </c>
      <c r="M8" s="182" t="s">
        <v>184</v>
      </c>
      <c r="N8" s="182" t="s">
        <v>179</v>
      </c>
      <c r="O8" s="182" t="s">
        <v>179</v>
      </c>
    </row>
    <row r="9" spans="2:15" ht="12" thickBot="1" x14ac:dyDescent="0.25">
      <c r="B9" s="10"/>
      <c r="C9" s="47"/>
      <c r="D9" s="47"/>
      <c r="E9" s="12"/>
      <c r="G9" s="80"/>
      <c r="H9" s="81"/>
      <c r="I9" s="81"/>
      <c r="J9" s="82"/>
      <c r="L9" s="246" t="s">
        <v>248</v>
      </c>
      <c r="M9" s="182" t="s">
        <v>179</v>
      </c>
      <c r="N9" s="182" t="s">
        <v>179</v>
      </c>
      <c r="O9" s="182" t="s">
        <v>179</v>
      </c>
    </row>
    <row r="10" spans="2:15" ht="12" thickBot="1" x14ac:dyDescent="0.25">
      <c r="L10" s="247" t="s">
        <v>199</v>
      </c>
      <c r="M10" s="183" t="s">
        <v>179</v>
      </c>
      <c r="N10" s="183" t="s">
        <v>179</v>
      </c>
      <c r="O10" s="183" t="s">
        <v>179</v>
      </c>
    </row>
    <row r="11" spans="2:15" ht="17.25" thickBot="1" x14ac:dyDescent="0.25">
      <c r="B11" s="60" t="s">
        <v>189</v>
      </c>
      <c r="C11" s="61"/>
      <c r="D11" s="61"/>
      <c r="E11" s="62"/>
      <c r="G11" s="60" t="s">
        <v>7</v>
      </c>
      <c r="H11" s="61"/>
      <c r="I11" s="61"/>
      <c r="J11" s="62"/>
    </row>
    <row r="12" spans="2:15" x14ac:dyDescent="0.2">
      <c r="B12" s="6"/>
      <c r="C12" s="7"/>
      <c r="D12" s="7"/>
      <c r="E12" s="44"/>
      <c r="G12" s="6"/>
      <c r="H12" s="7"/>
      <c r="I12" s="7"/>
      <c r="J12" s="44"/>
    </row>
    <row r="13" spans="2:15" x14ac:dyDescent="0.2">
      <c r="B13" s="6"/>
      <c r="C13" s="50" t="s">
        <v>0</v>
      </c>
      <c r="D13" s="43" t="s">
        <v>218</v>
      </c>
      <c r="E13" s="55"/>
      <c r="G13" s="6"/>
      <c r="H13" s="50" t="s">
        <v>5</v>
      </c>
      <c r="I13" s="43" t="b">
        <v>1</v>
      </c>
      <c r="J13" s="55"/>
    </row>
    <row r="14" spans="2:15" x14ac:dyDescent="0.2">
      <c r="B14" s="6"/>
      <c r="C14" s="52" t="s">
        <v>62</v>
      </c>
      <c r="D14" s="45" t="str">
        <f>Currency&amp;"ON"</f>
        <v>AUDON</v>
      </c>
      <c r="E14" s="55"/>
      <c r="G14" s="6"/>
      <c r="H14" s="52" t="s">
        <v>4</v>
      </c>
      <c r="I14" s="45" t="b">
        <v>1</v>
      </c>
      <c r="J14" s="55"/>
    </row>
    <row r="15" spans="2:15" x14ac:dyDescent="0.2">
      <c r="B15" s="6"/>
      <c r="C15" s="52" t="s">
        <v>24</v>
      </c>
      <c r="D15" s="45" t="s">
        <v>219</v>
      </c>
      <c r="E15" s="55"/>
      <c r="G15" s="6"/>
      <c r="H15" s="52" t="s">
        <v>3</v>
      </c>
      <c r="I15" s="45" t="b">
        <v>0</v>
      </c>
      <c r="J15" s="55"/>
    </row>
    <row r="16" spans="2:15" x14ac:dyDescent="0.2">
      <c r="B16" s="6"/>
      <c r="C16" s="52" t="s">
        <v>144</v>
      </c>
      <c r="D16" s="45" t="s">
        <v>145</v>
      </c>
      <c r="E16" s="55"/>
      <c r="G16" s="6"/>
      <c r="H16" s="52" t="s">
        <v>2</v>
      </c>
      <c r="I16" s="45"/>
      <c r="J16" s="55"/>
    </row>
    <row r="17" spans="2:10" x14ac:dyDescent="0.2">
      <c r="B17" s="6"/>
      <c r="C17" s="52" t="s">
        <v>60</v>
      </c>
      <c r="D17" s="45" t="s">
        <v>220</v>
      </c>
      <c r="E17" s="55"/>
      <c r="G17" s="6"/>
      <c r="H17" s="52" t="s">
        <v>1</v>
      </c>
      <c r="I17" s="45" t="b">
        <v>1</v>
      </c>
      <c r="J17" s="55"/>
    </row>
    <row r="18" spans="2:10" x14ac:dyDescent="0.2">
      <c r="B18" s="6"/>
      <c r="C18" s="52" t="s">
        <v>214</v>
      </c>
      <c r="D18" s="45"/>
      <c r="E18" s="55"/>
      <c r="G18" s="6"/>
      <c r="H18" s="52" t="s">
        <v>70</v>
      </c>
      <c r="I18" s="45" t="s">
        <v>69</v>
      </c>
      <c r="J18" s="55"/>
    </row>
    <row r="19" spans="2:10" x14ac:dyDescent="0.2">
      <c r="B19" s="6"/>
      <c r="C19" s="52" t="s">
        <v>215</v>
      </c>
      <c r="D19" s="45"/>
      <c r="E19" s="55"/>
      <c r="G19" s="6"/>
      <c r="H19" s="52" t="s">
        <v>129</v>
      </c>
      <c r="I19" s="45" t="s">
        <v>128</v>
      </c>
      <c r="J19" s="44"/>
    </row>
    <row r="20" spans="2:10" x14ac:dyDescent="0.2">
      <c r="B20" s="6"/>
      <c r="C20" s="52" t="s">
        <v>140</v>
      </c>
      <c r="D20" s="45"/>
      <c r="E20" s="55"/>
      <c r="G20" s="6"/>
      <c r="H20" s="65" t="s">
        <v>68</v>
      </c>
      <c r="I20" s="255">
        <v>1E-4</v>
      </c>
      <c r="J20" s="55"/>
    </row>
    <row r="21" spans="2:10" x14ac:dyDescent="0.2">
      <c r="B21" s="6"/>
      <c r="C21" s="52" t="s">
        <v>188</v>
      </c>
      <c r="D21" s="221"/>
      <c r="E21" s="55" t="s">
        <v>162</v>
      </c>
      <c r="G21" s="6"/>
      <c r="H21" s="66" t="s">
        <v>67</v>
      </c>
      <c r="I21" s="256">
        <v>-0.01</v>
      </c>
      <c r="J21" s="55"/>
    </row>
    <row r="22" spans="2:10" x14ac:dyDescent="0.2">
      <c r="B22" s="6"/>
      <c r="C22" s="52" t="s">
        <v>147</v>
      </c>
      <c r="D22" s="45"/>
      <c r="E22" s="55"/>
      <c r="G22" s="79"/>
      <c r="H22" s="51" t="s">
        <v>132</v>
      </c>
      <c r="I22" s="48" t="s">
        <v>131</v>
      </c>
      <c r="J22" s="83"/>
    </row>
    <row r="23" spans="2:10" x14ac:dyDescent="0.2">
      <c r="B23" s="6"/>
      <c r="C23" s="53" t="s">
        <v>148</v>
      </c>
      <c r="D23" s="46" t="s">
        <v>221</v>
      </c>
      <c r="E23" s="55"/>
      <c r="G23" s="79"/>
      <c r="H23" s="150"/>
      <c r="I23" s="49"/>
      <c r="J23" s="83"/>
    </row>
    <row r="24" spans="2:10" ht="12" thickBot="1" x14ac:dyDescent="0.25">
      <c r="B24" s="10"/>
      <c r="C24" s="11"/>
      <c r="D24" s="11"/>
      <c r="E24" s="12"/>
      <c r="G24" s="10"/>
      <c r="H24" s="11"/>
      <c r="I24" s="11"/>
      <c r="J24" s="12"/>
    </row>
    <row r="25" spans="2:10" ht="12" thickBot="1" x14ac:dyDescent="0.25"/>
    <row r="26" spans="2:10" ht="17.25" thickBot="1" x14ac:dyDescent="0.25">
      <c r="B26" s="60" t="s">
        <v>216</v>
      </c>
      <c r="C26" s="61"/>
      <c r="D26" s="61"/>
      <c r="E26" s="62"/>
    </row>
    <row r="27" spans="2:10" x14ac:dyDescent="0.2">
      <c r="B27" s="6"/>
      <c r="C27" s="56"/>
      <c r="D27" s="57"/>
      <c r="E27" s="44"/>
    </row>
    <row r="28" spans="2:10" x14ac:dyDescent="0.2">
      <c r="B28" s="6"/>
      <c r="C28" s="50" t="s">
        <v>110</v>
      </c>
      <c r="D28" s="43" t="str">
        <f>""</f>
        <v/>
      </c>
      <c r="E28" s="44"/>
    </row>
    <row r="29" spans="2:10" x14ac:dyDescent="0.2">
      <c r="B29" s="6"/>
      <c r="C29" s="50" t="s">
        <v>168</v>
      </c>
      <c r="D29" s="43" t="s">
        <v>169</v>
      </c>
      <c r="E29" s="44"/>
    </row>
    <row r="30" spans="2:10" x14ac:dyDescent="0.2">
      <c r="B30" s="6"/>
      <c r="C30" s="51" t="s">
        <v>104</v>
      </c>
      <c r="D30" s="48" t="s">
        <v>109</v>
      </c>
      <c r="E30" s="44"/>
    </row>
    <row r="31" spans="2:10" x14ac:dyDescent="0.2">
      <c r="B31" s="6"/>
      <c r="C31" s="50" t="s">
        <v>184</v>
      </c>
      <c r="D31" s="43" t="s">
        <v>108</v>
      </c>
      <c r="E31" s="44"/>
    </row>
    <row r="32" spans="2:10" x14ac:dyDescent="0.2">
      <c r="B32" s="6"/>
      <c r="C32" s="52" t="s">
        <v>179</v>
      </c>
      <c r="D32" s="45" t="s">
        <v>172</v>
      </c>
      <c r="E32" s="44"/>
    </row>
    <row r="33" spans="2:5" x14ac:dyDescent="0.2">
      <c r="B33" s="6"/>
      <c r="C33" s="52" t="s">
        <v>170</v>
      </c>
      <c r="D33" s="45" t="s">
        <v>171</v>
      </c>
      <c r="E33" s="44"/>
    </row>
    <row r="34" spans="2:5" x14ac:dyDescent="0.2">
      <c r="B34" s="6"/>
      <c r="C34" s="52" t="s">
        <v>149</v>
      </c>
      <c r="D34" s="45" t="s">
        <v>150</v>
      </c>
      <c r="E34" s="44"/>
    </row>
    <row r="35" spans="2:5" x14ac:dyDescent="0.2">
      <c r="B35" s="6"/>
      <c r="C35" s="52" t="s">
        <v>126</v>
      </c>
      <c r="D35" s="45" t="s">
        <v>125</v>
      </c>
      <c r="E35" s="44"/>
    </row>
    <row r="36" spans="2:5" x14ac:dyDescent="0.2">
      <c r="B36" s="6"/>
      <c r="C36" s="52" t="s">
        <v>163</v>
      </c>
      <c r="D36" s="45" t="s">
        <v>164</v>
      </c>
      <c r="E36" s="44"/>
    </row>
    <row r="37" spans="2:5" x14ac:dyDescent="0.2">
      <c r="B37" s="6"/>
      <c r="C37" s="53" t="s">
        <v>173</v>
      </c>
      <c r="D37" s="46" t="s">
        <v>174</v>
      </c>
      <c r="E37" s="44"/>
    </row>
    <row r="38" spans="2:5" x14ac:dyDescent="0.2">
      <c r="B38" s="6"/>
      <c r="C38" s="50" t="s">
        <v>165</v>
      </c>
      <c r="D38" s="43" t="s">
        <v>107</v>
      </c>
      <c r="E38" s="44"/>
    </row>
    <row r="39" spans="2:5" x14ac:dyDescent="0.2">
      <c r="B39" s="6"/>
      <c r="C39" s="52" t="s">
        <v>186</v>
      </c>
      <c r="D39" s="45" t="s">
        <v>146</v>
      </c>
      <c r="E39" s="44"/>
    </row>
    <row r="40" spans="2:5" x14ac:dyDescent="0.2">
      <c r="B40" s="6"/>
      <c r="C40" s="52" t="s">
        <v>185</v>
      </c>
      <c r="D40" s="45" t="s">
        <v>127</v>
      </c>
      <c r="E40" s="44"/>
    </row>
    <row r="41" spans="2:5" x14ac:dyDescent="0.2">
      <c r="B41" s="6"/>
      <c r="C41" s="52" t="s">
        <v>180</v>
      </c>
      <c r="D41" s="45" t="s">
        <v>175</v>
      </c>
      <c r="E41" s="44"/>
    </row>
    <row r="42" spans="2:5" x14ac:dyDescent="0.2">
      <c r="B42" s="6"/>
      <c r="C42" s="53" t="s">
        <v>183</v>
      </c>
      <c r="D42" s="46" t="s">
        <v>176</v>
      </c>
      <c r="E42" s="44"/>
    </row>
    <row r="43" spans="2:5" x14ac:dyDescent="0.2">
      <c r="B43" s="6"/>
      <c r="C43" s="52" t="s">
        <v>106</v>
      </c>
      <c r="D43" s="45" t="s">
        <v>105</v>
      </c>
      <c r="E43" s="44"/>
    </row>
    <row r="44" spans="2:5" x14ac:dyDescent="0.2">
      <c r="B44" s="6"/>
      <c r="C44" s="52" t="s">
        <v>166</v>
      </c>
      <c r="D44" s="45" t="s">
        <v>167</v>
      </c>
      <c r="E44" s="44"/>
    </row>
    <row r="45" spans="2:5" x14ac:dyDescent="0.2">
      <c r="B45" s="6"/>
      <c r="C45" s="52" t="s">
        <v>181</v>
      </c>
      <c r="D45" s="45" t="s">
        <v>182</v>
      </c>
      <c r="E45" s="44"/>
    </row>
    <row r="46" spans="2:5" x14ac:dyDescent="0.2">
      <c r="B46" s="6"/>
      <c r="C46" s="53" t="s">
        <v>177</v>
      </c>
      <c r="D46" s="46" t="s">
        <v>178</v>
      </c>
      <c r="E46" s="44"/>
    </row>
    <row r="47" spans="2:5" ht="12" thickBot="1" x14ac:dyDescent="0.25">
      <c r="B47" s="10"/>
      <c r="C47" s="47"/>
      <c r="D47" s="47"/>
      <c r="E47" s="12"/>
    </row>
  </sheetData>
  <conditionalFormatting sqref="I7">
    <cfRule type="cellIs" dxfId="19" priority="3" stopIfTrue="1" operator="equal">
      <formula>TRUE</formula>
    </cfRule>
  </conditionalFormatting>
  <conditionalFormatting sqref="D27">
    <cfRule type="cellIs" dxfId="18" priority="1" stopIfTrue="1" operator="equal">
      <formula>TRUE</formula>
    </cfRule>
  </conditionalFormatting>
  <dataValidations count="9">
    <dataValidation type="list" allowBlank="1" showInputMessage="1" showErrorMessage="1" sqref="D15">
      <formula1>"ibor,Libor,BBSW"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23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showInputMessage="1" showErrorMessage="1" sqref="M3:O10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26"/>
  <sheetViews>
    <sheetView showGridLines="0" workbookViewId="0"/>
  </sheetViews>
  <sheetFormatPr defaultRowHeight="11.25" outlineLevelCol="1" x14ac:dyDescent="0.2"/>
  <cols>
    <col min="1" max="2" width="2.140625" style="13" customWidth="1"/>
    <col min="3" max="3" width="6.5703125" style="13" bestFit="1" customWidth="1"/>
    <col min="4" max="4" width="5.140625" style="13" customWidth="1"/>
    <col min="5" max="5" width="10" style="13" bestFit="1" customWidth="1"/>
    <col min="6" max="6" width="30.7109375" style="13" bestFit="1" customWidth="1"/>
    <col min="7" max="7" width="7.85546875" style="13" customWidth="1"/>
    <col min="8" max="8" width="19.28515625" style="13" bestFit="1" customWidth="1"/>
    <col min="9" max="9" width="10.7109375" style="13" customWidth="1"/>
    <col min="10" max="10" width="12" style="13" bestFit="1" customWidth="1"/>
    <col min="11" max="11" width="17.28515625" style="13" bestFit="1" customWidth="1"/>
    <col min="12" max="12" width="34.85546875" style="13" bestFit="1" customWidth="1"/>
    <col min="13" max="15" width="17.85546875" style="13" hidden="1" customWidth="1" outlineLevel="1"/>
    <col min="16" max="16" width="2.140625" style="13" customWidth="1" collapsed="1"/>
    <col min="17" max="17" width="16.140625" style="13" customWidth="1"/>
    <col min="18" max="18" width="15.140625" style="13" bestFit="1" customWidth="1"/>
    <col min="19" max="19" width="9.7109375" style="13" customWidth="1"/>
    <col min="20" max="20" width="10.42578125" style="13" customWidth="1"/>
    <col min="21" max="21" width="7" style="13" bestFit="1" customWidth="1"/>
    <col min="22" max="22" width="15.42578125" style="13" customWidth="1"/>
    <col min="23" max="23" width="13.7109375" style="13" customWidth="1"/>
    <col min="24" max="24" width="8.85546875" style="13" customWidth="1"/>
    <col min="25" max="25" width="2.140625" style="13" customWidth="1"/>
    <col min="26" max="27" width="10.28515625" style="13" bestFit="1" customWidth="1"/>
    <col min="28" max="29" width="2.7109375" style="13" customWidth="1"/>
    <col min="30" max="16384" width="9.140625" style="13"/>
  </cols>
  <sheetData>
    <row r="1" spans="2:29" s="1" customFormat="1" ht="12" thickBot="1" x14ac:dyDescent="0.25"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2:29" s="1" customFormat="1" x14ac:dyDescent="0.2">
      <c r="B2" s="2"/>
      <c r="C2" s="3"/>
      <c r="D2" s="3"/>
      <c r="E2" s="3"/>
      <c r="F2" s="3"/>
      <c r="G2" s="3"/>
      <c r="H2" s="3"/>
      <c r="I2" s="3"/>
      <c r="J2" s="3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2:29" s="1" customFormat="1" x14ac:dyDescent="0.2">
      <c r="B4" s="6"/>
      <c r="C4" s="7"/>
      <c r="D4" s="7"/>
      <c r="E4" s="7"/>
      <c r="F4" s="7"/>
      <c r="G4" s="7"/>
      <c r="H4" s="7"/>
      <c r="I4" s="7"/>
      <c r="J4" s="7"/>
      <c r="K4" s="242"/>
      <c r="L4" s="8"/>
      <c r="M4" s="7"/>
      <c r="N4" s="8"/>
      <c r="O4" s="8"/>
      <c r="P4" s="8"/>
      <c r="Q4" s="14" t="s">
        <v>230</v>
      </c>
      <c r="R4" s="8"/>
      <c r="S4" s="8"/>
      <c r="T4" s="8"/>
      <c r="U4" s="8"/>
      <c r="V4" s="8"/>
      <c r="W4" s="8"/>
      <c r="X4" s="8"/>
      <c r="Y4" s="9"/>
    </row>
    <row r="5" spans="2:29" s="1" customFormat="1" ht="22.5" customHeight="1" x14ac:dyDescent="0.2">
      <c r="B5" s="6"/>
      <c r="C5" s="236" t="s">
        <v>23</v>
      </c>
      <c r="D5" s="236" t="s">
        <v>222</v>
      </c>
      <c r="E5" s="236" t="s">
        <v>148</v>
      </c>
      <c r="F5" s="236" t="s">
        <v>223</v>
      </c>
      <c r="G5" s="236" t="s">
        <v>224</v>
      </c>
      <c r="H5" s="236" t="s">
        <v>225</v>
      </c>
      <c r="I5" s="236" t="s">
        <v>226</v>
      </c>
      <c r="J5" s="236" t="s">
        <v>142</v>
      </c>
      <c r="K5" s="236" t="s">
        <v>141</v>
      </c>
      <c r="L5" s="236" t="s">
        <v>143</v>
      </c>
      <c r="M5" s="236" t="str">
        <f>"Error Message "&amp;J5</f>
        <v>Error Message Relinkable Handle</v>
      </c>
      <c r="N5" s="236" t="str">
        <f t="shared" ref="N5:O5" si="0">"Error Message "&amp;K5</f>
        <v>Error Message Index</v>
      </c>
      <c r="O5" s="236" t="str">
        <f t="shared" si="0"/>
        <v>Error Message LastFixing_Quote</v>
      </c>
      <c r="P5" s="16"/>
      <c r="Q5" s="243" t="str">
        <f>_xll.RData(Q6:Q12,R5:T5,"RTFEED:IDN",,,R6)</f>
        <v>Not Signed In</v>
      </c>
      <c r="R5" s="244" t="s">
        <v>135</v>
      </c>
      <c r="S5" s="244" t="s">
        <v>236</v>
      </c>
      <c r="T5" s="244" t="s">
        <v>237</v>
      </c>
      <c r="U5" s="244" t="s">
        <v>137</v>
      </c>
      <c r="V5" s="244" t="s">
        <v>134</v>
      </c>
      <c r="W5" s="244" t="s">
        <v>133</v>
      </c>
      <c r="X5" s="244" t="s">
        <v>238</v>
      </c>
      <c r="Y5" s="273"/>
    </row>
    <row r="6" spans="2:29" s="1" customFormat="1" x14ac:dyDescent="0.2">
      <c r="B6" s="6"/>
      <c r="C6" s="260" t="s">
        <v>99</v>
      </c>
      <c r="D6" s="260">
        <v>0</v>
      </c>
      <c r="E6" s="260" t="str">
        <f t="shared" ref="E6:E12" si="1">Calendar</f>
        <v>Australia</v>
      </c>
      <c r="F6" s="260" t="s">
        <v>227</v>
      </c>
      <c r="G6" s="260" t="b">
        <v>1</v>
      </c>
      <c r="H6" s="260" t="s">
        <v>228</v>
      </c>
      <c r="I6" s="261" t="s">
        <v>229</v>
      </c>
      <c r="J6" s="262" t="str">
        <f>_xll.qlRelinkableHandleYieldTermStructure(UPPER(Currency)&amp;C6,,Permanent,Trigger,ObjectOverwrite)</f>
        <v>AUDON#0000</v>
      </c>
      <c r="K6" s="263" t="str">
        <f>_xll.qlOvernightIndex(I6,,D6,Currency,Calendar,H6,J6,Permanent,Trigger,ObjectOverwrite)</f>
        <v>AONIA#0000</v>
      </c>
      <c r="L6" s="263" t="str">
        <f>_xll.qlLastFixingQuote(PROPER(Currency)&amp;"FedFunds"&amp;$L$5,K6,Permanent,Trigger,ObjectOverwrite)</f>
        <v>AudFedFundsLastFixing_Quote#0000</v>
      </c>
      <c r="M6" s="271" t="str">
        <f>_xll.ohRangeRetrieveError(J6)</f>
        <v/>
      </c>
      <c r="N6" s="271" t="str">
        <f>_xll.ohRangeRetrieveError(K6)</f>
        <v/>
      </c>
      <c r="O6" s="271" t="str">
        <f>_xll.ohRangeRetrieveError(L6)</f>
        <v/>
      </c>
      <c r="P6" s="8"/>
      <c r="Q6" s="266" t="str">
        <f>"AUCASH=RBAA"</f>
        <v>AUCASH=RBAA</v>
      </c>
      <c r="R6" s="267">
        <v>42180</v>
      </c>
      <c r="S6" s="268">
        <v>2</v>
      </c>
      <c r="T6" s="268">
        <v>0</v>
      </c>
      <c r="U6" s="268">
        <f>S6</f>
        <v>2</v>
      </c>
      <c r="V6" s="268" t="b">
        <f>IF(AND(ISNUMBER($U6),$U6&lt;&gt;0%),TRUE,FALSE)</f>
        <v>1</v>
      </c>
      <c r="W6" s="269" t="b">
        <f>IF($V6,_xll.qlIndexAddFixings($K6,$R6,$U6/100,TRUE,ISERROR(#REF!)),NA())</f>
        <v>1</v>
      </c>
      <c r="X6" s="272">
        <f>_xll.qlIndexFixing(K6,R6,,LastFixingsTrigger)</f>
        <v>0.02</v>
      </c>
      <c r="Y6" s="273"/>
    </row>
    <row r="7" spans="2:29" s="1" customFormat="1" x14ac:dyDescent="0.2">
      <c r="B7" s="6"/>
      <c r="C7" s="325" t="s">
        <v>19</v>
      </c>
      <c r="D7" s="325">
        <v>0</v>
      </c>
      <c r="E7" s="325" t="str">
        <f t="shared" si="1"/>
        <v>Australia</v>
      </c>
      <c r="F7" s="325" t="s">
        <v>227</v>
      </c>
      <c r="G7" s="325" t="b">
        <v>1</v>
      </c>
      <c r="H7" s="325" t="s">
        <v>228</v>
      </c>
      <c r="I7" s="75" t="str">
        <f>PROPER(Currency)&amp;[0]!FamilyName&amp;C7</f>
        <v>AudBBSW1M</v>
      </c>
      <c r="J7" s="326" t="str">
        <f>_xll.qlRelinkableHandleYieldTermStructure(UPPER(Currency)&amp;C7,,Permanent,Trigger,ObjectOverwrite)</f>
        <v>AUD1M#0000</v>
      </c>
      <c r="K7" s="327" t="str">
        <f>_xll.qlIborIndex(I7,FamilyName,C7,D7,Currency,E7,F7,G7,H7,J7,Permanent,Trigger,ObjectOverwrite)</f>
        <v>AudBBSW1M#0000</v>
      </c>
      <c r="L7" s="327" t="str">
        <f>_xll.qlLastFixingQuote(PROPER(Currency)&amp;FamilyName&amp;C7&amp;$L$5,K7,Permanent,Trigger,ObjectOverwrite)</f>
        <v>AudBBSW1MLastFixing_Quote#0000</v>
      </c>
      <c r="M7" s="271" t="str">
        <f>_xll.ohRangeRetrieveError(J7)</f>
        <v/>
      </c>
      <c r="N7" s="271" t="str">
        <f>_xll.ohRangeRetrieveError(K7)</f>
        <v/>
      </c>
      <c r="O7" s="271" t="str">
        <f>_xll.ohRangeRetrieveError(L7)</f>
        <v/>
      </c>
      <c r="P7" s="8"/>
      <c r="Q7" s="319" t="str">
        <f t="shared" ref="Q7:Q12" si="2">SUBSTITUTE(Currency,"D","")&amp;C7&amp;$Q$4&amp;"="</f>
        <v>AU1MBA=</v>
      </c>
      <c r="R7" s="320">
        <v>42180</v>
      </c>
      <c r="S7" s="318">
        <v>2.0900000000000003</v>
      </c>
      <c r="T7" s="318">
        <v>1.99</v>
      </c>
      <c r="U7" s="318">
        <f>IF(ISERROR(AVERAGE(S7,T7)),#NUM!,AVERAGE(S7,T7))</f>
        <v>2.04</v>
      </c>
      <c r="V7" s="318" t="b">
        <f>IF(AND(ISNUMBER($U7),$U7&lt;&gt;0%),TRUE,FALSE)</f>
        <v>1</v>
      </c>
      <c r="W7" s="321" t="b">
        <f>IF($V7,_xll.qlIndexAddFixings($K7,$R7,$U7/100,TRUE,ISERROR(#REF!)),NA())</f>
        <v>1</v>
      </c>
      <c r="X7" s="322">
        <f>_xll.qlIndexFixing(K7,R7,,LastFixingsTrigger)</f>
        <v>2.0400000000000001E-2</v>
      </c>
      <c r="Y7" s="273"/>
    </row>
    <row r="8" spans="2:29" s="1" customFormat="1" x14ac:dyDescent="0.2">
      <c r="B8" s="6"/>
      <c r="C8" s="325" t="s">
        <v>18</v>
      </c>
      <c r="D8" s="325">
        <v>0</v>
      </c>
      <c r="E8" s="325" t="str">
        <f t="shared" si="1"/>
        <v>Australia</v>
      </c>
      <c r="F8" s="325" t="s">
        <v>227</v>
      </c>
      <c r="G8" s="325" t="b">
        <v>1</v>
      </c>
      <c r="H8" s="325" t="s">
        <v>228</v>
      </c>
      <c r="I8" s="75" t="str">
        <f>PROPER(Currency)&amp;[0]!FamilyName&amp;C8</f>
        <v>AudBBSW2M</v>
      </c>
      <c r="J8" s="326"/>
      <c r="K8" s="327" t="str">
        <f>_xll.qlIborIndex(I8,FamilyName,C8,D8,Currency,E8,F8,G8,H8,J8,Permanent,Trigger,ObjectOverwrite)</f>
        <v>AudBBSW2M#0000</v>
      </c>
      <c r="L8" s="327" t="str">
        <f>_xll.qlLastFixingQuote(PROPER(Currency)&amp;FamilyName&amp;C8&amp;$L$5,K8,Permanent,Trigger,ObjectOverwrite)</f>
        <v>AudBBSW2MLastFixing_Quote#0000</v>
      </c>
      <c r="M8" s="271" t="str">
        <f>_xll.ohRangeRetrieveError(J8)</f>
        <v/>
      </c>
      <c r="N8" s="271" t="str">
        <f>_xll.ohRangeRetrieveError(K8)</f>
        <v/>
      </c>
      <c r="O8" s="271" t="str">
        <f>_xll.ohRangeRetrieveError(L8)</f>
        <v/>
      </c>
      <c r="P8" s="8"/>
      <c r="Q8" s="319" t="str">
        <f t="shared" si="2"/>
        <v>AU2MBA=</v>
      </c>
      <c r="R8" s="320">
        <v>42180</v>
      </c>
      <c r="S8" s="318">
        <v>2.1550000000000002</v>
      </c>
      <c r="T8" s="318">
        <v>2.0550000000000002</v>
      </c>
      <c r="U8" s="318">
        <f t="shared" ref="U8:U12" si="3">IF(ISERROR(AVERAGE(S8,T8)),#NUM!,AVERAGE(S8,T8))</f>
        <v>2.1050000000000004</v>
      </c>
      <c r="V8" s="318" t="b">
        <f t="shared" ref="V8:V12" si="4">IF(AND(ISNUMBER($U8),$U8&lt;&gt;0%),TRUE,FALSE)</f>
        <v>1</v>
      </c>
      <c r="W8" s="321" t="b">
        <f>IF($V8,_xll.qlIndexAddFixings($K8,$R8,$U8/100,TRUE,ISERROR(#REF!)),NA())</f>
        <v>1</v>
      </c>
      <c r="X8" s="323">
        <f>_xll.qlIndexFixing(K8,R8,,LastFixingsTrigger)</f>
        <v>2.1050000000000003E-2</v>
      </c>
      <c r="Y8" s="273"/>
    </row>
    <row r="9" spans="2:29" s="1" customFormat="1" x14ac:dyDescent="0.2">
      <c r="B9" s="6"/>
      <c r="C9" s="325" t="s">
        <v>17</v>
      </c>
      <c r="D9" s="325">
        <v>0</v>
      </c>
      <c r="E9" s="325" t="str">
        <f t="shared" si="1"/>
        <v>Australia</v>
      </c>
      <c r="F9" s="325" t="s">
        <v>227</v>
      </c>
      <c r="G9" s="325" t="b">
        <v>1</v>
      </c>
      <c r="H9" s="325" t="s">
        <v>228</v>
      </c>
      <c r="I9" s="75" t="str">
        <f>PROPER(Currency)&amp;[0]!FamilyName&amp;C9</f>
        <v>AudBBSW3M</v>
      </c>
      <c r="J9" s="326" t="str">
        <f>_xll.qlRelinkableHandleYieldTermStructure(UPPER(Currency)&amp;C9,,Permanent,Trigger,ObjectOverwrite)</f>
        <v>AUD3M#0000</v>
      </c>
      <c r="K9" s="327" t="str">
        <f>_xll.qlIborIndex(I9,FamilyName,C9,D9,Currency,E9,F9,G9,H9,J9,Permanent,Trigger,ObjectOverwrite)</f>
        <v>AudBBSW3M#0000</v>
      </c>
      <c r="L9" s="327" t="str">
        <f>_xll.qlLastFixingQuote(PROPER(Currency)&amp;FamilyName&amp;C9&amp;$L$5,K9,Permanent,Trigger,ObjectOverwrite)</f>
        <v>AudBBSW3MLastFixing_Quote#0000</v>
      </c>
      <c r="M9" s="271" t="str">
        <f>_xll.ohRangeRetrieveError(J9)</f>
        <v/>
      </c>
      <c r="N9" s="271" t="str">
        <f>_xll.ohRangeRetrieveError(K9)</f>
        <v/>
      </c>
      <c r="O9" s="271" t="str">
        <f>_xll.ohRangeRetrieveError(L9)</f>
        <v/>
      </c>
      <c r="P9" s="8"/>
      <c r="Q9" s="319" t="str">
        <f t="shared" si="2"/>
        <v>AU3MBA=</v>
      </c>
      <c r="R9" s="320">
        <v>42180</v>
      </c>
      <c r="S9" s="318">
        <v>2.2150000000000003</v>
      </c>
      <c r="T9" s="318">
        <v>2.1150000000000002</v>
      </c>
      <c r="U9" s="318">
        <f t="shared" si="3"/>
        <v>2.165</v>
      </c>
      <c r="V9" s="318" t="b">
        <f t="shared" si="4"/>
        <v>1</v>
      </c>
      <c r="W9" s="321" t="b">
        <f>IF($V9,_xll.qlIndexAddFixings($K9,$R9,$U9/100,TRUE,ISERROR(#REF!)),NA())</f>
        <v>1</v>
      </c>
      <c r="X9" s="323">
        <f>_xll.qlIndexFixing(K9,R9,,LastFixingsTrigger)</f>
        <v>2.1649999999999999E-2</v>
      </c>
      <c r="Y9" s="273"/>
    </row>
    <row r="10" spans="2:29" s="1" customFormat="1" x14ac:dyDescent="0.2">
      <c r="B10" s="6"/>
      <c r="C10" s="325" t="s">
        <v>16</v>
      </c>
      <c r="D10" s="325">
        <v>0</v>
      </c>
      <c r="E10" s="325" t="str">
        <f t="shared" si="1"/>
        <v>Australia</v>
      </c>
      <c r="F10" s="325" t="s">
        <v>227</v>
      </c>
      <c r="G10" s="325" t="b">
        <v>1</v>
      </c>
      <c r="H10" s="325" t="s">
        <v>228</v>
      </c>
      <c r="I10" s="75" t="str">
        <f>PROPER(Currency)&amp;[0]!FamilyName&amp;C10</f>
        <v>AudBBSW4M</v>
      </c>
      <c r="J10" s="326"/>
      <c r="K10" s="327" t="str">
        <f>_xll.qlIborIndex(I10,FamilyName,C10,D10,Currency,E10,F10,G10,H10,J10,Permanent,Trigger,ObjectOverwrite)</f>
        <v>AudBBSW4M#0000</v>
      </c>
      <c r="L10" s="327" t="str">
        <f>_xll.qlLastFixingQuote(PROPER(Currency)&amp;FamilyName&amp;C10&amp;$L$5,K10,Permanent,Trigger,ObjectOverwrite)</f>
        <v>AudBBSW4MLastFixing_Quote#0000</v>
      </c>
      <c r="M10" s="271" t="str">
        <f>_xll.ohRangeRetrieveError(J10)</f>
        <v/>
      </c>
      <c r="N10" s="271" t="str">
        <f>_xll.ohRangeRetrieveError(K10)</f>
        <v/>
      </c>
      <c r="O10" s="271" t="str">
        <f>_xll.ohRangeRetrieveError(L10)</f>
        <v/>
      </c>
      <c r="P10" s="8"/>
      <c r="Q10" s="319" t="str">
        <f t="shared" si="2"/>
        <v>AU4MBA=</v>
      </c>
      <c r="R10" s="320">
        <v>42180</v>
      </c>
      <c r="S10" s="318">
        <v>2.2400000000000002</v>
      </c>
      <c r="T10" s="318">
        <v>2.14</v>
      </c>
      <c r="U10" s="318">
        <f t="shared" si="3"/>
        <v>2.1900000000000004</v>
      </c>
      <c r="V10" s="318" t="b">
        <f t="shared" si="4"/>
        <v>1</v>
      </c>
      <c r="W10" s="321" t="b">
        <f>IF($V10,_xll.qlIndexAddFixings($K10,$R10,$U10/100,TRUE,ISERROR(#REF!)),NA())</f>
        <v>1</v>
      </c>
      <c r="X10" s="323">
        <f>_xll.qlIndexFixing(K10,R10,,LastFixingsTrigger)</f>
        <v>2.1900000000000003E-2</v>
      </c>
      <c r="Y10" s="273"/>
    </row>
    <row r="11" spans="2:29" s="1" customFormat="1" x14ac:dyDescent="0.2">
      <c r="B11" s="6"/>
      <c r="C11" s="325" t="s">
        <v>15</v>
      </c>
      <c r="D11" s="325">
        <v>0</v>
      </c>
      <c r="E11" s="325" t="str">
        <f t="shared" si="1"/>
        <v>Australia</v>
      </c>
      <c r="F11" s="325" t="s">
        <v>227</v>
      </c>
      <c r="G11" s="325" t="b">
        <v>1</v>
      </c>
      <c r="H11" s="325" t="s">
        <v>228</v>
      </c>
      <c r="I11" s="75" t="str">
        <f>PROPER(Currency)&amp;[0]!FamilyName&amp;C11</f>
        <v>AudBBSW5M</v>
      </c>
      <c r="J11" s="326"/>
      <c r="K11" s="327" t="str">
        <f>_xll.qlIborIndex(I11,FamilyName,C11,D11,Currency,E11,F11,G11,H11,J11,Permanent,Trigger,ObjectOverwrite)</f>
        <v>AudBBSW5M#0000</v>
      </c>
      <c r="L11" s="327" t="str">
        <f>_xll.qlLastFixingQuote(PROPER(Currency)&amp;FamilyName&amp;C11&amp;$L$5,K11,Permanent,Trigger,ObjectOverwrite)</f>
        <v>AudBBSW5MLastFixing_Quote#0000</v>
      </c>
      <c r="M11" s="271" t="str">
        <f>_xll.ohRangeRetrieveError(J11)</f>
        <v/>
      </c>
      <c r="N11" s="271" t="str">
        <f>_xll.ohRangeRetrieveError(K11)</f>
        <v/>
      </c>
      <c r="O11" s="271" t="str">
        <f>_xll.ohRangeRetrieveError(L11)</f>
        <v/>
      </c>
      <c r="P11" s="8"/>
      <c r="Q11" s="319" t="str">
        <f t="shared" si="2"/>
        <v>AU5MBA=</v>
      </c>
      <c r="R11" s="320">
        <v>42180</v>
      </c>
      <c r="S11" s="318">
        <v>2.27</v>
      </c>
      <c r="T11" s="318">
        <v>2.17</v>
      </c>
      <c r="U11" s="318">
        <f t="shared" si="3"/>
        <v>2.2199999999999998</v>
      </c>
      <c r="V11" s="318" t="b">
        <f t="shared" si="4"/>
        <v>1</v>
      </c>
      <c r="W11" s="321" t="b">
        <f>IF($V11,_xll.qlIndexAddFixings($K11,$R11,$U11/100,TRUE,ISERROR(#REF!)),NA())</f>
        <v>1</v>
      </c>
      <c r="X11" s="323">
        <f>_xll.qlIndexFixing(K11,R11,,LastFixingsTrigger)</f>
        <v>2.2199999999999998E-2</v>
      </c>
      <c r="Y11" s="273"/>
    </row>
    <row r="12" spans="2:29" s="1" customFormat="1" x14ac:dyDescent="0.2">
      <c r="B12" s="6"/>
      <c r="C12" s="328" t="s">
        <v>14</v>
      </c>
      <c r="D12" s="328">
        <v>0</v>
      </c>
      <c r="E12" s="328" t="str">
        <f t="shared" si="1"/>
        <v>Australia</v>
      </c>
      <c r="F12" s="328" t="s">
        <v>227</v>
      </c>
      <c r="G12" s="328" t="b">
        <v>1</v>
      </c>
      <c r="H12" s="328" t="s">
        <v>228</v>
      </c>
      <c r="I12" s="76" t="str">
        <f>PROPER(Currency)&amp;[0]!FamilyName&amp;C12</f>
        <v>AudBBSW6M</v>
      </c>
      <c r="J12" s="329" t="str">
        <f>_xll.qlRelinkableHandleYieldTermStructure(UPPER(Currency)&amp;C12,,Permanent,Trigger,ObjectOverwrite)</f>
        <v>AUD6M#0000</v>
      </c>
      <c r="K12" s="330" t="str">
        <f>_xll.qlIborIndex(I12,FamilyName,C12,D12,Currency,E12,F12,G12,H12,J12,Permanent,Trigger,ObjectOverwrite)</f>
        <v>AudBBSW6M#0000</v>
      </c>
      <c r="L12" s="330" t="str">
        <f>_xll.qlLastFixingQuote(PROPER(Currency)&amp;FamilyName&amp;C12&amp;$L$5,K12,Permanent,Trigger,ObjectOverwrite)</f>
        <v>AudBBSW6MLastFixing_Quote#0000</v>
      </c>
      <c r="M12" s="271" t="str">
        <f>_xll.ohRangeRetrieveError(J12)</f>
        <v/>
      </c>
      <c r="N12" s="271" t="str">
        <f>_xll.ohRangeRetrieveError(K12)</f>
        <v/>
      </c>
      <c r="O12" s="271" t="str">
        <f>_xll.ohRangeRetrieveError(L12)</f>
        <v/>
      </c>
      <c r="P12" s="8"/>
      <c r="Q12" s="319" t="str">
        <f t="shared" si="2"/>
        <v>AU6MBA=</v>
      </c>
      <c r="R12" s="320">
        <v>42180</v>
      </c>
      <c r="S12" s="318">
        <v>2.3217000000000003</v>
      </c>
      <c r="T12" s="318">
        <v>2.2217000000000002</v>
      </c>
      <c r="U12" s="318">
        <f t="shared" si="3"/>
        <v>2.2717000000000001</v>
      </c>
      <c r="V12" s="318" t="b">
        <f t="shared" si="4"/>
        <v>1</v>
      </c>
      <c r="W12" s="321" t="b">
        <f>IF($V12,_xll.qlIndexAddFixings($K12,$R12,$U12/100,TRUE,ISERROR(#REF!)),NA())</f>
        <v>1</v>
      </c>
      <c r="X12" s="324">
        <f>_xll.qlIndexFixing(K12,R12,,LastFixingsTrigger)</f>
        <v>2.2717000000000001E-2</v>
      </c>
      <c r="Y12" s="274"/>
    </row>
    <row r="13" spans="2:29" s="1" customFormat="1" x14ac:dyDescent="0.2">
      <c r="B13" s="6"/>
      <c r="C13" s="328" t="s">
        <v>138</v>
      </c>
      <c r="D13" s="258"/>
      <c r="E13" s="259"/>
      <c r="F13" s="259"/>
      <c r="G13" s="259"/>
      <c r="H13" s="259"/>
      <c r="I13" s="257"/>
      <c r="J13" s="331" t="str">
        <f>_xll.qlRelinkableHandleYieldTermStructure(UPPER(Currency)&amp;C13,,Permanent,Trigger,ObjectOverwrite)</f>
        <v>AUDSTD#0000</v>
      </c>
      <c r="K13" s="270"/>
      <c r="L13" s="264"/>
      <c r="M13" s="264"/>
      <c r="N13" s="264"/>
      <c r="O13" s="264"/>
      <c r="P13" s="8"/>
      <c r="Q13" s="15"/>
      <c r="R13" s="15"/>
      <c r="S13" s="15"/>
      <c r="T13" s="15"/>
      <c r="U13" s="15"/>
      <c r="V13" s="15"/>
      <c r="W13" s="15"/>
      <c r="X13" s="8"/>
      <c r="Y13" s="9"/>
    </row>
    <row r="14" spans="2:29" s="1" customFormat="1" ht="12" thickBot="1" x14ac:dyDescent="0.25">
      <c r="B14" s="10"/>
      <c r="C14" s="11"/>
      <c r="D14" s="81"/>
      <c r="E14" s="81"/>
      <c r="F14" s="81"/>
      <c r="G14" s="81"/>
      <c r="H14" s="81"/>
      <c r="I14" s="81"/>
      <c r="J14" s="11"/>
      <c r="K14" s="11"/>
      <c r="L14" s="11"/>
      <c r="M14" s="11"/>
      <c r="N14" s="11"/>
      <c r="O14" s="11"/>
      <c r="P14" s="11"/>
      <c r="Q14" s="11"/>
      <c r="R14" s="11"/>
      <c r="S14" s="81"/>
      <c r="T14" s="11"/>
      <c r="U14" s="81"/>
      <c r="V14" s="11"/>
      <c r="W14" s="11"/>
      <c r="X14" s="81"/>
      <c r="Y14" s="82"/>
    </row>
    <row r="15" spans="2:29" s="1" customFormat="1" ht="12" thickBot="1" x14ac:dyDescent="0.25">
      <c r="K15" s="13"/>
      <c r="L15" s="13"/>
      <c r="N15" s="13"/>
      <c r="O15" s="13"/>
      <c r="P15" s="13"/>
      <c r="T15" s="13"/>
      <c r="U15" s="13"/>
    </row>
    <row r="16" spans="2:29" ht="12" thickBot="1" x14ac:dyDescent="0.25"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6"/>
    </row>
    <row r="17" spans="10:25" ht="15" x14ac:dyDescent="0.25">
      <c r="J17" s="27"/>
      <c r="K17"/>
      <c r="L17" s="28"/>
      <c r="M17" s="29"/>
      <c r="N17" s="29"/>
      <c r="O17" s="29"/>
      <c r="P17" s="29"/>
      <c r="Q17" s="30" t="str">
        <f>_xll.RHistory(Q8,L21:L22,L19,,"CH:In;Fd TSREPEAT:N SORT:"&amp;L20,Q18)</f>
        <v>Not Signed In</v>
      </c>
      <c r="R17" s="31" t="e">
        <f>_xll.qlIndexAddFixings(K8,Q20,R20/100,TRUE,Trigger)</f>
        <v>#NUM!</v>
      </c>
      <c r="S17" s="29"/>
      <c r="T17" s="32"/>
      <c r="U17" s="32"/>
      <c r="V17" s="30" t="str">
        <f>_xll.RHistory(Q11,L21:L22,L19,,"CH:In;Fd TSREPEAT:N SORT:"&amp;L20,V18)</f>
        <v>Not Signed In</v>
      </c>
      <c r="W17" s="31" t="e">
        <f>_xll.qlIndexAddFixings(K11,V20,W20/100,TRUE,Trigger)</f>
        <v>#NUM!</v>
      </c>
      <c r="X17" s="29"/>
      <c r="Y17" s="33"/>
    </row>
    <row r="18" spans="10:25" x14ac:dyDescent="0.2">
      <c r="J18" s="27"/>
      <c r="K18" s="28"/>
      <c r="L18" s="29"/>
      <c r="M18" s="29"/>
      <c r="N18" s="29"/>
      <c r="O18" s="29"/>
      <c r="P18" s="29"/>
      <c r="Q18" s="34" t="s">
        <v>233</v>
      </c>
      <c r="R18" s="35" t="s">
        <v>161</v>
      </c>
      <c r="S18" s="29"/>
      <c r="T18" s="32"/>
      <c r="U18" s="32"/>
      <c r="V18" s="34" t="s">
        <v>234</v>
      </c>
      <c r="W18" s="35" t="s">
        <v>158</v>
      </c>
      <c r="X18" s="29"/>
      <c r="Y18" s="33"/>
    </row>
    <row r="19" spans="10:25" ht="22.5" x14ac:dyDescent="0.2">
      <c r="J19" s="36"/>
      <c r="K19" s="237" t="s">
        <v>151</v>
      </c>
      <c r="L19" s="239" t="str">
        <f>"START:"&amp;_xll.qlSettingsEvaluationDate(Trigger)&amp; " END:"&amp;_xll.qlSettingsEvaluationDate(Trigger)&amp;" INTERVAL:1D"</f>
        <v>START:42180 END:42180 INTERVAL:1D</v>
      </c>
      <c r="M19" s="29"/>
      <c r="N19" s="29"/>
      <c r="O19" s="29"/>
      <c r="P19" s="29"/>
      <c r="Q19" s="240" t="s">
        <v>217</v>
      </c>
      <c r="R19" s="241" t="s">
        <v>152</v>
      </c>
      <c r="S19" s="29"/>
      <c r="T19" s="32"/>
      <c r="U19" s="32"/>
      <c r="V19" s="240" t="s">
        <v>217</v>
      </c>
      <c r="W19" s="241" t="s">
        <v>152</v>
      </c>
      <c r="X19" s="29"/>
      <c r="Y19" s="33"/>
    </row>
    <row r="20" spans="10:25" ht="12" thickBot="1" x14ac:dyDescent="0.25">
      <c r="J20" s="36"/>
      <c r="K20" s="237" t="s">
        <v>153</v>
      </c>
      <c r="L20" s="238" t="s">
        <v>154</v>
      </c>
      <c r="M20" s="29"/>
      <c r="N20" s="29"/>
      <c r="O20" s="29"/>
      <c r="P20" s="29"/>
      <c r="Q20" s="37" t="s">
        <v>232</v>
      </c>
      <c r="R20" s="38">
        <v>0.17150000000000001</v>
      </c>
      <c r="S20" s="29"/>
      <c r="T20" s="32"/>
      <c r="U20" s="32"/>
      <c r="V20" s="37" t="s">
        <v>232</v>
      </c>
      <c r="W20" s="38">
        <v>0.38514999999999999</v>
      </c>
      <c r="X20" s="29"/>
      <c r="Y20" s="33"/>
    </row>
    <row r="21" spans="10:25" ht="12" thickBot="1" x14ac:dyDescent="0.25">
      <c r="J21" s="36"/>
      <c r="K21" s="237" t="s">
        <v>155</v>
      </c>
      <c r="L21" s="238" t="s">
        <v>156</v>
      </c>
      <c r="M21" s="29"/>
      <c r="N21" s="29"/>
      <c r="O21" s="29"/>
      <c r="P21" s="29"/>
      <c r="Q21" s="28"/>
      <c r="R21" s="28"/>
      <c r="S21" s="29"/>
      <c r="T21" s="32"/>
      <c r="U21" s="32"/>
      <c r="V21" s="29"/>
      <c r="W21" s="29"/>
      <c r="X21" s="29"/>
      <c r="Y21" s="33"/>
    </row>
    <row r="22" spans="10:25" x14ac:dyDescent="0.2">
      <c r="J22" s="36"/>
      <c r="K22" s="237"/>
      <c r="L22" s="238" t="s">
        <v>157</v>
      </c>
      <c r="M22" s="29"/>
      <c r="N22" s="29"/>
      <c r="O22" s="29"/>
      <c r="P22" s="29"/>
      <c r="Q22" s="30" t="str">
        <f>_xll.RHistory(Q10,L21:L22,L19,,"CH:In;Fd TSREPEAT:N SORT:"&amp;L20,Q23)</f>
        <v>Not Signed In</v>
      </c>
      <c r="R22" s="31" t="e">
        <f>_xll.qlIndexAddFixings(K10,Q25,R25/100,TRUE,Trigger)</f>
        <v>#NUM!</v>
      </c>
      <c r="S22" s="29"/>
      <c r="T22" s="32"/>
      <c r="U22" s="32"/>
      <c r="V22" s="30" t="str">
        <f>_xll.RHistory(Q12,L21:L22,L19,,"CH:In;Fd TSREPEAT:N SORT:"&amp;L20,V23)</f>
        <v>Not Signed In</v>
      </c>
      <c r="W22" s="31" t="e">
        <f>_xll.qlIndexAddFixings(K12,V25,W25/100,TRUE,Trigger)</f>
        <v>#NUM!</v>
      </c>
      <c r="X22" s="29"/>
      <c r="Y22" s="33"/>
    </row>
    <row r="23" spans="10:25" x14ac:dyDescent="0.2">
      <c r="J23" s="27"/>
      <c r="K23" s="28"/>
      <c r="L23" s="29"/>
      <c r="M23" s="29"/>
      <c r="N23" s="29"/>
      <c r="O23" s="29"/>
      <c r="P23" s="29"/>
      <c r="Q23" s="34" t="s">
        <v>235</v>
      </c>
      <c r="R23" s="35" t="s">
        <v>160</v>
      </c>
      <c r="S23" s="29"/>
      <c r="T23" s="32"/>
      <c r="U23" s="32"/>
      <c r="V23" s="34" t="s">
        <v>231</v>
      </c>
      <c r="W23" s="35" t="s">
        <v>159</v>
      </c>
      <c r="X23" s="29"/>
      <c r="Y23" s="33"/>
    </row>
    <row r="24" spans="10:25" ht="22.5" x14ac:dyDescent="0.2">
      <c r="J24" s="27"/>
      <c r="K24" s="28"/>
      <c r="L24" s="29"/>
      <c r="M24" s="29"/>
      <c r="N24" s="29"/>
      <c r="O24" s="29"/>
      <c r="P24" s="29"/>
      <c r="Q24" s="240" t="s">
        <v>217</v>
      </c>
      <c r="R24" s="241" t="s">
        <v>152</v>
      </c>
      <c r="S24" s="29"/>
      <c r="T24" s="32"/>
      <c r="U24" s="32"/>
      <c r="V24" s="240" t="s">
        <v>217</v>
      </c>
      <c r="W24" s="241" t="s">
        <v>152</v>
      </c>
      <c r="X24" s="29"/>
      <c r="Y24" s="33"/>
    </row>
    <row r="25" spans="10:25" ht="12" thickBot="1" x14ac:dyDescent="0.25">
      <c r="J25" s="27"/>
      <c r="K25" s="28"/>
      <c r="L25" s="29"/>
      <c r="M25" s="29"/>
      <c r="N25" s="29"/>
      <c r="O25" s="29"/>
      <c r="P25" s="29"/>
      <c r="Q25" s="37" t="s">
        <v>232</v>
      </c>
      <c r="R25" s="38">
        <v>0.2611</v>
      </c>
      <c r="S25" s="265"/>
      <c r="T25" s="32"/>
      <c r="U25" s="32"/>
      <c r="V25" s="37" t="s">
        <v>232</v>
      </c>
      <c r="W25" s="38">
        <v>0.67735000000000001</v>
      </c>
      <c r="X25" s="265"/>
      <c r="Y25" s="33"/>
    </row>
    <row r="26" spans="10:25" ht="12" thickBot="1" x14ac:dyDescent="0.25">
      <c r="J26" s="39"/>
      <c r="K26" s="40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/>
    </row>
  </sheetData>
  <dataValidations count="2">
    <dataValidation type="list" allowBlank="1" showInputMessage="1" showErrorMessage="1" sqref="H6:H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3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27"/>
  <sheetViews>
    <sheetView showGridLines="0" topLeftCell="I1" workbookViewId="0">
      <selection activeCell="U2" sqref="U2"/>
    </sheetView>
  </sheetViews>
  <sheetFormatPr defaultRowHeight="11.25" outlineLevelCol="1" x14ac:dyDescent="0.2"/>
  <cols>
    <col min="1" max="2" width="2.7109375" style="153" hidden="1" customWidth="1" outlineLevel="1"/>
    <col min="3" max="4" width="4" style="153" hidden="1" customWidth="1" outlineLevel="1"/>
    <col min="5" max="5" width="16.7109375" style="153" hidden="1" customWidth="1" outlineLevel="1"/>
    <col min="6" max="6" width="22.7109375" style="153" hidden="1" customWidth="1" outlineLevel="1"/>
    <col min="7" max="7" width="20.7109375" style="153" hidden="1" customWidth="1" outlineLevel="1"/>
    <col min="8" max="8" width="2.7109375" style="153" hidden="1" customWidth="1" outlineLevel="1"/>
    <col min="9" max="9" width="2.7109375" style="153" customWidth="1" collapsed="1"/>
    <col min="10" max="10" width="2.7109375" style="153" customWidth="1"/>
    <col min="11" max="11" width="9.140625" style="153"/>
    <col min="12" max="12" width="11.85546875" style="153" customWidth="1"/>
    <col min="13" max="16" width="10.7109375" style="153" customWidth="1"/>
    <col min="17" max="17" width="2.7109375" style="153" customWidth="1"/>
    <col min="18" max="18" width="10.7109375" style="153" customWidth="1"/>
    <col min="19" max="19" width="2.7109375" style="153" customWidth="1"/>
    <col min="20" max="21" width="10.7109375" style="153" customWidth="1"/>
    <col min="22" max="23" width="2.7109375" style="153" customWidth="1"/>
    <col min="24" max="25" width="9.140625" style="153"/>
    <col min="26" max="26" width="9.85546875" style="153" customWidth="1"/>
    <col min="27" max="27" width="8.85546875" style="153" customWidth="1"/>
    <col min="28" max="16384" width="9.140625" style="153"/>
  </cols>
  <sheetData>
    <row r="1" spans="1:22" x14ac:dyDescent="0.2">
      <c r="A1" s="67"/>
      <c r="B1" s="67"/>
      <c r="C1" s="67"/>
      <c r="D1" s="106"/>
      <c r="E1" s="106"/>
      <c r="F1" s="106"/>
      <c r="G1" s="106"/>
      <c r="H1" s="107"/>
      <c r="J1" s="105" t="s">
        <v>197</v>
      </c>
      <c r="K1" s="116"/>
      <c r="L1" s="116"/>
      <c r="M1" s="116"/>
      <c r="N1" s="116"/>
      <c r="O1" s="116"/>
      <c r="P1" s="116"/>
      <c r="Q1" s="116"/>
      <c r="R1" s="116"/>
      <c r="S1" s="106"/>
      <c r="T1" s="106"/>
      <c r="U1" s="106"/>
      <c r="V1" s="107"/>
    </row>
    <row r="2" spans="1:22" x14ac:dyDescent="0.2">
      <c r="A2" s="108"/>
      <c r="B2" s="109"/>
      <c r="C2" s="109"/>
      <c r="D2" s="109"/>
      <c r="E2" s="109"/>
      <c r="F2" s="109"/>
      <c r="G2" s="109"/>
      <c r="H2" s="110"/>
      <c r="J2" s="108"/>
      <c r="K2" s="109"/>
      <c r="L2" s="172" t="str">
        <f>VLOOKUP($J$1,AreaTable,AreaIndex,0)</f>
        <v>Reuters</v>
      </c>
      <c r="M2" s="117"/>
      <c r="N2" s="355" t="s">
        <v>256</v>
      </c>
      <c r="O2" s="354" t="b">
        <f t="array" ref="O2">AND(_xll.ohFilter($N$5:$N$22,ISNUMBER($N$5:$N$22))=0)</f>
        <v>0</v>
      </c>
      <c r="P2" s="117"/>
      <c r="Q2" s="117"/>
      <c r="R2" s="117"/>
      <c r="S2" s="109"/>
      <c r="T2" s="109"/>
      <c r="U2" s="361">
        <f>_xll.ohTrigger(U5:U22)</f>
        <v>0</v>
      </c>
      <c r="V2" s="110"/>
    </row>
    <row r="3" spans="1:22" x14ac:dyDescent="0.2">
      <c r="A3" s="111"/>
      <c r="B3" s="132"/>
      <c r="C3" s="132"/>
      <c r="D3" s="109"/>
      <c r="E3" s="109"/>
      <c r="F3" s="109"/>
      <c r="G3" s="109"/>
      <c r="H3" s="110"/>
      <c r="J3" s="108"/>
      <c r="K3" s="109"/>
      <c r="L3" s="68"/>
      <c r="M3" s="109"/>
      <c r="N3" s="109"/>
      <c r="O3" s="109"/>
      <c r="P3" s="109"/>
      <c r="Q3" s="49"/>
      <c r="R3" s="49"/>
      <c r="S3" s="49"/>
      <c r="T3" s="7"/>
      <c r="U3" s="109"/>
      <c r="V3" s="110"/>
    </row>
    <row r="4" spans="1:22" ht="22.5" x14ac:dyDescent="0.2">
      <c r="A4" s="69"/>
      <c r="B4" s="77"/>
      <c r="C4" s="84"/>
      <c r="D4" s="78"/>
      <c r="E4" s="84" t="s">
        <v>190</v>
      </c>
      <c r="F4" s="85" t="s">
        <v>191</v>
      </c>
      <c r="G4" s="85" t="s">
        <v>203</v>
      </c>
      <c r="H4" s="110"/>
      <c r="J4" s="45"/>
      <c r="K4" s="119" t="s">
        <v>23</v>
      </c>
      <c r="L4" s="89" t="str">
        <f>_xll.RData(L5:L22,M4:N4,"RTFEED:IDN",ReutersRtMode,,M5)</f>
        <v>Not Signed In</v>
      </c>
      <c r="M4" s="119" t="s">
        <v>103</v>
      </c>
      <c r="N4" s="119" t="s">
        <v>102</v>
      </c>
      <c r="O4" s="119" t="s">
        <v>122</v>
      </c>
      <c r="P4" s="217" t="s">
        <v>204</v>
      </c>
      <c r="Q4" s="49" t="s">
        <v>162</v>
      </c>
      <c r="R4" s="71" t="s">
        <v>115</v>
      </c>
      <c r="S4" s="49"/>
      <c r="T4" s="72" t="s">
        <v>114</v>
      </c>
      <c r="U4" s="73" t="s">
        <v>113</v>
      </c>
      <c r="V4" s="110"/>
    </row>
    <row r="5" spans="1:22" x14ac:dyDescent="0.2">
      <c r="A5" s="69"/>
      <c r="B5" s="332"/>
      <c r="C5" s="317" t="str">
        <f>IF(ISBLANK(K5),"",K5)</f>
        <v>ON</v>
      </c>
      <c r="D5" s="333" t="s">
        <v>239</v>
      </c>
      <c r="E5" s="334" t="str">
        <f t="shared" ref="E5:E22" si="0">Currency&amp;C5&amp;$D5&amp;QuoteSuffix</f>
        <v>AUDOND_Quote</v>
      </c>
      <c r="F5" s="334" t="str">
        <f>_xll.qlSimpleQuote(E5,,RateTickValue,Permanent,Trigger,ObjectOverwrite)</f>
        <v>AUDOND_Quote#0001</v>
      </c>
      <c r="G5" s="335" t="str">
        <f>_xll.ohRangeRetrieveError(F5)</f>
        <v/>
      </c>
      <c r="H5" s="110"/>
      <c r="J5" s="45"/>
      <c r="K5" s="356" t="s">
        <v>99</v>
      </c>
      <c r="L5" s="357" t="str">
        <f>BBSW!Q6</f>
        <v>AUCASH=RBAA</v>
      </c>
      <c r="M5" s="358">
        <v>0</v>
      </c>
      <c r="N5" s="358">
        <v>0</v>
      </c>
      <c r="O5" s="358">
        <f>BBSW!U6</f>
        <v>2</v>
      </c>
      <c r="P5" s="358">
        <v>0</v>
      </c>
      <c r="Q5" s="338" t="s">
        <v>162</v>
      </c>
      <c r="R5" s="358">
        <v>2</v>
      </c>
      <c r="S5" s="150"/>
      <c r="T5" s="358">
        <f t="array" ref="T5:T22">QuoteStatic</f>
        <v>2</v>
      </c>
      <c r="U5" s="359" t="e">
        <f>_xll.qlSimpleQuoteSetValue(F5,T5/100,Trigger)</f>
        <v>#N/A</v>
      </c>
      <c r="V5" s="110"/>
    </row>
    <row r="6" spans="1:22" x14ac:dyDescent="0.2">
      <c r="A6" s="69"/>
      <c r="B6" s="133"/>
      <c r="C6" s="157" t="str">
        <f t="shared" ref="C6:C22" si="1">IF(ISBLANK(K6),"",K6)</f>
        <v>TN</v>
      </c>
      <c r="D6" s="275" t="s">
        <v>239</v>
      </c>
      <c r="E6" s="74" t="str">
        <f t="shared" si="0"/>
        <v>AUDTND_Quote</v>
      </c>
      <c r="F6" s="74" t="str">
        <f>_xll.qlSimpleQuote(E6,,RateTickValue,Permanent,Trigger,ObjectOverwrite)</f>
        <v>AUDTND_Quote#0001</v>
      </c>
      <c r="G6" s="160" t="str">
        <f>_xll.ohRangeRetrieveError(F6)</f>
        <v/>
      </c>
      <c r="H6" s="110"/>
      <c r="J6" s="45"/>
      <c r="K6" s="339" t="s">
        <v>112</v>
      </c>
      <c r="L6" s="340" t="str">
        <f>Currency&amp;K6&amp;"D="&amp;VLOOKUP($L$2,[0]!ContributorTable,2,0)</f>
        <v>AUDTND=</v>
      </c>
      <c r="M6" s="351">
        <v>2.2000000000000002</v>
      </c>
      <c r="N6" s="351">
        <v>2.3000000000000003</v>
      </c>
      <c r="O6" s="341">
        <f>IF($O$2,IF(ISNUMBER(M6),M6,#NUM!),IFERROR(AVERAGE(M6:N6),#NUM!))</f>
        <v>2.25</v>
      </c>
      <c r="P6" s="341">
        <f>(O6-M6)*2</f>
        <v>9.9999999999999645E-2</v>
      </c>
      <c r="Q6" s="338" t="s">
        <v>162</v>
      </c>
      <c r="R6" s="342">
        <v>2.25</v>
      </c>
      <c r="S6" s="150"/>
      <c r="T6" s="342">
        <v>2.25</v>
      </c>
      <c r="U6" s="343" t="e">
        <f>_xll.qlSimpleQuoteSetValue(F6,T6/100,Trigger)</f>
        <v>#N/A</v>
      </c>
      <c r="V6" s="110"/>
    </row>
    <row r="7" spans="1:22" x14ac:dyDescent="0.2">
      <c r="A7" s="69"/>
      <c r="B7" s="134"/>
      <c r="C7" s="158" t="str">
        <f t="shared" si="1"/>
        <v>SN</v>
      </c>
      <c r="D7" s="276" t="s">
        <v>239</v>
      </c>
      <c r="E7" s="75" t="str">
        <f t="shared" si="0"/>
        <v>AUDSND_Quote</v>
      </c>
      <c r="F7" s="75" t="str">
        <f>_xll.qlSimpleQuote(E7,,RateTickValue,Permanent,Trigger,ObjectOverwrite)</f>
        <v>AUDSND_Quote#0001</v>
      </c>
      <c r="G7" s="161" t="str">
        <f>_xll.ohRangeRetrieveError(F7)</f>
        <v/>
      </c>
      <c r="H7" s="110"/>
      <c r="J7" s="45"/>
      <c r="K7" s="344" t="s">
        <v>111</v>
      </c>
      <c r="L7" s="345" t="str">
        <f>Currency&amp;K7&amp;"D="&amp;VLOOKUP($L$2,[0]!ContributorTable,2,0)</f>
        <v>AUDSND=</v>
      </c>
      <c r="M7" s="352">
        <v>2.2000000000000002</v>
      </c>
      <c r="N7" s="352">
        <v>2.3000000000000003</v>
      </c>
      <c r="O7" s="342">
        <f t="shared" ref="O7:O22" si="2">IF($O$2,IF(ISNUMBER(M7),M7,#NUM!),IFERROR(AVERAGE(M7:N7),#NUM!))</f>
        <v>2.25</v>
      </c>
      <c r="P7" s="342">
        <f t="shared" ref="P7:P22" si="3">(O7-M7)*2</f>
        <v>9.9999999999999645E-2</v>
      </c>
      <c r="Q7" s="338" t="s">
        <v>162</v>
      </c>
      <c r="R7" s="342">
        <v>2.25</v>
      </c>
      <c r="S7" s="150"/>
      <c r="T7" s="342">
        <v>2.25</v>
      </c>
      <c r="U7" s="343" t="e">
        <f>_xll.qlSimpleQuoteSetValue(F7,T7/100,Trigger)</f>
        <v>#N/A</v>
      </c>
      <c r="V7" s="110"/>
    </row>
    <row r="8" spans="1:22" x14ac:dyDescent="0.2">
      <c r="A8" s="69"/>
      <c r="B8" s="134"/>
      <c r="C8" s="158" t="str">
        <f t="shared" si="1"/>
        <v>SW</v>
      </c>
      <c r="D8" s="276" t="s">
        <v>239</v>
      </c>
      <c r="E8" s="75" t="str">
        <f t="shared" si="0"/>
        <v>AUDSWD_Quote</v>
      </c>
      <c r="F8" s="75" t="str">
        <f>_xll.qlSimpleQuote(E8,,RateTickValue,Permanent,Trigger,ObjectOverwrite)</f>
        <v>AUDSWD_Quote#0001</v>
      </c>
      <c r="G8" s="161" t="str">
        <f>_xll.ohRangeRetrieveError(F8)</f>
        <v/>
      </c>
      <c r="H8" s="110"/>
      <c r="J8" s="45"/>
      <c r="K8" s="344" t="s">
        <v>22</v>
      </c>
      <c r="L8" s="345" t="str">
        <f>Currency&amp;K8&amp;"D="&amp;VLOOKUP($L$2,[0]!ContributorTable,2,0)</f>
        <v>AUDSWD=</v>
      </c>
      <c r="M8" s="352">
        <v>2.1800000000000002</v>
      </c>
      <c r="N8" s="352">
        <v>2.2800000000000002</v>
      </c>
      <c r="O8" s="342">
        <f t="shared" si="2"/>
        <v>2.2300000000000004</v>
      </c>
      <c r="P8" s="342">
        <f t="shared" si="3"/>
        <v>0.10000000000000053</v>
      </c>
      <c r="Q8" s="338" t="s">
        <v>162</v>
      </c>
      <c r="R8" s="342">
        <v>2.2300000000000004</v>
      </c>
      <c r="S8" s="150"/>
      <c r="T8" s="342">
        <v>2.2300000000000004</v>
      </c>
      <c r="U8" s="343" t="e">
        <f>_xll.qlSimpleQuoteSetValue(F8,T8/100,Trigger)</f>
        <v>#N/A</v>
      </c>
      <c r="V8" s="110"/>
    </row>
    <row r="9" spans="1:22" x14ac:dyDescent="0.2">
      <c r="A9" s="69"/>
      <c r="B9" s="134"/>
      <c r="C9" s="158" t="str">
        <f t="shared" si="1"/>
        <v>2W</v>
      </c>
      <c r="D9" s="276" t="s">
        <v>239</v>
      </c>
      <c r="E9" s="75" t="str">
        <f t="shared" si="0"/>
        <v>AUD2WD_Quote</v>
      </c>
      <c r="F9" s="75" t="str">
        <f>_xll.qlSimpleQuote(E9,,RateTickValue,Permanent,Trigger,ObjectOverwrite)</f>
        <v>AUD2WD_Quote#0001</v>
      </c>
      <c r="G9" s="161"/>
      <c r="H9" s="110"/>
      <c r="J9" s="45"/>
      <c r="K9" s="344" t="s">
        <v>21</v>
      </c>
      <c r="L9" s="345" t="str">
        <f>Currency&amp;K9&amp;"D="&amp;VLOOKUP($L$2,[0]!ContributorTable,2,0)</f>
        <v>AUD2WD=</v>
      </c>
      <c r="M9" s="352">
        <v>2.2000000000000002</v>
      </c>
      <c r="N9" s="352">
        <v>2.4</v>
      </c>
      <c r="O9" s="342">
        <f t="shared" si="2"/>
        <v>2.2999999999999998</v>
      </c>
      <c r="P9" s="342">
        <f t="shared" si="3"/>
        <v>0.19999999999999929</v>
      </c>
      <c r="Q9" s="338"/>
      <c r="R9" s="342">
        <v>2.2999999999999998</v>
      </c>
      <c r="S9" s="150"/>
      <c r="T9" s="342">
        <v>2.2999999999999998</v>
      </c>
      <c r="U9" s="343" t="e">
        <f>_xll.qlSimpleQuoteSetValue(F9,T9/100,Trigger)</f>
        <v>#N/A</v>
      </c>
      <c r="V9" s="110"/>
    </row>
    <row r="10" spans="1:22" x14ac:dyDescent="0.2">
      <c r="A10" s="69"/>
      <c r="B10" s="135"/>
      <c r="C10" s="159" t="str">
        <f t="shared" si="1"/>
        <v>3W</v>
      </c>
      <c r="D10" s="277" t="s">
        <v>239</v>
      </c>
      <c r="E10" s="76" t="str">
        <f t="shared" si="0"/>
        <v>AUD3WD_Quote</v>
      </c>
      <c r="F10" s="76" t="str">
        <f>_xll.qlSimpleQuote(E10,,RateTickValue,Permanent,Trigger,ObjectOverwrite)</f>
        <v>AUD3WD_Quote#0001</v>
      </c>
      <c r="G10" s="162"/>
      <c r="H10" s="110"/>
      <c r="J10" s="45"/>
      <c r="K10" s="344" t="s">
        <v>20</v>
      </c>
      <c r="L10" s="345" t="str">
        <f>Currency&amp;K10&amp;"D="&amp;VLOOKUP($L$2,[0]!ContributorTable,2,0)</f>
        <v>AUD3WD=</v>
      </c>
      <c r="M10" s="352">
        <v>2.2200000000000002</v>
      </c>
      <c r="N10" s="352">
        <v>2.3199999999999998</v>
      </c>
      <c r="O10" s="342">
        <f t="shared" si="2"/>
        <v>2.27</v>
      </c>
      <c r="P10" s="342">
        <f t="shared" si="3"/>
        <v>9.9999999999999645E-2</v>
      </c>
      <c r="Q10" s="338"/>
      <c r="R10" s="342">
        <v>2.27</v>
      </c>
      <c r="S10" s="150"/>
      <c r="T10" s="342">
        <v>2.27</v>
      </c>
      <c r="U10" s="343" t="e">
        <f>_xll.qlSimpleQuoteSetValue(F10,T10/100,Trigger)</f>
        <v>#N/A</v>
      </c>
      <c r="V10" s="110"/>
    </row>
    <row r="11" spans="1:22" x14ac:dyDescent="0.2">
      <c r="A11" s="69"/>
      <c r="B11" s="133"/>
      <c r="C11" s="157" t="str">
        <f t="shared" si="1"/>
        <v>1M</v>
      </c>
      <c r="D11" s="275" t="s">
        <v>239</v>
      </c>
      <c r="E11" s="74" t="str">
        <f t="shared" si="0"/>
        <v>AUD1MD_Quote</v>
      </c>
      <c r="F11" s="74" t="str">
        <f>_xll.qlSimpleQuote(E11,,RateTickValue,Permanent,Trigger,ObjectOverwrite)</f>
        <v>AUD1MD_Quote#0001</v>
      </c>
      <c r="G11" s="160" t="str">
        <f>_xll.ohRangeRetrieveError(F11)</f>
        <v/>
      </c>
      <c r="H11" s="110"/>
      <c r="J11" s="45"/>
      <c r="K11" s="339" t="s">
        <v>19</v>
      </c>
      <c r="L11" s="340" t="str">
        <f>"AU"&amp;K11&amp;"BA="&amp;VLOOKUP($L$2,[0]!ContributorTable,2,0)</f>
        <v>AU1MBA=</v>
      </c>
      <c r="M11" s="351">
        <v>2.0900000000000003</v>
      </c>
      <c r="N11" s="351">
        <v>1.99</v>
      </c>
      <c r="O11" s="341">
        <f t="shared" si="2"/>
        <v>2.04</v>
      </c>
      <c r="P11" s="341">
        <f t="shared" si="3"/>
        <v>-0.10000000000000053</v>
      </c>
      <c r="Q11" s="338" t="s">
        <v>162</v>
      </c>
      <c r="R11" s="341">
        <v>2.04</v>
      </c>
      <c r="S11" s="150"/>
      <c r="T11" s="341">
        <v>2.04</v>
      </c>
      <c r="U11" s="346" t="e">
        <f>_xll.qlSimpleQuoteSetValue(F11,T11/100,Trigger)</f>
        <v>#N/A</v>
      </c>
      <c r="V11" s="110"/>
    </row>
    <row r="12" spans="1:22" x14ac:dyDescent="0.2">
      <c r="A12" s="69"/>
      <c r="B12" s="134"/>
      <c r="C12" s="158" t="str">
        <f t="shared" si="1"/>
        <v>2M</v>
      </c>
      <c r="D12" s="276" t="s">
        <v>239</v>
      </c>
      <c r="E12" s="75" t="str">
        <f t="shared" si="0"/>
        <v>AUD2MD_Quote</v>
      </c>
      <c r="F12" s="75" t="str">
        <f>_xll.qlSimpleQuote(E12,,RateTickValue,Permanent,Trigger,ObjectOverwrite)</f>
        <v>AUD2MD_Quote#0001</v>
      </c>
      <c r="G12" s="161" t="str">
        <f>_xll.ohRangeRetrieveError(F12)</f>
        <v/>
      </c>
      <c r="H12" s="110"/>
      <c r="J12" s="45"/>
      <c r="K12" s="344" t="s">
        <v>18</v>
      </c>
      <c r="L12" s="345" t="str">
        <f>"AU"&amp;K12&amp;"BA="&amp;VLOOKUP($L$2,[0]!ContributorTable,2,0)</f>
        <v>AU2MBA=</v>
      </c>
      <c r="M12" s="352">
        <v>2.1550000000000002</v>
      </c>
      <c r="N12" s="352">
        <v>2.0550000000000002</v>
      </c>
      <c r="O12" s="342">
        <f t="shared" si="2"/>
        <v>2.1050000000000004</v>
      </c>
      <c r="P12" s="342">
        <f t="shared" si="3"/>
        <v>-9.9999999999999645E-2</v>
      </c>
      <c r="Q12" s="338" t="s">
        <v>162</v>
      </c>
      <c r="R12" s="342">
        <v>2.1050000000000004</v>
      </c>
      <c r="S12" s="150"/>
      <c r="T12" s="342">
        <v>2.1050000000000004</v>
      </c>
      <c r="U12" s="343" t="e">
        <f>_xll.qlSimpleQuoteSetValue(F12,T12/100,Trigger)</f>
        <v>#N/A</v>
      </c>
      <c r="V12" s="110"/>
    </row>
    <row r="13" spans="1:22" x14ac:dyDescent="0.2">
      <c r="A13" s="69"/>
      <c r="B13" s="134"/>
      <c r="C13" s="158" t="str">
        <f t="shared" si="1"/>
        <v>3M</v>
      </c>
      <c r="D13" s="276" t="s">
        <v>239</v>
      </c>
      <c r="E13" s="75" t="str">
        <f t="shared" si="0"/>
        <v>AUD3MD_Quote</v>
      </c>
      <c r="F13" s="75" t="str">
        <f>_xll.qlSimpleQuote(E13,,RateTickValue,Permanent,Trigger,ObjectOverwrite)</f>
        <v>AUD3MD_Quote#0001</v>
      </c>
      <c r="G13" s="161" t="str">
        <f>_xll.ohRangeRetrieveError(F13)</f>
        <v/>
      </c>
      <c r="H13" s="110"/>
      <c r="J13" s="45"/>
      <c r="K13" s="344" t="s">
        <v>17</v>
      </c>
      <c r="L13" s="345" t="str">
        <f>"AU"&amp;K13&amp;"BA="&amp;VLOOKUP($L$2,[0]!ContributorTable,2,0)</f>
        <v>AU3MBA=</v>
      </c>
      <c r="M13" s="352">
        <v>2.2150000000000003</v>
      </c>
      <c r="N13" s="352">
        <v>2.1150000000000002</v>
      </c>
      <c r="O13" s="342">
        <f t="shared" si="2"/>
        <v>2.165</v>
      </c>
      <c r="P13" s="342">
        <f t="shared" si="3"/>
        <v>-0.10000000000000053</v>
      </c>
      <c r="Q13" s="338" t="s">
        <v>162</v>
      </c>
      <c r="R13" s="342">
        <v>2.165</v>
      </c>
      <c r="S13" s="150"/>
      <c r="T13" s="342">
        <v>2.165</v>
      </c>
      <c r="U13" s="343" t="e">
        <f>_xll.qlSimpleQuoteSetValue(F13,T13/100,Trigger)</f>
        <v>#N/A</v>
      </c>
      <c r="V13" s="110"/>
    </row>
    <row r="14" spans="1:22" x14ac:dyDescent="0.2">
      <c r="A14" s="69"/>
      <c r="B14" s="134"/>
      <c r="C14" s="158" t="str">
        <f t="shared" si="1"/>
        <v>4M</v>
      </c>
      <c r="D14" s="276" t="s">
        <v>239</v>
      </c>
      <c r="E14" s="75" t="str">
        <f t="shared" si="0"/>
        <v>AUD4MD_Quote</v>
      </c>
      <c r="F14" s="75" t="str">
        <f>_xll.qlSimpleQuote(E14,,RateTickValue,Permanent,Trigger,ObjectOverwrite)</f>
        <v>AUD4MD_Quote#0001</v>
      </c>
      <c r="G14" s="161"/>
      <c r="H14" s="110"/>
      <c r="J14" s="45"/>
      <c r="K14" s="344" t="s">
        <v>16</v>
      </c>
      <c r="L14" s="345" t="str">
        <f>"AU"&amp;K14&amp;"BA="&amp;VLOOKUP($L$2,[0]!ContributorTable,2,0)</f>
        <v>AU4MBA=</v>
      </c>
      <c r="M14" s="352">
        <v>2.2400000000000002</v>
      </c>
      <c r="N14" s="352">
        <v>2.14</v>
      </c>
      <c r="O14" s="342">
        <f t="shared" si="2"/>
        <v>2.1900000000000004</v>
      </c>
      <c r="P14" s="342">
        <f t="shared" si="3"/>
        <v>-9.9999999999999645E-2</v>
      </c>
      <c r="Q14" s="338"/>
      <c r="R14" s="342">
        <v>2.1900000000000004</v>
      </c>
      <c r="S14" s="150"/>
      <c r="T14" s="342">
        <v>2.1900000000000004</v>
      </c>
      <c r="U14" s="343" t="e">
        <f>_xll.qlSimpleQuoteSetValue(F14,T14/100,Trigger)</f>
        <v>#N/A</v>
      </c>
      <c r="V14" s="110"/>
    </row>
    <row r="15" spans="1:22" x14ac:dyDescent="0.2">
      <c r="A15" s="69"/>
      <c r="B15" s="134"/>
      <c r="C15" s="158" t="str">
        <f t="shared" si="1"/>
        <v>5M</v>
      </c>
      <c r="D15" s="276" t="s">
        <v>239</v>
      </c>
      <c r="E15" s="75" t="str">
        <f t="shared" si="0"/>
        <v>AUD5MD_Quote</v>
      </c>
      <c r="F15" s="75" t="str">
        <f>_xll.qlSimpleQuote(E15,,RateTickValue,Permanent,Trigger,ObjectOverwrite)</f>
        <v>AUD5MD_Quote#0001</v>
      </c>
      <c r="G15" s="161"/>
      <c r="H15" s="110"/>
      <c r="J15" s="45"/>
      <c r="K15" s="344" t="s">
        <v>15</v>
      </c>
      <c r="L15" s="345" t="str">
        <f>"AU"&amp;K15&amp;"BA="&amp;VLOOKUP($L$2,[0]!ContributorTable,2,0)</f>
        <v>AU5MBA=</v>
      </c>
      <c r="M15" s="352">
        <v>2.27</v>
      </c>
      <c r="N15" s="352">
        <v>2.17</v>
      </c>
      <c r="O15" s="342">
        <f t="shared" si="2"/>
        <v>2.2199999999999998</v>
      </c>
      <c r="P15" s="342">
        <f t="shared" si="3"/>
        <v>-0.10000000000000053</v>
      </c>
      <c r="Q15" s="338"/>
      <c r="R15" s="342">
        <v>2.2199999999999998</v>
      </c>
      <c r="S15" s="150"/>
      <c r="T15" s="342">
        <v>2.2199999999999998</v>
      </c>
      <c r="U15" s="343" t="e">
        <f>_xll.qlSimpleQuoteSetValue(F15,T15/100,Trigger)</f>
        <v>#N/A</v>
      </c>
      <c r="V15" s="110"/>
    </row>
    <row r="16" spans="1:22" x14ac:dyDescent="0.2">
      <c r="A16" s="69"/>
      <c r="B16" s="134"/>
      <c r="C16" s="158" t="str">
        <f t="shared" si="1"/>
        <v>6M</v>
      </c>
      <c r="D16" s="276" t="s">
        <v>239</v>
      </c>
      <c r="E16" s="75" t="str">
        <f t="shared" si="0"/>
        <v>AUD6MD_Quote</v>
      </c>
      <c r="F16" s="75" t="str">
        <f>_xll.qlSimpleQuote(E16,,RateTickValue,Permanent,Trigger,ObjectOverwrite)</f>
        <v>AUD6MD_Quote#0001</v>
      </c>
      <c r="G16" s="161" t="str">
        <f>_xll.ohRangeRetrieveError(F16)</f>
        <v/>
      </c>
      <c r="H16" s="110"/>
      <c r="J16" s="45"/>
      <c r="K16" s="344" t="s">
        <v>14</v>
      </c>
      <c r="L16" s="345" t="str">
        <f>"AU"&amp;K16&amp;"BA="&amp;VLOOKUP($L$2,[0]!ContributorTable,2,0)</f>
        <v>AU6MBA=</v>
      </c>
      <c r="M16" s="352">
        <v>2.3217000000000003</v>
      </c>
      <c r="N16" s="352">
        <v>2.2217000000000002</v>
      </c>
      <c r="O16" s="342">
        <f t="shared" si="2"/>
        <v>2.2717000000000001</v>
      </c>
      <c r="P16" s="342">
        <f t="shared" si="3"/>
        <v>-0.10000000000000053</v>
      </c>
      <c r="Q16" s="338" t="s">
        <v>162</v>
      </c>
      <c r="R16" s="342">
        <v>2.2717000000000001</v>
      </c>
      <c r="S16" s="150"/>
      <c r="T16" s="342">
        <v>2.2717000000000001</v>
      </c>
      <c r="U16" s="343" t="e">
        <f>_xll.qlSimpleQuoteSetValue(F16,T16/100,Trigger)</f>
        <v>#N/A</v>
      </c>
      <c r="V16" s="110"/>
    </row>
    <row r="17" spans="1:22" x14ac:dyDescent="0.2">
      <c r="A17" s="69"/>
      <c r="B17" s="134"/>
      <c r="C17" s="158" t="str">
        <f t="shared" si="1"/>
        <v>7M</v>
      </c>
      <c r="D17" s="276" t="s">
        <v>239</v>
      </c>
      <c r="E17" s="75" t="str">
        <f t="shared" si="0"/>
        <v>AUD7MD_Quote</v>
      </c>
      <c r="F17" s="75" t="str">
        <f>_xll.qlSimpleQuote(E17,,RateTickValue,Permanent,Trigger,ObjectOverwrite)</f>
        <v>AUD7MD_Quote#0001</v>
      </c>
      <c r="G17" s="161"/>
      <c r="H17" s="110"/>
      <c r="J17" s="45"/>
      <c r="K17" s="344" t="s">
        <v>13</v>
      </c>
      <c r="L17" s="345" t="str">
        <f>"AU"&amp;K17&amp;"BA="&amp;VLOOKUP($L$2,[0]!ContributorTable,2,0)</f>
        <v>AU7MBA=</v>
      </c>
      <c r="M17" s="352" t="s">
        <v>255</v>
      </c>
      <c r="N17" s="352" t="s">
        <v>255</v>
      </c>
      <c r="O17" s="342" t="e">
        <f t="shared" si="2"/>
        <v>#NUM!</v>
      </c>
      <c r="P17" s="342" t="e">
        <f t="shared" si="3"/>
        <v>#NUM!</v>
      </c>
      <c r="Q17" s="338"/>
      <c r="R17" s="342" t="e">
        <v>#NUM!</v>
      </c>
      <c r="S17" s="150"/>
      <c r="T17" s="342" t="e">
        <v>#NUM!</v>
      </c>
      <c r="U17" s="343">
        <f>_xll.qlSimpleQuoteSetValue(F17,T17/100,Trigger)</f>
        <v>0</v>
      </c>
      <c r="V17" s="110"/>
    </row>
    <row r="18" spans="1:22" x14ac:dyDescent="0.2">
      <c r="A18" s="69"/>
      <c r="B18" s="134"/>
      <c r="C18" s="158" t="str">
        <f t="shared" si="1"/>
        <v>8M</v>
      </c>
      <c r="D18" s="276" t="s">
        <v>239</v>
      </c>
      <c r="E18" s="75" t="str">
        <f t="shared" si="0"/>
        <v>AUD8MD_Quote</v>
      </c>
      <c r="F18" s="75" t="str">
        <f>_xll.qlSimpleQuote(E18,,RateTickValue,Permanent,Trigger,ObjectOverwrite)</f>
        <v>AUD8MD_Quote#0001</v>
      </c>
      <c r="G18" s="161"/>
      <c r="H18" s="110"/>
      <c r="J18" s="45"/>
      <c r="K18" s="344" t="s">
        <v>12</v>
      </c>
      <c r="L18" s="345" t="str">
        <f>"AU"&amp;K18&amp;"BA="&amp;VLOOKUP($L$2,[0]!ContributorTable,2,0)</f>
        <v>AU8MBA=</v>
      </c>
      <c r="M18" s="352" t="s">
        <v>255</v>
      </c>
      <c r="N18" s="352" t="s">
        <v>255</v>
      </c>
      <c r="O18" s="342" t="e">
        <f t="shared" si="2"/>
        <v>#NUM!</v>
      </c>
      <c r="P18" s="342" t="e">
        <f t="shared" si="3"/>
        <v>#NUM!</v>
      </c>
      <c r="Q18" s="338"/>
      <c r="R18" s="342" t="e">
        <v>#NUM!</v>
      </c>
      <c r="S18" s="150"/>
      <c r="T18" s="342" t="e">
        <v>#NUM!</v>
      </c>
      <c r="U18" s="343">
        <f>_xll.qlSimpleQuoteSetValue(F18,T18/100,Trigger)</f>
        <v>0</v>
      </c>
      <c r="V18" s="110"/>
    </row>
    <row r="19" spans="1:22" x14ac:dyDescent="0.2">
      <c r="A19" s="69"/>
      <c r="B19" s="134"/>
      <c r="C19" s="158" t="str">
        <f t="shared" si="1"/>
        <v>9M</v>
      </c>
      <c r="D19" s="276" t="s">
        <v>239</v>
      </c>
      <c r="E19" s="75" t="str">
        <f t="shared" si="0"/>
        <v>AUD9MD_Quote</v>
      </c>
      <c r="F19" s="75" t="str">
        <f>_xll.qlSimpleQuote(E19,,RateTickValue,Permanent,Trigger,ObjectOverwrite)</f>
        <v>AUD9MD_Quote#0001</v>
      </c>
      <c r="G19" s="161"/>
      <c r="H19" s="110"/>
      <c r="J19" s="45"/>
      <c r="K19" s="344" t="s">
        <v>11</v>
      </c>
      <c r="L19" s="345" t="str">
        <f>"AU"&amp;K19&amp;"BA="&amp;VLOOKUP($L$2,[0]!ContributorTable,2,0)</f>
        <v>AU9MBA=</v>
      </c>
      <c r="M19" s="352" t="s">
        <v>255</v>
      </c>
      <c r="N19" s="352" t="s">
        <v>255</v>
      </c>
      <c r="O19" s="342" t="e">
        <f t="shared" si="2"/>
        <v>#NUM!</v>
      </c>
      <c r="P19" s="342" t="e">
        <f t="shared" si="3"/>
        <v>#NUM!</v>
      </c>
      <c r="Q19" s="338"/>
      <c r="R19" s="342" t="e">
        <v>#NUM!</v>
      </c>
      <c r="S19" s="150"/>
      <c r="T19" s="342" t="e">
        <v>#NUM!</v>
      </c>
      <c r="U19" s="343">
        <f>_xll.qlSimpleQuoteSetValue(F19,T19/100,Trigger)</f>
        <v>0</v>
      </c>
      <c r="V19" s="110"/>
    </row>
    <row r="20" spans="1:22" x14ac:dyDescent="0.2">
      <c r="A20" s="69"/>
      <c r="B20" s="134"/>
      <c r="C20" s="158" t="str">
        <f t="shared" si="1"/>
        <v>10M</v>
      </c>
      <c r="D20" s="276" t="s">
        <v>239</v>
      </c>
      <c r="E20" s="75" t="str">
        <f t="shared" si="0"/>
        <v>AUD10MD_Quote</v>
      </c>
      <c r="F20" s="75" t="str">
        <f>_xll.qlSimpleQuote(E20,,RateTickValue,Permanent,Trigger,ObjectOverwrite)</f>
        <v>AUD10MD_Quote#0001</v>
      </c>
      <c r="G20" s="161"/>
      <c r="H20" s="110"/>
      <c r="J20" s="45"/>
      <c r="K20" s="344" t="s">
        <v>10</v>
      </c>
      <c r="L20" s="345" t="str">
        <f>"AU"&amp;K20&amp;"BA="&amp;VLOOKUP($L$2,[0]!ContributorTable,2,0)</f>
        <v>AU10MBA=</v>
      </c>
      <c r="M20" s="352" t="s">
        <v>255</v>
      </c>
      <c r="N20" s="352" t="s">
        <v>255</v>
      </c>
      <c r="O20" s="342" t="e">
        <f t="shared" si="2"/>
        <v>#NUM!</v>
      </c>
      <c r="P20" s="342" t="e">
        <f t="shared" si="3"/>
        <v>#NUM!</v>
      </c>
      <c r="Q20" s="338"/>
      <c r="R20" s="342" t="e">
        <v>#NUM!</v>
      </c>
      <c r="S20" s="150"/>
      <c r="T20" s="342" t="e">
        <v>#NUM!</v>
      </c>
      <c r="U20" s="343">
        <f>_xll.qlSimpleQuoteSetValue(F20,T20/100,Trigger)</f>
        <v>0</v>
      </c>
      <c r="V20" s="110"/>
    </row>
    <row r="21" spans="1:22" x14ac:dyDescent="0.2">
      <c r="A21" s="69"/>
      <c r="B21" s="134"/>
      <c r="C21" s="158" t="str">
        <f t="shared" si="1"/>
        <v>11M</v>
      </c>
      <c r="D21" s="276" t="s">
        <v>239</v>
      </c>
      <c r="E21" s="75" t="str">
        <f t="shared" si="0"/>
        <v>AUD11MD_Quote</v>
      </c>
      <c r="F21" s="75" t="str">
        <f>_xll.qlSimpleQuote(E21,,RateTickValue,Permanent,Trigger,ObjectOverwrite)</f>
        <v>AUD11MD_Quote#0001</v>
      </c>
      <c r="G21" s="161"/>
      <c r="H21" s="110"/>
      <c r="J21" s="45"/>
      <c r="K21" s="344" t="s">
        <v>9</v>
      </c>
      <c r="L21" s="345" t="str">
        <f>"AU"&amp;K21&amp;"BA="&amp;VLOOKUP($L$2,[0]!ContributorTable,2,0)</f>
        <v>AU11MBA=</v>
      </c>
      <c r="M21" s="352" t="s">
        <v>255</v>
      </c>
      <c r="N21" s="352" t="s">
        <v>255</v>
      </c>
      <c r="O21" s="342" t="e">
        <f t="shared" si="2"/>
        <v>#NUM!</v>
      </c>
      <c r="P21" s="342" t="e">
        <f t="shared" si="3"/>
        <v>#NUM!</v>
      </c>
      <c r="Q21" s="338"/>
      <c r="R21" s="342" t="e">
        <v>#NUM!</v>
      </c>
      <c r="S21" s="150"/>
      <c r="T21" s="342" t="e">
        <v>#NUM!</v>
      </c>
      <c r="U21" s="343">
        <f>_xll.qlSimpleQuoteSetValue(F21,T21/100,Trigger)</f>
        <v>0</v>
      </c>
      <c r="V21" s="110"/>
    </row>
    <row r="22" spans="1:22" x14ac:dyDescent="0.2">
      <c r="A22" s="69"/>
      <c r="B22" s="135"/>
      <c r="C22" s="159" t="str">
        <f t="shared" si="1"/>
        <v>1Y</v>
      </c>
      <c r="D22" s="277" t="s">
        <v>239</v>
      </c>
      <c r="E22" s="76" t="str">
        <f t="shared" si="0"/>
        <v>AUD1YD_Quote</v>
      </c>
      <c r="F22" s="76" t="str">
        <f>_xll.qlSimpleQuote(E22,,RateTickValue,Permanent,Trigger,ObjectOverwrite)</f>
        <v>AUD1YD_Quote#0001</v>
      </c>
      <c r="G22" s="162" t="str">
        <f>_xll.ohRangeRetrieveError(F22)</f>
        <v/>
      </c>
      <c r="H22" s="110"/>
      <c r="J22" s="45"/>
      <c r="K22" s="347" t="s">
        <v>8</v>
      </c>
      <c r="L22" s="348" t="str">
        <f>"AU"&amp;K22&amp;"BA="&amp;VLOOKUP($L$2,[0]!ContributorTable,2,0)</f>
        <v>AU1YBA=</v>
      </c>
      <c r="M22" s="353" t="s">
        <v>255</v>
      </c>
      <c r="N22" s="353" t="s">
        <v>255</v>
      </c>
      <c r="O22" s="349" t="e">
        <f t="shared" si="2"/>
        <v>#NUM!</v>
      </c>
      <c r="P22" s="349" t="e">
        <f t="shared" si="3"/>
        <v>#NUM!</v>
      </c>
      <c r="Q22" s="338" t="s">
        <v>162</v>
      </c>
      <c r="R22" s="349" t="e">
        <v>#NUM!</v>
      </c>
      <c r="S22" s="150"/>
      <c r="T22" s="349" t="e">
        <v>#NUM!</v>
      </c>
      <c r="U22" s="350">
        <f>_xll.qlSimpleQuoteSetValue(F22,T22/100,Trigger)</f>
        <v>0</v>
      </c>
      <c r="V22" s="110"/>
    </row>
    <row r="23" spans="1:22" x14ac:dyDescent="0.2">
      <c r="A23" s="112"/>
      <c r="B23" s="113"/>
      <c r="C23" s="113"/>
      <c r="D23" s="113"/>
      <c r="E23" s="113"/>
      <c r="F23" s="113"/>
      <c r="G23" s="113"/>
      <c r="H23" s="114"/>
      <c r="J23" s="112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4"/>
    </row>
    <row r="27" spans="1:22" ht="19.5" customHeight="1" x14ac:dyDescent="0.2"/>
  </sheetData>
  <conditionalFormatting sqref="U5:U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53" hidden="1" customWidth="1" outlineLevel="1"/>
    <col min="3" max="3" width="3" style="153" hidden="1" customWidth="1" outlineLevel="1"/>
    <col min="4" max="4" width="5" style="153" hidden="1" customWidth="1" outlineLevel="1"/>
    <col min="5" max="5" width="16.7109375" style="153" hidden="1" customWidth="1" outlineLevel="1"/>
    <col min="6" max="6" width="22.7109375" style="153" hidden="1" customWidth="1" outlineLevel="1"/>
    <col min="7" max="7" width="20.7109375" style="154" hidden="1" customWidth="1" outlineLevel="1"/>
    <col min="8" max="8" width="2.7109375" style="154" hidden="1" customWidth="1" outlineLevel="1"/>
    <col min="9" max="9" width="2.7109375" style="154" customWidth="1" collapsed="1"/>
    <col min="10" max="11" width="2.7109375" style="153" customWidth="1"/>
    <col min="12" max="13" width="4" style="153" customWidth="1"/>
    <col min="14" max="14" width="11.7109375" style="153" customWidth="1"/>
    <col min="15" max="15" width="16.7109375" style="153" customWidth="1"/>
    <col min="16" max="19" width="10.7109375" style="153" customWidth="1"/>
    <col min="20" max="20" width="2.7109375" style="153" customWidth="1"/>
    <col min="21" max="21" width="10.7109375" style="153" customWidth="1"/>
    <col min="22" max="22" width="2.7109375" style="153" customWidth="1"/>
    <col min="23" max="24" width="10.7109375" style="153" customWidth="1"/>
    <col min="25" max="25" width="2.7109375" style="153" customWidth="1"/>
    <col min="26" max="26" width="14.140625" style="153" bestFit="1" customWidth="1"/>
    <col min="27" max="27" width="12" style="153" bestFit="1" customWidth="1"/>
    <col min="28" max="16384" width="9.140625" style="153"/>
  </cols>
  <sheetData>
    <row r="1" spans="1:27" x14ac:dyDescent="0.2">
      <c r="A1" s="67"/>
      <c r="B1" s="67"/>
      <c r="C1" s="106"/>
      <c r="D1" s="106"/>
      <c r="E1" s="106"/>
      <c r="F1" s="106"/>
      <c r="G1" s="120"/>
      <c r="H1" s="121"/>
      <c r="J1" s="131" t="s">
        <v>196</v>
      </c>
      <c r="K1" s="68"/>
      <c r="L1" s="68"/>
      <c r="M1" s="68"/>
      <c r="N1" s="68"/>
      <c r="O1" s="116"/>
      <c r="P1" s="68"/>
      <c r="Q1" s="68"/>
      <c r="R1" s="68"/>
      <c r="S1" s="68"/>
      <c r="T1" s="68"/>
      <c r="U1" s="68"/>
      <c r="V1" s="68"/>
      <c r="W1" s="68"/>
      <c r="X1" s="68"/>
      <c r="Y1" s="107"/>
    </row>
    <row r="2" spans="1:27" x14ac:dyDescent="0.2">
      <c r="A2" s="69"/>
      <c r="B2" s="49"/>
      <c r="C2" s="109"/>
      <c r="D2" s="109"/>
      <c r="E2" s="109"/>
      <c r="F2" s="109"/>
      <c r="G2" s="122"/>
      <c r="H2" s="123"/>
      <c r="J2" s="108"/>
      <c r="K2" s="109"/>
      <c r="L2" s="109"/>
      <c r="M2" s="7"/>
      <c r="N2" s="7"/>
      <c r="O2" s="172" t="str">
        <f>VLOOKUP($J$1,AreaTable,AreaIndex,0)</f>
        <v>Reuters</v>
      </c>
      <c r="P2" s="7"/>
      <c r="Q2" s="355" t="s">
        <v>256</v>
      </c>
      <c r="R2" s="48" t="b">
        <f t="array" ref="R2">AND(_xll.ohFilter($Q$5:$Q$31,ISNUMBER($Q$5:$Q$31))=0)</f>
        <v>0</v>
      </c>
      <c r="S2" s="49"/>
      <c r="T2" s="49"/>
      <c r="U2" s="49"/>
      <c r="V2" s="49"/>
      <c r="W2" s="49"/>
      <c r="X2" s="361">
        <f>_xll.ohTrigger(X5:X31)</f>
        <v>0</v>
      </c>
      <c r="Y2" s="127"/>
      <c r="Z2" s="156"/>
      <c r="AA2" s="156"/>
    </row>
    <row r="3" spans="1:27" x14ac:dyDescent="0.2">
      <c r="A3" s="69"/>
      <c r="B3" s="49"/>
      <c r="C3" s="109"/>
      <c r="D3" s="109"/>
      <c r="E3" s="109"/>
      <c r="F3" s="109"/>
      <c r="G3" s="122"/>
      <c r="H3" s="123"/>
      <c r="J3" s="108"/>
      <c r="K3" s="49"/>
      <c r="L3" s="7"/>
      <c r="M3" s="7"/>
      <c r="N3" s="7"/>
      <c r="O3" s="7"/>
      <c r="P3" s="7"/>
      <c r="Q3" s="7"/>
      <c r="R3" s="7"/>
      <c r="S3" s="7"/>
      <c r="T3" s="49"/>
      <c r="U3" s="49"/>
      <c r="V3" s="49"/>
      <c r="W3" s="7"/>
      <c r="X3" s="109"/>
      <c r="Y3" s="128"/>
      <c r="Z3" s="156"/>
      <c r="AA3" s="156"/>
    </row>
    <row r="4" spans="1:27" ht="22.5" x14ac:dyDescent="0.2">
      <c r="A4" s="69"/>
      <c r="B4" s="77"/>
      <c r="C4" s="77"/>
      <c r="D4" s="78"/>
      <c r="E4" s="84" t="s">
        <v>190</v>
      </c>
      <c r="F4" s="85" t="s">
        <v>191</v>
      </c>
      <c r="G4" s="85" t="s">
        <v>203</v>
      </c>
      <c r="H4" s="123"/>
      <c r="J4" s="108"/>
      <c r="K4" s="172"/>
      <c r="L4" s="86"/>
      <c r="M4" s="86"/>
      <c r="N4" s="86" t="s">
        <v>205</v>
      </c>
      <c r="O4" s="89" t="str">
        <f>_xll.RData(O5:O31,P4:Q4,"RTFEED:IDN",ReutersRtMode,,P5)</f>
        <v>Not Signed In</v>
      </c>
      <c r="P4" s="71" t="s">
        <v>103</v>
      </c>
      <c r="Q4" s="71" t="s">
        <v>102</v>
      </c>
      <c r="R4" s="73" t="s">
        <v>122</v>
      </c>
      <c r="S4" s="72" t="s">
        <v>204</v>
      </c>
      <c r="T4" s="49"/>
      <c r="U4" s="71" t="s">
        <v>115</v>
      </c>
      <c r="V4" s="49"/>
      <c r="W4" s="86" t="s">
        <v>114</v>
      </c>
      <c r="X4" s="90" t="s">
        <v>113</v>
      </c>
      <c r="Y4" s="128"/>
      <c r="Z4" s="156"/>
      <c r="AA4" s="156"/>
    </row>
    <row r="5" spans="1:27" x14ac:dyDescent="0.2">
      <c r="A5" s="69"/>
      <c r="B5" s="91"/>
      <c r="C5" s="91">
        <v>1</v>
      </c>
      <c r="D5" s="92" t="s">
        <v>76</v>
      </c>
      <c r="E5" s="91" t="str">
        <f t="shared" ref="E5:E31" si="0">Currency&amp;$C5&amp;$D5&amp;QuoteSuffix</f>
        <v>AUD1x4F_Quote</v>
      </c>
      <c r="F5" s="74" t="str">
        <f>_xll.qlSimpleQuote(E5,,RateTickValue,Permanent,Trigger,ObjectOverwrite)</f>
        <v>AUD1x4F_Quote#0001</v>
      </c>
      <c r="G5" s="163" t="str">
        <f>_xll.ohRangeRetrieveError(F5)</f>
        <v/>
      </c>
      <c r="H5" s="123"/>
      <c r="J5" s="108"/>
      <c r="K5" s="344">
        <f>L5+3</f>
        <v>4</v>
      </c>
      <c r="L5" s="344">
        <f t="shared" ref="L5:L31" si="1">C5</f>
        <v>1</v>
      </c>
      <c r="M5" s="344" t="s">
        <v>116</v>
      </c>
      <c r="N5" s="362" t="str">
        <f t="shared" ref="N5:N31" si="2">Currency&amp;$L5&amp;$M5&amp;$K5&amp;"F"</f>
        <v>AUD1X4F</v>
      </c>
      <c r="O5" s="363" t="str">
        <f t="array" ref="O5:O31">Instruments&amp;"="&amp;VLOOKUP(Contributor,ContributorTable,2,FALSE)</f>
        <v>AUD1X4F=</v>
      </c>
      <c r="P5" s="352">
        <v>2.12</v>
      </c>
      <c r="Q5" s="352">
        <v>2.15</v>
      </c>
      <c r="R5" s="364">
        <f>IF($R$2,IF(ISNUMBER(P5),P5,#NUM!),IFERROR(AVERAGE(P5:Q5),#NUM!))</f>
        <v>2.1349999999999998</v>
      </c>
      <c r="S5" s="341">
        <f>(R5-P5)*2</f>
        <v>2.9999999999999361E-2</v>
      </c>
      <c r="T5" s="150"/>
      <c r="U5" s="341">
        <v>2.1349999999999998</v>
      </c>
      <c r="V5" s="150"/>
      <c r="W5" s="341">
        <f t="array" ref="W5:W31">QuoteStatic</f>
        <v>2.1349999999999998</v>
      </c>
      <c r="X5" s="365" t="e">
        <f>_xll.qlSimpleQuoteSetValue(F5,W5/100,Trigger)</f>
        <v>#N/A</v>
      </c>
      <c r="Y5" s="129"/>
      <c r="Z5" s="156"/>
      <c r="AA5" s="156"/>
    </row>
    <row r="6" spans="1:27" x14ac:dyDescent="0.2">
      <c r="A6" s="69"/>
      <c r="B6" s="93"/>
      <c r="C6" s="93">
        <v>2</v>
      </c>
      <c r="D6" s="94" t="s">
        <v>75</v>
      </c>
      <c r="E6" s="93" t="str">
        <f t="shared" si="0"/>
        <v>AUD2x5F_Quote</v>
      </c>
      <c r="F6" s="75" t="str">
        <f>_xll.qlSimpleQuote(E6,,RateTickValue,Permanent,Trigger,ObjectOverwrite)</f>
        <v>AUD2x5F_Quote#0001</v>
      </c>
      <c r="G6" s="164" t="str">
        <f>_xll.ohRangeRetrieveError(F6)</f>
        <v/>
      </c>
      <c r="H6" s="123"/>
      <c r="J6" s="108"/>
      <c r="K6" s="344">
        <f t="shared" ref="K6:K10" si="3">L6+3</f>
        <v>5</v>
      </c>
      <c r="L6" s="344">
        <f t="shared" si="1"/>
        <v>2</v>
      </c>
      <c r="M6" s="344" t="s">
        <v>116</v>
      </c>
      <c r="N6" s="363" t="str">
        <f t="shared" si="2"/>
        <v>AUD2X5F</v>
      </c>
      <c r="O6" s="363" t="str">
        <v>AUD2X5F=</v>
      </c>
      <c r="P6" s="352">
        <v>2.11</v>
      </c>
      <c r="Q6" s="352">
        <v>2.14</v>
      </c>
      <c r="R6" s="364">
        <f t="shared" ref="R6:R31" si="4">IF($R$2,IF(ISNUMBER(P6),P6,#NUM!),IFERROR(AVERAGE(P6:Q6),#NUM!))</f>
        <v>2.125</v>
      </c>
      <c r="S6" s="342">
        <f t="shared" ref="S6:S31" si="5">(R6-P6)*2</f>
        <v>3.0000000000000249E-2</v>
      </c>
      <c r="T6" s="150"/>
      <c r="U6" s="342">
        <v>2.125</v>
      </c>
      <c r="V6" s="150"/>
      <c r="W6" s="342">
        <v>2.125</v>
      </c>
      <c r="X6" s="366" t="e">
        <f>_xll.qlSimpleQuoteSetValue(F6,W6/100,Trigger)</f>
        <v>#N/A</v>
      </c>
      <c r="Y6" s="129"/>
      <c r="Z6" s="156"/>
      <c r="AA6" s="156"/>
    </row>
    <row r="7" spans="1:27" x14ac:dyDescent="0.2">
      <c r="A7" s="69"/>
      <c r="B7" s="93"/>
      <c r="C7" s="93">
        <v>3</v>
      </c>
      <c r="D7" s="94" t="s">
        <v>74</v>
      </c>
      <c r="E7" s="93" t="str">
        <f t="shared" si="0"/>
        <v>AUD3x6F_Quote</v>
      </c>
      <c r="F7" s="75" t="str">
        <f>_xll.qlSimpleQuote(E7,,RateTickValue,Permanent,Trigger,ObjectOverwrite)</f>
        <v>AUD3x6F_Quote#0001</v>
      </c>
      <c r="G7" s="164" t="str">
        <f>_xll.ohRangeRetrieveError(F7)</f>
        <v/>
      </c>
      <c r="H7" s="123"/>
      <c r="J7" s="108"/>
      <c r="K7" s="344">
        <f t="shared" si="3"/>
        <v>6</v>
      </c>
      <c r="L7" s="344">
        <f t="shared" si="1"/>
        <v>3</v>
      </c>
      <c r="M7" s="344" t="s">
        <v>116</v>
      </c>
      <c r="N7" s="363" t="str">
        <f t="shared" si="2"/>
        <v>AUD3X6F</v>
      </c>
      <c r="O7" s="363" t="str">
        <v>AUD3X6F=</v>
      </c>
      <c r="P7" s="352">
        <v>2.1</v>
      </c>
      <c r="Q7" s="352">
        <v>2.13</v>
      </c>
      <c r="R7" s="364">
        <f t="shared" si="4"/>
        <v>2.1150000000000002</v>
      </c>
      <c r="S7" s="342">
        <f t="shared" si="5"/>
        <v>3.0000000000000249E-2</v>
      </c>
      <c r="T7" s="150"/>
      <c r="U7" s="342">
        <v>2.1150000000000002</v>
      </c>
      <c r="V7" s="150"/>
      <c r="W7" s="342">
        <v>2.1150000000000002</v>
      </c>
      <c r="X7" s="366" t="e">
        <f>_xll.qlSimpleQuoteSetValue(F7,W7/100,Trigger)</f>
        <v>#N/A</v>
      </c>
      <c r="Y7" s="129"/>
      <c r="Z7" s="156"/>
      <c r="AA7" s="156"/>
    </row>
    <row r="8" spans="1:27" x14ac:dyDescent="0.2">
      <c r="A8" s="69"/>
      <c r="B8" s="93"/>
      <c r="C8" s="93">
        <v>4</v>
      </c>
      <c r="D8" s="94" t="s">
        <v>73</v>
      </c>
      <c r="E8" s="93" t="str">
        <f t="shared" si="0"/>
        <v>AUD4x7F_Quote</v>
      </c>
      <c r="F8" s="75" t="str">
        <f>_xll.qlSimpleQuote(E8,,RateTickValue,Permanent,Trigger,ObjectOverwrite)</f>
        <v>AUD4x7F_Quote#0001</v>
      </c>
      <c r="G8" s="164" t="str">
        <f>_xll.ohRangeRetrieveError(F8)</f>
        <v/>
      </c>
      <c r="H8" s="123"/>
      <c r="J8" s="108"/>
      <c r="K8" s="344">
        <f t="shared" si="3"/>
        <v>7</v>
      </c>
      <c r="L8" s="344">
        <f t="shared" si="1"/>
        <v>4</v>
      </c>
      <c r="M8" s="344" t="s">
        <v>116</v>
      </c>
      <c r="N8" s="363" t="str">
        <f t="shared" si="2"/>
        <v>AUD4X7F</v>
      </c>
      <c r="O8" s="363" t="str">
        <v>AUD4X7F=</v>
      </c>
      <c r="P8" s="352">
        <v>2.09</v>
      </c>
      <c r="Q8" s="352">
        <v>2.12</v>
      </c>
      <c r="R8" s="364">
        <f t="shared" si="4"/>
        <v>2.105</v>
      </c>
      <c r="S8" s="342">
        <f t="shared" si="5"/>
        <v>3.0000000000000249E-2</v>
      </c>
      <c r="T8" s="150"/>
      <c r="U8" s="342">
        <v>2.105</v>
      </c>
      <c r="V8" s="150"/>
      <c r="W8" s="342">
        <v>2.105</v>
      </c>
      <c r="X8" s="366" t="e">
        <f>_xll.qlSimpleQuoteSetValue(F8,W8/100,Trigger)</f>
        <v>#N/A</v>
      </c>
      <c r="Y8" s="129"/>
      <c r="Z8" s="156"/>
      <c r="AA8" s="156"/>
    </row>
    <row r="9" spans="1:27" x14ac:dyDescent="0.2">
      <c r="A9" s="69"/>
      <c r="B9" s="93"/>
      <c r="C9" s="93">
        <v>5</v>
      </c>
      <c r="D9" s="94" t="s">
        <v>72</v>
      </c>
      <c r="E9" s="93" t="str">
        <f t="shared" si="0"/>
        <v>AUD5x8F_Quote</v>
      </c>
      <c r="F9" s="75" t="str">
        <f>_xll.qlSimpleQuote(E9,,RateTickValue,Permanent,Trigger,ObjectOverwrite)</f>
        <v>AUD5x8F_Quote#0001</v>
      </c>
      <c r="G9" s="164" t="str">
        <f>_xll.ohRangeRetrieveError(F9)</f>
        <v/>
      </c>
      <c r="H9" s="123"/>
      <c r="J9" s="108"/>
      <c r="K9" s="344">
        <f t="shared" si="3"/>
        <v>8</v>
      </c>
      <c r="L9" s="344">
        <f t="shared" si="1"/>
        <v>5</v>
      </c>
      <c r="M9" s="344" t="s">
        <v>116</v>
      </c>
      <c r="N9" s="363" t="str">
        <f t="shared" si="2"/>
        <v>AUD5X8F</v>
      </c>
      <c r="O9" s="363" t="str">
        <v>AUD5X8F=</v>
      </c>
      <c r="P9" s="352">
        <v>2.09</v>
      </c>
      <c r="Q9" s="352">
        <v>2.12</v>
      </c>
      <c r="R9" s="364">
        <f t="shared" si="4"/>
        <v>2.105</v>
      </c>
      <c r="S9" s="342">
        <f t="shared" si="5"/>
        <v>3.0000000000000249E-2</v>
      </c>
      <c r="T9" s="150"/>
      <c r="U9" s="342">
        <v>2.105</v>
      </c>
      <c r="V9" s="150"/>
      <c r="W9" s="342">
        <v>2.105</v>
      </c>
      <c r="X9" s="366" t="e">
        <f>_xll.qlSimpleQuoteSetValue(F9,W9/100,Trigger)</f>
        <v>#N/A</v>
      </c>
      <c r="Y9" s="129"/>
      <c r="Z9" s="156"/>
      <c r="AA9" s="156"/>
    </row>
    <row r="10" spans="1:27" x14ac:dyDescent="0.2">
      <c r="A10" s="69"/>
      <c r="B10" s="95"/>
      <c r="C10" s="95">
        <v>6</v>
      </c>
      <c r="D10" s="96" t="s">
        <v>71</v>
      </c>
      <c r="E10" s="95" t="str">
        <f t="shared" si="0"/>
        <v>AUD6x9F_Quote</v>
      </c>
      <c r="F10" s="76" t="str">
        <f>_xll.qlSimpleQuote(E10,,RateTickValue,Permanent,Trigger,ObjectOverwrite)</f>
        <v>AUD6x9F_Quote#0001</v>
      </c>
      <c r="G10" s="165" t="str">
        <f>_xll.ohRangeRetrieveError(F10)</f>
        <v/>
      </c>
      <c r="H10" s="123"/>
      <c r="J10" s="108"/>
      <c r="K10" s="347">
        <f t="shared" si="3"/>
        <v>9</v>
      </c>
      <c r="L10" s="347">
        <f t="shared" si="1"/>
        <v>6</v>
      </c>
      <c r="M10" s="347" t="s">
        <v>116</v>
      </c>
      <c r="N10" s="367" t="str">
        <f t="shared" si="2"/>
        <v>AUD6X9F</v>
      </c>
      <c r="O10" s="367" t="str">
        <v>AUD6X9F=</v>
      </c>
      <c r="P10" s="352">
        <v>2.08</v>
      </c>
      <c r="Q10" s="352">
        <v>2.11</v>
      </c>
      <c r="R10" s="368">
        <f t="shared" si="4"/>
        <v>2.0949999999999998</v>
      </c>
      <c r="S10" s="349">
        <f t="shared" si="5"/>
        <v>2.9999999999999361E-2</v>
      </c>
      <c r="T10" s="150"/>
      <c r="U10" s="349">
        <v>2.0949999999999998</v>
      </c>
      <c r="V10" s="150"/>
      <c r="W10" s="349">
        <v>2.0949999999999998</v>
      </c>
      <c r="X10" s="369" t="e">
        <f>_xll.qlSimpleQuoteSetValue(F10,W10/100,Trigger)</f>
        <v>#N/A</v>
      </c>
      <c r="Y10" s="129"/>
      <c r="Z10" s="156"/>
      <c r="AA10" s="156"/>
    </row>
    <row r="11" spans="1:27" x14ac:dyDescent="0.2">
      <c r="A11" s="69"/>
      <c r="B11" s="91"/>
      <c r="C11" s="91">
        <v>1</v>
      </c>
      <c r="D11" s="92" t="str">
        <f t="shared" ref="D11:D19" si="6">"x"&amp;C11+6&amp;"F"</f>
        <v>x7F</v>
      </c>
      <c r="E11" s="91" t="str">
        <f t="shared" si="0"/>
        <v>AUD1x7F_Quote</v>
      </c>
      <c r="F11" s="74" t="str">
        <f>_xll.qlSimpleQuote(E11,,RateTickValue,Permanent,Trigger,ObjectOverwrite)</f>
        <v>AUD1x7F_Quote#0001</v>
      </c>
      <c r="G11" s="163" t="str">
        <f>_xll.ohRangeRetrieveError(F11)</f>
        <v/>
      </c>
      <c r="H11" s="123"/>
      <c r="J11" s="108"/>
      <c r="K11" s="339">
        <f>L11+6</f>
        <v>7</v>
      </c>
      <c r="L11" s="339">
        <f t="shared" si="1"/>
        <v>1</v>
      </c>
      <c r="M11" s="339" t="s">
        <v>116</v>
      </c>
      <c r="N11" s="370" t="str">
        <f t="shared" si="2"/>
        <v>AUD1X7F</v>
      </c>
      <c r="O11" s="370" t="str">
        <v>AUD1X7F=</v>
      </c>
      <c r="P11" s="351">
        <v>2.09</v>
      </c>
      <c r="Q11" s="351">
        <v>2.13</v>
      </c>
      <c r="R11" s="371">
        <f t="shared" si="4"/>
        <v>2.11</v>
      </c>
      <c r="S11" s="341">
        <f t="shared" si="5"/>
        <v>4.0000000000000036E-2</v>
      </c>
      <c r="T11" s="150"/>
      <c r="U11" s="341">
        <v>2.11</v>
      </c>
      <c r="V11" s="150"/>
      <c r="W11" s="341">
        <v>2.11</v>
      </c>
      <c r="X11" s="365" t="e">
        <f>_xll.qlSimpleQuoteSetValue(F11,W11/100,Trigger)</f>
        <v>#N/A</v>
      </c>
      <c r="Y11" s="129"/>
      <c r="Z11" s="156"/>
      <c r="AA11" s="156"/>
    </row>
    <row r="12" spans="1:27" x14ac:dyDescent="0.2">
      <c r="A12" s="69"/>
      <c r="B12" s="93"/>
      <c r="C12" s="93">
        <v>2</v>
      </c>
      <c r="D12" s="94" t="str">
        <f t="shared" si="6"/>
        <v>x8F</v>
      </c>
      <c r="E12" s="93" t="str">
        <f t="shared" si="0"/>
        <v>AUD2x8F_Quote</v>
      </c>
      <c r="F12" s="75" t="str">
        <f>_xll.qlSimpleQuote(E12,,RateTickValue,Permanent,Trigger,ObjectOverwrite)</f>
        <v>AUD2x8F_Quote#0001</v>
      </c>
      <c r="G12" s="164" t="str">
        <f>_xll.ohRangeRetrieveError(F12)</f>
        <v/>
      </c>
      <c r="H12" s="123"/>
      <c r="J12" s="108"/>
      <c r="K12" s="344">
        <f t="shared" ref="K12:K19" si="7">L12+6</f>
        <v>8</v>
      </c>
      <c r="L12" s="344">
        <f t="shared" si="1"/>
        <v>2</v>
      </c>
      <c r="M12" s="344" t="s">
        <v>116</v>
      </c>
      <c r="N12" s="363" t="str">
        <f t="shared" si="2"/>
        <v>AUD2X8F</v>
      </c>
      <c r="O12" s="363" t="str">
        <v>AUD2X8F=</v>
      </c>
      <c r="P12" s="352">
        <v>2.0699999999999998</v>
      </c>
      <c r="Q12" s="352">
        <v>2.11</v>
      </c>
      <c r="R12" s="364">
        <f t="shared" si="4"/>
        <v>2.09</v>
      </c>
      <c r="S12" s="342">
        <f t="shared" si="5"/>
        <v>4.0000000000000036E-2</v>
      </c>
      <c r="T12" s="150"/>
      <c r="U12" s="342">
        <v>2.09</v>
      </c>
      <c r="V12" s="150"/>
      <c r="W12" s="342">
        <v>2.09</v>
      </c>
      <c r="X12" s="366" t="e">
        <f>_xll.qlSimpleQuoteSetValue(F12,W12/100,Trigger)</f>
        <v>#N/A</v>
      </c>
      <c r="Y12" s="129"/>
      <c r="Z12" s="156"/>
      <c r="AA12" s="156"/>
    </row>
    <row r="13" spans="1:27" x14ac:dyDescent="0.2">
      <c r="A13" s="69"/>
      <c r="B13" s="93"/>
      <c r="C13" s="93">
        <v>3</v>
      </c>
      <c r="D13" s="94" t="str">
        <f t="shared" si="6"/>
        <v>x9F</v>
      </c>
      <c r="E13" s="93" t="str">
        <f t="shared" si="0"/>
        <v>AUD3x9F_Quote</v>
      </c>
      <c r="F13" s="75" t="str">
        <f>_xll.qlSimpleQuote(E13,,RateTickValue,Permanent,Trigger,ObjectOverwrite)</f>
        <v>AUD3x9F_Quote#0001</v>
      </c>
      <c r="G13" s="164" t="str">
        <f>_xll.ohRangeRetrieveError(F13)</f>
        <v/>
      </c>
      <c r="H13" s="123"/>
      <c r="J13" s="108"/>
      <c r="K13" s="344">
        <f t="shared" si="7"/>
        <v>9</v>
      </c>
      <c r="L13" s="344">
        <f t="shared" si="1"/>
        <v>3</v>
      </c>
      <c r="M13" s="344" t="s">
        <v>116</v>
      </c>
      <c r="N13" s="363" t="str">
        <f t="shared" si="2"/>
        <v>AUD3X9F</v>
      </c>
      <c r="O13" s="363" t="str">
        <v>AUD3X9F=</v>
      </c>
      <c r="P13" s="352">
        <v>2.06</v>
      </c>
      <c r="Q13" s="352">
        <v>2.1</v>
      </c>
      <c r="R13" s="364">
        <f t="shared" si="4"/>
        <v>2.08</v>
      </c>
      <c r="S13" s="342">
        <f t="shared" si="5"/>
        <v>4.0000000000000036E-2</v>
      </c>
      <c r="T13" s="150"/>
      <c r="U13" s="342">
        <v>2.08</v>
      </c>
      <c r="V13" s="150"/>
      <c r="W13" s="342">
        <v>2.08</v>
      </c>
      <c r="X13" s="366" t="e">
        <f>_xll.qlSimpleQuoteSetValue(F13,W13/100,Trigger)</f>
        <v>#N/A</v>
      </c>
      <c r="Y13" s="129"/>
      <c r="Z13" s="156"/>
      <c r="AA13" s="156"/>
    </row>
    <row r="14" spans="1:27" x14ac:dyDescent="0.2">
      <c r="A14" s="69"/>
      <c r="B14" s="93"/>
      <c r="C14" s="93">
        <v>4</v>
      </c>
      <c r="D14" s="94" t="str">
        <f t="shared" si="6"/>
        <v>x10F</v>
      </c>
      <c r="E14" s="93" t="str">
        <f t="shared" si="0"/>
        <v>AUD4x10F_Quote</v>
      </c>
      <c r="F14" s="75" t="str">
        <f>_xll.qlSimpleQuote(E14,,RateTickValue,Permanent,Trigger,ObjectOverwrite)</f>
        <v>AUD4x10F_Quote#0001</v>
      </c>
      <c r="G14" s="164" t="str">
        <f>_xll.ohRangeRetrieveError(F14)</f>
        <v/>
      </c>
      <c r="H14" s="123"/>
      <c r="J14" s="108"/>
      <c r="K14" s="344">
        <f t="shared" si="7"/>
        <v>10</v>
      </c>
      <c r="L14" s="344">
        <f t="shared" si="1"/>
        <v>4</v>
      </c>
      <c r="M14" s="344" t="s">
        <v>116</v>
      </c>
      <c r="N14" s="363" t="str">
        <f t="shared" si="2"/>
        <v>AUD4X10F</v>
      </c>
      <c r="O14" s="363" t="str">
        <v>AUD4X10F=</v>
      </c>
      <c r="P14" s="352">
        <v>2.0499999999999998</v>
      </c>
      <c r="Q14" s="352">
        <v>2.09</v>
      </c>
      <c r="R14" s="364">
        <f t="shared" si="4"/>
        <v>2.0699999999999998</v>
      </c>
      <c r="S14" s="342">
        <f t="shared" si="5"/>
        <v>4.0000000000000036E-2</v>
      </c>
      <c r="T14" s="150"/>
      <c r="U14" s="342">
        <v>2.0699999999999998</v>
      </c>
      <c r="V14" s="150"/>
      <c r="W14" s="342">
        <v>2.0699999999999998</v>
      </c>
      <c r="X14" s="366" t="e">
        <f>_xll.qlSimpleQuoteSetValue(F14,W14/100,Trigger)</f>
        <v>#N/A</v>
      </c>
      <c r="Y14" s="129"/>
      <c r="Z14" s="156"/>
      <c r="AA14" s="156"/>
    </row>
    <row r="15" spans="1:27" x14ac:dyDescent="0.2">
      <c r="A15" s="69"/>
      <c r="B15" s="93"/>
      <c r="C15" s="93">
        <v>5</v>
      </c>
      <c r="D15" s="94" t="str">
        <f t="shared" si="6"/>
        <v>x11F</v>
      </c>
      <c r="E15" s="93" t="str">
        <f t="shared" si="0"/>
        <v>AUD5x11F_Quote</v>
      </c>
      <c r="F15" s="75" t="str">
        <f>_xll.qlSimpleQuote(E15,,RateTickValue,Permanent,Trigger,ObjectOverwrite)</f>
        <v>AUD5x11F_Quote#0001</v>
      </c>
      <c r="G15" s="164" t="str">
        <f>_xll.ohRangeRetrieveError(F15)</f>
        <v/>
      </c>
      <c r="H15" s="123"/>
      <c r="J15" s="108"/>
      <c r="K15" s="344">
        <f t="shared" si="7"/>
        <v>11</v>
      </c>
      <c r="L15" s="344">
        <f t="shared" si="1"/>
        <v>5</v>
      </c>
      <c r="M15" s="344" t="s">
        <v>116</v>
      </c>
      <c r="N15" s="363" t="str">
        <f t="shared" si="2"/>
        <v>AUD5X11F</v>
      </c>
      <c r="O15" s="363" t="str">
        <v>AUD5X11F=</v>
      </c>
      <c r="P15" s="352">
        <v>2.04</v>
      </c>
      <c r="Q15" s="352">
        <v>2.08</v>
      </c>
      <c r="R15" s="364">
        <f t="shared" si="4"/>
        <v>2.06</v>
      </c>
      <c r="S15" s="342">
        <f t="shared" si="5"/>
        <v>4.0000000000000036E-2</v>
      </c>
      <c r="T15" s="150"/>
      <c r="U15" s="342">
        <v>2.06</v>
      </c>
      <c r="V15" s="150"/>
      <c r="W15" s="342">
        <v>2.06</v>
      </c>
      <c r="X15" s="366" t="e">
        <f>_xll.qlSimpleQuoteSetValue(F15,W15/100,Trigger)</f>
        <v>#N/A</v>
      </c>
      <c r="Y15" s="129"/>
      <c r="Z15" s="156"/>
      <c r="AA15" s="156"/>
    </row>
    <row r="16" spans="1:27" x14ac:dyDescent="0.2">
      <c r="A16" s="69"/>
      <c r="B16" s="93"/>
      <c r="C16" s="93">
        <v>6</v>
      </c>
      <c r="D16" s="94" t="str">
        <f t="shared" si="6"/>
        <v>x12F</v>
      </c>
      <c r="E16" s="93" t="str">
        <f t="shared" si="0"/>
        <v>AUD6x12F_Quote</v>
      </c>
      <c r="F16" s="75" t="str">
        <f>_xll.qlSimpleQuote(E16,,RateTickValue,Permanent,Trigger,ObjectOverwrite)</f>
        <v>AUD6x12F_Quote#0001</v>
      </c>
      <c r="G16" s="164" t="str">
        <f>_xll.ohRangeRetrieveError(F16)</f>
        <v/>
      </c>
      <c r="H16" s="123"/>
      <c r="J16" s="108"/>
      <c r="K16" s="344">
        <f t="shared" si="7"/>
        <v>12</v>
      </c>
      <c r="L16" s="344">
        <f t="shared" si="1"/>
        <v>6</v>
      </c>
      <c r="M16" s="344" t="s">
        <v>116</v>
      </c>
      <c r="N16" s="363" t="str">
        <f t="shared" si="2"/>
        <v>AUD6X12F</v>
      </c>
      <c r="O16" s="363" t="str">
        <v>AUD6X12F=</v>
      </c>
      <c r="P16" s="352">
        <v>2.0300000000000002</v>
      </c>
      <c r="Q16" s="352">
        <v>2.0699999999999998</v>
      </c>
      <c r="R16" s="364">
        <f t="shared" si="4"/>
        <v>2.0499999999999998</v>
      </c>
      <c r="S16" s="342">
        <f t="shared" si="5"/>
        <v>3.9999999999999147E-2</v>
      </c>
      <c r="T16" s="150"/>
      <c r="U16" s="342">
        <v>2.0499999999999998</v>
      </c>
      <c r="V16" s="150"/>
      <c r="W16" s="342">
        <v>2.0499999999999998</v>
      </c>
      <c r="X16" s="366" t="e">
        <f>_xll.qlSimpleQuoteSetValue(F16,W16/100,Trigger)</f>
        <v>#N/A</v>
      </c>
      <c r="Y16" s="129"/>
      <c r="Z16" s="156"/>
      <c r="AA16" s="156"/>
    </row>
    <row r="17" spans="1:27" x14ac:dyDescent="0.2">
      <c r="A17" s="69"/>
      <c r="B17" s="93"/>
      <c r="C17" s="93">
        <v>9</v>
      </c>
      <c r="D17" s="94" t="str">
        <f t="shared" si="6"/>
        <v>x15F</v>
      </c>
      <c r="E17" s="93" t="str">
        <f t="shared" si="0"/>
        <v>AUD9x15F_Quote</v>
      </c>
      <c r="F17" s="75" t="str">
        <f>_xll.qlSimpleQuote(E17,,RateTickValue,Permanent,Trigger,ObjectOverwrite)</f>
        <v>AUD9x15F_Quote#0001</v>
      </c>
      <c r="G17" s="164" t="str">
        <f>_xll.ohRangeRetrieveError(F17)</f>
        <v/>
      </c>
      <c r="H17" s="123"/>
      <c r="J17" s="108"/>
      <c r="K17" s="344">
        <f t="shared" si="7"/>
        <v>15</v>
      </c>
      <c r="L17" s="344">
        <f t="shared" si="1"/>
        <v>9</v>
      </c>
      <c r="M17" s="344" t="s">
        <v>116</v>
      </c>
      <c r="N17" s="363" t="str">
        <f t="shared" si="2"/>
        <v>AUD9X15F</v>
      </c>
      <c r="O17" s="363" t="str">
        <v>AUD9X15F=</v>
      </c>
      <c r="P17" s="352" t="s">
        <v>255</v>
      </c>
      <c r="Q17" s="352" t="s">
        <v>255</v>
      </c>
      <c r="R17" s="364" t="e">
        <f t="shared" si="4"/>
        <v>#NUM!</v>
      </c>
      <c r="S17" s="342" t="e">
        <f t="shared" si="5"/>
        <v>#NUM!</v>
      </c>
      <c r="T17" s="150"/>
      <c r="U17" s="342" t="e">
        <v>#NUM!</v>
      </c>
      <c r="V17" s="150"/>
      <c r="W17" s="342" t="e">
        <v>#NUM!</v>
      </c>
      <c r="X17" s="366">
        <f>_xll.qlSimpleQuoteSetValue(F17,W17/100,Trigger)</f>
        <v>0</v>
      </c>
      <c r="Y17" s="129"/>
      <c r="Z17" s="156"/>
      <c r="AA17" s="156"/>
    </row>
    <row r="18" spans="1:27" x14ac:dyDescent="0.2">
      <c r="A18" s="69"/>
      <c r="B18" s="93"/>
      <c r="C18" s="93">
        <v>12</v>
      </c>
      <c r="D18" s="94" t="str">
        <f t="shared" si="6"/>
        <v>x18F</v>
      </c>
      <c r="E18" s="93" t="str">
        <f t="shared" si="0"/>
        <v>AUD12x18F_Quote</v>
      </c>
      <c r="F18" s="75" t="str">
        <f>_xll.qlSimpleQuote(E18,,RateTickValue,Permanent,Trigger,ObjectOverwrite)</f>
        <v>AUD12x18F_Quote#0001</v>
      </c>
      <c r="G18" s="164" t="str">
        <f>_xll.ohRangeRetrieveError(F18)</f>
        <v/>
      </c>
      <c r="H18" s="123"/>
      <c r="J18" s="108"/>
      <c r="K18" s="344">
        <f t="shared" si="7"/>
        <v>18</v>
      </c>
      <c r="L18" s="344">
        <f t="shared" si="1"/>
        <v>12</v>
      </c>
      <c r="M18" s="344" t="s">
        <v>116</v>
      </c>
      <c r="N18" s="363" t="str">
        <f t="shared" si="2"/>
        <v>AUD12X18F</v>
      </c>
      <c r="O18" s="363" t="str">
        <v>AUD12X18F=</v>
      </c>
      <c r="P18" s="352" t="s">
        <v>255</v>
      </c>
      <c r="Q18" s="352" t="s">
        <v>255</v>
      </c>
      <c r="R18" s="364" t="e">
        <f t="shared" si="4"/>
        <v>#NUM!</v>
      </c>
      <c r="S18" s="342" t="e">
        <f t="shared" si="5"/>
        <v>#NUM!</v>
      </c>
      <c r="T18" s="150"/>
      <c r="U18" s="342" t="e">
        <v>#NUM!</v>
      </c>
      <c r="V18" s="150"/>
      <c r="W18" s="342" t="e">
        <v>#NUM!</v>
      </c>
      <c r="X18" s="366">
        <f>_xll.qlSimpleQuoteSetValue(F18,W18/100,Trigger)</f>
        <v>0</v>
      </c>
      <c r="Y18" s="129"/>
      <c r="Z18" s="156"/>
      <c r="AA18" s="156"/>
    </row>
    <row r="19" spans="1:27" x14ac:dyDescent="0.2">
      <c r="A19" s="69"/>
      <c r="B19" s="95"/>
      <c r="C19" s="95">
        <v>18</v>
      </c>
      <c r="D19" s="96" t="str">
        <f t="shared" si="6"/>
        <v>x24F</v>
      </c>
      <c r="E19" s="95" t="str">
        <f t="shared" si="0"/>
        <v>AUD18x24F_Quote</v>
      </c>
      <c r="F19" s="76" t="str">
        <f>_xll.qlSimpleQuote(E19,,RateTickValue,Permanent,Trigger,ObjectOverwrite)</f>
        <v>AUD18x24F_Quote#0001</v>
      </c>
      <c r="G19" s="165" t="str">
        <f>_xll.ohRangeRetrieveError(F19)</f>
        <v/>
      </c>
      <c r="H19" s="123"/>
      <c r="J19" s="108"/>
      <c r="K19" s="347">
        <f t="shared" si="7"/>
        <v>24</v>
      </c>
      <c r="L19" s="347">
        <f t="shared" si="1"/>
        <v>18</v>
      </c>
      <c r="M19" s="347" t="s">
        <v>116</v>
      </c>
      <c r="N19" s="367" t="str">
        <f t="shared" si="2"/>
        <v>AUD18X24F</v>
      </c>
      <c r="O19" s="367" t="str">
        <v>AUD18X24F=</v>
      </c>
      <c r="P19" s="353" t="s">
        <v>255</v>
      </c>
      <c r="Q19" s="353" t="s">
        <v>255</v>
      </c>
      <c r="R19" s="368" t="e">
        <f t="shared" si="4"/>
        <v>#NUM!</v>
      </c>
      <c r="S19" s="349" t="e">
        <f t="shared" si="5"/>
        <v>#NUM!</v>
      </c>
      <c r="T19" s="150"/>
      <c r="U19" s="349" t="e">
        <v>#NUM!</v>
      </c>
      <c r="V19" s="150"/>
      <c r="W19" s="349" t="e">
        <v>#NUM!</v>
      </c>
      <c r="X19" s="369">
        <f>_xll.qlSimpleQuoteSetValue(F19,W19/100,Trigger)</f>
        <v>0</v>
      </c>
      <c r="Y19" s="129"/>
      <c r="Z19" s="156"/>
      <c r="AA19" s="156"/>
    </row>
    <row r="20" spans="1:27" x14ac:dyDescent="0.2">
      <c r="A20" s="69"/>
      <c r="B20" s="91"/>
      <c r="C20" s="91">
        <v>1</v>
      </c>
      <c r="D20" s="97" t="str">
        <f>"x"&amp;C20+12&amp;"F"</f>
        <v>x13F</v>
      </c>
      <c r="E20" s="91" t="str">
        <f t="shared" si="0"/>
        <v>AUD1x13F_Quote</v>
      </c>
      <c r="F20" s="74" t="str">
        <f>_xll.qlSimpleQuote(E20,,RateTickValue,Permanent,Trigger,ObjectOverwrite)</f>
        <v>AUD1x13F_Quote#0001</v>
      </c>
      <c r="G20" s="163" t="str">
        <f>_xll.ohRangeRetrieveError(F20)</f>
        <v/>
      </c>
      <c r="H20" s="123"/>
      <c r="J20" s="108"/>
      <c r="K20" s="339">
        <f>L20+12</f>
        <v>13</v>
      </c>
      <c r="L20" s="339">
        <f t="shared" si="1"/>
        <v>1</v>
      </c>
      <c r="M20" s="339" t="s">
        <v>116</v>
      </c>
      <c r="N20" s="370" t="str">
        <f t="shared" si="2"/>
        <v>AUD1X13F</v>
      </c>
      <c r="O20" s="370" t="str">
        <v>AUD1X13F=</v>
      </c>
      <c r="P20" s="352" t="s">
        <v>255</v>
      </c>
      <c r="Q20" s="352" t="s">
        <v>255</v>
      </c>
      <c r="R20" s="371" t="e">
        <f t="shared" si="4"/>
        <v>#NUM!</v>
      </c>
      <c r="S20" s="342" t="e">
        <f t="shared" si="5"/>
        <v>#NUM!</v>
      </c>
      <c r="T20" s="150"/>
      <c r="U20" s="341" t="e">
        <v>#NUM!</v>
      </c>
      <c r="V20" s="150"/>
      <c r="W20" s="341" t="e">
        <v>#NUM!</v>
      </c>
      <c r="X20" s="365">
        <f>_xll.qlSimpleQuoteSetValue(F20,W20/100,Trigger)</f>
        <v>0</v>
      </c>
      <c r="Y20" s="130"/>
    </row>
    <row r="21" spans="1:27" x14ac:dyDescent="0.2">
      <c r="A21" s="69"/>
      <c r="B21" s="93"/>
      <c r="C21" s="93">
        <v>2</v>
      </c>
      <c r="D21" s="98" t="str">
        <f t="shared" ref="D21:D31" si="8">"x"&amp;C21+12&amp;"F"</f>
        <v>x14F</v>
      </c>
      <c r="E21" s="93" t="str">
        <f t="shared" si="0"/>
        <v>AUD2x14F_Quote</v>
      </c>
      <c r="F21" s="75" t="str">
        <f>_xll.qlSimpleQuote(E21,,RateTickValue,Permanent,Trigger,ObjectOverwrite)</f>
        <v>AUD2x14F_Quote#0001</v>
      </c>
      <c r="G21" s="164" t="str">
        <f>_xll.ohRangeRetrieveError(F21)</f>
        <v/>
      </c>
      <c r="H21" s="123"/>
      <c r="J21" s="108"/>
      <c r="K21" s="344">
        <f t="shared" ref="K21:K31" si="9">L21+12</f>
        <v>14</v>
      </c>
      <c r="L21" s="344">
        <f t="shared" si="1"/>
        <v>2</v>
      </c>
      <c r="M21" s="344" t="s">
        <v>116</v>
      </c>
      <c r="N21" s="363" t="str">
        <f t="shared" si="2"/>
        <v>AUD2X14F</v>
      </c>
      <c r="O21" s="363" t="str">
        <v>AUD2X14F=</v>
      </c>
      <c r="P21" s="352" t="s">
        <v>255</v>
      </c>
      <c r="Q21" s="352" t="s">
        <v>255</v>
      </c>
      <c r="R21" s="364" t="e">
        <f t="shared" si="4"/>
        <v>#NUM!</v>
      </c>
      <c r="S21" s="342" t="e">
        <f t="shared" si="5"/>
        <v>#NUM!</v>
      </c>
      <c r="T21" s="150"/>
      <c r="U21" s="342" t="e">
        <v>#NUM!</v>
      </c>
      <c r="V21" s="150"/>
      <c r="W21" s="342" t="e">
        <v>#NUM!</v>
      </c>
      <c r="X21" s="366">
        <f>_xll.qlSimpleQuoteSetValue(F21,W21/100,Trigger)</f>
        <v>0</v>
      </c>
      <c r="Y21" s="130"/>
    </row>
    <row r="22" spans="1:27" x14ac:dyDescent="0.2">
      <c r="A22" s="69"/>
      <c r="B22" s="93"/>
      <c r="C22" s="93">
        <v>3</v>
      </c>
      <c r="D22" s="98" t="str">
        <f t="shared" si="8"/>
        <v>x15F</v>
      </c>
      <c r="E22" s="93" t="str">
        <f t="shared" si="0"/>
        <v>AUD3x15F_Quote</v>
      </c>
      <c r="F22" s="75" t="str">
        <f>_xll.qlSimpleQuote(E22,,RateTickValue,Permanent,Trigger,ObjectOverwrite)</f>
        <v>AUD3x15F_Quote#0001</v>
      </c>
      <c r="G22" s="164" t="str">
        <f>_xll.ohRangeRetrieveError(F22)</f>
        <v/>
      </c>
      <c r="H22" s="123"/>
      <c r="J22" s="108"/>
      <c r="K22" s="344">
        <f t="shared" si="9"/>
        <v>15</v>
      </c>
      <c r="L22" s="344">
        <f t="shared" si="1"/>
        <v>3</v>
      </c>
      <c r="M22" s="344" t="s">
        <v>116</v>
      </c>
      <c r="N22" s="363" t="str">
        <f t="shared" si="2"/>
        <v>AUD3X15F</v>
      </c>
      <c r="O22" s="363" t="str">
        <v>AUD3X15F=</v>
      </c>
      <c r="P22" s="352" t="s">
        <v>255</v>
      </c>
      <c r="Q22" s="352" t="s">
        <v>255</v>
      </c>
      <c r="R22" s="364" t="e">
        <f t="shared" si="4"/>
        <v>#NUM!</v>
      </c>
      <c r="S22" s="342" t="e">
        <f t="shared" si="5"/>
        <v>#NUM!</v>
      </c>
      <c r="T22" s="150"/>
      <c r="U22" s="342" t="e">
        <v>#NUM!</v>
      </c>
      <c r="V22" s="150"/>
      <c r="W22" s="342" t="e">
        <v>#NUM!</v>
      </c>
      <c r="X22" s="366">
        <f>_xll.qlSimpleQuoteSetValue(F22,W22/100,Trigger)</f>
        <v>0</v>
      </c>
      <c r="Y22" s="130"/>
    </row>
    <row r="23" spans="1:27" x14ac:dyDescent="0.2">
      <c r="A23" s="69"/>
      <c r="B23" s="93"/>
      <c r="C23" s="93">
        <v>4</v>
      </c>
      <c r="D23" s="98" t="str">
        <f t="shared" si="8"/>
        <v>x16F</v>
      </c>
      <c r="E23" s="93" t="str">
        <f t="shared" si="0"/>
        <v>AUD4x16F_Quote</v>
      </c>
      <c r="F23" s="75" t="str">
        <f>_xll.qlSimpleQuote(E23,,RateTickValue,Permanent,Trigger,ObjectOverwrite)</f>
        <v>AUD4x16F_Quote#0001</v>
      </c>
      <c r="G23" s="164" t="str">
        <f>_xll.ohRangeRetrieveError(F23)</f>
        <v/>
      </c>
      <c r="H23" s="123"/>
      <c r="J23" s="108"/>
      <c r="K23" s="344">
        <f t="shared" si="9"/>
        <v>16</v>
      </c>
      <c r="L23" s="344">
        <f t="shared" si="1"/>
        <v>4</v>
      </c>
      <c r="M23" s="344" t="s">
        <v>116</v>
      </c>
      <c r="N23" s="363" t="str">
        <f t="shared" si="2"/>
        <v>AUD4X16F</v>
      </c>
      <c r="O23" s="363" t="str">
        <v>AUD4X16F=</v>
      </c>
      <c r="P23" s="352" t="s">
        <v>255</v>
      </c>
      <c r="Q23" s="352" t="s">
        <v>255</v>
      </c>
      <c r="R23" s="364" t="e">
        <f t="shared" si="4"/>
        <v>#NUM!</v>
      </c>
      <c r="S23" s="342" t="e">
        <f t="shared" si="5"/>
        <v>#NUM!</v>
      </c>
      <c r="T23" s="150"/>
      <c r="U23" s="342" t="e">
        <v>#NUM!</v>
      </c>
      <c r="V23" s="150"/>
      <c r="W23" s="342" t="e">
        <v>#NUM!</v>
      </c>
      <c r="X23" s="366">
        <f>_xll.qlSimpleQuoteSetValue(F23,W23/100,Trigger)</f>
        <v>0</v>
      </c>
      <c r="Y23" s="130"/>
    </row>
    <row r="24" spans="1:27" x14ac:dyDescent="0.2">
      <c r="A24" s="69"/>
      <c r="B24" s="93"/>
      <c r="C24" s="93">
        <v>5</v>
      </c>
      <c r="D24" s="98" t="str">
        <f t="shared" si="8"/>
        <v>x17F</v>
      </c>
      <c r="E24" s="93" t="str">
        <f t="shared" si="0"/>
        <v>AUD5x17F_Quote</v>
      </c>
      <c r="F24" s="75" t="str">
        <f>_xll.qlSimpleQuote(E24,,RateTickValue,Permanent,Trigger,ObjectOverwrite)</f>
        <v>AUD5x17F_Quote#0001</v>
      </c>
      <c r="G24" s="164" t="str">
        <f>_xll.ohRangeRetrieveError(F24)</f>
        <v/>
      </c>
      <c r="H24" s="123"/>
      <c r="J24" s="108"/>
      <c r="K24" s="344">
        <f t="shared" si="9"/>
        <v>17</v>
      </c>
      <c r="L24" s="344">
        <f t="shared" si="1"/>
        <v>5</v>
      </c>
      <c r="M24" s="344" t="s">
        <v>116</v>
      </c>
      <c r="N24" s="363" t="str">
        <f t="shared" si="2"/>
        <v>AUD5X17F</v>
      </c>
      <c r="O24" s="363" t="str">
        <v>AUD5X17F=</v>
      </c>
      <c r="P24" s="352" t="s">
        <v>255</v>
      </c>
      <c r="Q24" s="352" t="s">
        <v>255</v>
      </c>
      <c r="R24" s="364" t="e">
        <f t="shared" si="4"/>
        <v>#NUM!</v>
      </c>
      <c r="S24" s="342" t="e">
        <f t="shared" si="5"/>
        <v>#NUM!</v>
      </c>
      <c r="T24" s="150"/>
      <c r="U24" s="342" t="e">
        <v>#NUM!</v>
      </c>
      <c r="V24" s="150"/>
      <c r="W24" s="342" t="e">
        <v>#NUM!</v>
      </c>
      <c r="X24" s="366">
        <f>_xll.qlSimpleQuoteSetValue(F24,W24/100,Trigger)</f>
        <v>0</v>
      </c>
      <c r="Y24" s="130"/>
    </row>
    <row r="25" spans="1:27" x14ac:dyDescent="0.2">
      <c r="A25" s="69"/>
      <c r="B25" s="93"/>
      <c r="C25" s="93">
        <v>6</v>
      </c>
      <c r="D25" s="98" t="str">
        <f t="shared" si="8"/>
        <v>x18F</v>
      </c>
      <c r="E25" s="93" t="str">
        <f t="shared" si="0"/>
        <v>AUD6x18F_Quote</v>
      </c>
      <c r="F25" s="75" t="str">
        <f>_xll.qlSimpleQuote(E25,,RateTickValue,Permanent,Trigger,ObjectOverwrite)</f>
        <v>AUD6x18F_Quote#0001</v>
      </c>
      <c r="G25" s="164" t="str">
        <f>_xll.ohRangeRetrieveError(F25)</f>
        <v/>
      </c>
      <c r="H25" s="123"/>
      <c r="J25" s="108"/>
      <c r="K25" s="344">
        <f t="shared" si="9"/>
        <v>18</v>
      </c>
      <c r="L25" s="344">
        <f t="shared" si="1"/>
        <v>6</v>
      </c>
      <c r="M25" s="344" t="s">
        <v>116</v>
      </c>
      <c r="N25" s="363" t="str">
        <f t="shared" si="2"/>
        <v>AUD6X18F</v>
      </c>
      <c r="O25" s="363" t="str">
        <v>AUD6X18F=</v>
      </c>
      <c r="P25" s="352">
        <v>6.11</v>
      </c>
      <c r="Q25" s="352">
        <v>6.16</v>
      </c>
      <c r="R25" s="364">
        <f t="shared" si="4"/>
        <v>6.1349999999999998</v>
      </c>
      <c r="S25" s="342">
        <f t="shared" si="5"/>
        <v>4.9999999999998934E-2</v>
      </c>
      <c r="T25" s="150"/>
      <c r="U25" s="342">
        <v>6.1349999999999998</v>
      </c>
      <c r="V25" s="150"/>
      <c r="W25" s="342">
        <v>6.1349999999999998</v>
      </c>
      <c r="X25" s="366" t="e">
        <f>_xll.qlSimpleQuoteSetValue(F25,W25/100,Trigger)</f>
        <v>#N/A</v>
      </c>
      <c r="Y25" s="130"/>
    </row>
    <row r="26" spans="1:27" x14ac:dyDescent="0.2">
      <c r="A26" s="69"/>
      <c r="B26" s="93"/>
      <c r="C26" s="93">
        <v>7</v>
      </c>
      <c r="D26" s="98" t="str">
        <f t="shared" si="8"/>
        <v>x19F</v>
      </c>
      <c r="E26" s="93" t="str">
        <f t="shared" si="0"/>
        <v>AUD7x19F_Quote</v>
      </c>
      <c r="F26" s="75" t="str">
        <f>_xll.qlSimpleQuote(E26,,RateTickValue,Permanent,Trigger,ObjectOverwrite)</f>
        <v>AUD7x19F_Quote#0001</v>
      </c>
      <c r="G26" s="164" t="str">
        <f>_xll.ohRangeRetrieveError(F26)</f>
        <v/>
      </c>
      <c r="H26" s="123"/>
      <c r="J26" s="108"/>
      <c r="K26" s="344">
        <f t="shared" si="9"/>
        <v>19</v>
      </c>
      <c r="L26" s="344">
        <f t="shared" si="1"/>
        <v>7</v>
      </c>
      <c r="M26" s="344" t="s">
        <v>116</v>
      </c>
      <c r="N26" s="363" t="str">
        <f t="shared" si="2"/>
        <v>AUD7X19F</v>
      </c>
      <c r="O26" s="363" t="str">
        <v>AUD7X19F=</v>
      </c>
      <c r="P26" s="352" t="s">
        <v>255</v>
      </c>
      <c r="Q26" s="352" t="s">
        <v>255</v>
      </c>
      <c r="R26" s="364" t="e">
        <f t="shared" si="4"/>
        <v>#NUM!</v>
      </c>
      <c r="S26" s="342" t="e">
        <f t="shared" si="5"/>
        <v>#NUM!</v>
      </c>
      <c r="T26" s="150"/>
      <c r="U26" s="342" t="e">
        <v>#NUM!</v>
      </c>
      <c r="V26" s="150"/>
      <c r="W26" s="342" t="e">
        <v>#NUM!</v>
      </c>
      <c r="X26" s="366">
        <f>_xll.qlSimpleQuoteSetValue(F26,W26/100,Trigger)</f>
        <v>0</v>
      </c>
      <c r="Y26" s="130"/>
    </row>
    <row r="27" spans="1:27" x14ac:dyDescent="0.2">
      <c r="A27" s="69"/>
      <c r="B27" s="93"/>
      <c r="C27" s="93">
        <v>8</v>
      </c>
      <c r="D27" s="98" t="str">
        <f t="shared" si="8"/>
        <v>x20F</v>
      </c>
      <c r="E27" s="93" t="str">
        <f t="shared" si="0"/>
        <v>AUD8x20F_Quote</v>
      </c>
      <c r="F27" s="75" t="str">
        <f>_xll.qlSimpleQuote(E27,,RateTickValue,Permanent,Trigger,ObjectOverwrite)</f>
        <v>AUD8x20F_Quote#0001</v>
      </c>
      <c r="G27" s="164" t="str">
        <f>_xll.ohRangeRetrieveError(F27)</f>
        <v/>
      </c>
      <c r="H27" s="123"/>
      <c r="J27" s="108"/>
      <c r="K27" s="344">
        <f t="shared" si="9"/>
        <v>20</v>
      </c>
      <c r="L27" s="344">
        <f t="shared" si="1"/>
        <v>8</v>
      </c>
      <c r="M27" s="344" t="s">
        <v>116</v>
      </c>
      <c r="N27" s="363" t="str">
        <f t="shared" si="2"/>
        <v>AUD8X20F</v>
      </c>
      <c r="O27" s="363" t="str">
        <v>AUD8X20F=</v>
      </c>
      <c r="P27" s="352" t="s">
        <v>255</v>
      </c>
      <c r="Q27" s="352" t="s">
        <v>255</v>
      </c>
      <c r="R27" s="364" t="e">
        <f t="shared" si="4"/>
        <v>#NUM!</v>
      </c>
      <c r="S27" s="342" t="e">
        <f t="shared" si="5"/>
        <v>#NUM!</v>
      </c>
      <c r="T27" s="150"/>
      <c r="U27" s="342" t="e">
        <v>#NUM!</v>
      </c>
      <c r="V27" s="150"/>
      <c r="W27" s="342" t="e">
        <v>#NUM!</v>
      </c>
      <c r="X27" s="366">
        <f>_xll.qlSimpleQuoteSetValue(F27,W27/100,Trigger)</f>
        <v>0</v>
      </c>
      <c r="Y27" s="130"/>
    </row>
    <row r="28" spans="1:27" x14ac:dyDescent="0.2">
      <c r="A28" s="69"/>
      <c r="B28" s="93"/>
      <c r="C28" s="93">
        <v>9</v>
      </c>
      <c r="D28" s="98" t="str">
        <f t="shared" si="8"/>
        <v>x21F</v>
      </c>
      <c r="E28" s="93" t="str">
        <f t="shared" si="0"/>
        <v>AUD9x21F_Quote</v>
      </c>
      <c r="F28" s="75" t="str">
        <f>_xll.qlSimpleQuote(E28,,RateTickValue,Permanent,Trigger,ObjectOverwrite)</f>
        <v>AUD9x21F_Quote#0001</v>
      </c>
      <c r="G28" s="164" t="str">
        <f>_xll.ohRangeRetrieveError(F28)</f>
        <v/>
      </c>
      <c r="H28" s="123"/>
      <c r="J28" s="108"/>
      <c r="K28" s="344">
        <f t="shared" si="9"/>
        <v>21</v>
      </c>
      <c r="L28" s="344">
        <f t="shared" si="1"/>
        <v>9</v>
      </c>
      <c r="M28" s="344" t="s">
        <v>116</v>
      </c>
      <c r="N28" s="363" t="str">
        <f t="shared" si="2"/>
        <v>AUD9X21F</v>
      </c>
      <c r="O28" s="363" t="str">
        <v>AUD9X21F=</v>
      </c>
      <c r="P28" s="352" t="s">
        <v>255</v>
      </c>
      <c r="Q28" s="352" t="s">
        <v>255</v>
      </c>
      <c r="R28" s="364" t="e">
        <f t="shared" si="4"/>
        <v>#NUM!</v>
      </c>
      <c r="S28" s="342" t="e">
        <f t="shared" si="5"/>
        <v>#NUM!</v>
      </c>
      <c r="T28" s="150"/>
      <c r="U28" s="342" t="e">
        <v>#NUM!</v>
      </c>
      <c r="V28" s="150"/>
      <c r="W28" s="342" t="e">
        <v>#NUM!</v>
      </c>
      <c r="X28" s="366">
        <f>_xll.qlSimpleQuoteSetValue(F28,W28/100,Trigger)</f>
        <v>0</v>
      </c>
      <c r="Y28" s="130"/>
    </row>
    <row r="29" spans="1:27" x14ac:dyDescent="0.2">
      <c r="A29" s="69"/>
      <c r="B29" s="93"/>
      <c r="C29" s="93">
        <v>10</v>
      </c>
      <c r="D29" s="98" t="str">
        <f t="shared" si="8"/>
        <v>x22F</v>
      </c>
      <c r="E29" s="93" t="str">
        <f t="shared" si="0"/>
        <v>AUD10x22F_Quote</v>
      </c>
      <c r="F29" s="75" t="str">
        <f>_xll.qlSimpleQuote(E29,,RateTickValue,Permanent,Trigger,ObjectOverwrite)</f>
        <v>AUD10x22F_Quote#0001</v>
      </c>
      <c r="G29" s="164" t="str">
        <f>_xll.ohRangeRetrieveError(F29)</f>
        <v/>
      </c>
      <c r="H29" s="123"/>
      <c r="J29" s="108"/>
      <c r="K29" s="344">
        <f t="shared" si="9"/>
        <v>22</v>
      </c>
      <c r="L29" s="344">
        <f t="shared" si="1"/>
        <v>10</v>
      </c>
      <c r="M29" s="344" t="s">
        <v>116</v>
      </c>
      <c r="N29" s="363" t="str">
        <f t="shared" si="2"/>
        <v>AUD10X22F</v>
      </c>
      <c r="O29" s="363" t="str">
        <v>AUD10X22F=</v>
      </c>
      <c r="P29" s="352" t="s">
        <v>255</v>
      </c>
      <c r="Q29" s="352" t="s">
        <v>255</v>
      </c>
      <c r="R29" s="364" t="e">
        <f t="shared" si="4"/>
        <v>#NUM!</v>
      </c>
      <c r="S29" s="342" t="e">
        <f t="shared" si="5"/>
        <v>#NUM!</v>
      </c>
      <c r="T29" s="150"/>
      <c r="U29" s="342" t="e">
        <v>#NUM!</v>
      </c>
      <c r="V29" s="150"/>
      <c r="W29" s="342" t="e">
        <v>#NUM!</v>
      </c>
      <c r="X29" s="366">
        <f>_xll.qlSimpleQuoteSetValue(F29,W29/100,Trigger)</f>
        <v>0</v>
      </c>
      <c r="Y29" s="130"/>
    </row>
    <row r="30" spans="1:27" x14ac:dyDescent="0.2">
      <c r="A30" s="69"/>
      <c r="B30" s="93"/>
      <c r="C30" s="93">
        <v>11</v>
      </c>
      <c r="D30" s="98" t="str">
        <f t="shared" si="8"/>
        <v>x23F</v>
      </c>
      <c r="E30" s="93" t="str">
        <f t="shared" si="0"/>
        <v>AUD11x23F_Quote</v>
      </c>
      <c r="F30" s="75" t="str">
        <f>_xll.qlSimpleQuote(E30,,RateTickValue,Permanent,Trigger,ObjectOverwrite)</f>
        <v>AUD11x23F_Quote#0001</v>
      </c>
      <c r="G30" s="164" t="str">
        <f>_xll.ohRangeRetrieveError(F30)</f>
        <v/>
      </c>
      <c r="H30" s="123"/>
      <c r="J30" s="108"/>
      <c r="K30" s="344">
        <f t="shared" si="9"/>
        <v>23</v>
      </c>
      <c r="L30" s="344">
        <f t="shared" si="1"/>
        <v>11</v>
      </c>
      <c r="M30" s="344" t="s">
        <v>116</v>
      </c>
      <c r="N30" s="363" t="str">
        <f t="shared" si="2"/>
        <v>AUD11X23F</v>
      </c>
      <c r="O30" s="363" t="str">
        <v>AUD11X23F=</v>
      </c>
      <c r="P30" s="352" t="s">
        <v>255</v>
      </c>
      <c r="Q30" s="352" t="s">
        <v>255</v>
      </c>
      <c r="R30" s="364" t="e">
        <f t="shared" si="4"/>
        <v>#NUM!</v>
      </c>
      <c r="S30" s="342" t="e">
        <f t="shared" si="5"/>
        <v>#NUM!</v>
      </c>
      <c r="T30" s="150"/>
      <c r="U30" s="342" t="e">
        <v>#NUM!</v>
      </c>
      <c r="V30" s="150"/>
      <c r="W30" s="342" t="e">
        <v>#NUM!</v>
      </c>
      <c r="X30" s="366">
        <f>_xll.qlSimpleQuoteSetValue(F30,W30/100,Trigger)</f>
        <v>0</v>
      </c>
      <c r="Y30" s="130"/>
    </row>
    <row r="31" spans="1:27" x14ac:dyDescent="0.2">
      <c r="A31" s="69"/>
      <c r="B31" s="95"/>
      <c r="C31" s="95">
        <v>12</v>
      </c>
      <c r="D31" s="99" t="str">
        <f t="shared" si="8"/>
        <v>x24F</v>
      </c>
      <c r="E31" s="95" t="str">
        <f t="shared" si="0"/>
        <v>AUD12x24F_Quote</v>
      </c>
      <c r="F31" s="76" t="str">
        <f>_xll.qlSimpleQuote(E31,,RateTickValue,Permanent,Trigger,ObjectOverwrite)</f>
        <v>AUD12x24F_Quote#0001</v>
      </c>
      <c r="G31" s="165" t="str">
        <f>_xll.ohRangeRetrieveError(F31)</f>
        <v/>
      </c>
      <c r="H31" s="124"/>
      <c r="I31" s="155"/>
      <c r="J31" s="108"/>
      <c r="K31" s="347">
        <f t="shared" si="9"/>
        <v>24</v>
      </c>
      <c r="L31" s="347">
        <f t="shared" si="1"/>
        <v>12</v>
      </c>
      <c r="M31" s="347" t="s">
        <v>116</v>
      </c>
      <c r="N31" s="367" t="str">
        <f t="shared" si="2"/>
        <v>AUD12X24F</v>
      </c>
      <c r="O31" s="367" t="str">
        <v>AUD12X24F=</v>
      </c>
      <c r="P31" s="353">
        <v>6.53</v>
      </c>
      <c r="Q31" s="353">
        <v>6.58</v>
      </c>
      <c r="R31" s="368">
        <f t="shared" si="4"/>
        <v>6.5549999999999997</v>
      </c>
      <c r="S31" s="349">
        <f t="shared" si="5"/>
        <v>4.9999999999998934E-2</v>
      </c>
      <c r="T31" s="150"/>
      <c r="U31" s="349">
        <v>6.5549999999999997</v>
      </c>
      <c r="V31" s="150"/>
      <c r="W31" s="349">
        <v>6.5549999999999997</v>
      </c>
      <c r="X31" s="369" t="e">
        <f>_xll.qlSimpleQuoteSetValue(F31,W31/100,Trigger)</f>
        <v>#N/A</v>
      </c>
      <c r="Y31" s="130"/>
    </row>
    <row r="32" spans="1:27" x14ac:dyDescent="0.2">
      <c r="A32" s="112"/>
      <c r="B32" s="113"/>
      <c r="C32" s="113"/>
      <c r="D32" s="113"/>
      <c r="E32" s="113"/>
      <c r="F32" s="113"/>
      <c r="G32" s="125"/>
      <c r="H32" s="126"/>
      <c r="J32" s="112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4"/>
    </row>
  </sheetData>
  <conditionalFormatting sqref="X5:X31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53" hidden="1" customWidth="1" outlineLevel="1"/>
    <col min="3" max="4" width="4" style="153" hidden="1" customWidth="1" outlineLevel="1"/>
    <col min="5" max="5" width="16.7109375" style="153" hidden="1" customWidth="1" outlineLevel="1"/>
    <col min="6" max="6" width="22.7109375" style="154" hidden="1" customWidth="1" outlineLevel="1"/>
    <col min="7" max="7" width="20.7109375" style="153" hidden="1" customWidth="1" outlineLevel="1"/>
    <col min="8" max="8" width="2.7109375" style="153" hidden="1" customWidth="1" outlineLevel="1"/>
    <col min="9" max="9" width="2.7109375" style="153" customWidth="1" collapsed="1"/>
    <col min="10" max="11" width="2.7109375" style="153" customWidth="1"/>
    <col min="12" max="13" width="4" style="153" bestFit="1" customWidth="1"/>
    <col min="14" max="14" width="11.7109375" style="153" customWidth="1"/>
    <col min="15" max="15" width="16.7109375" style="153" customWidth="1"/>
    <col min="16" max="19" width="10.7109375" style="153" customWidth="1"/>
    <col min="20" max="20" width="2.7109375" style="153" customWidth="1"/>
    <col min="21" max="21" width="10.7109375" style="153" customWidth="1"/>
    <col min="22" max="22" width="2.7109375" style="153" customWidth="1"/>
    <col min="23" max="24" width="10.7109375" style="153" customWidth="1"/>
    <col min="25" max="25" width="2.7109375" style="153" customWidth="1"/>
    <col min="26" max="16384" width="9.140625" style="153"/>
  </cols>
  <sheetData>
    <row r="1" spans="1:25" x14ac:dyDescent="0.2">
      <c r="A1" s="115"/>
      <c r="B1" s="106"/>
      <c r="C1" s="106"/>
      <c r="D1" s="106"/>
      <c r="E1" s="106"/>
      <c r="F1" s="120"/>
      <c r="G1" s="106"/>
      <c r="H1" s="107"/>
      <c r="J1" s="137" t="s">
        <v>81</v>
      </c>
      <c r="K1" s="175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138"/>
    </row>
    <row r="2" spans="1:25" x14ac:dyDescent="0.2">
      <c r="A2" s="108"/>
      <c r="B2" s="109"/>
      <c r="C2" s="109"/>
      <c r="D2" s="109"/>
      <c r="E2" s="109"/>
      <c r="F2" s="122"/>
      <c r="G2" s="109"/>
      <c r="H2" s="110"/>
      <c r="J2" s="139"/>
      <c r="K2" s="7"/>
      <c r="L2" s="7"/>
      <c r="M2" s="7"/>
      <c r="N2" s="7"/>
      <c r="O2" s="172" t="str">
        <f>VLOOKUP($J$1,AreaTable,AreaIndex,0)</f>
        <v>ICAP Australia</v>
      </c>
      <c r="P2" s="7"/>
      <c r="Q2" s="355" t="s">
        <v>256</v>
      </c>
      <c r="R2" s="360" t="b">
        <f t="array" ref="R2">AND(_xll.ohFilter($Q$5:$Q$58,ISNUMBER($Q$5:$Q$58))=0)</f>
        <v>0</v>
      </c>
      <c r="S2" s="7"/>
      <c r="T2" s="49"/>
      <c r="U2" s="49"/>
      <c r="V2" s="49"/>
      <c r="W2" s="49"/>
      <c r="X2" s="361">
        <f>_xll.ohTrigger(X5:X58)</f>
        <v>0</v>
      </c>
      <c r="Y2" s="140"/>
    </row>
    <row r="3" spans="1:25" x14ac:dyDescent="0.2">
      <c r="A3" s="111"/>
      <c r="B3" s="132"/>
      <c r="C3" s="7"/>
      <c r="D3" s="7"/>
      <c r="E3" s="109"/>
      <c r="F3" s="122"/>
      <c r="G3" s="109"/>
      <c r="H3" s="140"/>
      <c r="J3" s="69"/>
      <c r="K3" s="49"/>
      <c r="L3" s="49"/>
      <c r="M3" s="7"/>
      <c r="N3" s="7"/>
      <c r="O3" s="7"/>
      <c r="P3" s="7"/>
      <c r="Q3" s="7"/>
      <c r="R3" s="7"/>
      <c r="S3" s="7"/>
      <c r="T3" s="49"/>
      <c r="U3" s="49"/>
      <c r="V3" s="49"/>
      <c r="W3" s="7"/>
      <c r="X3" s="67"/>
      <c r="Y3" s="70"/>
    </row>
    <row r="4" spans="1:25" ht="22.5" x14ac:dyDescent="0.2">
      <c r="A4" s="69"/>
      <c r="B4" s="84"/>
      <c r="C4" s="84"/>
      <c r="D4" s="84"/>
      <c r="E4" s="85" t="s">
        <v>190</v>
      </c>
      <c r="F4" s="85" t="s">
        <v>191</v>
      </c>
      <c r="G4" s="136" t="s">
        <v>203</v>
      </c>
      <c r="H4" s="140"/>
      <c r="J4" s="69"/>
      <c r="K4" s="176"/>
      <c r="L4" s="177"/>
      <c r="M4" s="146"/>
      <c r="N4" s="146" t="s">
        <v>205</v>
      </c>
      <c r="O4" s="147" t="str">
        <f>_xll.RData(O5:O58,P4:Q4,"RTFEED:IDN",ReutersRtMode,,P5)</f>
        <v>Not Signed In</v>
      </c>
      <c r="P4" s="148" t="s">
        <v>103</v>
      </c>
      <c r="Q4" s="148" t="s">
        <v>102</v>
      </c>
      <c r="R4" s="149" t="s">
        <v>122</v>
      </c>
      <c r="S4" s="72" t="s">
        <v>204</v>
      </c>
      <c r="T4" s="49"/>
      <c r="U4" s="71" t="s">
        <v>115</v>
      </c>
      <c r="V4" s="49"/>
      <c r="W4" s="86" t="s">
        <v>114</v>
      </c>
      <c r="X4" s="86" t="s">
        <v>113</v>
      </c>
      <c r="Y4" s="70"/>
    </row>
    <row r="5" spans="1:25" x14ac:dyDescent="0.2">
      <c r="A5" s="69"/>
      <c r="B5" s="74" t="str">
        <f>IF(ISBLANK(K5),"",K5)</f>
        <v/>
      </c>
      <c r="C5" s="74" t="str">
        <f>IF(ISBLANK(M5),"",M5)</f>
        <v>OIS</v>
      </c>
      <c r="D5" s="74" t="str">
        <f>IF(ISBLANK(L5),"",L5)</f>
        <v>SW</v>
      </c>
      <c r="E5" s="93" t="str">
        <f t="shared" ref="E5:E36" si="0">Currency&amp;B5&amp;$C5&amp;$D5&amp;QuoteSuffix</f>
        <v>AUDOISSW_Quote</v>
      </c>
      <c r="F5" s="75" t="str">
        <f>_xll.qlSimpleQuote(Currency&amp;$C5&amp;$D5&amp;QuoteSuffix,,RateTickValue,Permanent,Trigger,ObjectOverwrite)</f>
        <v>AUDOISSW_Quote#0001</v>
      </c>
      <c r="G5" s="164" t="str">
        <f>_xll.ohRangeRetrieveError(F5)</f>
        <v/>
      </c>
      <c r="H5" s="140"/>
      <c r="J5" s="69"/>
      <c r="K5" s="372"/>
      <c r="L5" s="373" t="s">
        <v>22</v>
      </c>
      <c r="M5" s="339" t="s">
        <v>81</v>
      </c>
      <c r="N5" s="370" t="str">
        <f t="shared" ref="N5:N36" si="1">Currency&amp;$L5&amp;K5&amp;$M5</f>
        <v>AUDSWOIS</v>
      </c>
      <c r="O5" s="370" t="str">
        <f t="array" ref="O5:O58">Instruments&amp;"="&amp;VLOOKUP(Contributor,ContributorTable,2,FALSE)</f>
        <v>AUDSWOIS=ICAA</v>
      </c>
      <c r="P5" s="351">
        <v>1.9950000000000001</v>
      </c>
      <c r="Q5" s="351">
        <v>2.0049999999999999</v>
      </c>
      <c r="R5" s="341">
        <f>IF($R$2,IF(ISNUMBER(P5),P5,#NUM!),IFERROR(AVERAGE(P5:Q5),#NUM!))</f>
        <v>2</v>
      </c>
      <c r="S5" s="342">
        <f>(R5-P5)*2</f>
        <v>9.9999999999997868E-3</v>
      </c>
      <c r="T5" s="150"/>
      <c r="U5" s="341">
        <v>2</v>
      </c>
      <c r="V5" s="150"/>
      <c r="W5" s="341">
        <f t="array" ref="W5:W58">QuoteStatic</f>
        <v>2</v>
      </c>
      <c r="X5" s="346" t="e">
        <f>_xll.qlSimpleQuoteSetValue(F5,W5/100,Trigger)</f>
        <v>#N/A</v>
      </c>
      <c r="Y5" s="70"/>
    </row>
    <row r="6" spans="1:25" x14ac:dyDescent="0.2">
      <c r="A6" s="69"/>
      <c r="B6" s="75" t="str">
        <f t="shared" ref="B6:B58" si="2">IF(ISBLANK(K6),"",K6)</f>
        <v/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3" t="str">
        <f t="shared" si="0"/>
        <v>AUDOIS2W_Quote</v>
      </c>
      <c r="F6" s="75" t="str">
        <f>_xll.qlSimpleQuote(Currency&amp;$C6&amp;$D6&amp;QuoteSuffix,,RateTickValue,Permanent,Trigger,ObjectOverwrite)</f>
        <v>AUDOIS2W_Quote#0001</v>
      </c>
      <c r="G6" s="164" t="str">
        <f>_xll.ohRangeRetrieveError(F6)</f>
        <v/>
      </c>
      <c r="H6" s="140"/>
      <c r="J6" s="69"/>
      <c r="K6" s="374"/>
      <c r="L6" s="375" t="s">
        <v>21</v>
      </c>
      <c r="M6" s="344" t="s">
        <v>81</v>
      </c>
      <c r="N6" s="363" t="str">
        <f t="shared" si="1"/>
        <v>AUD2WOIS</v>
      </c>
      <c r="O6" s="363" t="str">
        <v>AUD2WOIS=ICAA</v>
      </c>
      <c r="P6" s="352" t="s">
        <v>255</v>
      </c>
      <c r="Q6" s="352" t="s">
        <v>255</v>
      </c>
      <c r="R6" s="342" t="e">
        <f t="shared" ref="R6:R58" si="5">IF($R$2,IF(ISNUMBER(P6),P6,#NUM!),IFERROR(AVERAGE(P6:Q6),#NUM!))</f>
        <v>#NUM!</v>
      </c>
      <c r="S6" s="342" t="e">
        <f t="shared" ref="S6:S58" si="6">(R6-P6)*2</f>
        <v>#NUM!</v>
      </c>
      <c r="T6" s="150"/>
      <c r="U6" s="342" t="e">
        <v>#NUM!</v>
      </c>
      <c r="V6" s="150"/>
      <c r="W6" s="342" t="e">
        <v>#NUM!</v>
      </c>
      <c r="X6" s="343">
        <f>_xll.qlSimpleQuoteSetValue(F6,W6/100,Trigger)</f>
        <v>0</v>
      </c>
      <c r="Y6" s="70"/>
    </row>
    <row r="7" spans="1:25" x14ac:dyDescent="0.2">
      <c r="A7" s="69"/>
      <c r="B7" s="75" t="str">
        <f t="shared" si="2"/>
        <v/>
      </c>
      <c r="C7" s="75" t="str">
        <f t="shared" si="3"/>
        <v>OIS</v>
      </c>
      <c r="D7" s="75" t="str">
        <f t="shared" si="4"/>
        <v>3W</v>
      </c>
      <c r="E7" s="93" t="str">
        <f t="shared" si="0"/>
        <v>AUDOIS3W_Quote</v>
      </c>
      <c r="F7" s="75" t="str">
        <f>_xll.qlSimpleQuote(Currency&amp;$C7&amp;$D7&amp;QuoteSuffix,,RateTickValue,Permanent,Trigger,ObjectOverwrite)</f>
        <v>AUDOIS3W_Quote#0001</v>
      </c>
      <c r="G7" s="164" t="str">
        <f>_xll.ohRangeRetrieveError(F7)</f>
        <v/>
      </c>
      <c r="H7" s="140"/>
      <c r="J7" s="69"/>
      <c r="K7" s="374"/>
      <c r="L7" s="375" t="s">
        <v>20</v>
      </c>
      <c r="M7" s="344" t="s">
        <v>81</v>
      </c>
      <c r="N7" s="363" t="str">
        <f t="shared" si="1"/>
        <v>AUD3WOIS</v>
      </c>
      <c r="O7" s="363" t="str">
        <v>AUD3WOIS=ICAA</v>
      </c>
      <c r="P7" s="352" t="s">
        <v>255</v>
      </c>
      <c r="Q7" s="352" t="s">
        <v>255</v>
      </c>
      <c r="R7" s="342" t="e">
        <f t="shared" si="5"/>
        <v>#NUM!</v>
      </c>
      <c r="S7" s="342" t="e">
        <f t="shared" si="6"/>
        <v>#NUM!</v>
      </c>
      <c r="T7" s="150"/>
      <c r="U7" s="342" t="e">
        <v>#NUM!</v>
      </c>
      <c r="V7" s="150"/>
      <c r="W7" s="342" t="e">
        <v>#NUM!</v>
      </c>
      <c r="X7" s="343">
        <f>_xll.qlSimpleQuoteSetValue(F7,W7/100,Trigger)</f>
        <v>0</v>
      </c>
      <c r="Y7" s="70"/>
    </row>
    <row r="8" spans="1:25" x14ac:dyDescent="0.2">
      <c r="A8" s="69"/>
      <c r="B8" s="75" t="str">
        <f t="shared" si="2"/>
        <v/>
      </c>
      <c r="C8" s="75" t="str">
        <f t="shared" si="3"/>
        <v>OIS</v>
      </c>
      <c r="D8" s="75" t="str">
        <f t="shared" si="4"/>
        <v>1M</v>
      </c>
      <c r="E8" s="93" t="str">
        <f t="shared" si="0"/>
        <v>AUDOIS1M_Quote</v>
      </c>
      <c r="F8" s="75" t="str">
        <f>_xll.qlSimpleQuote(Currency&amp;$C8&amp;$D8&amp;QuoteSuffix,,RateTickValue,Permanent,Trigger,ObjectOverwrite)</f>
        <v>AUDOIS1M_Quote#0001</v>
      </c>
      <c r="G8" s="164" t="str">
        <f>_xll.ohRangeRetrieveError(F8)</f>
        <v/>
      </c>
      <c r="H8" s="140"/>
      <c r="J8" s="69"/>
      <c r="K8" s="374"/>
      <c r="L8" s="375" t="s">
        <v>19</v>
      </c>
      <c r="M8" s="344" t="s">
        <v>81</v>
      </c>
      <c r="N8" s="363" t="str">
        <f t="shared" si="1"/>
        <v>AUD1MOIS</v>
      </c>
      <c r="O8" s="363" t="str">
        <v>AUD1MOIS=ICAA</v>
      </c>
      <c r="P8" s="352">
        <v>1.99</v>
      </c>
      <c r="Q8" s="352">
        <v>1.998</v>
      </c>
      <c r="R8" s="342">
        <f t="shared" si="5"/>
        <v>1.994</v>
      </c>
      <c r="S8" s="342">
        <f t="shared" si="6"/>
        <v>8.0000000000000071E-3</v>
      </c>
      <c r="T8" s="150"/>
      <c r="U8" s="342">
        <v>1.994</v>
      </c>
      <c r="V8" s="150"/>
      <c r="W8" s="342">
        <v>1.994</v>
      </c>
      <c r="X8" s="343" t="e">
        <f>_xll.qlSimpleQuoteSetValue(F8,W8/100,Trigger)</f>
        <v>#N/A</v>
      </c>
      <c r="Y8" s="70"/>
    </row>
    <row r="9" spans="1:25" x14ac:dyDescent="0.2">
      <c r="A9" s="69"/>
      <c r="B9" s="75" t="str">
        <f t="shared" si="2"/>
        <v/>
      </c>
      <c r="C9" s="75" t="str">
        <f t="shared" si="3"/>
        <v>OIS</v>
      </c>
      <c r="D9" s="75" t="str">
        <f t="shared" si="4"/>
        <v>2M</v>
      </c>
      <c r="E9" s="93" t="str">
        <f t="shared" si="0"/>
        <v>AUDOIS2M_Quote</v>
      </c>
      <c r="F9" s="75" t="str">
        <f>_xll.qlSimpleQuote(Currency&amp;$C9&amp;$D9&amp;QuoteSuffix,,RateTickValue,Permanent,Trigger,ObjectOverwrite)</f>
        <v>AUDOIS2M_Quote#0001</v>
      </c>
      <c r="G9" s="164" t="str">
        <f>_xll.ohRangeRetrieveError(F9)</f>
        <v/>
      </c>
      <c r="H9" s="140"/>
      <c r="J9" s="69"/>
      <c r="K9" s="374"/>
      <c r="L9" s="375" t="s">
        <v>18</v>
      </c>
      <c r="M9" s="344" t="s">
        <v>81</v>
      </c>
      <c r="N9" s="363" t="str">
        <f t="shared" si="1"/>
        <v>AUD2MOIS</v>
      </c>
      <c r="O9" s="363" t="str">
        <v>AUD2MOIS=ICAA</v>
      </c>
      <c r="P9" s="352">
        <v>1.9750000000000001</v>
      </c>
      <c r="Q9" s="352">
        <v>1.9850000000000001</v>
      </c>
      <c r="R9" s="342">
        <f t="shared" si="5"/>
        <v>1.98</v>
      </c>
      <c r="S9" s="342">
        <f t="shared" si="6"/>
        <v>9.9999999999997868E-3</v>
      </c>
      <c r="T9" s="150"/>
      <c r="U9" s="342">
        <v>1.98</v>
      </c>
      <c r="V9" s="150"/>
      <c r="W9" s="342">
        <v>1.98</v>
      </c>
      <c r="X9" s="343" t="e">
        <f>_xll.qlSimpleQuoteSetValue(F9,W9/100,Trigger)</f>
        <v>#N/A</v>
      </c>
      <c r="Y9" s="70"/>
    </row>
    <row r="10" spans="1:25" x14ac:dyDescent="0.2">
      <c r="A10" s="69"/>
      <c r="B10" s="75" t="str">
        <f t="shared" si="2"/>
        <v/>
      </c>
      <c r="C10" s="75" t="str">
        <f t="shared" si="3"/>
        <v>OIS</v>
      </c>
      <c r="D10" s="75" t="str">
        <f t="shared" si="4"/>
        <v>3M</v>
      </c>
      <c r="E10" s="93" t="str">
        <f t="shared" si="0"/>
        <v>AUDOIS3M_Quote</v>
      </c>
      <c r="F10" s="75" t="str">
        <f>_xll.qlSimpleQuote(Currency&amp;$C10&amp;$D10&amp;QuoteSuffix,,RateTickValue,Permanent,Trigger,ObjectOverwrite)</f>
        <v>AUDOIS3M_Quote#0001</v>
      </c>
      <c r="G10" s="164" t="str">
        <f>_xll.ohRangeRetrieveError(F10)</f>
        <v/>
      </c>
      <c r="H10" s="140"/>
      <c r="J10" s="69"/>
      <c r="K10" s="374"/>
      <c r="L10" s="375" t="s">
        <v>17</v>
      </c>
      <c r="M10" s="344" t="s">
        <v>81</v>
      </c>
      <c r="N10" s="363" t="str">
        <f t="shared" si="1"/>
        <v>AUD3MOIS</v>
      </c>
      <c r="O10" s="363" t="str">
        <v>AUD3MOIS=ICAA</v>
      </c>
      <c r="P10" s="352">
        <v>1.96</v>
      </c>
      <c r="Q10" s="352">
        <v>1.97</v>
      </c>
      <c r="R10" s="342">
        <f t="shared" si="5"/>
        <v>1.9649999999999999</v>
      </c>
      <c r="S10" s="342">
        <f t="shared" si="6"/>
        <v>9.9999999999997868E-3</v>
      </c>
      <c r="T10" s="150"/>
      <c r="U10" s="342">
        <v>1.9649999999999999</v>
      </c>
      <c r="V10" s="150"/>
      <c r="W10" s="342">
        <v>1.9649999999999999</v>
      </c>
      <c r="X10" s="343" t="e">
        <f>_xll.qlSimpleQuoteSetValue(F10,W10/100,Trigger)</f>
        <v>#N/A</v>
      </c>
      <c r="Y10" s="70"/>
    </row>
    <row r="11" spans="1:25" x14ac:dyDescent="0.2">
      <c r="A11" s="69"/>
      <c r="B11" s="75" t="str">
        <f t="shared" si="2"/>
        <v/>
      </c>
      <c r="C11" s="75" t="str">
        <f t="shared" si="3"/>
        <v>OIS</v>
      </c>
      <c r="D11" s="75" t="str">
        <f t="shared" si="4"/>
        <v>4M</v>
      </c>
      <c r="E11" s="93" t="str">
        <f t="shared" si="0"/>
        <v>AUDOIS4M_Quote</v>
      </c>
      <c r="F11" s="75" t="str">
        <f>_xll.qlSimpleQuote(Currency&amp;$C11&amp;$D11&amp;QuoteSuffix,,RateTickValue,Permanent,Trigger,ObjectOverwrite)</f>
        <v>AUDOIS4M_Quote#0001</v>
      </c>
      <c r="G11" s="164" t="str">
        <f>_xll.ohRangeRetrieveError(F11)</f>
        <v/>
      </c>
      <c r="H11" s="140"/>
      <c r="J11" s="69"/>
      <c r="K11" s="374"/>
      <c r="L11" s="375" t="s">
        <v>16</v>
      </c>
      <c r="M11" s="344" t="s">
        <v>81</v>
      </c>
      <c r="N11" s="363" t="str">
        <f t="shared" si="1"/>
        <v>AUD4MOIS</v>
      </c>
      <c r="O11" s="363" t="str">
        <v>AUD4MOIS=ICAA</v>
      </c>
      <c r="P11" s="352">
        <v>1.9450000000000001</v>
      </c>
      <c r="Q11" s="352">
        <v>1.96</v>
      </c>
      <c r="R11" s="342">
        <f t="shared" si="5"/>
        <v>1.9525000000000001</v>
      </c>
      <c r="S11" s="342">
        <f t="shared" si="6"/>
        <v>1.5000000000000124E-2</v>
      </c>
      <c r="T11" s="150"/>
      <c r="U11" s="342">
        <v>1.9525000000000001</v>
      </c>
      <c r="V11" s="150"/>
      <c r="W11" s="342">
        <v>1.9525000000000001</v>
      </c>
      <c r="X11" s="343" t="e">
        <f>_xll.qlSimpleQuoteSetValue(F11,W11/100,Trigger)</f>
        <v>#N/A</v>
      </c>
      <c r="Y11" s="70"/>
    </row>
    <row r="12" spans="1:25" x14ac:dyDescent="0.2">
      <c r="A12" s="69"/>
      <c r="B12" s="75" t="str">
        <f t="shared" si="2"/>
        <v/>
      </c>
      <c r="C12" s="75" t="str">
        <f t="shared" si="3"/>
        <v>OIS</v>
      </c>
      <c r="D12" s="75" t="str">
        <f t="shared" si="4"/>
        <v>5M</v>
      </c>
      <c r="E12" s="93" t="str">
        <f t="shared" si="0"/>
        <v>AUDOIS5M_Quote</v>
      </c>
      <c r="F12" s="75" t="str">
        <f>_xll.qlSimpleQuote(Currency&amp;$C12&amp;$D12&amp;QuoteSuffix,,RateTickValue,Permanent,Trigger,ObjectOverwrite)</f>
        <v>AUDOIS5M_Quote#0001</v>
      </c>
      <c r="G12" s="164" t="str">
        <f>_xll.ohRangeRetrieveError(F12)</f>
        <v/>
      </c>
      <c r="H12" s="140"/>
      <c r="J12" s="69"/>
      <c r="K12" s="374"/>
      <c r="L12" s="375" t="s">
        <v>15</v>
      </c>
      <c r="M12" s="344" t="s">
        <v>81</v>
      </c>
      <c r="N12" s="363" t="str">
        <f t="shared" si="1"/>
        <v>AUD5MOIS</v>
      </c>
      <c r="O12" s="363" t="str">
        <v>AUD5MOIS=ICAA</v>
      </c>
      <c r="P12" s="352">
        <v>1.9370000000000001</v>
      </c>
      <c r="Q12" s="352">
        <v>1.9530000000000001</v>
      </c>
      <c r="R12" s="342">
        <f t="shared" si="5"/>
        <v>1.9450000000000001</v>
      </c>
      <c r="S12" s="342">
        <f t="shared" si="6"/>
        <v>1.6000000000000014E-2</v>
      </c>
      <c r="T12" s="150"/>
      <c r="U12" s="342">
        <v>1.9450000000000001</v>
      </c>
      <c r="V12" s="150"/>
      <c r="W12" s="342">
        <v>1.9450000000000001</v>
      </c>
      <c r="X12" s="343" t="e">
        <f>_xll.qlSimpleQuoteSetValue(F12,W12/100,Trigger)</f>
        <v>#N/A</v>
      </c>
      <c r="Y12" s="70"/>
    </row>
    <row r="13" spans="1:25" x14ac:dyDescent="0.2">
      <c r="A13" s="69"/>
      <c r="B13" s="75" t="str">
        <f t="shared" si="2"/>
        <v/>
      </c>
      <c r="C13" s="75" t="str">
        <f t="shared" si="3"/>
        <v>OIS</v>
      </c>
      <c r="D13" s="75" t="str">
        <f t="shared" si="4"/>
        <v>6M</v>
      </c>
      <c r="E13" s="93" t="str">
        <f t="shared" si="0"/>
        <v>AUDOIS6M_Quote</v>
      </c>
      <c r="F13" s="75" t="str">
        <f>_xll.qlSimpleQuote(Currency&amp;$C13&amp;$D13&amp;QuoteSuffix,,RateTickValue,Permanent,Trigger,ObjectOverwrite)</f>
        <v>AUDOIS6M_Quote#0001</v>
      </c>
      <c r="G13" s="164" t="str">
        <f>_xll.ohRangeRetrieveError(F13)</f>
        <v/>
      </c>
      <c r="H13" s="140"/>
      <c r="J13" s="69"/>
      <c r="K13" s="374"/>
      <c r="L13" s="375" t="s">
        <v>14</v>
      </c>
      <c r="M13" s="344" t="s">
        <v>81</v>
      </c>
      <c r="N13" s="363" t="str">
        <f t="shared" si="1"/>
        <v>AUD6MOIS</v>
      </c>
      <c r="O13" s="363" t="str">
        <v>AUD6MOIS=ICAA</v>
      </c>
      <c r="P13" s="352">
        <v>1.927</v>
      </c>
      <c r="Q13" s="352">
        <v>1.9430000000000001</v>
      </c>
      <c r="R13" s="342">
        <f t="shared" si="5"/>
        <v>1.9350000000000001</v>
      </c>
      <c r="S13" s="342">
        <f t="shared" si="6"/>
        <v>1.6000000000000014E-2</v>
      </c>
      <c r="T13" s="150"/>
      <c r="U13" s="342">
        <v>1.9350000000000001</v>
      </c>
      <c r="V13" s="150"/>
      <c r="W13" s="342">
        <v>1.9350000000000001</v>
      </c>
      <c r="X13" s="343" t="e">
        <f>_xll.qlSimpleQuoteSetValue(F13,W13/100,Trigger)</f>
        <v>#N/A</v>
      </c>
      <c r="Y13" s="70"/>
    </row>
    <row r="14" spans="1:25" x14ac:dyDescent="0.2">
      <c r="A14" s="69"/>
      <c r="B14" s="75" t="str">
        <f t="shared" si="2"/>
        <v/>
      </c>
      <c r="C14" s="75" t="str">
        <f t="shared" si="3"/>
        <v>OIS</v>
      </c>
      <c r="D14" s="75" t="str">
        <f t="shared" si="4"/>
        <v>7M</v>
      </c>
      <c r="E14" s="93" t="str">
        <f t="shared" si="0"/>
        <v>AUDOIS7M_Quote</v>
      </c>
      <c r="F14" s="75" t="str">
        <f>_xll.qlSimpleQuote(Currency&amp;$C14&amp;$D14&amp;QuoteSuffix,,RateTickValue,Permanent,Trigger,ObjectOverwrite)</f>
        <v>AUDOIS7M_Quote#0001</v>
      </c>
      <c r="G14" s="164" t="str">
        <f>_xll.ohRangeRetrieveError(F14)</f>
        <v/>
      </c>
      <c r="H14" s="140"/>
      <c r="J14" s="69"/>
      <c r="K14" s="374"/>
      <c r="L14" s="375" t="s">
        <v>13</v>
      </c>
      <c r="M14" s="344" t="s">
        <v>81</v>
      </c>
      <c r="N14" s="363" t="str">
        <f t="shared" si="1"/>
        <v>AUD7MOIS</v>
      </c>
      <c r="O14" s="363" t="str">
        <v>AUD7MOIS=ICAA</v>
      </c>
      <c r="P14" s="352" t="s">
        <v>255</v>
      </c>
      <c r="Q14" s="352" t="s">
        <v>255</v>
      </c>
      <c r="R14" s="342" t="e">
        <f t="shared" si="5"/>
        <v>#NUM!</v>
      </c>
      <c r="S14" s="342" t="e">
        <f t="shared" si="6"/>
        <v>#NUM!</v>
      </c>
      <c r="T14" s="150"/>
      <c r="U14" s="342" t="e">
        <v>#NUM!</v>
      </c>
      <c r="V14" s="150"/>
      <c r="W14" s="342" t="e">
        <v>#NUM!</v>
      </c>
      <c r="X14" s="343">
        <f>_xll.qlSimpleQuoteSetValue(F14,W14/100,Trigger)</f>
        <v>0</v>
      </c>
      <c r="Y14" s="70"/>
    </row>
    <row r="15" spans="1:25" x14ac:dyDescent="0.2">
      <c r="A15" s="69"/>
      <c r="B15" s="75" t="str">
        <f t="shared" si="2"/>
        <v/>
      </c>
      <c r="C15" s="75" t="str">
        <f t="shared" si="3"/>
        <v>OIS</v>
      </c>
      <c r="D15" s="75" t="str">
        <f t="shared" si="4"/>
        <v>8M</v>
      </c>
      <c r="E15" s="93" t="str">
        <f t="shared" si="0"/>
        <v>AUDOIS8M_Quote</v>
      </c>
      <c r="F15" s="75" t="str">
        <f>_xll.qlSimpleQuote(Currency&amp;$C15&amp;$D15&amp;QuoteSuffix,,RateTickValue,Permanent,Trigger,ObjectOverwrite)</f>
        <v>AUDOIS8M_Quote#0001</v>
      </c>
      <c r="G15" s="164" t="str">
        <f>_xll.ohRangeRetrieveError(F15)</f>
        <v/>
      </c>
      <c r="H15" s="140"/>
      <c r="J15" s="69"/>
      <c r="K15" s="374"/>
      <c r="L15" s="375" t="s">
        <v>12</v>
      </c>
      <c r="M15" s="344" t="s">
        <v>81</v>
      </c>
      <c r="N15" s="363" t="str">
        <f t="shared" si="1"/>
        <v>AUD8MOIS</v>
      </c>
      <c r="O15" s="363" t="str">
        <v>AUD8MOIS=ICAA</v>
      </c>
      <c r="P15" s="352" t="s">
        <v>255</v>
      </c>
      <c r="Q15" s="352" t="s">
        <v>255</v>
      </c>
      <c r="R15" s="342" t="e">
        <f t="shared" si="5"/>
        <v>#NUM!</v>
      </c>
      <c r="S15" s="342" t="e">
        <f t="shared" si="6"/>
        <v>#NUM!</v>
      </c>
      <c r="T15" s="150"/>
      <c r="U15" s="342" t="e">
        <v>#NUM!</v>
      </c>
      <c r="V15" s="150"/>
      <c r="W15" s="342" t="e">
        <v>#NUM!</v>
      </c>
      <c r="X15" s="343">
        <f>_xll.qlSimpleQuoteSetValue(F15,W15/100,Trigger)</f>
        <v>0</v>
      </c>
      <c r="Y15" s="70"/>
    </row>
    <row r="16" spans="1:25" x14ac:dyDescent="0.2">
      <c r="A16" s="69"/>
      <c r="B16" s="75" t="str">
        <f t="shared" si="2"/>
        <v/>
      </c>
      <c r="C16" s="75" t="str">
        <f t="shared" si="3"/>
        <v>OIS</v>
      </c>
      <c r="D16" s="75" t="str">
        <f t="shared" si="4"/>
        <v>9M</v>
      </c>
      <c r="E16" s="93" t="str">
        <f t="shared" si="0"/>
        <v>AUDOIS9M_Quote</v>
      </c>
      <c r="F16" s="75" t="str">
        <f>_xll.qlSimpleQuote(Currency&amp;$C16&amp;$D16&amp;QuoteSuffix,,RateTickValue,Permanent,Trigger,ObjectOverwrite)</f>
        <v>AUDOIS9M_Quote#0001</v>
      </c>
      <c r="G16" s="164" t="str">
        <f>_xll.ohRangeRetrieveError(F16)</f>
        <v/>
      </c>
      <c r="H16" s="140"/>
      <c r="J16" s="69"/>
      <c r="K16" s="374"/>
      <c r="L16" s="375" t="s">
        <v>11</v>
      </c>
      <c r="M16" s="344" t="s">
        <v>81</v>
      </c>
      <c r="N16" s="363" t="str">
        <f t="shared" si="1"/>
        <v>AUD9MOIS</v>
      </c>
      <c r="O16" s="363" t="str">
        <v>AUD9MOIS=ICAA</v>
      </c>
      <c r="P16" s="352">
        <v>1.9100000000000001</v>
      </c>
      <c r="Q16" s="352">
        <v>1.93</v>
      </c>
      <c r="R16" s="342">
        <f t="shared" si="5"/>
        <v>1.92</v>
      </c>
      <c r="S16" s="342">
        <f t="shared" si="6"/>
        <v>1.9999999999999574E-2</v>
      </c>
      <c r="T16" s="150"/>
      <c r="U16" s="342">
        <v>1.92</v>
      </c>
      <c r="V16" s="150"/>
      <c r="W16" s="342">
        <v>1.92</v>
      </c>
      <c r="X16" s="343" t="e">
        <f>_xll.qlSimpleQuoteSetValue(F16,W16/100,Trigger)</f>
        <v>#N/A</v>
      </c>
      <c r="Y16" s="70"/>
    </row>
    <row r="17" spans="1:25" x14ac:dyDescent="0.2">
      <c r="A17" s="69"/>
      <c r="B17" s="75" t="str">
        <f t="shared" si="2"/>
        <v/>
      </c>
      <c r="C17" s="75" t="str">
        <f t="shared" si="3"/>
        <v>OIS</v>
      </c>
      <c r="D17" s="75" t="str">
        <f t="shared" si="4"/>
        <v>10M</v>
      </c>
      <c r="E17" s="93" t="str">
        <f t="shared" si="0"/>
        <v>AUDOIS10M_Quote</v>
      </c>
      <c r="F17" s="75" t="str">
        <f>_xll.qlSimpleQuote(Currency&amp;$C17&amp;$D17&amp;QuoteSuffix,,RateTickValue,Permanent,Trigger,ObjectOverwrite)</f>
        <v>AUDOIS10M_Quote#0001</v>
      </c>
      <c r="G17" s="164" t="str">
        <f>_xll.ohRangeRetrieveError(F17)</f>
        <v/>
      </c>
      <c r="H17" s="140"/>
      <c r="J17" s="69"/>
      <c r="K17" s="374"/>
      <c r="L17" s="375" t="s">
        <v>10</v>
      </c>
      <c r="M17" s="344" t="s">
        <v>81</v>
      </c>
      <c r="N17" s="363" t="str">
        <f t="shared" si="1"/>
        <v>AUD10MOIS</v>
      </c>
      <c r="O17" s="363" t="str">
        <v>AUD10MOIS=ICAA</v>
      </c>
      <c r="P17" s="352" t="s">
        <v>255</v>
      </c>
      <c r="Q17" s="352" t="s">
        <v>255</v>
      </c>
      <c r="R17" s="342" t="e">
        <f t="shared" si="5"/>
        <v>#NUM!</v>
      </c>
      <c r="S17" s="342" t="e">
        <f t="shared" si="6"/>
        <v>#NUM!</v>
      </c>
      <c r="T17" s="150"/>
      <c r="U17" s="342" t="e">
        <v>#NUM!</v>
      </c>
      <c r="V17" s="150"/>
      <c r="W17" s="342" t="e">
        <v>#NUM!</v>
      </c>
      <c r="X17" s="343">
        <f>_xll.qlSimpleQuoteSetValue(F17,W17/100,Trigger)</f>
        <v>0</v>
      </c>
      <c r="Y17" s="70"/>
    </row>
    <row r="18" spans="1:25" x14ac:dyDescent="0.2">
      <c r="A18" s="69"/>
      <c r="B18" s="75" t="str">
        <f t="shared" si="2"/>
        <v/>
      </c>
      <c r="C18" s="75" t="str">
        <f t="shared" si="3"/>
        <v>OIS</v>
      </c>
      <c r="D18" s="75" t="str">
        <f t="shared" si="4"/>
        <v>11M</v>
      </c>
      <c r="E18" s="93" t="str">
        <f t="shared" si="0"/>
        <v>AUDOIS11M_Quote</v>
      </c>
      <c r="F18" s="75" t="str">
        <f>_xll.qlSimpleQuote(Currency&amp;$C18&amp;$D18&amp;QuoteSuffix,,RateTickValue,Permanent,Trigger,ObjectOverwrite)</f>
        <v>AUDOIS11M_Quote#0001</v>
      </c>
      <c r="G18" s="164" t="str">
        <f>_xll.ohRangeRetrieveError(F18)</f>
        <v/>
      </c>
      <c r="H18" s="140"/>
      <c r="J18" s="69"/>
      <c r="K18" s="374"/>
      <c r="L18" s="375" t="s">
        <v>9</v>
      </c>
      <c r="M18" s="344" t="s">
        <v>81</v>
      </c>
      <c r="N18" s="363" t="str">
        <f t="shared" si="1"/>
        <v>AUD11MOIS</v>
      </c>
      <c r="O18" s="363" t="str">
        <v>AUD11MOIS=ICAA</v>
      </c>
      <c r="P18" s="352" t="s">
        <v>255</v>
      </c>
      <c r="Q18" s="352" t="s">
        <v>255</v>
      </c>
      <c r="R18" s="342" t="e">
        <f t="shared" si="5"/>
        <v>#NUM!</v>
      </c>
      <c r="S18" s="342" t="e">
        <f t="shared" si="6"/>
        <v>#NUM!</v>
      </c>
      <c r="T18" s="150"/>
      <c r="U18" s="342" t="e">
        <v>#NUM!</v>
      </c>
      <c r="V18" s="150"/>
      <c r="W18" s="342" t="e">
        <v>#NUM!</v>
      </c>
      <c r="X18" s="343">
        <f>_xll.qlSimpleQuoteSetValue(F18,W18/100,Trigger)</f>
        <v>0</v>
      </c>
      <c r="Y18" s="70"/>
    </row>
    <row r="19" spans="1:25" x14ac:dyDescent="0.2">
      <c r="A19" s="69"/>
      <c r="B19" s="75" t="str">
        <f t="shared" si="2"/>
        <v/>
      </c>
      <c r="C19" s="75" t="str">
        <f t="shared" si="3"/>
        <v>OIS</v>
      </c>
      <c r="D19" s="75" t="str">
        <f t="shared" si="4"/>
        <v>12M</v>
      </c>
      <c r="E19" s="93" t="str">
        <f t="shared" si="0"/>
        <v>AUDOIS12M_Quote</v>
      </c>
      <c r="F19" s="75" t="str">
        <f>_xll.qlSimpleQuote(Currency&amp;$C19&amp;$D19&amp;QuoteSuffix,,RateTickValue,Permanent,Trigger,ObjectOverwrite)</f>
        <v>AUDOIS12M_Quote#0001</v>
      </c>
      <c r="G19" s="164" t="str">
        <f>_xll.ohRangeRetrieveError(F19)</f>
        <v/>
      </c>
      <c r="H19" s="140"/>
      <c r="J19" s="69"/>
      <c r="K19" s="374"/>
      <c r="L19" s="375" t="s">
        <v>253</v>
      </c>
      <c r="M19" s="344" t="s">
        <v>81</v>
      </c>
      <c r="N19" s="363" t="str">
        <f t="shared" si="1"/>
        <v>AUD12MOIS</v>
      </c>
      <c r="O19" s="363" t="str">
        <v>AUD12MOIS=ICAA</v>
      </c>
      <c r="P19" s="352">
        <v>1.9100000000000001</v>
      </c>
      <c r="Q19" s="352">
        <v>1.93</v>
      </c>
      <c r="R19" s="342">
        <f t="shared" si="5"/>
        <v>1.92</v>
      </c>
      <c r="S19" s="342">
        <f t="shared" si="6"/>
        <v>1.9999999999999574E-2</v>
      </c>
      <c r="T19" s="150"/>
      <c r="U19" s="342">
        <v>1.92</v>
      </c>
      <c r="V19" s="150"/>
      <c r="W19" s="342">
        <v>1.92</v>
      </c>
      <c r="X19" s="343" t="e">
        <f>_xll.qlSimpleQuoteSetValue(F19,W19/100,Trigger)</f>
        <v>#N/A</v>
      </c>
      <c r="Y19" s="70"/>
    </row>
    <row r="20" spans="1:25" x14ac:dyDescent="0.2">
      <c r="A20" s="69"/>
      <c r="B20" s="75" t="str">
        <f t="shared" si="2"/>
        <v/>
      </c>
      <c r="C20" s="75" t="str">
        <f t="shared" si="3"/>
        <v>OIS</v>
      </c>
      <c r="D20" s="75" t="str">
        <f t="shared" si="4"/>
        <v>13M</v>
      </c>
      <c r="E20" s="93" t="str">
        <f t="shared" si="0"/>
        <v>AUDOIS13M_Quote</v>
      </c>
      <c r="F20" s="75" t="str">
        <f>_xll.qlSimpleQuote(Currency&amp;$C20&amp;$D20&amp;QuoteSuffix,,RateTickValue,Permanent,Trigger,ObjectOverwrite)</f>
        <v>AUDOIS13M_Quote#0001</v>
      </c>
      <c r="G20" s="164" t="str">
        <f>_xll.ohRangeRetrieveError(F20)</f>
        <v/>
      </c>
      <c r="H20" s="140"/>
      <c r="J20" s="69"/>
      <c r="K20" s="374"/>
      <c r="L20" s="375" t="s">
        <v>98</v>
      </c>
      <c r="M20" s="344" t="s">
        <v>81</v>
      </c>
      <c r="N20" s="363" t="str">
        <f t="shared" si="1"/>
        <v>AUD13MOIS</v>
      </c>
      <c r="O20" s="363" t="str">
        <v>AUD13MOIS=ICAA</v>
      </c>
      <c r="P20" s="352" t="s">
        <v>255</v>
      </c>
      <c r="Q20" s="352" t="s">
        <v>255</v>
      </c>
      <c r="R20" s="342" t="e">
        <f t="shared" si="5"/>
        <v>#NUM!</v>
      </c>
      <c r="S20" s="342" t="e">
        <f t="shared" si="6"/>
        <v>#NUM!</v>
      </c>
      <c r="T20" s="150"/>
      <c r="U20" s="342" t="e">
        <v>#NUM!</v>
      </c>
      <c r="V20" s="150"/>
      <c r="W20" s="342" t="e">
        <v>#NUM!</v>
      </c>
      <c r="X20" s="343">
        <f>_xll.qlSimpleQuoteSetValue(F20,W20/100,Trigger)</f>
        <v>0</v>
      </c>
      <c r="Y20" s="70"/>
    </row>
    <row r="21" spans="1:25" x14ac:dyDescent="0.2">
      <c r="A21" s="69"/>
      <c r="B21" s="75" t="str">
        <f t="shared" si="2"/>
        <v/>
      </c>
      <c r="C21" s="75" t="str">
        <f t="shared" si="3"/>
        <v>OIS</v>
      </c>
      <c r="D21" s="75" t="str">
        <f t="shared" si="4"/>
        <v>14M</v>
      </c>
      <c r="E21" s="93" t="str">
        <f t="shared" si="0"/>
        <v>AUDOIS14M_Quote</v>
      </c>
      <c r="F21" s="75" t="str">
        <f>_xll.qlSimpleQuote(Currency&amp;$C21&amp;$D21&amp;QuoteSuffix,,RateTickValue,Permanent,Trigger,ObjectOverwrite)</f>
        <v>AUDOIS14M_Quote#0001</v>
      </c>
      <c r="G21" s="164" t="str">
        <f>_xll.ohRangeRetrieveError(F21)</f>
        <v/>
      </c>
      <c r="H21" s="140"/>
      <c r="J21" s="69"/>
      <c r="K21" s="374"/>
      <c r="L21" s="375" t="s">
        <v>97</v>
      </c>
      <c r="M21" s="344" t="s">
        <v>81</v>
      </c>
      <c r="N21" s="363" t="str">
        <f t="shared" si="1"/>
        <v>AUD14MOIS</v>
      </c>
      <c r="O21" s="363" t="str">
        <v>AUD14MOIS=ICAA</v>
      </c>
      <c r="P21" s="352" t="s">
        <v>255</v>
      </c>
      <c r="Q21" s="352" t="s">
        <v>255</v>
      </c>
      <c r="R21" s="342" t="e">
        <f t="shared" si="5"/>
        <v>#NUM!</v>
      </c>
      <c r="S21" s="342" t="e">
        <f t="shared" si="6"/>
        <v>#NUM!</v>
      </c>
      <c r="T21" s="150"/>
      <c r="U21" s="342" t="e">
        <v>#NUM!</v>
      </c>
      <c r="V21" s="150"/>
      <c r="W21" s="342" t="e">
        <v>#NUM!</v>
      </c>
      <c r="X21" s="343">
        <f>_xll.qlSimpleQuoteSetValue(F21,W21/100,Trigger)</f>
        <v>0</v>
      </c>
      <c r="Y21" s="70"/>
    </row>
    <row r="22" spans="1:25" x14ac:dyDescent="0.2">
      <c r="A22" s="69"/>
      <c r="B22" s="75" t="str">
        <f t="shared" si="2"/>
        <v/>
      </c>
      <c r="C22" s="75" t="str">
        <f t="shared" si="3"/>
        <v>OIS</v>
      </c>
      <c r="D22" s="75" t="str">
        <f t="shared" si="4"/>
        <v>15M</v>
      </c>
      <c r="E22" s="93" t="str">
        <f t="shared" si="0"/>
        <v>AUDOIS15M_Quote</v>
      </c>
      <c r="F22" s="75" t="str">
        <f>_xll.qlSimpleQuote(Currency&amp;$C22&amp;$D22&amp;QuoteSuffix,,RateTickValue,Permanent,Trigger,ObjectOverwrite)</f>
        <v>AUDOIS15M_Quote#0001</v>
      </c>
      <c r="G22" s="164" t="str">
        <f>_xll.ohRangeRetrieveError(F22)</f>
        <v/>
      </c>
      <c r="H22" s="140"/>
      <c r="J22" s="69"/>
      <c r="K22" s="374"/>
      <c r="L22" s="375" t="s">
        <v>66</v>
      </c>
      <c r="M22" s="344" t="s">
        <v>81</v>
      </c>
      <c r="N22" s="363" t="str">
        <f t="shared" si="1"/>
        <v>AUD15MOIS</v>
      </c>
      <c r="O22" s="363" t="str">
        <v>AUD15MOIS=ICAA</v>
      </c>
      <c r="P22" s="352" t="s">
        <v>255</v>
      </c>
      <c r="Q22" s="352" t="s">
        <v>255</v>
      </c>
      <c r="R22" s="342" t="e">
        <f t="shared" si="5"/>
        <v>#NUM!</v>
      </c>
      <c r="S22" s="342" t="e">
        <f t="shared" si="6"/>
        <v>#NUM!</v>
      </c>
      <c r="T22" s="150"/>
      <c r="U22" s="342" t="e">
        <v>#NUM!</v>
      </c>
      <c r="V22" s="150"/>
      <c r="W22" s="342" t="e">
        <v>#NUM!</v>
      </c>
      <c r="X22" s="343">
        <f>_xll.qlSimpleQuoteSetValue(F22,W22/100,Trigger)</f>
        <v>0</v>
      </c>
      <c r="Y22" s="70"/>
    </row>
    <row r="23" spans="1:25" x14ac:dyDescent="0.2">
      <c r="A23" s="69"/>
      <c r="B23" s="75" t="str">
        <f t="shared" si="2"/>
        <v/>
      </c>
      <c r="C23" s="75" t="str">
        <f t="shared" si="3"/>
        <v>OIS</v>
      </c>
      <c r="D23" s="75" t="str">
        <f t="shared" si="4"/>
        <v>16M</v>
      </c>
      <c r="E23" s="93" t="str">
        <f t="shared" si="0"/>
        <v>AUDOIS16M_Quote</v>
      </c>
      <c r="F23" s="75" t="str">
        <f>_xll.qlSimpleQuote(Currency&amp;$C23&amp;$D23&amp;QuoteSuffix,,RateTickValue,Permanent,Trigger,ObjectOverwrite)</f>
        <v>AUDOIS16M_Quote#0001</v>
      </c>
      <c r="G23" s="164" t="str">
        <f>_xll.ohRangeRetrieveError(F23)</f>
        <v/>
      </c>
      <c r="H23" s="140"/>
      <c r="J23" s="69"/>
      <c r="K23" s="374"/>
      <c r="L23" s="375" t="s">
        <v>96</v>
      </c>
      <c r="M23" s="344" t="s">
        <v>81</v>
      </c>
      <c r="N23" s="363" t="str">
        <f t="shared" si="1"/>
        <v>AUD16MOIS</v>
      </c>
      <c r="O23" s="363" t="str">
        <v>AUD16MOIS=ICAA</v>
      </c>
      <c r="P23" s="352" t="s">
        <v>255</v>
      </c>
      <c r="Q23" s="352" t="s">
        <v>255</v>
      </c>
      <c r="R23" s="342" t="e">
        <f t="shared" si="5"/>
        <v>#NUM!</v>
      </c>
      <c r="S23" s="342" t="e">
        <f t="shared" si="6"/>
        <v>#NUM!</v>
      </c>
      <c r="T23" s="150"/>
      <c r="U23" s="342" t="e">
        <v>#NUM!</v>
      </c>
      <c r="V23" s="150"/>
      <c r="W23" s="342" t="e">
        <v>#NUM!</v>
      </c>
      <c r="X23" s="343">
        <f>_xll.qlSimpleQuoteSetValue(F23,W23/100,Trigger)</f>
        <v>0</v>
      </c>
      <c r="Y23" s="70"/>
    </row>
    <row r="24" spans="1:25" x14ac:dyDescent="0.2">
      <c r="A24" s="69"/>
      <c r="B24" s="75" t="str">
        <f t="shared" si="2"/>
        <v/>
      </c>
      <c r="C24" s="75" t="str">
        <f t="shared" si="3"/>
        <v>OIS</v>
      </c>
      <c r="D24" s="75" t="str">
        <f t="shared" si="4"/>
        <v>17M</v>
      </c>
      <c r="E24" s="93" t="str">
        <f t="shared" si="0"/>
        <v>AUDOIS17M_Quote</v>
      </c>
      <c r="F24" s="75" t="str">
        <f>_xll.qlSimpleQuote(Currency&amp;$C24&amp;$D24&amp;QuoteSuffix,,RateTickValue,Permanent,Trigger,ObjectOverwrite)</f>
        <v>AUDOIS17M_Quote#0001</v>
      </c>
      <c r="G24" s="164" t="str">
        <f>_xll.ohRangeRetrieveError(F24)</f>
        <v/>
      </c>
      <c r="H24" s="140"/>
      <c r="J24" s="69"/>
      <c r="K24" s="374"/>
      <c r="L24" s="375" t="s">
        <v>95</v>
      </c>
      <c r="M24" s="344" t="s">
        <v>81</v>
      </c>
      <c r="N24" s="363" t="str">
        <f t="shared" si="1"/>
        <v>AUD17MOIS</v>
      </c>
      <c r="O24" s="363" t="str">
        <v>AUD17MOIS=ICAA</v>
      </c>
      <c r="P24" s="352" t="s">
        <v>255</v>
      </c>
      <c r="Q24" s="352" t="s">
        <v>255</v>
      </c>
      <c r="R24" s="342" t="e">
        <f t="shared" si="5"/>
        <v>#NUM!</v>
      </c>
      <c r="S24" s="342" t="e">
        <f t="shared" si="6"/>
        <v>#NUM!</v>
      </c>
      <c r="T24" s="150"/>
      <c r="U24" s="342" t="e">
        <v>#NUM!</v>
      </c>
      <c r="V24" s="150"/>
      <c r="W24" s="342" t="e">
        <v>#NUM!</v>
      </c>
      <c r="X24" s="343">
        <f>_xll.qlSimpleQuoteSetValue(F24,W24/100,Trigger)</f>
        <v>0</v>
      </c>
      <c r="Y24" s="70"/>
    </row>
    <row r="25" spans="1:25" x14ac:dyDescent="0.2">
      <c r="A25" s="69"/>
      <c r="B25" s="75" t="str">
        <f t="shared" si="2"/>
        <v/>
      </c>
      <c r="C25" s="75" t="str">
        <f t="shared" si="3"/>
        <v>OIS</v>
      </c>
      <c r="D25" s="75" t="str">
        <f t="shared" si="4"/>
        <v>18M</v>
      </c>
      <c r="E25" s="93" t="str">
        <f t="shared" si="0"/>
        <v>AUDOIS18M_Quote</v>
      </c>
      <c r="F25" s="75" t="str">
        <f>_xll.qlSimpleQuote(Currency&amp;$C25&amp;$D25&amp;QuoteSuffix,,RateTickValue,Permanent,Trigger,ObjectOverwrite)</f>
        <v>AUDOIS18M_Quote#0001</v>
      </c>
      <c r="G25" s="164" t="str">
        <f>_xll.ohRangeRetrieveError(F25)</f>
        <v/>
      </c>
      <c r="H25" s="140"/>
      <c r="J25" s="69"/>
      <c r="K25" s="374"/>
      <c r="L25" s="375" t="s">
        <v>65</v>
      </c>
      <c r="M25" s="344" t="s">
        <v>81</v>
      </c>
      <c r="N25" s="363" t="str">
        <f t="shared" si="1"/>
        <v>AUD18MOIS</v>
      </c>
      <c r="O25" s="363" t="str">
        <v>AUD18MOIS=ICAA</v>
      </c>
      <c r="P25" s="352">
        <v>1.915</v>
      </c>
      <c r="Q25" s="352">
        <v>1.9650000000000001</v>
      </c>
      <c r="R25" s="342">
        <f t="shared" si="5"/>
        <v>1.94</v>
      </c>
      <c r="S25" s="342">
        <f t="shared" si="6"/>
        <v>4.9999999999999822E-2</v>
      </c>
      <c r="T25" s="150"/>
      <c r="U25" s="342">
        <v>1.94</v>
      </c>
      <c r="V25" s="150"/>
      <c r="W25" s="342">
        <v>1.94</v>
      </c>
      <c r="X25" s="343" t="e">
        <f>_xll.qlSimpleQuoteSetValue(F25,W25/100,Trigger)</f>
        <v>#N/A</v>
      </c>
      <c r="Y25" s="70"/>
    </row>
    <row r="26" spans="1:25" x14ac:dyDescent="0.2">
      <c r="A26" s="69"/>
      <c r="B26" s="75" t="str">
        <f t="shared" si="2"/>
        <v/>
      </c>
      <c r="C26" s="75" t="str">
        <f t="shared" si="3"/>
        <v>OIS</v>
      </c>
      <c r="D26" s="75" t="str">
        <f t="shared" si="4"/>
        <v>19M</v>
      </c>
      <c r="E26" s="93" t="str">
        <f t="shared" si="0"/>
        <v>AUDOIS19M_Quote</v>
      </c>
      <c r="F26" s="75" t="str">
        <f>_xll.qlSimpleQuote(Currency&amp;$C26&amp;$D26&amp;QuoteSuffix,,RateTickValue,Permanent,Trigger,ObjectOverwrite)</f>
        <v>AUDOIS19M_Quote#0001</v>
      </c>
      <c r="G26" s="164" t="str">
        <f>_xll.ohRangeRetrieveError(F26)</f>
        <v/>
      </c>
      <c r="H26" s="140"/>
      <c r="J26" s="69"/>
      <c r="K26" s="374"/>
      <c r="L26" s="375" t="s">
        <v>94</v>
      </c>
      <c r="M26" s="344" t="s">
        <v>81</v>
      </c>
      <c r="N26" s="363" t="str">
        <f t="shared" si="1"/>
        <v>AUD19MOIS</v>
      </c>
      <c r="O26" s="363" t="str">
        <v>AUD19MOIS=ICAA</v>
      </c>
      <c r="P26" s="352" t="s">
        <v>255</v>
      </c>
      <c r="Q26" s="352" t="s">
        <v>255</v>
      </c>
      <c r="R26" s="342" t="e">
        <f t="shared" si="5"/>
        <v>#NUM!</v>
      </c>
      <c r="S26" s="342" t="e">
        <f t="shared" si="6"/>
        <v>#NUM!</v>
      </c>
      <c r="T26" s="150"/>
      <c r="U26" s="342" t="e">
        <v>#NUM!</v>
      </c>
      <c r="V26" s="150"/>
      <c r="W26" s="342" t="e">
        <v>#NUM!</v>
      </c>
      <c r="X26" s="343">
        <f>_xll.qlSimpleQuoteSetValue(F26,W26/100,Trigger)</f>
        <v>0</v>
      </c>
      <c r="Y26" s="70"/>
    </row>
    <row r="27" spans="1:25" x14ac:dyDescent="0.2">
      <c r="A27" s="69"/>
      <c r="B27" s="75" t="str">
        <f t="shared" si="2"/>
        <v/>
      </c>
      <c r="C27" s="75" t="str">
        <f t="shared" si="3"/>
        <v>OIS</v>
      </c>
      <c r="D27" s="75" t="str">
        <f t="shared" si="4"/>
        <v>20M</v>
      </c>
      <c r="E27" s="93" t="str">
        <f t="shared" si="0"/>
        <v>AUDOIS20M_Quote</v>
      </c>
      <c r="F27" s="75" t="str">
        <f>_xll.qlSimpleQuote(Currency&amp;$C27&amp;$D27&amp;QuoteSuffix,,RateTickValue,Permanent,Trigger,ObjectOverwrite)</f>
        <v>AUDOIS20M_Quote#0001</v>
      </c>
      <c r="G27" s="164" t="str">
        <f>_xll.ohRangeRetrieveError(F27)</f>
        <v/>
      </c>
      <c r="H27" s="140"/>
      <c r="J27" s="69"/>
      <c r="K27" s="374"/>
      <c r="L27" s="375" t="s">
        <v>93</v>
      </c>
      <c r="M27" s="344" t="s">
        <v>81</v>
      </c>
      <c r="N27" s="363" t="str">
        <f t="shared" si="1"/>
        <v>AUD20MOIS</v>
      </c>
      <c r="O27" s="363" t="str">
        <v>AUD20MOIS=ICAA</v>
      </c>
      <c r="P27" s="352" t="s">
        <v>255</v>
      </c>
      <c r="Q27" s="352" t="s">
        <v>255</v>
      </c>
      <c r="R27" s="342" t="e">
        <f t="shared" si="5"/>
        <v>#NUM!</v>
      </c>
      <c r="S27" s="342" t="e">
        <f t="shared" si="6"/>
        <v>#NUM!</v>
      </c>
      <c r="T27" s="150"/>
      <c r="U27" s="342" t="e">
        <v>#NUM!</v>
      </c>
      <c r="V27" s="150"/>
      <c r="W27" s="342" t="e">
        <v>#NUM!</v>
      </c>
      <c r="X27" s="343">
        <f>_xll.qlSimpleQuoteSetValue(F27,W27/100,Trigger)</f>
        <v>0</v>
      </c>
      <c r="Y27" s="70"/>
    </row>
    <row r="28" spans="1:25" x14ac:dyDescent="0.2">
      <c r="A28" s="69"/>
      <c r="B28" s="75" t="str">
        <f t="shared" si="2"/>
        <v/>
      </c>
      <c r="C28" s="75" t="str">
        <f t="shared" si="3"/>
        <v>OIS</v>
      </c>
      <c r="D28" s="75" t="str">
        <f t="shared" si="4"/>
        <v>21M</v>
      </c>
      <c r="E28" s="93" t="str">
        <f t="shared" si="0"/>
        <v>AUDOIS21M_Quote</v>
      </c>
      <c r="F28" s="75" t="str">
        <f>_xll.qlSimpleQuote(Currency&amp;$C28&amp;$D28&amp;QuoteSuffix,,RateTickValue,Permanent,Trigger,ObjectOverwrite)</f>
        <v>AUDOIS21M_Quote#0001</v>
      </c>
      <c r="G28" s="164" t="str">
        <f>_xll.ohRangeRetrieveError(F28)</f>
        <v/>
      </c>
      <c r="H28" s="140"/>
      <c r="J28" s="69"/>
      <c r="K28" s="374"/>
      <c r="L28" s="375" t="s">
        <v>64</v>
      </c>
      <c r="M28" s="344" t="s">
        <v>81</v>
      </c>
      <c r="N28" s="363" t="str">
        <f t="shared" si="1"/>
        <v>AUD21MOIS</v>
      </c>
      <c r="O28" s="363" t="str">
        <v>AUD21MOIS=ICAA</v>
      </c>
      <c r="P28" s="352" t="s">
        <v>255</v>
      </c>
      <c r="Q28" s="352" t="s">
        <v>255</v>
      </c>
      <c r="R28" s="342" t="e">
        <f t="shared" si="5"/>
        <v>#NUM!</v>
      </c>
      <c r="S28" s="342" t="e">
        <f t="shared" si="6"/>
        <v>#NUM!</v>
      </c>
      <c r="T28" s="150"/>
      <c r="U28" s="342" t="e">
        <v>#NUM!</v>
      </c>
      <c r="V28" s="150"/>
      <c r="W28" s="342" t="e">
        <v>#NUM!</v>
      </c>
      <c r="X28" s="343">
        <f>_xll.qlSimpleQuoteSetValue(F28,W28/100,Trigger)</f>
        <v>0</v>
      </c>
      <c r="Y28" s="70"/>
    </row>
    <row r="29" spans="1:25" x14ac:dyDescent="0.2">
      <c r="A29" s="69"/>
      <c r="B29" s="75" t="str">
        <f t="shared" si="2"/>
        <v/>
      </c>
      <c r="C29" s="75" t="str">
        <f t="shared" si="3"/>
        <v>OIS</v>
      </c>
      <c r="D29" s="75" t="str">
        <f t="shared" si="4"/>
        <v>22M</v>
      </c>
      <c r="E29" s="93" t="str">
        <f t="shared" si="0"/>
        <v>AUDOIS22M_Quote</v>
      </c>
      <c r="F29" s="75" t="str">
        <f>_xll.qlSimpleQuote(Currency&amp;$C29&amp;$D29&amp;QuoteSuffix,,RateTickValue,Permanent,Trigger,ObjectOverwrite)</f>
        <v>AUDOIS22M_Quote#0001</v>
      </c>
      <c r="G29" s="164" t="str">
        <f>_xll.ohRangeRetrieveError(F29)</f>
        <v/>
      </c>
      <c r="H29" s="140"/>
      <c r="J29" s="69"/>
      <c r="K29" s="374"/>
      <c r="L29" s="375" t="s">
        <v>92</v>
      </c>
      <c r="M29" s="344" t="s">
        <v>81</v>
      </c>
      <c r="N29" s="363" t="str">
        <f t="shared" si="1"/>
        <v>AUD22MOIS</v>
      </c>
      <c r="O29" s="363" t="str">
        <v>AUD22MOIS=ICAA</v>
      </c>
      <c r="P29" s="352" t="s">
        <v>255</v>
      </c>
      <c r="Q29" s="352" t="s">
        <v>255</v>
      </c>
      <c r="R29" s="342" t="e">
        <f t="shared" si="5"/>
        <v>#NUM!</v>
      </c>
      <c r="S29" s="342" t="e">
        <f t="shared" si="6"/>
        <v>#NUM!</v>
      </c>
      <c r="T29" s="150"/>
      <c r="U29" s="342" t="e">
        <v>#NUM!</v>
      </c>
      <c r="V29" s="150"/>
      <c r="W29" s="342" t="e">
        <v>#NUM!</v>
      </c>
      <c r="X29" s="343">
        <f>_xll.qlSimpleQuoteSetValue(F29,W29/100,Trigger)</f>
        <v>0</v>
      </c>
      <c r="Y29" s="70"/>
    </row>
    <row r="30" spans="1:25" x14ac:dyDescent="0.2">
      <c r="A30" s="69"/>
      <c r="B30" s="75" t="str">
        <f t="shared" si="2"/>
        <v/>
      </c>
      <c r="C30" s="75" t="str">
        <f t="shared" si="3"/>
        <v>OIS</v>
      </c>
      <c r="D30" s="75" t="str">
        <f t="shared" si="4"/>
        <v>23M</v>
      </c>
      <c r="E30" s="93" t="str">
        <f t="shared" si="0"/>
        <v>AUDOIS23M_Quote</v>
      </c>
      <c r="F30" s="75" t="str">
        <f>_xll.qlSimpleQuote(Currency&amp;$C30&amp;$D30&amp;QuoteSuffix,,RateTickValue,Permanent,Trigger,ObjectOverwrite)</f>
        <v>AUDOIS23M_Quote#0001</v>
      </c>
      <c r="G30" s="164" t="str">
        <f>_xll.ohRangeRetrieveError(F30)</f>
        <v/>
      </c>
      <c r="H30" s="140"/>
      <c r="J30" s="69"/>
      <c r="K30" s="374"/>
      <c r="L30" s="375" t="s">
        <v>91</v>
      </c>
      <c r="M30" s="344" t="s">
        <v>81</v>
      </c>
      <c r="N30" s="363" t="str">
        <f t="shared" si="1"/>
        <v>AUD23MOIS</v>
      </c>
      <c r="O30" s="363" t="str">
        <v>AUD23MOIS=ICAA</v>
      </c>
      <c r="P30" s="352" t="s">
        <v>255</v>
      </c>
      <c r="Q30" s="352" t="s">
        <v>255</v>
      </c>
      <c r="R30" s="342" t="e">
        <f t="shared" si="5"/>
        <v>#NUM!</v>
      </c>
      <c r="S30" s="342" t="e">
        <f t="shared" si="6"/>
        <v>#NUM!</v>
      </c>
      <c r="T30" s="150"/>
      <c r="U30" s="342" t="e">
        <v>#NUM!</v>
      </c>
      <c r="V30" s="150"/>
      <c r="W30" s="342" t="e">
        <v>#NUM!</v>
      </c>
      <c r="X30" s="343">
        <f>_xll.qlSimpleQuoteSetValue(F30,W30/100,Trigger)</f>
        <v>0</v>
      </c>
      <c r="Y30" s="70"/>
    </row>
    <row r="31" spans="1:25" x14ac:dyDescent="0.2">
      <c r="A31" s="69"/>
      <c r="B31" s="75" t="str">
        <f t="shared" si="2"/>
        <v/>
      </c>
      <c r="C31" s="75" t="str">
        <f t="shared" si="3"/>
        <v>OIS</v>
      </c>
      <c r="D31" s="75" t="str">
        <f t="shared" si="4"/>
        <v>2Y</v>
      </c>
      <c r="E31" s="93" t="str">
        <f t="shared" si="0"/>
        <v>AUDOIS2Y_Quote</v>
      </c>
      <c r="F31" s="75" t="str">
        <f>_xll.qlSimpleQuote(Currency&amp;$C31&amp;$D31&amp;QuoteSuffix,,RateTickValue,Permanent,Trigger,ObjectOverwrite)</f>
        <v>AUDOIS2Y_Quote#0001</v>
      </c>
      <c r="G31" s="164" t="str">
        <f>_xll.ohRangeRetrieveError(F31)</f>
        <v/>
      </c>
      <c r="H31" s="140"/>
      <c r="J31" s="69"/>
      <c r="K31" s="374"/>
      <c r="L31" s="375" t="s">
        <v>58</v>
      </c>
      <c r="M31" s="344" t="s">
        <v>81</v>
      </c>
      <c r="N31" s="363" t="str">
        <f t="shared" si="1"/>
        <v>AUD2YOIS</v>
      </c>
      <c r="O31" s="363" t="str">
        <v>AUD2YOIS=ICAA</v>
      </c>
      <c r="P31" s="352">
        <v>1.9750000000000001</v>
      </c>
      <c r="Q31" s="352">
        <v>2.0249999999999999</v>
      </c>
      <c r="R31" s="342">
        <f t="shared" si="5"/>
        <v>2</v>
      </c>
      <c r="S31" s="342">
        <f t="shared" si="6"/>
        <v>4.9999999999999822E-2</v>
      </c>
      <c r="T31" s="150"/>
      <c r="U31" s="342">
        <v>2</v>
      </c>
      <c r="V31" s="150"/>
      <c r="W31" s="342">
        <v>2</v>
      </c>
      <c r="X31" s="343" t="e">
        <f>_xll.qlSimpleQuoteSetValue(F31,W31/100,Trigger)</f>
        <v>#N/A</v>
      </c>
      <c r="Y31" s="70"/>
    </row>
    <row r="32" spans="1:25" x14ac:dyDescent="0.2">
      <c r="A32" s="69"/>
      <c r="B32" s="75" t="str">
        <f t="shared" si="2"/>
        <v/>
      </c>
      <c r="C32" s="75" t="str">
        <f t="shared" si="3"/>
        <v>OIS</v>
      </c>
      <c r="D32" s="75" t="str">
        <f t="shared" si="4"/>
        <v>27M</v>
      </c>
      <c r="E32" s="93" t="str">
        <f t="shared" si="0"/>
        <v>AUDOIS27M_Quote</v>
      </c>
      <c r="F32" s="75" t="str">
        <f>_xll.qlSimpleQuote(Currency&amp;$C32&amp;$D32&amp;QuoteSuffix,,RateTickValue,Permanent,Trigger,ObjectOverwrite)</f>
        <v>AUDOIS27M_Quote#0001</v>
      </c>
      <c r="G32" s="164" t="str">
        <f>_xll.ohRangeRetrieveError(F32)</f>
        <v/>
      </c>
      <c r="H32" s="140"/>
      <c r="J32" s="69"/>
      <c r="K32" s="374"/>
      <c r="L32" s="375" t="s">
        <v>90</v>
      </c>
      <c r="M32" s="344" t="s">
        <v>81</v>
      </c>
      <c r="N32" s="363" t="str">
        <f t="shared" si="1"/>
        <v>AUD27MOIS</v>
      </c>
      <c r="O32" s="363" t="str">
        <v>AUD27MOIS=ICAA</v>
      </c>
      <c r="P32" s="352" t="s">
        <v>255</v>
      </c>
      <c r="Q32" s="352" t="s">
        <v>255</v>
      </c>
      <c r="R32" s="342" t="e">
        <f t="shared" si="5"/>
        <v>#NUM!</v>
      </c>
      <c r="S32" s="342" t="e">
        <f t="shared" si="6"/>
        <v>#NUM!</v>
      </c>
      <c r="T32" s="150"/>
      <c r="U32" s="342" t="e">
        <v>#NUM!</v>
      </c>
      <c r="V32" s="150"/>
      <c r="W32" s="342" t="e">
        <v>#NUM!</v>
      </c>
      <c r="X32" s="343">
        <f>_xll.qlSimpleQuoteSetValue(F32,W32/100,Trigger)</f>
        <v>0</v>
      </c>
      <c r="Y32" s="70"/>
    </row>
    <row r="33" spans="1:25" x14ac:dyDescent="0.2">
      <c r="A33" s="69"/>
      <c r="B33" s="75" t="str">
        <f t="shared" si="2"/>
        <v/>
      </c>
      <c r="C33" s="75" t="str">
        <f t="shared" si="3"/>
        <v>OIS</v>
      </c>
      <c r="D33" s="75" t="str">
        <f t="shared" si="4"/>
        <v>30M</v>
      </c>
      <c r="E33" s="93" t="str">
        <f t="shared" si="0"/>
        <v>AUDOIS30M_Quote</v>
      </c>
      <c r="F33" s="75" t="str">
        <f>_xll.qlSimpleQuote(Currency&amp;$C33&amp;$D33&amp;QuoteSuffix,,RateTickValue,Permanent,Trigger,ObjectOverwrite)</f>
        <v>AUDOIS30M_Quote#0001</v>
      </c>
      <c r="G33" s="164" t="str">
        <f>_xll.ohRangeRetrieveError(F33)</f>
        <v/>
      </c>
      <c r="H33" s="140"/>
      <c r="J33" s="69"/>
      <c r="K33" s="374"/>
      <c r="L33" s="375" t="s">
        <v>89</v>
      </c>
      <c r="M33" s="344" t="s">
        <v>81</v>
      </c>
      <c r="N33" s="363" t="str">
        <f t="shared" si="1"/>
        <v>AUD30MOIS</v>
      </c>
      <c r="O33" s="363" t="str">
        <v>AUD30MOIS=ICAA</v>
      </c>
      <c r="P33" s="352" t="s">
        <v>255</v>
      </c>
      <c r="Q33" s="352" t="s">
        <v>255</v>
      </c>
      <c r="R33" s="342" t="e">
        <f t="shared" si="5"/>
        <v>#NUM!</v>
      </c>
      <c r="S33" s="342" t="e">
        <f t="shared" si="6"/>
        <v>#NUM!</v>
      </c>
      <c r="T33" s="150"/>
      <c r="U33" s="342" t="e">
        <v>#NUM!</v>
      </c>
      <c r="V33" s="150"/>
      <c r="W33" s="342" t="e">
        <v>#NUM!</v>
      </c>
      <c r="X33" s="343">
        <f>_xll.qlSimpleQuoteSetValue(F33,W33/100,Trigger)</f>
        <v>0</v>
      </c>
      <c r="Y33" s="70"/>
    </row>
    <row r="34" spans="1:25" x14ac:dyDescent="0.2">
      <c r="A34" s="69"/>
      <c r="B34" s="75" t="str">
        <f t="shared" si="2"/>
        <v/>
      </c>
      <c r="C34" s="75" t="str">
        <f t="shared" si="3"/>
        <v>OIS</v>
      </c>
      <c r="D34" s="75" t="str">
        <f t="shared" si="4"/>
        <v>33M</v>
      </c>
      <c r="E34" s="93" t="str">
        <f t="shared" si="0"/>
        <v>AUDOIS33M_Quote</v>
      </c>
      <c r="F34" s="75" t="str">
        <f>_xll.qlSimpleQuote(Currency&amp;$C34&amp;$D34&amp;QuoteSuffix,,RateTickValue,Permanent,Trigger,ObjectOverwrite)</f>
        <v>AUDOIS33M_Quote#0001</v>
      </c>
      <c r="G34" s="164" t="str">
        <f>_xll.ohRangeRetrieveError(F34)</f>
        <v/>
      </c>
      <c r="H34" s="140"/>
      <c r="J34" s="69"/>
      <c r="K34" s="374"/>
      <c r="L34" s="375" t="s">
        <v>88</v>
      </c>
      <c r="M34" s="344" t="s">
        <v>81</v>
      </c>
      <c r="N34" s="363" t="str">
        <f t="shared" si="1"/>
        <v>AUD33MOIS</v>
      </c>
      <c r="O34" s="363" t="str">
        <v>AUD33MOIS=ICAA</v>
      </c>
      <c r="P34" s="352" t="s">
        <v>255</v>
      </c>
      <c r="Q34" s="352" t="s">
        <v>255</v>
      </c>
      <c r="R34" s="342" t="e">
        <f t="shared" si="5"/>
        <v>#NUM!</v>
      </c>
      <c r="S34" s="342" t="e">
        <f t="shared" si="6"/>
        <v>#NUM!</v>
      </c>
      <c r="T34" s="150"/>
      <c r="U34" s="342" t="e">
        <v>#NUM!</v>
      </c>
      <c r="V34" s="150"/>
      <c r="W34" s="342" t="e">
        <v>#NUM!</v>
      </c>
      <c r="X34" s="343">
        <f>_xll.qlSimpleQuoteSetValue(F34,W34/100,Trigger)</f>
        <v>0</v>
      </c>
      <c r="Y34" s="70"/>
    </row>
    <row r="35" spans="1:25" x14ac:dyDescent="0.2">
      <c r="A35" s="69"/>
      <c r="B35" s="75" t="str">
        <f t="shared" si="2"/>
        <v/>
      </c>
      <c r="C35" s="75" t="str">
        <f t="shared" si="3"/>
        <v>OIS</v>
      </c>
      <c r="D35" s="75" t="str">
        <f t="shared" si="4"/>
        <v>3Y</v>
      </c>
      <c r="E35" s="93" t="str">
        <f t="shared" si="0"/>
        <v>AUDOIS3Y_Quote</v>
      </c>
      <c r="F35" s="75" t="str">
        <f>_xll.qlSimpleQuote(Currency&amp;$C35&amp;$D35&amp;QuoteSuffix,,RateTickValue,Permanent,Trigger,ObjectOverwrite)</f>
        <v>AUDOIS3Y_Quote#0001</v>
      </c>
      <c r="G35" s="164" t="str">
        <f>_xll.ohRangeRetrieveError(F35)</f>
        <v/>
      </c>
      <c r="H35" s="140"/>
      <c r="J35" s="69"/>
      <c r="K35" s="374"/>
      <c r="L35" s="375" t="s">
        <v>57</v>
      </c>
      <c r="M35" s="344" t="s">
        <v>81</v>
      </c>
      <c r="N35" s="363" t="str">
        <f t="shared" si="1"/>
        <v>AUD3YOIS</v>
      </c>
      <c r="O35" s="363" t="str">
        <v>AUD3YOIS=ICAA</v>
      </c>
      <c r="P35" s="352">
        <v>2.15</v>
      </c>
      <c r="Q35" s="352">
        <v>2.2000000000000002</v>
      </c>
      <c r="R35" s="342">
        <f t="shared" si="5"/>
        <v>2.1749999999999998</v>
      </c>
      <c r="S35" s="342">
        <f t="shared" si="6"/>
        <v>4.9999999999999822E-2</v>
      </c>
      <c r="T35" s="150"/>
      <c r="U35" s="342">
        <v>2.1749999999999998</v>
      </c>
      <c r="V35" s="150"/>
      <c r="W35" s="342">
        <v>2.1749999999999998</v>
      </c>
      <c r="X35" s="343" t="e">
        <f>_xll.qlSimpleQuoteSetValue(F35,W35/100,Trigger)</f>
        <v>#N/A</v>
      </c>
      <c r="Y35" s="70"/>
    </row>
    <row r="36" spans="1:25" x14ac:dyDescent="0.2">
      <c r="A36" s="69"/>
      <c r="B36" s="75" t="str">
        <f t="shared" si="2"/>
        <v/>
      </c>
      <c r="C36" s="75" t="str">
        <f t="shared" si="3"/>
        <v>OIS</v>
      </c>
      <c r="D36" s="75" t="str">
        <f t="shared" si="4"/>
        <v>39M</v>
      </c>
      <c r="E36" s="93" t="str">
        <f t="shared" si="0"/>
        <v>AUDOIS39M_Quote</v>
      </c>
      <c r="F36" s="75" t="str">
        <f>_xll.qlSimpleQuote(Currency&amp;$C36&amp;$D36&amp;QuoteSuffix,,RateTickValue,Permanent,Trigger,ObjectOverwrite)</f>
        <v>AUDOIS39M_Quote#0001</v>
      </c>
      <c r="G36" s="164" t="str">
        <f>_xll.ohRangeRetrieveError(F36)</f>
        <v/>
      </c>
      <c r="H36" s="140"/>
      <c r="J36" s="69"/>
      <c r="K36" s="374"/>
      <c r="L36" s="375" t="s">
        <v>87</v>
      </c>
      <c r="M36" s="344" t="s">
        <v>81</v>
      </c>
      <c r="N36" s="363" t="str">
        <f t="shared" si="1"/>
        <v>AUD39MOIS</v>
      </c>
      <c r="O36" s="363" t="str">
        <v>AUD39MOIS=ICAA</v>
      </c>
      <c r="P36" s="352" t="s">
        <v>255</v>
      </c>
      <c r="Q36" s="352" t="s">
        <v>255</v>
      </c>
      <c r="R36" s="342" t="e">
        <f t="shared" si="5"/>
        <v>#NUM!</v>
      </c>
      <c r="S36" s="342" t="e">
        <f t="shared" si="6"/>
        <v>#NUM!</v>
      </c>
      <c r="T36" s="150"/>
      <c r="U36" s="342" t="e">
        <v>#NUM!</v>
      </c>
      <c r="V36" s="150"/>
      <c r="W36" s="342" t="e">
        <v>#NUM!</v>
      </c>
      <c r="X36" s="343">
        <f>_xll.qlSimpleQuoteSetValue(F36,W36/100,Trigger)</f>
        <v>0</v>
      </c>
      <c r="Y36" s="70"/>
    </row>
    <row r="37" spans="1:25" x14ac:dyDescent="0.2">
      <c r="A37" s="69"/>
      <c r="B37" s="75" t="str">
        <f t="shared" si="2"/>
        <v/>
      </c>
      <c r="C37" s="75" t="str">
        <f t="shared" si="3"/>
        <v>OIS</v>
      </c>
      <c r="D37" s="75" t="str">
        <f t="shared" si="4"/>
        <v>42M</v>
      </c>
      <c r="E37" s="93" t="str">
        <f t="shared" ref="E37:E58" si="7">Currency&amp;B37&amp;$C37&amp;$D37&amp;QuoteSuffix</f>
        <v>AUDOIS42M_Quote</v>
      </c>
      <c r="F37" s="75" t="str">
        <f>_xll.qlSimpleQuote(Currency&amp;$C37&amp;$D37&amp;QuoteSuffix,,RateTickValue,Permanent,Trigger,ObjectOverwrite)</f>
        <v>AUDOIS42M_Quote#0001</v>
      </c>
      <c r="G37" s="164" t="str">
        <f>_xll.ohRangeRetrieveError(F37)</f>
        <v/>
      </c>
      <c r="H37" s="140"/>
      <c r="J37" s="69"/>
      <c r="K37" s="374"/>
      <c r="L37" s="375" t="s">
        <v>86</v>
      </c>
      <c r="M37" s="344" t="s">
        <v>81</v>
      </c>
      <c r="N37" s="363" t="str">
        <f t="shared" ref="N37:N58" si="8">Currency&amp;$L37&amp;K37&amp;$M37</f>
        <v>AUD42MOIS</v>
      </c>
      <c r="O37" s="363" t="str">
        <v>AUD42MOIS=ICAA</v>
      </c>
      <c r="P37" s="352" t="s">
        <v>255</v>
      </c>
      <c r="Q37" s="352" t="s">
        <v>255</v>
      </c>
      <c r="R37" s="342" t="e">
        <f t="shared" si="5"/>
        <v>#NUM!</v>
      </c>
      <c r="S37" s="342" t="e">
        <f t="shared" si="6"/>
        <v>#NUM!</v>
      </c>
      <c r="T37" s="150"/>
      <c r="U37" s="342" t="e">
        <v>#NUM!</v>
      </c>
      <c r="V37" s="150"/>
      <c r="W37" s="342" t="e">
        <v>#NUM!</v>
      </c>
      <c r="X37" s="343">
        <f>_xll.qlSimpleQuoteSetValue(F37,W37/100,Trigger)</f>
        <v>0</v>
      </c>
      <c r="Y37" s="70"/>
    </row>
    <row r="38" spans="1:25" x14ac:dyDescent="0.2">
      <c r="A38" s="69"/>
      <c r="B38" s="75" t="str">
        <f t="shared" si="2"/>
        <v/>
      </c>
      <c r="C38" s="75" t="str">
        <f t="shared" si="3"/>
        <v>OIS</v>
      </c>
      <c r="D38" s="75" t="str">
        <f t="shared" si="4"/>
        <v>45M</v>
      </c>
      <c r="E38" s="93" t="str">
        <f t="shared" si="7"/>
        <v>AUDOIS45M_Quote</v>
      </c>
      <c r="F38" s="75" t="str">
        <f>_xll.qlSimpleQuote(Currency&amp;$C38&amp;$D38&amp;QuoteSuffix,,RateTickValue,Permanent,Trigger,ObjectOverwrite)</f>
        <v>AUDOIS45M_Quote#0001</v>
      </c>
      <c r="G38" s="164" t="str">
        <f>_xll.ohRangeRetrieveError(F38)</f>
        <v/>
      </c>
      <c r="H38" s="140"/>
      <c r="J38" s="69"/>
      <c r="K38" s="374"/>
      <c r="L38" s="375" t="s">
        <v>85</v>
      </c>
      <c r="M38" s="344" t="s">
        <v>81</v>
      </c>
      <c r="N38" s="363" t="str">
        <f t="shared" si="8"/>
        <v>AUD45MOIS</v>
      </c>
      <c r="O38" s="363" t="str">
        <v>AUD45MOIS=ICAA</v>
      </c>
      <c r="P38" s="352" t="s">
        <v>255</v>
      </c>
      <c r="Q38" s="352" t="s">
        <v>255</v>
      </c>
      <c r="R38" s="342" t="e">
        <f t="shared" si="5"/>
        <v>#NUM!</v>
      </c>
      <c r="S38" s="342" t="e">
        <f t="shared" si="6"/>
        <v>#NUM!</v>
      </c>
      <c r="T38" s="150"/>
      <c r="U38" s="342" t="e">
        <v>#NUM!</v>
      </c>
      <c r="V38" s="150"/>
      <c r="W38" s="342" t="e">
        <v>#NUM!</v>
      </c>
      <c r="X38" s="343">
        <f>_xll.qlSimpleQuoteSetValue(F38,W38/100,Trigger)</f>
        <v>0</v>
      </c>
      <c r="Y38" s="70"/>
    </row>
    <row r="39" spans="1:25" x14ac:dyDescent="0.2">
      <c r="A39" s="69"/>
      <c r="B39" s="75" t="str">
        <f t="shared" si="2"/>
        <v/>
      </c>
      <c r="C39" s="75" t="str">
        <f t="shared" si="3"/>
        <v>OIS</v>
      </c>
      <c r="D39" s="75" t="str">
        <f t="shared" si="4"/>
        <v>4Y</v>
      </c>
      <c r="E39" s="93" t="str">
        <f t="shared" si="7"/>
        <v>AUDOIS4Y_Quote</v>
      </c>
      <c r="F39" s="75" t="str">
        <f>_xll.qlSimpleQuote(Currency&amp;$C39&amp;$D39&amp;QuoteSuffix,,RateTickValue,Permanent,Trigger,ObjectOverwrite)</f>
        <v>AUDOIS4Y_Quote#0001</v>
      </c>
      <c r="G39" s="164" t="str">
        <f>_xll.ohRangeRetrieveError(F39)</f>
        <v/>
      </c>
      <c r="H39" s="140"/>
      <c r="J39" s="69"/>
      <c r="K39" s="374"/>
      <c r="L39" s="375" t="s">
        <v>56</v>
      </c>
      <c r="M39" s="344" t="s">
        <v>81</v>
      </c>
      <c r="N39" s="363" t="str">
        <f t="shared" si="8"/>
        <v>AUD4YOIS</v>
      </c>
      <c r="O39" s="363" t="str">
        <v>AUD4YOIS=ICAA</v>
      </c>
      <c r="P39" s="352" t="s">
        <v>255</v>
      </c>
      <c r="Q39" s="352" t="s">
        <v>255</v>
      </c>
      <c r="R39" s="342" t="e">
        <f t="shared" si="5"/>
        <v>#NUM!</v>
      </c>
      <c r="S39" s="342" t="e">
        <f t="shared" si="6"/>
        <v>#NUM!</v>
      </c>
      <c r="T39" s="150"/>
      <c r="U39" s="342" t="e">
        <v>#NUM!</v>
      </c>
      <c r="V39" s="150"/>
      <c r="W39" s="342" t="e">
        <v>#NUM!</v>
      </c>
      <c r="X39" s="343">
        <f>_xll.qlSimpleQuoteSetValue(F39,W39/100,Trigger)</f>
        <v>0</v>
      </c>
      <c r="Y39" s="70"/>
    </row>
    <row r="40" spans="1:25" x14ac:dyDescent="0.2">
      <c r="A40" s="69"/>
      <c r="B40" s="75" t="str">
        <f t="shared" si="2"/>
        <v/>
      </c>
      <c r="C40" s="75" t="str">
        <f t="shared" si="3"/>
        <v>OIS</v>
      </c>
      <c r="D40" s="75" t="str">
        <f t="shared" si="4"/>
        <v>51M</v>
      </c>
      <c r="E40" s="93" t="str">
        <f t="shared" si="7"/>
        <v>AUDOIS51M_Quote</v>
      </c>
      <c r="F40" s="75" t="str">
        <f>_xll.qlSimpleQuote(Currency&amp;$C40&amp;$D40&amp;QuoteSuffix,,RateTickValue,Permanent,Trigger,ObjectOverwrite)</f>
        <v>AUDOIS51M_Quote#0001</v>
      </c>
      <c r="G40" s="164" t="str">
        <f>_xll.ohRangeRetrieveError(F40)</f>
        <v/>
      </c>
      <c r="H40" s="140"/>
      <c r="J40" s="69"/>
      <c r="K40" s="374"/>
      <c r="L40" s="375" t="s">
        <v>84</v>
      </c>
      <c r="M40" s="344" t="s">
        <v>81</v>
      </c>
      <c r="N40" s="363" t="str">
        <f t="shared" si="8"/>
        <v>AUD51MOIS</v>
      </c>
      <c r="O40" s="363" t="str">
        <v>AUD51MOIS=ICAA</v>
      </c>
      <c r="P40" s="352" t="s">
        <v>255</v>
      </c>
      <c r="Q40" s="352" t="s">
        <v>255</v>
      </c>
      <c r="R40" s="342" t="e">
        <f t="shared" si="5"/>
        <v>#NUM!</v>
      </c>
      <c r="S40" s="342" t="e">
        <f t="shared" si="6"/>
        <v>#NUM!</v>
      </c>
      <c r="T40" s="150"/>
      <c r="U40" s="342" t="e">
        <v>#NUM!</v>
      </c>
      <c r="V40" s="150"/>
      <c r="W40" s="342" t="e">
        <v>#NUM!</v>
      </c>
      <c r="X40" s="343">
        <f>_xll.qlSimpleQuoteSetValue(F40,W40/100,Trigger)</f>
        <v>0</v>
      </c>
      <c r="Y40" s="70"/>
    </row>
    <row r="41" spans="1:25" x14ac:dyDescent="0.2">
      <c r="A41" s="69"/>
      <c r="B41" s="75" t="str">
        <f t="shared" si="2"/>
        <v/>
      </c>
      <c r="C41" s="75" t="str">
        <f t="shared" si="3"/>
        <v>OIS</v>
      </c>
      <c r="D41" s="75" t="str">
        <f t="shared" si="4"/>
        <v>54M</v>
      </c>
      <c r="E41" s="93" t="str">
        <f t="shared" si="7"/>
        <v>AUDOIS54M_Quote</v>
      </c>
      <c r="F41" s="75" t="str">
        <f>_xll.qlSimpleQuote(Currency&amp;$C41&amp;$D41&amp;QuoteSuffix,,RateTickValue,Permanent,Trigger,ObjectOverwrite)</f>
        <v>AUDOIS54M_Quote#0001</v>
      </c>
      <c r="G41" s="164" t="str">
        <f>_xll.ohRangeRetrieveError(F41)</f>
        <v/>
      </c>
      <c r="H41" s="140"/>
      <c r="J41" s="69"/>
      <c r="K41" s="374"/>
      <c r="L41" s="375" t="s">
        <v>83</v>
      </c>
      <c r="M41" s="344" t="s">
        <v>81</v>
      </c>
      <c r="N41" s="363" t="str">
        <f t="shared" si="8"/>
        <v>AUD54MOIS</v>
      </c>
      <c r="O41" s="363" t="str">
        <v>AUD54MOIS=ICAA</v>
      </c>
      <c r="P41" s="352" t="s">
        <v>255</v>
      </c>
      <c r="Q41" s="352" t="s">
        <v>255</v>
      </c>
      <c r="R41" s="342" t="e">
        <f t="shared" si="5"/>
        <v>#NUM!</v>
      </c>
      <c r="S41" s="342" t="e">
        <f t="shared" si="6"/>
        <v>#NUM!</v>
      </c>
      <c r="T41" s="150"/>
      <c r="U41" s="342" t="e">
        <v>#NUM!</v>
      </c>
      <c r="V41" s="150"/>
      <c r="W41" s="342" t="e">
        <v>#NUM!</v>
      </c>
      <c r="X41" s="343">
        <f>_xll.qlSimpleQuoteSetValue(F41,W41/100,Trigger)</f>
        <v>0</v>
      </c>
      <c r="Y41" s="70"/>
    </row>
    <row r="42" spans="1:25" x14ac:dyDescent="0.2">
      <c r="A42" s="69"/>
      <c r="B42" s="75" t="str">
        <f t="shared" si="2"/>
        <v/>
      </c>
      <c r="C42" s="75" t="str">
        <f t="shared" si="3"/>
        <v>OIS</v>
      </c>
      <c r="D42" s="75" t="str">
        <f t="shared" si="4"/>
        <v>57M</v>
      </c>
      <c r="E42" s="93" t="str">
        <f t="shared" si="7"/>
        <v>AUDOIS57M_Quote</v>
      </c>
      <c r="F42" s="75" t="str">
        <f>_xll.qlSimpleQuote(Currency&amp;$C42&amp;$D42&amp;QuoteSuffix,,RateTickValue,Permanent,Trigger,ObjectOverwrite)</f>
        <v>AUDOIS57M_Quote#0001</v>
      </c>
      <c r="G42" s="164" t="str">
        <f>_xll.ohRangeRetrieveError(F42)</f>
        <v/>
      </c>
      <c r="H42" s="140"/>
      <c r="J42" s="69"/>
      <c r="K42" s="374"/>
      <c r="L42" s="375" t="s">
        <v>82</v>
      </c>
      <c r="M42" s="344" t="s">
        <v>81</v>
      </c>
      <c r="N42" s="363" t="str">
        <f t="shared" si="8"/>
        <v>AUD57MOIS</v>
      </c>
      <c r="O42" s="363" t="str">
        <v>AUD57MOIS=ICAA</v>
      </c>
      <c r="P42" s="352" t="s">
        <v>255</v>
      </c>
      <c r="Q42" s="352" t="s">
        <v>255</v>
      </c>
      <c r="R42" s="342" t="e">
        <f t="shared" si="5"/>
        <v>#NUM!</v>
      </c>
      <c r="S42" s="342" t="e">
        <f t="shared" si="6"/>
        <v>#NUM!</v>
      </c>
      <c r="T42" s="150"/>
      <c r="U42" s="342" t="e">
        <v>#NUM!</v>
      </c>
      <c r="V42" s="150"/>
      <c r="W42" s="342" t="e">
        <v>#NUM!</v>
      </c>
      <c r="X42" s="343">
        <f>_xll.qlSimpleQuoteSetValue(F42,W42/100,Trigger)</f>
        <v>0</v>
      </c>
      <c r="Y42" s="70"/>
    </row>
    <row r="43" spans="1:25" x14ac:dyDescent="0.2">
      <c r="A43" s="69"/>
      <c r="B43" s="75" t="str">
        <f t="shared" si="2"/>
        <v/>
      </c>
      <c r="C43" s="75" t="str">
        <f t="shared" si="3"/>
        <v>OIS</v>
      </c>
      <c r="D43" s="75" t="str">
        <f t="shared" si="4"/>
        <v>5Y</v>
      </c>
      <c r="E43" s="93" t="str">
        <f t="shared" si="7"/>
        <v>AUDOIS5Y_Quote</v>
      </c>
      <c r="F43" s="75" t="str">
        <f>_xll.qlSimpleQuote(Currency&amp;$C43&amp;$D43&amp;QuoteSuffix,,RateTickValue,Permanent,Trigger,ObjectOverwrite)</f>
        <v>AUDOIS5Y_Quote#0001</v>
      </c>
      <c r="G43" s="164" t="str">
        <f>_xll.ohRangeRetrieveError(F43)</f>
        <v/>
      </c>
      <c r="H43" s="140"/>
      <c r="J43" s="69"/>
      <c r="K43" s="374"/>
      <c r="L43" s="375" t="s">
        <v>55</v>
      </c>
      <c r="M43" s="344" t="s">
        <v>81</v>
      </c>
      <c r="N43" s="363" t="str">
        <f t="shared" si="8"/>
        <v>AUD5YOIS</v>
      </c>
      <c r="O43" s="363" t="str">
        <v>AUD5YOIS=ICAA</v>
      </c>
      <c r="P43" s="352" t="s">
        <v>255</v>
      </c>
      <c r="Q43" s="352" t="s">
        <v>255</v>
      </c>
      <c r="R43" s="342" t="e">
        <f t="shared" si="5"/>
        <v>#NUM!</v>
      </c>
      <c r="S43" s="342" t="e">
        <f t="shared" si="6"/>
        <v>#NUM!</v>
      </c>
      <c r="T43" s="150"/>
      <c r="U43" s="342" t="e">
        <v>#NUM!</v>
      </c>
      <c r="V43" s="150"/>
      <c r="W43" s="342" t="e">
        <v>#NUM!</v>
      </c>
      <c r="X43" s="343">
        <f>_xll.qlSimpleQuoteSetValue(F43,W43/100,Trigger)</f>
        <v>0</v>
      </c>
      <c r="Y43" s="70"/>
    </row>
    <row r="44" spans="1:25" x14ac:dyDescent="0.2">
      <c r="A44" s="69"/>
      <c r="B44" s="75" t="str">
        <f t="shared" si="2"/>
        <v/>
      </c>
      <c r="C44" s="75" t="str">
        <f t="shared" si="3"/>
        <v>OIS</v>
      </c>
      <c r="D44" s="75" t="str">
        <f t="shared" si="4"/>
        <v>6Y</v>
      </c>
      <c r="E44" s="93" t="str">
        <f t="shared" si="7"/>
        <v>AUDOIS6Y_Quote</v>
      </c>
      <c r="F44" s="75" t="str">
        <f>_xll.qlSimpleQuote(Currency&amp;$C44&amp;$D44&amp;QuoteSuffix,,RateTickValue,Permanent,Trigger,ObjectOverwrite)</f>
        <v>AUDOIS6Y_Quote#0001</v>
      </c>
      <c r="G44" s="164" t="str">
        <f>_xll.ohRangeRetrieveError(F44)</f>
        <v/>
      </c>
      <c r="H44" s="140"/>
      <c r="J44" s="69"/>
      <c r="K44" s="374"/>
      <c r="L44" s="375" t="s">
        <v>54</v>
      </c>
      <c r="M44" s="344" t="s">
        <v>81</v>
      </c>
      <c r="N44" s="363" t="str">
        <f t="shared" si="8"/>
        <v>AUD6YOIS</v>
      </c>
      <c r="O44" s="363" t="str">
        <v>AUD6YOIS=ICAA</v>
      </c>
      <c r="P44" s="352" t="s">
        <v>255</v>
      </c>
      <c r="Q44" s="352" t="s">
        <v>255</v>
      </c>
      <c r="R44" s="342" t="e">
        <f t="shared" si="5"/>
        <v>#NUM!</v>
      </c>
      <c r="S44" s="342" t="e">
        <f t="shared" si="6"/>
        <v>#NUM!</v>
      </c>
      <c r="T44" s="150"/>
      <c r="U44" s="342" t="e">
        <v>#NUM!</v>
      </c>
      <c r="V44" s="150"/>
      <c r="W44" s="342" t="e">
        <v>#NUM!</v>
      </c>
      <c r="X44" s="343">
        <f>_xll.qlSimpleQuoteSetValue(F44,W44/100,Trigger)</f>
        <v>0</v>
      </c>
      <c r="Y44" s="70"/>
    </row>
    <row r="45" spans="1:25" x14ac:dyDescent="0.2">
      <c r="A45" s="69"/>
      <c r="B45" s="75" t="str">
        <f t="shared" si="2"/>
        <v/>
      </c>
      <c r="C45" s="75" t="str">
        <f t="shared" si="3"/>
        <v>OIS</v>
      </c>
      <c r="D45" s="75" t="str">
        <f t="shared" si="4"/>
        <v>7Y</v>
      </c>
      <c r="E45" s="93" t="str">
        <f t="shared" si="7"/>
        <v>AUDOIS7Y_Quote</v>
      </c>
      <c r="F45" s="75" t="str">
        <f>_xll.qlSimpleQuote(Currency&amp;$C45&amp;$D45&amp;QuoteSuffix,,RateTickValue,Permanent,Trigger,ObjectOverwrite)</f>
        <v>AUDOIS7Y_Quote#0001</v>
      </c>
      <c r="G45" s="164" t="str">
        <f>_xll.ohRangeRetrieveError(F45)</f>
        <v/>
      </c>
      <c r="H45" s="140"/>
      <c r="J45" s="69"/>
      <c r="K45" s="374"/>
      <c r="L45" s="375" t="s">
        <v>53</v>
      </c>
      <c r="M45" s="344" t="s">
        <v>81</v>
      </c>
      <c r="N45" s="363" t="str">
        <f t="shared" si="8"/>
        <v>AUD7YOIS</v>
      </c>
      <c r="O45" s="363" t="str">
        <v>AUD7YOIS=ICAA</v>
      </c>
      <c r="P45" s="352" t="s">
        <v>255</v>
      </c>
      <c r="Q45" s="352" t="s">
        <v>255</v>
      </c>
      <c r="R45" s="342" t="e">
        <f t="shared" si="5"/>
        <v>#NUM!</v>
      </c>
      <c r="S45" s="342" t="e">
        <f t="shared" si="6"/>
        <v>#NUM!</v>
      </c>
      <c r="T45" s="150"/>
      <c r="U45" s="342" t="e">
        <v>#NUM!</v>
      </c>
      <c r="V45" s="150"/>
      <c r="W45" s="342" t="e">
        <v>#NUM!</v>
      </c>
      <c r="X45" s="343">
        <f>_xll.qlSimpleQuoteSetValue(F45,W45/100,Trigger)</f>
        <v>0</v>
      </c>
      <c r="Y45" s="70"/>
    </row>
    <row r="46" spans="1:25" x14ac:dyDescent="0.2">
      <c r="A46" s="69"/>
      <c r="B46" s="75" t="str">
        <f t="shared" si="2"/>
        <v/>
      </c>
      <c r="C46" s="75" t="str">
        <f t="shared" si="3"/>
        <v>OIS</v>
      </c>
      <c r="D46" s="75" t="str">
        <f t="shared" si="4"/>
        <v>8Y</v>
      </c>
      <c r="E46" s="93" t="str">
        <f t="shared" si="7"/>
        <v>AUDOIS8Y_Quote</v>
      </c>
      <c r="F46" s="75" t="str">
        <f>_xll.qlSimpleQuote(Currency&amp;$C46&amp;$D46&amp;QuoteSuffix,,RateTickValue,Permanent,Trigger,ObjectOverwrite)</f>
        <v>AUDOIS8Y_Quote#0001</v>
      </c>
      <c r="G46" s="164" t="str">
        <f>_xll.ohRangeRetrieveError(F46)</f>
        <v/>
      </c>
      <c r="H46" s="140"/>
      <c r="J46" s="69"/>
      <c r="K46" s="374"/>
      <c r="L46" s="375" t="s">
        <v>52</v>
      </c>
      <c r="M46" s="344" t="s">
        <v>81</v>
      </c>
      <c r="N46" s="363" t="str">
        <f t="shared" si="8"/>
        <v>AUD8YOIS</v>
      </c>
      <c r="O46" s="363" t="str">
        <v>AUD8YOIS=ICAA</v>
      </c>
      <c r="P46" s="352" t="s">
        <v>255</v>
      </c>
      <c r="Q46" s="352" t="s">
        <v>255</v>
      </c>
      <c r="R46" s="342" t="e">
        <f t="shared" si="5"/>
        <v>#NUM!</v>
      </c>
      <c r="S46" s="342" t="e">
        <f t="shared" si="6"/>
        <v>#NUM!</v>
      </c>
      <c r="T46" s="150"/>
      <c r="U46" s="342" t="e">
        <v>#NUM!</v>
      </c>
      <c r="V46" s="150"/>
      <c r="W46" s="342" t="e">
        <v>#NUM!</v>
      </c>
      <c r="X46" s="343">
        <f>_xll.qlSimpleQuoteSetValue(F46,W46/100,Trigger)</f>
        <v>0</v>
      </c>
      <c r="Y46" s="70"/>
    </row>
    <row r="47" spans="1:25" x14ac:dyDescent="0.2">
      <c r="A47" s="69"/>
      <c r="B47" s="75" t="str">
        <f t="shared" si="2"/>
        <v/>
      </c>
      <c r="C47" s="75" t="str">
        <f t="shared" si="3"/>
        <v>OIS</v>
      </c>
      <c r="D47" s="75" t="str">
        <f t="shared" si="4"/>
        <v>9Y</v>
      </c>
      <c r="E47" s="93" t="str">
        <f t="shared" si="7"/>
        <v>AUDOIS9Y_Quote</v>
      </c>
      <c r="F47" s="75" t="str">
        <f>_xll.qlSimpleQuote(Currency&amp;$C47&amp;$D47&amp;QuoteSuffix,,RateTickValue,Permanent,Trigger,ObjectOverwrite)</f>
        <v>AUDOIS9Y_Quote#0001</v>
      </c>
      <c r="G47" s="164" t="str">
        <f>_xll.ohRangeRetrieveError(F47)</f>
        <v/>
      </c>
      <c r="H47" s="140"/>
      <c r="J47" s="69"/>
      <c r="K47" s="374"/>
      <c r="L47" s="375" t="s">
        <v>51</v>
      </c>
      <c r="M47" s="344" t="s">
        <v>81</v>
      </c>
      <c r="N47" s="363" t="str">
        <f t="shared" si="8"/>
        <v>AUD9YOIS</v>
      </c>
      <c r="O47" s="363" t="str">
        <v>AUD9YOIS=ICAA</v>
      </c>
      <c r="P47" s="352" t="s">
        <v>255</v>
      </c>
      <c r="Q47" s="352" t="s">
        <v>255</v>
      </c>
      <c r="R47" s="342" t="e">
        <f t="shared" si="5"/>
        <v>#NUM!</v>
      </c>
      <c r="S47" s="342" t="e">
        <f t="shared" si="6"/>
        <v>#NUM!</v>
      </c>
      <c r="T47" s="150"/>
      <c r="U47" s="342" t="e">
        <v>#NUM!</v>
      </c>
      <c r="V47" s="150"/>
      <c r="W47" s="342" t="e">
        <v>#NUM!</v>
      </c>
      <c r="X47" s="343">
        <f>_xll.qlSimpleQuoteSetValue(F47,W47/100,Trigger)</f>
        <v>0</v>
      </c>
      <c r="Y47" s="70"/>
    </row>
    <row r="48" spans="1:25" x14ac:dyDescent="0.2">
      <c r="A48" s="69"/>
      <c r="B48" s="75" t="str">
        <f t="shared" si="2"/>
        <v/>
      </c>
      <c r="C48" s="75" t="str">
        <f t="shared" si="3"/>
        <v>OIS</v>
      </c>
      <c r="D48" s="75" t="str">
        <f t="shared" si="4"/>
        <v>10Y</v>
      </c>
      <c r="E48" s="93" t="str">
        <f t="shared" si="7"/>
        <v>AUDOIS10Y_Quote</v>
      </c>
      <c r="F48" s="75" t="str">
        <f>_xll.qlSimpleQuote(Currency&amp;$C48&amp;$D48&amp;QuoteSuffix,,RateTickValue,Permanent,Trigger,ObjectOverwrite)</f>
        <v>AUDOIS10Y_Quote#0001</v>
      </c>
      <c r="G48" s="164" t="str">
        <f>_xll.ohRangeRetrieveError(F48)</f>
        <v/>
      </c>
      <c r="H48" s="140"/>
      <c r="J48" s="69"/>
      <c r="K48" s="374"/>
      <c r="L48" s="375" t="s">
        <v>50</v>
      </c>
      <c r="M48" s="344" t="s">
        <v>81</v>
      </c>
      <c r="N48" s="363" t="str">
        <f t="shared" si="8"/>
        <v>AUD10YOIS</v>
      </c>
      <c r="O48" s="363" t="str">
        <v>AUD10YOIS=ICAA</v>
      </c>
      <c r="P48" s="352" t="s">
        <v>255</v>
      </c>
      <c r="Q48" s="352" t="s">
        <v>255</v>
      </c>
      <c r="R48" s="342" t="e">
        <f t="shared" si="5"/>
        <v>#NUM!</v>
      </c>
      <c r="S48" s="342" t="e">
        <f t="shared" si="6"/>
        <v>#NUM!</v>
      </c>
      <c r="T48" s="150"/>
      <c r="U48" s="342" t="e">
        <v>#NUM!</v>
      </c>
      <c r="V48" s="150"/>
      <c r="W48" s="342" t="e">
        <v>#NUM!</v>
      </c>
      <c r="X48" s="343">
        <f>_xll.qlSimpleQuoteSetValue(F48,W48/100,Trigger)</f>
        <v>0</v>
      </c>
      <c r="Y48" s="70"/>
    </row>
    <row r="49" spans="1:25" x14ac:dyDescent="0.2">
      <c r="A49" s="69"/>
      <c r="B49" s="75" t="str">
        <f t="shared" si="2"/>
        <v/>
      </c>
      <c r="C49" s="75" t="str">
        <f t="shared" si="3"/>
        <v>OIS</v>
      </c>
      <c r="D49" s="75" t="str">
        <f t="shared" si="4"/>
        <v>12Y</v>
      </c>
      <c r="E49" s="93" t="str">
        <f t="shared" si="7"/>
        <v>AUDOIS12Y_Quote</v>
      </c>
      <c r="F49" s="75" t="str">
        <f>_xll.qlSimpleQuote(Currency&amp;$C49&amp;$D49&amp;QuoteSuffix,,RateTickValue,Permanent,Trigger,ObjectOverwrite)</f>
        <v>AUDOIS12Y_Quote#0001</v>
      </c>
      <c r="G49" s="164" t="str">
        <f>_xll.ohRangeRetrieveError(F49)</f>
        <v/>
      </c>
      <c r="H49" s="140"/>
      <c r="J49" s="69"/>
      <c r="K49" s="374"/>
      <c r="L49" s="375" t="s">
        <v>48</v>
      </c>
      <c r="M49" s="344" t="s">
        <v>81</v>
      </c>
      <c r="N49" s="363" t="str">
        <f t="shared" si="8"/>
        <v>AUD12YOIS</v>
      </c>
      <c r="O49" s="363" t="str">
        <v>AUD12YOIS=ICAA</v>
      </c>
      <c r="P49" s="352" t="s">
        <v>255</v>
      </c>
      <c r="Q49" s="352" t="s">
        <v>255</v>
      </c>
      <c r="R49" s="342" t="e">
        <f t="shared" si="5"/>
        <v>#NUM!</v>
      </c>
      <c r="S49" s="342" t="e">
        <f t="shared" si="6"/>
        <v>#NUM!</v>
      </c>
      <c r="T49" s="150"/>
      <c r="U49" s="342" t="e">
        <v>#NUM!</v>
      </c>
      <c r="V49" s="150"/>
      <c r="W49" s="342" t="e">
        <v>#NUM!</v>
      </c>
      <c r="X49" s="343">
        <f>_xll.qlSimpleQuoteSetValue(F49,W49/100,Trigger)</f>
        <v>0</v>
      </c>
      <c r="Y49" s="70"/>
    </row>
    <row r="50" spans="1:25" x14ac:dyDescent="0.2">
      <c r="A50" s="69"/>
      <c r="B50" s="75" t="str">
        <f t="shared" si="2"/>
        <v/>
      </c>
      <c r="C50" s="75" t="str">
        <f t="shared" si="3"/>
        <v>OIS</v>
      </c>
      <c r="D50" s="75" t="str">
        <f t="shared" si="4"/>
        <v>15Y</v>
      </c>
      <c r="E50" s="93" t="str">
        <f t="shared" si="7"/>
        <v>AUDOIS15Y_Quote</v>
      </c>
      <c r="F50" s="75" t="str">
        <f>_xll.qlSimpleQuote(Currency&amp;$C50&amp;$D50&amp;QuoteSuffix,,RateTickValue,Permanent,Trigger,ObjectOverwrite)</f>
        <v>AUDOIS15Y_Quote#0001</v>
      </c>
      <c r="G50" s="164" t="str">
        <f>_xll.ohRangeRetrieveError(F50)</f>
        <v/>
      </c>
      <c r="H50" s="140"/>
      <c r="J50" s="69"/>
      <c r="K50" s="374"/>
      <c r="L50" s="375" t="s">
        <v>45</v>
      </c>
      <c r="M50" s="344" t="s">
        <v>81</v>
      </c>
      <c r="N50" s="363" t="str">
        <f t="shared" si="8"/>
        <v>AUD15YOIS</v>
      </c>
      <c r="O50" s="363" t="str">
        <v>AUD15YOIS=ICAA</v>
      </c>
      <c r="P50" s="352" t="s">
        <v>255</v>
      </c>
      <c r="Q50" s="352" t="s">
        <v>255</v>
      </c>
      <c r="R50" s="342" t="e">
        <f t="shared" si="5"/>
        <v>#NUM!</v>
      </c>
      <c r="S50" s="342" t="e">
        <f t="shared" si="6"/>
        <v>#NUM!</v>
      </c>
      <c r="T50" s="150"/>
      <c r="U50" s="342" t="e">
        <v>#NUM!</v>
      </c>
      <c r="V50" s="150"/>
      <c r="W50" s="342" t="e">
        <v>#NUM!</v>
      </c>
      <c r="X50" s="343">
        <f>_xll.qlSimpleQuoteSetValue(F50,W50/100,Trigger)</f>
        <v>0</v>
      </c>
      <c r="Y50" s="70"/>
    </row>
    <row r="51" spans="1:25" x14ac:dyDescent="0.2">
      <c r="A51" s="69"/>
      <c r="B51" s="75" t="str">
        <f t="shared" si="2"/>
        <v/>
      </c>
      <c r="C51" s="75" t="str">
        <f t="shared" si="3"/>
        <v>OIS</v>
      </c>
      <c r="D51" s="75" t="str">
        <f t="shared" si="4"/>
        <v>20Y</v>
      </c>
      <c r="E51" s="93" t="str">
        <f t="shared" si="7"/>
        <v>AUDOIS20Y_Quote</v>
      </c>
      <c r="F51" s="75" t="str">
        <f>_xll.qlSimpleQuote(Currency&amp;$C51&amp;$D51&amp;QuoteSuffix,,RateTickValue,Permanent,Trigger,ObjectOverwrite)</f>
        <v>AUDOIS20Y_Quote#0001</v>
      </c>
      <c r="G51" s="164" t="str">
        <f>_xll.ohRangeRetrieveError(F51)</f>
        <v/>
      </c>
      <c r="H51" s="140"/>
      <c r="J51" s="69"/>
      <c r="K51" s="374"/>
      <c r="L51" s="375" t="s">
        <v>40</v>
      </c>
      <c r="M51" s="344" t="s">
        <v>81</v>
      </c>
      <c r="N51" s="363" t="str">
        <f t="shared" si="8"/>
        <v>AUD20YOIS</v>
      </c>
      <c r="O51" s="363" t="str">
        <v>AUD20YOIS=ICAA</v>
      </c>
      <c r="P51" s="352" t="s">
        <v>255</v>
      </c>
      <c r="Q51" s="352" t="s">
        <v>255</v>
      </c>
      <c r="R51" s="342" t="e">
        <f t="shared" si="5"/>
        <v>#NUM!</v>
      </c>
      <c r="S51" s="342" t="e">
        <f t="shared" si="6"/>
        <v>#NUM!</v>
      </c>
      <c r="T51" s="150"/>
      <c r="U51" s="342" t="e">
        <v>#NUM!</v>
      </c>
      <c r="V51" s="150"/>
      <c r="W51" s="342" t="e">
        <v>#NUM!</v>
      </c>
      <c r="X51" s="343">
        <f>_xll.qlSimpleQuoteSetValue(F51,W51/100,Trigger)</f>
        <v>0</v>
      </c>
      <c r="Y51" s="70"/>
    </row>
    <row r="52" spans="1:25" x14ac:dyDescent="0.2">
      <c r="A52" s="69"/>
      <c r="B52" s="75" t="str">
        <f t="shared" si="2"/>
        <v/>
      </c>
      <c r="C52" s="75" t="str">
        <f t="shared" si="3"/>
        <v>OIS</v>
      </c>
      <c r="D52" s="75" t="str">
        <f t="shared" si="4"/>
        <v>25Y</v>
      </c>
      <c r="E52" s="93" t="str">
        <f t="shared" si="7"/>
        <v>AUDOIS25Y_Quote</v>
      </c>
      <c r="F52" s="75" t="str">
        <f>_xll.qlSimpleQuote(Currency&amp;$C52&amp;$D52&amp;QuoteSuffix,,RateTickValue,Permanent,Trigger,ObjectOverwrite)</f>
        <v>AUDOIS25Y_Quote#0001</v>
      </c>
      <c r="G52" s="164" t="str">
        <f>_xll.ohRangeRetrieveError(F52)</f>
        <v/>
      </c>
      <c r="H52" s="140"/>
      <c r="J52" s="69"/>
      <c r="K52" s="374"/>
      <c r="L52" s="375" t="s">
        <v>35</v>
      </c>
      <c r="M52" s="344" t="s">
        <v>81</v>
      </c>
      <c r="N52" s="363" t="str">
        <f t="shared" si="8"/>
        <v>AUD25YOIS</v>
      </c>
      <c r="O52" s="363" t="str">
        <v>AUD25YOIS=ICAA</v>
      </c>
      <c r="P52" s="352" t="s">
        <v>255</v>
      </c>
      <c r="Q52" s="352" t="s">
        <v>255</v>
      </c>
      <c r="R52" s="342" t="e">
        <f t="shared" si="5"/>
        <v>#NUM!</v>
      </c>
      <c r="S52" s="342" t="e">
        <f t="shared" si="6"/>
        <v>#NUM!</v>
      </c>
      <c r="T52" s="150"/>
      <c r="U52" s="342" t="e">
        <v>#NUM!</v>
      </c>
      <c r="V52" s="150"/>
      <c r="W52" s="342" t="e">
        <v>#NUM!</v>
      </c>
      <c r="X52" s="343">
        <f>_xll.qlSimpleQuoteSetValue(F52,W52/100,Trigger)</f>
        <v>0</v>
      </c>
      <c r="Y52" s="70"/>
    </row>
    <row r="53" spans="1:25" x14ac:dyDescent="0.2">
      <c r="A53" s="69"/>
      <c r="B53" s="75" t="str">
        <f t="shared" si="2"/>
        <v/>
      </c>
      <c r="C53" s="75" t="str">
        <f t="shared" si="3"/>
        <v>OIS</v>
      </c>
      <c r="D53" s="75" t="str">
        <f t="shared" si="4"/>
        <v>27Y</v>
      </c>
      <c r="E53" s="93" t="str">
        <f t="shared" si="7"/>
        <v>AUDOIS27Y_Quote</v>
      </c>
      <c r="F53" s="75" t="str">
        <f>_xll.qlSimpleQuote(Currency&amp;$C53&amp;$D53&amp;QuoteSuffix,,RateTickValue,Permanent,Trigger,ObjectOverwrite)</f>
        <v>AUDOIS27Y_Quote#0001</v>
      </c>
      <c r="G53" s="164" t="str">
        <f>_xll.ohRangeRetrieveError(F53)</f>
        <v/>
      </c>
      <c r="H53" s="140"/>
      <c r="J53" s="69"/>
      <c r="K53" s="374"/>
      <c r="L53" s="375" t="s">
        <v>33</v>
      </c>
      <c r="M53" s="344" t="s">
        <v>81</v>
      </c>
      <c r="N53" s="363" t="str">
        <f t="shared" si="8"/>
        <v>AUD27YOIS</v>
      </c>
      <c r="O53" s="363" t="str">
        <v>AUD27YOIS=ICAA</v>
      </c>
      <c r="P53" s="352" t="s">
        <v>255</v>
      </c>
      <c r="Q53" s="352" t="s">
        <v>255</v>
      </c>
      <c r="R53" s="342" t="e">
        <f t="shared" si="5"/>
        <v>#NUM!</v>
      </c>
      <c r="S53" s="342" t="e">
        <f t="shared" si="6"/>
        <v>#NUM!</v>
      </c>
      <c r="T53" s="150"/>
      <c r="U53" s="342" t="e">
        <v>#NUM!</v>
      </c>
      <c r="V53" s="150"/>
      <c r="W53" s="342" t="e">
        <v>#NUM!</v>
      </c>
      <c r="X53" s="343">
        <f>_xll.qlSimpleQuoteSetValue(F53,W53/100,Trigger)</f>
        <v>0</v>
      </c>
      <c r="Y53" s="70"/>
    </row>
    <row r="54" spans="1:25" x14ac:dyDescent="0.2">
      <c r="A54" s="69"/>
      <c r="B54" s="75" t="str">
        <f t="shared" si="2"/>
        <v/>
      </c>
      <c r="C54" s="75" t="str">
        <f t="shared" si="3"/>
        <v>OIS</v>
      </c>
      <c r="D54" s="75" t="str">
        <f t="shared" si="4"/>
        <v>30Y</v>
      </c>
      <c r="E54" s="93" t="str">
        <f t="shared" si="7"/>
        <v>AUDOIS30Y_Quote</v>
      </c>
      <c r="F54" s="75" t="str">
        <f>_xll.qlSimpleQuote(Currency&amp;$C54&amp;$D54&amp;QuoteSuffix,,RateTickValue,Permanent,Trigger,ObjectOverwrite)</f>
        <v>AUDOIS30Y_Quote#0001</v>
      </c>
      <c r="G54" s="164" t="str">
        <f>_xll.ohRangeRetrieveError(F54)</f>
        <v/>
      </c>
      <c r="H54" s="140"/>
      <c r="J54" s="69"/>
      <c r="K54" s="374"/>
      <c r="L54" s="375" t="s">
        <v>30</v>
      </c>
      <c r="M54" s="344" t="s">
        <v>81</v>
      </c>
      <c r="N54" s="363" t="str">
        <f t="shared" si="8"/>
        <v>AUD30YOIS</v>
      </c>
      <c r="O54" s="363" t="str">
        <v>AUD30YOIS=ICAA</v>
      </c>
      <c r="P54" s="352" t="s">
        <v>255</v>
      </c>
      <c r="Q54" s="352" t="s">
        <v>255</v>
      </c>
      <c r="R54" s="342" t="e">
        <f t="shared" si="5"/>
        <v>#NUM!</v>
      </c>
      <c r="S54" s="342" t="e">
        <f t="shared" si="6"/>
        <v>#NUM!</v>
      </c>
      <c r="T54" s="150"/>
      <c r="U54" s="342" t="e">
        <v>#NUM!</v>
      </c>
      <c r="V54" s="150"/>
      <c r="W54" s="342" t="e">
        <v>#NUM!</v>
      </c>
      <c r="X54" s="343">
        <f>_xll.qlSimpleQuoteSetValue(F54,W54/100,Trigger)</f>
        <v>0</v>
      </c>
      <c r="Y54" s="70"/>
    </row>
    <row r="55" spans="1:25" x14ac:dyDescent="0.2">
      <c r="A55" s="69"/>
      <c r="B55" s="75" t="str">
        <f t="shared" si="2"/>
        <v/>
      </c>
      <c r="C55" s="75" t="str">
        <f t="shared" si="3"/>
        <v>OIS</v>
      </c>
      <c r="D55" s="75" t="str">
        <f t="shared" si="4"/>
        <v>35Y</v>
      </c>
      <c r="E55" s="93" t="str">
        <f t="shared" si="7"/>
        <v>AUDOIS35Y_Quote</v>
      </c>
      <c r="F55" s="75" t="str">
        <f>_xll.qlSimpleQuote(Currency&amp;$C55&amp;$D55&amp;QuoteSuffix,,RateTickValue,Permanent,Trigger,ObjectOverwrite)</f>
        <v>AUDOIS35Y_Quote#0001</v>
      </c>
      <c r="G55" s="164" t="str">
        <f>_xll.ohRangeRetrieveError(F55)</f>
        <v/>
      </c>
      <c r="H55" s="140"/>
      <c r="J55" s="69"/>
      <c r="K55" s="374"/>
      <c r="L55" s="375" t="s">
        <v>29</v>
      </c>
      <c r="M55" s="344" t="s">
        <v>81</v>
      </c>
      <c r="N55" s="363" t="str">
        <f t="shared" si="8"/>
        <v>AUD35YOIS</v>
      </c>
      <c r="O55" s="363" t="str">
        <v>AUD35YOIS=ICAA</v>
      </c>
      <c r="P55" s="352" t="s">
        <v>255</v>
      </c>
      <c r="Q55" s="352" t="s">
        <v>255</v>
      </c>
      <c r="R55" s="342" t="e">
        <f t="shared" si="5"/>
        <v>#NUM!</v>
      </c>
      <c r="S55" s="342" t="e">
        <f t="shared" si="6"/>
        <v>#NUM!</v>
      </c>
      <c r="T55" s="150"/>
      <c r="U55" s="342" t="e">
        <v>#NUM!</v>
      </c>
      <c r="V55" s="150"/>
      <c r="W55" s="342" t="e">
        <v>#NUM!</v>
      </c>
      <c r="X55" s="343">
        <f>_xll.qlSimpleQuoteSetValue(F55,W55/100,Trigger)</f>
        <v>0</v>
      </c>
      <c r="Y55" s="70"/>
    </row>
    <row r="56" spans="1:25" x14ac:dyDescent="0.2">
      <c r="A56" s="69"/>
      <c r="B56" s="75" t="str">
        <f t="shared" si="2"/>
        <v/>
      </c>
      <c r="C56" s="75" t="str">
        <f t="shared" si="3"/>
        <v>OIS</v>
      </c>
      <c r="D56" s="75" t="str">
        <f t="shared" si="4"/>
        <v>40Y</v>
      </c>
      <c r="E56" s="93" t="str">
        <f t="shared" si="7"/>
        <v>AUDOIS40Y_Quote</v>
      </c>
      <c r="F56" s="75" t="str">
        <f>_xll.qlSimpleQuote(Currency&amp;$C56&amp;$D56&amp;QuoteSuffix,,RateTickValue,Permanent,Trigger,ObjectOverwrite)</f>
        <v>AUDOIS40Y_Quote#0001</v>
      </c>
      <c r="G56" s="164" t="str">
        <f>_xll.ohRangeRetrieveError(F56)</f>
        <v/>
      </c>
      <c r="H56" s="140"/>
      <c r="J56" s="69"/>
      <c r="K56" s="374"/>
      <c r="L56" s="375" t="s">
        <v>28</v>
      </c>
      <c r="M56" s="344" t="s">
        <v>81</v>
      </c>
      <c r="N56" s="363" t="str">
        <f t="shared" si="8"/>
        <v>AUD40YOIS</v>
      </c>
      <c r="O56" s="363" t="str">
        <v>AUD40YOIS=ICAA</v>
      </c>
      <c r="P56" s="352" t="s">
        <v>255</v>
      </c>
      <c r="Q56" s="352" t="s">
        <v>255</v>
      </c>
      <c r="R56" s="342" t="e">
        <f t="shared" si="5"/>
        <v>#NUM!</v>
      </c>
      <c r="S56" s="342" t="e">
        <f t="shared" si="6"/>
        <v>#NUM!</v>
      </c>
      <c r="T56" s="150"/>
      <c r="U56" s="342" t="e">
        <v>#NUM!</v>
      </c>
      <c r="V56" s="150"/>
      <c r="W56" s="342" t="e">
        <v>#NUM!</v>
      </c>
      <c r="X56" s="343">
        <f>_xll.qlSimpleQuoteSetValue(F56,W56/100,Trigger)</f>
        <v>0</v>
      </c>
      <c r="Y56" s="70"/>
    </row>
    <row r="57" spans="1:25" x14ac:dyDescent="0.2">
      <c r="A57" s="69"/>
      <c r="B57" s="75" t="str">
        <f t="shared" si="2"/>
        <v/>
      </c>
      <c r="C57" s="75" t="str">
        <f t="shared" si="3"/>
        <v>OIS</v>
      </c>
      <c r="D57" s="75" t="str">
        <f t="shared" si="4"/>
        <v>45Y</v>
      </c>
      <c r="E57" s="93" t="str">
        <f t="shared" si="7"/>
        <v>AUDOIS45Y_Quote</v>
      </c>
      <c r="F57" s="75" t="str">
        <f>_xll.qlSimpleQuote(Currency&amp;$C57&amp;$D57&amp;QuoteSuffix,,RateTickValue,Permanent,Trigger,ObjectOverwrite)</f>
        <v>AUDOIS45Y_Quote#0001</v>
      </c>
      <c r="G57" s="164" t="str">
        <f>_xll.ohRangeRetrieveError(F57)</f>
        <v/>
      </c>
      <c r="H57" s="140"/>
      <c r="J57" s="69"/>
      <c r="K57" s="374"/>
      <c r="L57" s="375" t="s">
        <v>27</v>
      </c>
      <c r="M57" s="344" t="s">
        <v>81</v>
      </c>
      <c r="N57" s="363" t="str">
        <f t="shared" si="8"/>
        <v>AUD45YOIS</v>
      </c>
      <c r="O57" s="363" t="str">
        <v>AUD45YOIS=ICAA</v>
      </c>
      <c r="P57" s="352" t="s">
        <v>255</v>
      </c>
      <c r="Q57" s="352" t="s">
        <v>255</v>
      </c>
      <c r="R57" s="342" t="e">
        <f t="shared" si="5"/>
        <v>#NUM!</v>
      </c>
      <c r="S57" s="342" t="e">
        <f t="shared" si="6"/>
        <v>#NUM!</v>
      </c>
      <c r="T57" s="150"/>
      <c r="U57" s="342" t="e">
        <v>#NUM!</v>
      </c>
      <c r="V57" s="150"/>
      <c r="W57" s="342" t="e">
        <v>#NUM!</v>
      </c>
      <c r="X57" s="343">
        <f>_xll.qlSimpleQuoteSetValue(F57,W57/100,Trigger)</f>
        <v>0</v>
      </c>
      <c r="Y57" s="70"/>
    </row>
    <row r="58" spans="1:25" x14ac:dyDescent="0.2">
      <c r="A58" s="69"/>
      <c r="B58" s="76" t="str">
        <f t="shared" si="2"/>
        <v/>
      </c>
      <c r="C58" s="76" t="str">
        <f t="shared" si="3"/>
        <v>OIS</v>
      </c>
      <c r="D58" s="76" t="str">
        <f t="shared" si="4"/>
        <v>50Y</v>
      </c>
      <c r="E58" s="95" t="str">
        <f t="shared" si="7"/>
        <v>AUDOIS50Y_Quote</v>
      </c>
      <c r="F58" s="76" t="str">
        <f>_xll.qlSimpleQuote(Currency&amp;$C58&amp;$D58&amp;QuoteSuffix,,RateTickValue,Permanent,Trigger,ObjectOverwrite)</f>
        <v>AUDOIS50Y_Quote#0001</v>
      </c>
      <c r="G58" s="165" t="str">
        <f>_xll.ohRangeRetrieveError(F58)</f>
        <v/>
      </c>
      <c r="H58" s="140"/>
      <c r="J58" s="69"/>
      <c r="K58" s="376"/>
      <c r="L58" s="377" t="s">
        <v>26</v>
      </c>
      <c r="M58" s="347" t="s">
        <v>81</v>
      </c>
      <c r="N58" s="367" t="str">
        <f t="shared" si="8"/>
        <v>AUD50YOIS</v>
      </c>
      <c r="O58" s="367" t="str">
        <v>AUD50YOIS=ICAA</v>
      </c>
      <c r="P58" s="353" t="s">
        <v>255</v>
      </c>
      <c r="Q58" s="353" t="s">
        <v>255</v>
      </c>
      <c r="R58" s="349" t="e">
        <f t="shared" si="5"/>
        <v>#NUM!</v>
      </c>
      <c r="S58" s="349" t="e">
        <f t="shared" si="6"/>
        <v>#NUM!</v>
      </c>
      <c r="T58" s="150"/>
      <c r="U58" s="349" t="e">
        <v>#NUM!</v>
      </c>
      <c r="V58" s="150"/>
      <c r="W58" s="349" t="e">
        <v>#NUM!</v>
      </c>
      <c r="X58" s="350">
        <f>_xll.qlSimpleQuoteSetValue(F58,W58/100,Trigger)</f>
        <v>0</v>
      </c>
      <c r="Y58" s="70"/>
    </row>
    <row r="59" spans="1:25" x14ac:dyDescent="0.2">
      <c r="A59" s="141"/>
      <c r="B59" s="142"/>
      <c r="C59" s="142"/>
      <c r="D59" s="142"/>
      <c r="E59" s="142"/>
      <c r="F59" s="143"/>
      <c r="G59" s="143"/>
      <c r="H59" s="144"/>
      <c r="J59" s="112"/>
      <c r="K59" s="113"/>
      <c r="L59" s="113"/>
      <c r="M59" s="113"/>
      <c r="N59" s="113"/>
      <c r="O59" s="113"/>
      <c r="P59" s="113"/>
      <c r="Q59" s="113"/>
      <c r="R59" s="151"/>
      <c r="S59" s="151"/>
      <c r="T59" s="151"/>
      <c r="U59" s="151"/>
      <c r="V59" s="151"/>
      <c r="W59" s="151"/>
      <c r="X59" s="113"/>
      <c r="Y59" s="114"/>
    </row>
  </sheetData>
  <conditionalFormatting sqref="X5:X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53" hidden="1" customWidth="1" outlineLevel="1"/>
    <col min="3" max="4" width="4" style="153" hidden="1" customWidth="1" outlineLevel="1"/>
    <col min="5" max="5" width="17.7109375" style="153" hidden="1" customWidth="1" outlineLevel="1"/>
    <col min="6" max="6" width="21.7109375" style="154" hidden="1" customWidth="1" outlineLevel="1"/>
    <col min="7" max="7" width="20.7109375" style="153" hidden="1" customWidth="1" outlineLevel="1"/>
    <col min="8" max="8" width="2.7109375" style="153" hidden="1" customWidth="1" outlineLevel="1"/>
    <col min="9" max="9" width="2.7109375" style="153" customWidth="1" collapsed="1"/>
    <col min="10" max="11" width="2.7109375" style="153" customWidth="1"/>
    <col min="12" max="13" width="4" style="153" bestFit="1" customWidth="1"/>
    <col min="14" max="14" width="11.7109375" style="153" customWidth="1"/>
    <col min="15" max="15" width="16.7109375" style="153" customWidth="1"/>
    <col min="16" max="19" width="10.7109375" style="153" customWidth="1"/>
    <col min="20" max="20" width="2.7109375" style="153" customWidth="1"/>
    <col min="21" max="21" width="10.7109375" style="153" customWidth="1"/>
    <col min="22" max="22" width="2.7109375" style="153" customWidth="1"/>
    <col min="23" max="24" width="10.7109375" style="153" customWidth="1"/>
    <col min="25" max="25" width="2.7109375" style="153" customWidth="1"/>
    <col min="26" max="16384" width="9.140625" style="153"/>
  </cols>
  <sheetData>
    <row r="1" spans="1:25" x14ac:dyDescent="0.2">
      <c r="A1" s="115"/>
      <c r="B1" s="106"/>
      <c r="C1" s="106"/>
      <c r="D1" s="106"/>
      <c r="E1" s="106"/>
      <c r="F1" s="120"/>
      <c r="G1" s="106"/>
      <c r="H1" s="107"/>
      <c r="J1" s="137" t="s">
        <v>240</v>
      </c>
      <c r="K1" s="175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138"/>
    </row>
    <row r="2" spans="1:25" x14ac:dyDescent="0.2">
      <c r="A2" s="108"/>
      <c r="B2" s="109"/>
      <c r="C2" s="109"/>
      <c r="D2" s="109"/>
      <c r="E2" s="109"/>
      <c r="F2" s="122"/>
      <c r="G2" s="109"/>
      <c r="H2" s="110"/>
      <c r="J2" s="139"/>
      <c r="K2" s="7"/>
      <c r="L2" s="7"/>
      <c r="M2" s="7"/>
      <c r="N2" s="7"/>
      <c r="O2" s="172" t="str">
        <f>VLOOKUP($J$1,AreaTable,AreaIndex,0)</f>
        <v>ICAP Australia</v>
      </c>
      <c r="P2" s="7"/>
      <c r="Q2" s="355" t="s">
        <v>256</v>
      </c>
      <c r="R2" s="360" t="b">
        <f t="array" ref="R2">AND(_xll.ohFilter($Q$5:$Q$58,ISNUMBER($Q$5:$Q$58))=0)</f>
        <v>0</v>
      </c>
      <c r="S2" s="7"/>
      <c r="T2" s="49"/>
      <c r="U2" s="49"/>
      <c r="V2" s="49"/>
      <c r="W2" s="49"/>
      <c r="X2" s="361">
        <f>_xll.ohTrigger(X5:X58)</f>
        <v>0</v>
      </c>
      <c r="Y2" s="140"/>
    </row>
    <row r="3" spans="1:25" x14ac:dyDescent="0.2">
      <c r="A3" s="111"/>
      <c r="B3" s="132"/>
      <c r="C3" s="7"/>
      <c r="D3" s="7"/>
      <c r="E3" s="109"/>
      <c r="F3" s="122"/>
      <c r="G3" s="109"/>
      <c r="H3" s="140"/>
      <c r="J3" s="69"/>
      <c r="K3" s="49"/>
      <c r="L3" s="49"/>
      <c r="M3" s="7"/>
      <c r="N3" s="7"/>
      <c r="O3" s="7"/>
      <c r="P3" s="7"/>
      <c r="Q3" s="7"/>
      <c r="R3" s="7"/>
      <c r="S3" s="7"/>
      <c r="T3" s="49"/>
      <c r="U3" s="49"/>
      <c r="V3" s="49"/>
      <c r="W3" s="7"/>
      <c r="X3" s="67"/>
      <c r="Y3" s="70"/>
    </row>
    <row r="4" spans="1:25" ht="22.5" x14ac:dyDescent="0.2">
      <c r="A4" s="69"/>
      <c r="B4" s="84"/>
      <c r="C4" s="84"/>
      <c r="D4" s="84"/>
      <c r="E4" s="85" t="s">
        <v>190</v>
      </c>
      <c r="F4" s="85" t="s">
        <v>191</v>
      </c>
      <c r="G4" s="136" t="s">
        <v>203</v>
      </c>
      <c r="H4" s="140"/>
      <c r="J4" s="69"/>
      <c r="K4" s="176"/>
      <c r="L4" s="177"/>
      <c r="M4" s="146"/>
      <c r="N4" s="146" t="s">
        <v>205</v>
      </c>
      <c r="O4" s="147" t="str">
        <f>_xll.RData(O5:O58,P4:Q4,"RTFEED:IDN",ReutersRtMode,,P5)</f>
        <v>Not Signed In</v>
      </c>
      <c r="P4" s="148" t="s">
        <v>103</v>
      </c>
      <c r="Q4" s="148" t="s">
        <v>102</v>
      </c>
      <c r="R4" s="149" t="s">
        <v>122</v>
      </c>
      <c r="S4" s="72" t="s">
        <v>204</v>
      </c>
      <c r="T4" s="49"/>
      <c r="U4" s="71" t="s">
        <v>115</v>
      </c>
      <c r="V4" s="49"/>
      <c r="W4" s="86" t="s">
        <v>114</v>
      </c>
      <c r="X4" s="86" t="s">
        <v>113</v>
      </c>
      <c r="Y4" s="70"/>
    </row>
    <row r="5" spans="1:25" x14ac:dyDescent="0.2">
      <c r="A5" s="69"/>
      <c r="B5" s="74" t="str">
        <f>IF(ISBLANK(K5),"",K5)</f>
        <v>MT</v>
      </c>
      <c r="C5" s="74" t="str">
        <f>IF(ISBLANK(M5),"",M5)</f>
        <v>OIS</v>
      </c>
      <c r="D5" s="74" t="str">
        <f>IF(ISBLANK(L5),"",L5)</f>
        <v>SW</v>
      </c>
      <c r="E5" s="93" t="str">
        <f t="shared" ref="E5:E36" si="0">Currency&amp;B5&amp;$C5&amp;$D5&amp;QuoteSuffix</f>
        <v>AUDMTOISSW_Quote</v>
      </c>
      <c r="F5" s="75" t="str">
        <f>_xll.qlSimpleQuote(E5,,RateTickValue,Permanent,Trigger,ObjectOverwrite)</f>
        <v>AUDMTOISSW_Quote#0001</v>
      </c>
      <c r="G5" s="164" t="str">
        <f>_xll.ohRangeRetrieveError(F5)</f>
        <v/>
      </c>
      <c r="H5" s="140"/>
      <c r="J5" s="69"/>
      <c r="K5" s="339" t="s">
        <v>241</v>
      </c>
      <c r="L5" s="373" t="s">
        <v>22</v>
      </c>
      <c r="M5" s="339" t="s">
        <v>81</v>
      </c>
      <c r="N5" s="370" t="str">
        <f t="shared" ref="N5:N36" si="1">Currency&amp;$L5&amp;K5&amp;$M5</f>
        <v>AUDSWMTOIS</v>
      </c>
      <c r="O5" s="370" t="str">
        <f t="array" ref="O5:O58">Instruments&amp;"="&amp;VLOOKUP(Contributor,ContributorTable,2,FALSE)</f>
        <v>AUDSWMTOIS=ICAA</v>
      </c>
      <c r="P5" s="351" t="s">
        <v>255</v>
      </c>
      <c r="Q5" s="351" t="s">
        <v>255</v>
      </c>
      <c r="R5" s="341" t="e">
        <f>IF($R$2,IF(ISNUMBER(P5),P5,#NUM!),IFERROR(AVERAGE(P5:Q5),#NUM!))</f>
        <v>#NUM!</v>
      </c>
      <c r="S5" s="342" t="e">
        <f>(R5-P5)*2</f>
        <v>#NUM!</v>
      </c>
      <c r="T5" s="150"/>
      <c r="U5" s="341" t="e">
        <v>#NUM!</v>
      </c>
      <c r="V5" s="150"/>
      <c r="W5" s="341" t="e">
        <f t="array" ref="W5:W58">QuoteStatic</f>
        <v>#NUM!</v>
      </c>
      <c r="X5" s="346">
        <f>_xll.qlSimpleQuoteSetValue(F5,W5/100,Trigger)</f>
        <v>0</v>
      </c>
      <c r="Y5" s="70"/>
    </row>
    <row r="6" spans="1:25" x14ac:dyDescent="0.2">
      <c r="A6" s="69"/>
      <c r="B6" s="75" t="str">
        <f t="shared" ref="B6:B58" si="2">IF(ISBLANK(K6),"",K6)</f>
        <v>MT</v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3" t="str">
        <f t="shared" si="0"/>
        <v>AUDMTOIS2W_Quote</v>
      </c>
      <c r="F6" s="75" t="str">
        <f>_xll.qlSimpleQuote(E6,,RateTickValue,Permanent,Trigger,ObjectOverwrite)</f>
        <v>AUDMTOIS2W_Quote#0001</v>
      </c>
      <c r="G6" s="164" t="str">
        <f>_xll.ohRangeRetrieveError(F6)</f>
        <v/>
      </c>
      <c r="H6" s="140"/>
      <c r="J6" s="69"/>
      <c r="K6" s="344" t="s">
        <v>241</v>
      </c>
      <c r="L6" s="375" t="s">
        <v>21</v>
      </c>
      <c r="M6" s="344" t="s">
        <v>81</v>
      </c>
      <c r="N6" s="363" t="str">
        <f t="shared" si="1"/>
        <v>AUD2WMTOIS</v>
      </c>
      <c r="O6" s="363" t="str">
        <v>AUD2WMTOIS=ICAA</v>
      </c>
      <c r="P6" s="352" t="s">
        <v>255</v>
      </c>
      <c r="Q6" s="352" t="s">
        <v>255</v>
      </c>
      <c r="R6" s="342" t="e">
        <f t="shared" ref="R6:R58" si="5">IF($R$2,IF(ISNUMBER(P6),P6,#NUM!),IFERROR(AVERAGE(P6:Q6),#NUM!))</f>
        <v>#NUM!</v>
      </c>
      <c r="S6" s="342" t="e">
        <f t="shared" ref="S6:S58" si="6">(R6-P6)*2</f>
        <v>#NUM!</v>
      </c>
      <c r="T6" s="150"/>
      <c r="U6" s="342" t="e">
        <v>#NUM!</v>
      </c>
      <c r="V6" s="150"/>
      <c r="W6" s="342" t="e">
        <v>#NUM!</v>
      </c>
      <c r="X6" s="343">
        <f>_xll.qlSimpleQuoteSetValue(F6,W6/100,Trigger)</f>
        <v>0</v>
      </c>
      <c r="Y6" s="70"/>
    </row>
    <row r="7" spans="1:25" x14ac:dyDescent="0.2">
      <c r="A7" s="69"/>
      <c r="B7" s="75" t="str">
        <f t="shared" si="2"/>
        <v>MT</v>
      </c>
      <c r="C7" s="75" t="str">
        <f t="shared" si="3"/>
        <v>OIS</v>
      </c>
      <c r="D7" s="75" t="str">
        <f t="shared" si="4"/>
        <v>3W</v>
      </c>
      <c r="E7" s="93" t="str">
        <f t="shared" si="0"/>
        <v>AUDMTOIS3W_Quote</v>
      </c>
      <c r="F7" s="75" t="str">
        <f>_xll.qlSimpleQuote(E7,,RateTickValue,Permanent,Trigger,ObjectOverwrite)</f>
        <v>AUDMTOIS3W_Quote#0001</v>
      </c>
      <c r="G7" s="164" t="str">
        <f>_xll.ohRangeRetrieveError(F7)</f>
        <v/>
      </c>
      <c r="H7" s="140"/>
      <c r="J7" s="69"/>
      <c r="K7" s="344" t="s">
        <v>241</v>
      </c>
      <c r="L7" s="375" t="s">
        <v>20</v>
      </c>
      <c r="M7" s="344" t="s">
        <v>81</v>
      </c>
      <c r="N7" s="363" t="str">
        <f t="shared" si="1"/>
        <v>AUD3WMTOIS</v>
      </c>
      <c r="O7" s="363" t="str">
        <v>AUD3WMTOIS=ICAA</v>
      </c>
      <c r="P7" s="352" t="s">
        <v>255</v>
      </c>
      <c r="Q7" s="352" t="s">
        <v>255</v>
      </c>
      <c r="R7" s="342" t="e">
        <f t="shared" si="5"/>
        <v>#NUM!</v>
      </c>
      <c r="S7" s="342" t="e">
        <f t="shared" si="6"/>
        <v>#NUM!</v>
      </c>
      <c r="T7" s="150"/>
      <c r="U7" s="342" t="e">
        <v>#NUM!</v>
      </c>
      <c r="V7" s="150"/>
      <c r="W7" s="342" t="e">
        <v>#NUM!</v>
      </c>
      <c r="X7" s="343">
        <f>_xll.qlSimpleQuoteSetValue(F7,W7/100,Trigger)</f>
        <v>0</v>
      </c>
      <c r="Y7" s="70"/>
    </row>
    <row r="8" spans="1:25" x14ac:dyDescent="0.2">
      <c r="A8" s="69"/>
      <c r="B8" s="75" t="str">
        <f t="shared" si="2"/>
        <v>MT</v>
      </c>
      <c r="C8" s="75" t="str">
        <f t="shared" si="3"/>
        <v>OIS</v>
      </c>
      <c r="D8" s="75" t="str">
        <f t="shared" si="4"/>
        <v>1M</v>
      </c>
      <c r="E8" s="93" t="str">
        <f t="shared" si="0"/>
        <v>AUDMTOIS1M_Quote</v>
      </c>
      <c r="F8" s="75" t="str">
        <f>_xll.qlSimpleQuote(E8,,RateTickValue,Permanent,Trigger,ObjectOverwrite)</f>
        <v>AUDMTOIS1M_Quote#0001</v>
      </c>
      <c r="G8" s="164" t="str">
        <f>_xll.ohRangeRetrieveError(F8)</f>
        <v/>
      </c>
      <c r="H8" s="140"/>
      <c r="J8" s="69"/>
      <c r="K8" s="344" t="s">
        <v>241</v>
      </c>
      <c r="L8" s="375" t="s">
        <v>19</v>
      </c>
      <c r="M8" s="344" t="s">
        <v>81</v>
      </c>
      <c r="N8" s="363" t="str">
        <f t="shared" si="1"/>
        <v>AUD1MMTOIS</v>
      </c>
      <c r="O8" s="363" t="str">
        <v>AUD1MMTOIS=ICAA</v>
      </c>
      <c r="P8" s="352" t="s">
        <v>255</v>
      </c>
      <c r="Q8" s="352" t="s">
        <v>255</v>
      </c>
      <c r="R8" s="342" t="e">
        <f t="shared" si="5"/>
        <v>#NUM!</v>
      </c>
      <c r="S8" s="342" t="e">
        <f t="shared" si="6"/>
        <v>#NUM!</v>
      </c>
      <c r="T8" s="150"/>
      <c r="U8" s="342" t="e">
        <v>#NUM!</v>
      </c>
      <c r="V8" s="150"/>
      <c r="W8" s="342" t="e">
        <v>#NUM!</v>
      </c>
      <c r="X8" s="343">
        <f>_xll.qlSimpleQuoteSetValue(F8,W8/100,Trigger)</f>
        <v>0</v>
      </c>
      <c r="Y8" s="70"/>
    </row>
    <row r="9" spans="1:25" x14ac:dyDescent="0.2">
      <c r="A9" s="69"/>
      <c r="B9" s="75" t="str">
        <f t="shared" si="2"/>
        <v>MT</v>
      </c>
      <c r="C9" s="75" t="str">
        <f t="shared" si="3"/>
        <v>OIS</v>
      </c>
      <c r="D9" s="75" t="str">
        <f t="shared" si="4"/>
        <v>2M</v>
      </c>
      <c r="E9" s="93" t="str">
        <f t="shared" si="0"/>
        <v>AUDMTOIS2M_Quote</v>
      </c>
      <c r="F9" s="75" t="str">
        <f>_xll.qlSimpleQuote(E9,,RateTickValue,Permanent,Trigger,ObjectOverwrite)</f>
        <v>AUDMTOIS2M_Quote#0001</v>
      </c>
      <c r="G9" s="164" t="str">
        <f>_xll.ohRangeRetrieveError(F9)</f>
        <v/>
      </c>
      <c r="H9" s="140"/>
      <c r="J9" s="69"/>
      <c r="K9" s="344" t="s">
        <v>241</v>
      </c>
      <c r="L9" s="375" t="s">
        <v>18</v>
      </c>
      <c r="M9" s="344" t="s">
        <v>81</v>
      </c>
      <c r="N9" s="363" t="str">
        <f t="shared" si="1"/>
        <v>AUD2MMTOIS</v>
      </c>
      <c r="O9" s="363" t="str">
        <v>AUD2MMTOIS=ICAA</v>
      </c>
      <c r="P9" s="352" t="s">
        <v>255</v>
      </c>
      <c r="Q9" s="352" t="s">
        <v>255</v>
      </c>
      <c r="R9" s="342" t="e">
        <f t="shared" si="5"/>
        <v>#NUM!</v>
      </c>
      <c r="S9" s="342" t="e">
        <f t="shared" si="6"/>
        <v>#NUM!</v>
      </c>
      <c r="T9" s="150"/>
      <c r="U9" s="342" t="e">
        <v>#NUM!</v>
      </c>
      <c r="V9" s="150"/>
      <c r="W9" s="342" t="e">
        <v>#NUM!</v>
      </c>
      <c r="X9" s="343">
        <f>_xll.qlSimpleQuoteSetValue(F9,W9/100,Trigger)</f>
        <v>0</v>
      </c>
      <c r="Y9" s="70"/>
    </row>
    <row r="10" spans="1:25" x14ac:dyDescent="0.2">
      <c r="A10" s="69"/>
      <c r="B10" s="75" t="str">
        <f t="shared" si="2"/>
        <v>MT</v>
      </c>
      <c r="C10" s="75" t="str">
        <f t="shared" si="3"/>
        <v>OIS</v>
      </c>
      <c r="D10" s="75" t="str">
        <f t="shared" si="4"/>
        <v>3M</v>
      </c>
      <c r="E10" s="93" t="str">
        <f t="shared" si="0"/>
        <v>AUDMTOIS3M_Quote</v>
      </c>
      <c r="F10" s="75" t="str">
        <f>_xll.qlSimpleQuote(E10,,RateTickValue,Permanent,Trigger,ObjectOverwrite)</f>
        <v>AUDMTOIS3M_Quote#0001</v>
      </c>
      <c r="G10" s="164" t="str">
        <f>_xll.ohRangeRetrieveError(F10)</f>
        <v/>
      </c>
      <c r="H10" s="140"/>
      <c r="J10" s="69"/>
      <c r="K10" s="344" t="s">
        <v>241</v>
      </c>
      <c r="L10" s="375" t="s">
        <v>17</v>
      </c>
      <c r="M10" s="344" t="s">
        <v>81</v>
      </c>
      <c r="N10" s="363" t="str">
        <f t="shared" si="1"/>
        <v>AUD3MMTOIS</v>
      </c>
      <c r="O10" s="363" t="str">
        <v>AUD3MMTOIS=ICAA</v>
      </c>
      <c r="P10" s="352" t="s">
        <v>255</v>
      </c>
      <c r="Q10" s="352" t="s">
        <v>255</v>
      </c>
      <c r="R10" s="342" t="e">
        <f t="shared" si="5"/>
        <v>#NUM!</v>
      </c>
      <c r="S10" s="342" t="e">
        <f t="shared" si="6"/>
        <v>#NUM!</v>
      </c>
      <c r="T10" s="150"/>
      <c r="U10" s="342" t="e">
        <v>#NUM!</v>
      </c>
      <c r="V10" s="150"/>
      <c r="W10" s="342" t="e">
        <v>#NUM!</v>
      </c>
      <c r="X10" s="343">
        <f>_xll.qlSimpleQuoteSetValue(F10,W10/100,Trigger)</f>
        <v>0</v>
      </c>
      <c r="Y10" s="70"/>
    </row>
    <row r="11" spans="1:25" x14ac:dyDescent="0.2">
      <c r="A11" s="69"/>
      <c r="B11" s="75" t="str">
        <f t="shared" si="2"/>
        <v>MT</v>
      </c>
      <c r="C11" s="75" t="str">
        <f t="shared" si="3"/>
        <v>OIS</v>
      </c>
      <c r="D11" s="75" t="str">
        <f t="shared" si="4"/>
        <v>4M</v>
      </c>
      <c r="E11" s="93" t="str">
        <f t="shared" si="0"/>
        <v>AUDMTOIS4M_Quote</v>
      </c>
      <c r="F11" s="75" t="str">
        <f>_xll.qlSimpleQuote(E11,,RateTickValue,Permanent,Trigger,ObjectOverwrite)</f>
        <v>AUDMTOIS4M_Quote#0001</v>
      </c>
      <c r="G11" s="164" t="str">
        <f>_xll.ohRangeRetrieveError(F11)</f>
        <v/>
      </c>
      <c r="H11" s="140"/>
      <c r="J11" s="69"/>
      <c r="K11" s="344" t="s">
        <v>241</v>
      </c>
      <c r="L11" s="375" t="s">
        <v>16</v>
      </c>
      <c r="M11" s="344" t="s">
        <v>81</v>
      </c>
      <c r="N11" s="363" t="str">
        <f t="shared" si="1"/>
        <v>AUD4MMTOIS</v>
      </c>
      <c r="O11" s="363" t="str">
        <v>AUD4MMTOIS=ICAA</v>
      </c>
      <c r="P11" s="352" t="s">
        <v>255</v>
      </c>
      <c r="Q11" s="352" t="s">
        <v>255</v>
      </c>
      <c r="R11" s="342" t="e">
        <f t="shared" si="5"/>
        <v>#NUM!</v>
      </c>
      <c r="S11" s="342" t="e">
        <f t="shared" si="6"/>
        <v>#NUM!</v>
      </c>
      <c r="T11" s="150"/>
      <c r="U11" s="342" t="e">
        <v>#NUM!</v>
      </c>
      <c r="V11" s="150"/>
      <c r="W11" s="342" t="e">
        <v>#NUM!</v>
      </c>
      <c r="X11" s="343">
        <f>_xll.qlSimpleQuoteSetValue(F11,W11/100,Trigger)</f>
        <v>0</v>
      </c>
      <c r="Y11" s="70"/>
    </row>
    <row r="12" spans="1:25" x14ac:dyDescent="0.2">
      <c r="A12" s="69"/>
      <c r="B12" s="75" t="str">
        <f t="shared" si="2"/>
        <v>MT</v>
      </c>
      <c r="C12" s="75" t="str">
        <f t="shared" si="3"/>
        <v>OIS</v>
      </c>
      <c r="D12" s="75" t="str">
        <f t="shared" si="4"/>
        <v>5M</v>
      </c>
      <c r="E12" s="93" t="str">
        <f t="shared" si="0"/>
        <v>AUDMTOIS5M_Quote</v>
      </c>
      <c r="F12" s="75" t="str">
        <f>_xll.qlSimpleQuote(E12,,RateTickValue,Permanent,Trigger,ObjectOverwrite)</f>
        <v>AUDMTOIS5M_Quote#0001</v>
      </c>
      <c r="G12" s="164" t="str">
        <f>_xll.ohRangeRetrieveError(F12)</f>
        <v/>
      </c>
      <c r="H12" s="140"/>
      <c r="J12" s="69"/>
      <c r="K12" s="344" t="s">
        <v>241</v>
      </c>
      <c r="L12" s="375" t="s">
        <v>15</v>
      </c>
      <c r="M12" s="344" t="s">
        <v>81</v>
      </c>
      <c r="N12" s="363" t="str">
        <f t="shared" si="1"/>
        <v>AUD5MMTOIS</v>
      </c>
      <c r="O12" s="363" t="str">
        <v>AUD5MMTOIS=ICAA</v>
      </c>
      <c r="P12" s="352" t="s">
        <v>255</v>
      </c>
      <c r="Q12" s="352" t="s">
        <v>255</v>
      </c>
      <c r="R12" s="342" t="e">
        <f t="shared" si="5"/>
        <v>#NUM!</v>
      </c>
      <c r="S12" s="342" t="e">
        <f t="shared" si="6"/>
        <v>#NUM!</v>
      </c>
      <c r="T12" s="150"/>
      <c r="U12" s="342" t="e">
        <v>#NUM!</v>
      </c>
      <c r="V12" s="150"/>
      <c r="W12" s="342" t="e">
        <v>#NUM!</v>
      </c>
      <c r="X12" s="343">
        <f>_xll.qlSimpleQuoteSetValue(F12,W12/100,Trigger)</f>
        <v>0</v>
      </c>
      <c r="Y12" s="70"/>
    </row>
    <row r="13" spans="1:25" x14ac:dyDescent="0.2">
      <c r="A13" s="69"/>
      <c r="B13" s="75" t="str">
        <f t="shared" si="2"/>
        <v>MT</v>
      </c>
      <c r="C13" s="75" t="str">
        <f t="shared" si="3"/>
        <v>OIS</v>
      </c>
      <c r="D13" s="75" t="str">
        <f t="shared" si="4"/>
        <v>6M</v>
      </c>
      <c r="E13" s="93" t="str">
        <f t="shared" si="0"/>
        <v>AUDMTOIS6M_Quote</v>
      </c>
      <c r="F13" s="75" t="str">
        <f>_xll.qlSimpleQuote(E13,,RateTickValue,Permanent,Trigger,ObjectOverwrite)</f>
        <v>AUDMTOIS6M_Quote#0001</v>
      </c>
      <c r="G13" s="164" t="str">
        <f>_xll.ohRangeRetrieveError(F13)</f>
        <v/>
      </c>
      <c r="H13" s="140"/>
      <c r="J13" s="69"/>
      <c r="K13" s="344" t="s">
        <v>241</v>
      </c>
      <c r="L13" s="375" t="s">
        <v>14</v>
      </c>
      <c r="M13" s="344" t="s">
        <v>81</v>
      </c>
      <c r="N13" s="363" t="str">
        <f t="shared" si="1"/>
        <v>AUD6MMTOIS</v>
      </c>
      <c r="O13" s="363" t="str">
        <v>AUD6MMTOIS=ICAA</v>
      </c>
      <c r="P13" s="352" t="s">
        <v>255</v>
      </c>
      <c r="Q13" s="352" t="s">
        <v>255</v>
      </c>
      <c r="R13" s="342" t="e">
        <f t="shared" si="5"/>
        <v>#NUM!</v>
      </c>
      <c r="S13" s="342" t="e">
        <f t="shared" si="6"/>
        <v>#NUM!</v>
      </c>
      <c r="T13" s="150"/>
      <c r="U13" s="342" t="e">
        <v>#NUM!</v>
      </c>
      <c r="V13" s="150"/>
      <c r="W13" s="342" t="e">
        <v>#NUM!</v>
      </c>
      <c r="X13" s="343">
        <f>_xll.qlSimpleQuoteSetValue(F13,W13/100,Trigger)</f>
        <v>0</v>
      </c>
      <c r="Y13" s="70"/>
    </row>
    <row r="14" spans="1:25" x14ac:dyDescent="0.2">
      <c r="A14" s="69"/>
      <c r="B14" s="75" t="str">
        <f t="shared" si="2"/>
        <v>MT</v>
      </c>
      <c r="C14" s="75" t="str">
        <f t="shared" si="3"/>
        <v>OIS</v>
      </c>
      <c r="D14" s="75" t="str">
        <f t="shared" si="4"/>
        <v>7M</v>
      </c>
      <c r="E14" s="93" t="str">
        <f t="shared" si="0"/>
        <v>AUDMTOIS7M_Quote</v>
      </c>
      <c r="F14" s="75" t="str">
        <f>_xll.qlSimpleQuote(E14,,RateTickValue,Permanent,Trigger,ObjectOverwrite)</f>
        <v>AUDMTOIS7M_Quote#0001</v>
      </c>
      <c r="G14" s="164" t="str">
        <f>_xll.ohRangeRetrieveError(F14)</f>
        <v/>
      </c>
      <c r="H14" s="140"/>
      <c r="J14" s="69"/>
      <c r="K14" s="344" t="s">
        <v>241</v>
      </c>
      <c r="L14" s="375" t="s">
        <v>13</v>
      </c>
      <c r="M14" s="344" t="s">
        <v>81</v>
      </c>
      <c r="N14" s="363" t="str">
        <f t="shared" si="1"/>
        <v>AUD7MMTOIS</v>
      </c>
      <c r="O14" s="363" t="str">
        <v>AUD7MMTOIS=ICAA</v>
      </c>
      <c r="P14" s="352" t="s">
        <v>255</v>
      </c>
      <c r="Q14" s="352" t="s">
        <v>255</v>
      </c>
      <c r="R14" s="342" t="e">
        <f t="shared" si="5"/>
        <v>#NUM!</v>
      </c>
      <c r="S14" s="342" t="e">
        <f t="shared" si="6"/>
        <v>#NUM!</v>
      </c>
      <c r="T14" s="150"/>
      <c r="U14" s="342" t="e">
        <v>#NUM!</v>
      </c>
      <c r="V14" s="150"/>
      <c r="W14" s="342" t="e">
        <v>#NUM!</v>
      </c>
      <c r="X14" s="343">
        <f>_xll.qlSimpleQuoteSetValue(F14,W14/100,Trigger)</f>
        <v>0</v>
      </c>
      <c r="Y14" s="70"/>
    </row>
    <row r="15" spans="1:25" x14ac:dyDescent="0.2">
      <c r="A15" s="69"/>
      <c r="B15" s="75" t="str">
        <f t="shared" si="2"/>
        <v>MT</v>
      </c>
      <c r="C15" s="75" t="str">
        <f t="shared" si="3"/>
        <v>OIS</v>
      </c>
      <c r="D15" s="75" t="str">
        <f t="shared" si="4"/>
        <v>8M</v>
      </c>
      <c r="E15" s="93" t="str">
        <f t="shared" si="0"/>
        <v>AUDMTOIS8M_Quote</v>
      </c>
      <c r="F15" s="75" t="str">
        <f>_xll.qlSimpleQuote(E15,,RateTickValue,Permanent,Trigger,ObjectOverwrite)</f>
        <v>AUDMTOIS8M_Quote#0001</v>
      </c>
      <c r="G15" s="164" t="str">
        <f>_xll.ohRangeRetrieveError(F15)</f>
        <v/>
      </c>
      <c r="H15" s="140"/>
      <c r="J15" s="69"/>
      <c r="K15" s="344" t="s">
        <v>241</v>
      </c>
      <c r="L15" s="375" t="s">
        <v>12</v>
      </c>
      <c r="M15" s="344" t="s">
        <v>81</v>
      </c>
      <c r="N15" s="363" t="str">
        <f t="shared" si="1"/>
        <v>AUD8MMTOIS</v>
      </c>
      <c r="O15" s="363" t="str">
        <v>AUD8MMTOIS=ICAA</v>
      </c>
      <c r="P15" s="352" t="s">
        <v>255</v>
      </c>
      <c r="Q15" s="352" t="s">
        <v>255</v>
      </c>
      <c r="R15" s="342" t="e">
        <f t="shared" si="5"/>
        <v>#NUM!</v>
      </c>
      <c r="S15" s="342" t="e">
        <f t="shared" si="6"/>
        <v>#NUM!</v>
      </c>
      <c r="T15" s="150"/>
      <c r="U15" s="342" t="e">
        <v>#NUM!</v>
      </c>
      <c r="V15" s="150"/>
      <c r="W15" s="342" t="e">
        <v>#NUM!</v>
      </c>
      <c r="X15" s="343">
        <f>_xll.qlSimpleQuoteSetValue(F15,W15/100,Trigger)</f>
        <v>0</v>
      </c>
      <c r="Y15" s="70"/>
    </row>
    <row r="16" spans="1:25" x14ac:dyDescent="0.2">
      <c r="A16" s="69"/>
      <c r="B16" s="75" t="str">
        <f t="shared" si="2"/>
        <v>MT</v>
      </c>
      <c r="C16" s="75" t="str">
        <f t="shared" si="3"/>
        <v>OIS</v>
      </c>
      <c r="D16" s="75" t="str">
        <f t="shared" si="4"/>
        <v>9M</v>
      </c>
      <c r="E16" s="93" t="str">
        <f t="shared" si="0"/>
        <v>AUDMTOIS9M_Quote</v>
      </c>
      <c r="F16" s="75" t="str">
        <f>_xll.qlSimpleQuote(E16,,RateTickValue,Permanent,Trigger,ObjectOverwrite)</f>
        <v>AUDMTOIS9M_Quote#0001</v>
      </c>
      <c r="G16" s="164" t="str">
        <f>_xll.ohRangeRetrieveError(F16)</f>
        <v/>
      </c>
      <c r="H16" s="140"/>
      <c r="J16" s="69"/>
      <c r="K16" s="344" t="s">
        <v>241</v>
      </c>
      <c r="L16" s="375" t="s">
        <v>11</v>
      </c>
      <c r="M16" s="344" t="s">
        <v>81</v>
      </c>
      <c r="N16" s="363" t="str">
        <f t="shared" si="1"/>
        <v>AUD9MMTOIS</v>
      </c>
      <c r="O16" s="363" t="str">
        <v>AUD9MMTOIS=ICAA</v>
      </c>
      <c r="P16" s="352" t="s">
        <v>255</v>
      </c>
      <c r="Q16" s="352" t="s">
        <v>255</v>
      </c>
      <c r="R16" s="342" t="e">
        <f t="shared" si="5"/>
        <v>#NUM!</v>
      </c>
      <c r="S16" s="342" t="e">
        <f t="shared" si="6"/>
        <v>#NUM!</v>
      </c>
      <c r="T16" s="150"/>
      <c r="U16" s="342" t="e">
        <v>#NUM!</v>
      </c>
      <c r="V16" s="150"/>
      <c r="W16" s="342" t="e">
        <v>#NUM!</v>
      </c>
      <c r="X16" s="343">
        <f>_xll.qlSimpleQuoteSetValue(F16,W16/100,Trigger)</f>
        <v>0</v>
      </c>
      <c r="Y16" s="70"/>
    </row>
    <row r="17" spans="1:25" x14ac:dyDescent="0.2">
      <c r="A17" s="69"/>
      <c r="B17" s="75" t="str">
        <f t="shared" si="2"/>
        <v>MT</v>
      </c>
      <c r="C17" s="75" t="str">
        <f t="shared" si="3"/>
        <v>OIS</v>
      </c>
      <c r="D17" s="75" t="str">
        <f t="shared" si="4"/>
        <v>10M</v>
      </c>
      <c r="E17" s="93" t="str">
        <f t="shared" si="0"/>
        <v>AUDMTOIS10M_Quote</v>
      </c>
      <c r="F17" s="75" t="str">
        <f>_xll.qlSimpleQuote(E17,,RateTickValue,Permanent,Trigger,ObjectOverwrite)</f>
        <v>AUDMTOIS10M_Quote#0001</v>
      </c>
      <c r="G17" s="164" t="str">
        <f>_xll.ohRangeRetrieveError(F17)</f>
        <v/>
      </c>
      <c r="H17" s="140"/>
      <c r="J17" s="69"/>
      <c r="K17" s="344" t="s">
        <v>241</v>
      </c>
      <c r="L17" s="375" t="s">
        <v>10</v>
      </c>
      <c r="M17" s="344" t="s">
        <v>81</v>
      </c>
      <c r="N17" s="363" t="str">
        <f t="shared" si="1"/>
        <v>AUD10MMTOIS</v>
      </c>
      <c r="O17" s="363" t="str">
        <v>AUD10MMTOIS=ICAA</v>
      </c>
      <c r="P17" s="352" t="s">
        <v>255</v>
      </c>
      <c r="Q17" s="352" t="s">
        <v>255</v>
      </c>
      <c r="R17" s="342" t="e">
        <f t="shared" si="5"/>
        <v>#NUM!</v>
      </c>
      <c r="S17" s="342" t="e">
        <f t="shared" si="6"/>
        <v>#NUM!</v>
      </c>
      <c r="T17" s="150"/>
      <c r="U17" s="342" t="e">
        <v>#NUM!</v>
      </c>
      <c r="V17" s="150"/>
      <c r="W17" s="342" t="e">
        <v>#NUM!</v>
      </c>
      <c r="X17" s="343">
        <f>_xll.qlSimpleQuoteSetValue(F17,W17/100,Trigger)</f>
        <v>0</v>
      </c>
      <c r="Y17" s="70"/>
    </row>
    <row r="18" spans="1:25" x14ac:dyDescent="0.2">
      <c r="A18" s="69"/>
      <c r="B18" s="75" t="str">
        <f t="shared" si="2"/>
        <v>MT</v>
      </c>
      <c r="C18" s="75" t="str">
        <f t="shared" si="3"/>
        <v>OIS</v>
      </c>
      <c r="D18" s="75" t="str">
        <f t="shared" si="4"/>
        <v>11M</v>
      </c>
      <c r="E18" s="93" t="str">
        <f t="shared" si="0"/>
        <v>AUDMTOIS11M_Quote</v>
      </c>
      <c r="F18" s="75" t="str">
        <f>_xll.qlSimpleQuote(E18,,RateTickValue,Permanent,Trigger,ObjectOverwrite)</f>
        <v>AUDMTOIS11M_Quote#0001</v>
      </c>
      <c r="G18" s="164" t="str">
        <f>_xll.ohRangeRetrieveError(F18)</f>
        <v/>
      </c>
      <c r="H18" s="140"/>
      <c r="J18" s="69"/>
      <c r="K18" s="344" t="s">
        <v>241</v>
      </c>
      <c r="L18" s="375" t="s">
        <v>9</v>
      </c>
      <c r="M18" s="344" t="s">
        <v>81</v>
      </c>
      <c r="N18" s="363" t="str">
        <f t="shared" si="1"/>
        <v>AUD11MMTOIS</v>
      </c>
      <c r="O18" s="363" t="str">
        <v>AUD11MMTOIS=ICAA</v>
      </c>
      <c r="P18" s="352" t="s">
        <v>255</v>
      </c>
      <c r="Q18" s="352" t="s">
        <v>255</v>
      </c>
      <c r="R18" s="342" t="e">
        <f t="shared" si="5"/>
        <v>#NUM!</v>
      </c>
      <c r="S18" s="342" t="e">
        <f t="shared" si="6"/>
        <v>#NUM!</v>
      </c>
      <c r="T18" s="150"/>
      <c r="U18" s="342" t="e">
        <v>#NUM!</v>
      </c>
      <c r="V18" s="150"/>
      <c r="W18" s="342" t="e">
        <v>#NUM!</v>
      </c>
      <c r="X18" s="343">
        <f>_xll.qlSimpleQuoteSetValue(F18,W18/100,Trigger)</f>
        <v>0</v>
      </c>
      <c r="Y18" s="70"/>
    </row>
    <row r="19" spans="1:25" x14ac:dyDescent="0.2">
      <c r="A19" s="69"/>
      <c r="B19" s="75" t="str">
        <f t="shared" si="2"/>
        <v>MT</v>
      </c>
      <c r="C19" s="75" t="str">
        <f t="shared" si="3"/>
        <v>OIS</v>
      </c>
      <c r="D19" s="75" t="str">
        <f t="shared" si="4"/>
        <v>1Y</v>
      </c>
      <c r="E19" s="93" t="str">
        <f t="shared" si="0"/>
        <v>AUDMTOIS1Y_Quote</v>
      </c>
      <c r="F19" s="75" t="str">
        <f>_xll.qlSimpleQuote(E19,,RateTickValue,Permanent,Trigger,ObjectOverwrite)</f>
        <v>AUDMTOIS1Y_Quote#0001</v>
      </c>
      <c r="G19" s="164" t="str">
        <f>_xll.ohRangeRetrieveError(F19)</f>
        <v/>
      </c>
      <c r="H19" s="140"/>
      <c r="J19" s="69"/>
      <c r="K19" s="344" t="s">
        <v>241</v>
      </c>
      <c r="L19" s="375" t="s">
        <v>8</v>
      </c>
      <c r="M19" s="344" t="s">
        <v>81</v>
      </c>
      <c r="N19" s="363" t="str">
        <f t="shared" si="1"/>
        <v>AUD1YMTOIS</v>
      </c>
      <c r="O19" s="363" t="str">
        <v>AUD1YMTOIS=ICAA</v>
      </c>
      <c r="P19" s="352">
        <v>1.903</v>
      </c>
      <c r="Q19" s="352">
        <v>1.9530000000000001</v>
      </c>
      <c r="R19" s="342">
        <f t="shared" si="5"/>
        <v>1.9279999999999999</v>
      </c>
      <c r="S19" s="342">
        <f t="shared" si="6"/>
        <v>4.9999999999999822E-2</v>
      </c>
      <c r="T19" s="150"/>
      <c r="U19" s="342">
        <v>1.9279999999999999</v>
      </c>
      <c r="V19" s="150"/>
      <c r="W19" s="342">
        <v>1.9279999999999999</v>
      </c>
      <c r="X19" s="343" t="e">
        <f>_xll.qlSimpleQuoteSetValue(F19,W19/100,Trigger)</f>
        <v>#N/A</v>
      </c>
      <c r="Y19" s="70"/>
    </row>
    <row r="20" spans="1:25" x14ac:dyDescent="0.2">
      <c r="A20" s="69"/>
      <c r="B20" s="75" t="str">
        <f t="shared" si="2"/>
        <v>MT</v>
      </c>
      <c r="C20" s="75" t="str">
        <f t="shared" si="3"/>
        <v>OIS</v>
      </c>
      <c r="D20" s="75" t="str">
        <f t="shared" si="4"/>
        <v>13M</v>
      </c>
      <c r="E20" s="93" t="str">
        <f t="shared" si="0"/>
        <v>AUDMTOIS13M_Quote</v>
      </c>
      <c r="F20" s="75" t="str">
        <f>_xll.qlSimpleQuote(E20,,RateTickValue,Permanent,Trigger,ObjectOverwrite)</f>
        <v>AUDMTOIS13M_Quote#0001</v>
      </c>
      <c r="G20" s="164" t="str">
        <f>_xll.ohRangeRetrieveError(F20)</f>
        <v/>
      </c>
      <c r="H20" s="140"/>
      <c r="J20" s="69"/>
      <c r="K20" s="344" t="s">
        <v>241</v>
      </c>
      <c r="L20" s="375" t="s">
        <v>98</v>
      </c>
      <c r="M20" s="344" t="s">
        <v>81</v>
      </c>
      <c r="N20" s="363" t="str">
        <f t="shared" si="1"/>
        <v>AUD13MMTOIS</v>
      </c>
      <c r="O20" s="363" t="str">
        <v>AUD13MMTOIS=ICAA</v>
      </c>
      <c r="P20" s="352" t="s">
        <v>255</v>
      </c>
      <c r="Q20" s="352" t="s">
        <v>255</v>
      </c>
      <c r="R20" s="342" t="e">
        <f t="shared" si="5"/>
        <v>#NUM!</v>
      </c>
      <c r="S20" s="342" t="e">
        <f t="shared" si="6"/>
        <v>#NUM!</v>
      </c>
      <c r="T20" s="150"/>
      <c r="U20" s="342" t="e">
        <v>#NUM!</v>
      </c>
      <c r="V20" s="150"/>
      <c r="W20" s="342" t="e">
        <v>#NUM!</v>
      </c>
      <c r="X20" s="343">
        <f>_xll.qlSimpleQuoteSetValue(F20,W20/100,Trigger)</f>
        <v>0</v>
      </c>
      <c r="Y20" s="70"/>
    </row>
    <row r="21" spans="1:25" x14ac:dyDescent="0.2">
      <c r="A21" s="69"/>
      <c r="B21" s="75" t="str">
        <f t="shared" si="2"/>
        <v>MT</v>
      </c>
      <c r="C21" s="75" t="str">
        <f t="shared" si="3"/>
        <v>OIS</v>
      </c>
      <c r="D21" s="75" t="str">
        <f t="shared" si="4"/>
        <v>14M</v>
      </c>
      <c r="E21" s="93" t="str">
        <f t="shared" si="0"/>
        <v>AUDMTOIS14M_Quote</v>
      </c>
      <c r="F21" s="75" t="str">
        <f>_xll.qlSimpleQuote(E21,,RateTickValue,Permanent,Trigger,ObjectOverwrite)</f>
        <v>AUDMTOIS14M_Quote#0001</v>
      </c>
      <c r="G21" s="164" t="str">
        <f>_xll.ohRangeRetrieveError(F21)</f>
        <v/>
      </c>
      <c r="H21" s="140"/>
      <c r="J21" s="69"/>
      <c r="K21" s="344" t="s">
        <v>241</v>
      </c>
      <c r="L21" s="375" t="s">
        <v>97</v>
      </c>
      <c r="M21" s="344" t="s">
        <v>81</v>
      </c>
      <c r="N21" s="363" t="str">
        <f t="shared" si="1"/>
        <v>AUD14MMTOIS</v>
      </c>
      <c r="O21" s="363" t="str">
        <v>AUD14MMTOIS=ICAA</v>
      </c>
      <c r="P21" s="352" t="s">
        <v>255</v>
      </c>
      <c r="Q21" s="352" t="s">
        <v>255</v>
      </c>
      <c r="R21" s="342" t="e">
        <f t="shared" si="5"/>
        <v>#NUM!</v>
      </c>
      <c r="S21" s="342" t="e">
        <f t="shared" si="6"/>
        <v>#NUM!</v>
      </c>
      <c r="T21" s="150"/>
      <c r="U21" s="342" t="e">
        <v>#NUM!</v>
      </c>
      <c r="V21" s="150"/>
      <c r="W21" s="342" t="e">
        <v>#NUM!</v>
      </c>
      <c r="X21" s="343">
        <f>_xll.qlSimpleQuoteSetValue(F21,W21/100,Trigger)</f>
        <v>0</v>
      </c>
      <c r="Y21" s="70"/>
    </row>
    <row r="22" spans="1:25" x14ac:dyDescent="0.2">
      <c r="A22" s="69"/>
      <c r="B22" s="75" t="str">
        <f t="shared" si="2"/>
        <v>MT</v>
      </c>
      <c r="C22" s="75" t="str">
        <f t="shared" si="3"/>
        <v>OIS</v>
      </c>
      <c r="D22" s="75" t="str">
        <f t="shared" si="4"/>
        <v>15M</v>
      </c>
      <c r="E22" s="93" t="str">
        <f t="shared" si="0"/>
        <v>AUDMTOIS15M_Quote</v>
      </c>
      <c r="F22" s="75" t="str">
        <f>_xll.qlSimpleQuote(E22,,RateTickValue,Permanent,Trigger,ObjectOverwrite)</f>
        <v>AUDMTOIS15M_Quote#0001</v>
      </c>
      <c r="G22" s="164" t="str">
        <f>_xll.ohRangeRetrieveError(F22)</f>
        <v/>
      </c>
      <c r="H22" s="140"/>
      <c r="J22" s="69"/>
      <c r="K22" s="344" t="s">
        <v>241</v>
      </c>
      <c r="L22" s="375" t="s">
        <v>66</v>
      </c>
      <c r="M22" s="344" t="s">
        <v>81</v>
      </c>
      <c r="N22" s="363" t="str">
        <f t="shared" si="1"/>
        <v>AUD15MMTOIS</v>
      </c>
      <c r="O22" s="363" t="str">
        <v>AUD15MMTOIS=ICAA</v>
      </c>
      <c r="P22" s="352" t="s">
        <v>255</v>
      </c>
      <c r="Q22" s="352" t="s">
        <v>255</v>
      </c>
      <c r="R22" s="342" t="e">
        <f t="shared" si="5"/>
        <v>#NUM!</v>
      </c>
      <c r="S22" s="342" t="e">
        <f t="shared" si="6"/>
        <v>#NUM!</v>
      </c>
      <c r="T22" s="150"/>
      <c r="U22" s="342" t="e">
        <v>#NUM!</v>
      </c>
      <c r="V22" s="150"/>
      <c r="W22" s="342" t="e">
        <v>#NUM!</v>
      </c>
      <c r="X22" s="343">
        <f>_xll.qlSimpleQuoteSetValue(F22,W22/100,Trigger)</f>
        <v>0</v>
      </c>
      <c r="Y22" s="70"/>
    </row>
    <row r="23" spans="1:25" x14ac:dyDescent="0.2">
      <c r="A23" s="69"/>
      <c r="B23" s="75" t="str">
        <f t="shared" si="2"/>
        <v>MT</v>
      </c>
      <c r="C23" s="75" t="str">
        <f t="shared" si="3"/>
        <v>OIS</v>
      </c>
      <c r="D23" s="75" t="str">
        <f t="shared" si="4"/>
        <v>16M</v>
      </c>
      <c r="E23" s="93" t="str">
        <f t="shared" si="0"/>
        <v>AUDMTOIS16M_Quote</v>
      </c>
      <c r="F23" s="75" t="str">
        <f>_xll.qlSimpleQuote(E23,,RateTickValue,Permanent,Trigger,ObjectOverwrite)</f>
        <v>AUDMTOIS16M_Quote#0001</v>
      </c>
      <c r="G23" s="164" t="str">
        <f>_xll.ohRangeRetrieveError(F23)</f>
        <v/>
      </c>
      <c r="H23" s="140"/>
      <c r="J23" s="69"/>
      <c r="K23" s="344" t="s">
        <v>241</v>
      </c>
      <c r="L23" s="375" t="s">
        <v>96</v>
      </c>
      <c r="M23" s="344" t="s">
        <v>81</v>
      </c>
      <c r="N23" s="363" t="str">
        <f t="shared" si="1"/>
        <v>AUD16MMTOIS</v>
      </c>
      <c r="O23" s="363" t="str">
        <v>AUD16MMTOIS=ICAA</v>
      </c>
      <c r="P23" s="352" t="s">
        <v>255</v>
      </c>
      <c r="Q23" s="352" t="s">
        <v>255</v>
      </c>
      <c r="R23" s="342" t="e">
        <f t="shared" si="5"/>
        <v>#NUM!</v>
      </c>
      <c r="S23" s="342" t="e">
        <f t="shared" si="6"/>
        <v>#NUM!</v>
      </c>
      <c r="T23" s="150"/>
      <c r="U23" s="342" t="e">
        <v>#NUM!</v>
      </c>
      <c r="V23" s="150"/>
      <c r="W23" s="342" t="e">
        <v>#NUM!</v>
      </c>
      <c r="X23" s="343">
        <f>_xll.qlSimpleQuoteSetValue(F23,W23/100,Trigger)</f>
        <v>0</v>
      </c>
      <c r="Y23" s="70"/>
    </row>
    <row r="24" spans="1:25" x14ac:dyDescent="0.2">
      <c r="A24" s="69"/>
      <c r="B24" s="75" t="str">
        <f t="shared" si="2"/>
        <v>MT</v>
      </c>
      <c r="C24" s="75" t="str">
        <f t="shared" si="3"/>
        <v>OIS</v>
      </c>
      <c r="D24" s="75" t="str">
        <f t="shared" si="4"/>
        <v>17M</v>
      </c>
      <c r="E24" s="93" t="str">
        <f t="shared" si="0"/>
        <v>AUDMTOIS17M_Quote</v>
      </c>
      <c r="F24" s="75" t="str">
        <f>_xll.qlSimpleQuote(E24,,RateTickValue,Permanent,Trigger,ObjectOverwrite)</f>
        <v>AUDMTOIS17M_Quote#0001</v>
      </c>
      <c r="G24" s="164" t="str">
        <f>_xll.ohRangeRetrieveError(F24)</f>
        <v/>
      </c>
      <c r="H24" s="140"/>
      <c r="J24" s="69"/>
      <c r="K24" s="344" t="s">
        <v>241</v>
      </c>
      <c r="L24" s="375" t="s">
        <v>95</v>
      </c>
      <c r="M24" s="344" t="s">
        <v>81</v>
      </c>
      <c r="N24" s="363" t="str">
        <f t="shared" si="1"/>
        <v>AUD17MMTOIS</v>
      </c>
      <c r="O24" s="363" t="str">
        <v>AUD17MMTOIS=ICAA</v>
      </c>
      <c r="P24" s="352" t="s">
        <v>255</v>
      </c>
      <c r="Q24" s="352" t="s">
        <v>255</v>
      </c>
      <c r="R24" s="342" t="e">
        <f t="shared" si="5"/>
        <v>#NUM!</v>
      </c>
      <c r="S24" s="342" t="e">
        <f t="shared" si="6"/>
        <v>#NUM!</v>
      </c>
      <c r="T24" s="150"/>
      <c r="U24" s="342" t="e">
        <v>#NUM!</v>
      </c>
      <c r="V24" s="150"/>
      <c r="W24" s="342" t="e">
        <v>#NUM!</v>
      </c>
      <c r="X24" s="343">
        <f>_xll.qlSimpleQuoteSetValue(F24,W24/100,Trigger)</f>
        <v>0</v>
      </c>
      <c r="Y24" s="70"/>
    </row>
    <row r="25" spans="1:25" x14ac:dyDescent="0.2">
      <c r="A25" s="69"/>
      <c r="B25" s="75" t="str">
        <f t="shared" si="2"/>
        <v>MT</v>
      </c>
      <c r="C25" s="75" t="str">
        <f t="shared" si="3"/>
        <v>OIS</v>
      </c>
      <c r="D25" s="75" t="str">
        <f t="shared" si="4"/>
        <v>18M</v>
      </c>
      <c r="E25" s="93" t="str">
        <f t="shared" si="0"/>
        <v>AUDMTOIS18M_Quote</v>
      </c>
      <c r="F25" s="75" t="str">
        <f>_xll.qlSimpleQuote(E25,,RateTickValue,Permanent,Trigger,ObjectOverwrite)</f>
        <v>AUDMTOIS18M_Quote#0001</v>
      </c>
      <c r="G25" s="164" t="str">
        <f>_xll.ohRangeRetrieveError(F25)</f>
        <v/>
      </c>
      <c r="H25" s="140"/>
      <c r="J25" s="69"/>
      <c r="K25" s="344" t="s">
        <v>241</v>
      </c>
      <c r="L25" s="375" t="s">
        <v>65</v>
      </c>
      <c r="M25" s="344" t="s">
        <v>81</v>
      </c>
      <c r="N25" s="363" t="str">
        <f t="shared" si="1"/>
        <v>AUD18MMTOIS</v>
      </c>
      <c r="O25" s="363" t="str">
        <v>AUD18MMTOIS=ICAA</v>
      </c>
      <c r="P25" s="352">
        <v>1.915</v>
      </c>
      <c r="Q25" s="352">
        <v>1.9650000000000001</v>
      </c>
      <c r="R25" s="342">
        <f t="shared" si="5"/>
        <v>1.94</v>
      </c>
      <c r="S25" s="342">
        <f t="shared" si="6"/>
        <v>4.9999999999999822E-2</v>
      </c>
      <c r="T25" s="150"/>
      <c r="U25" s="342">
        <v>1.94</v>
      </c>
      <c r="V25" s="150"/>
      <c r="W25" s="342">
        <v>1.94</v>
      </c>
      <c r="X25" s="343" t="e">
        <f>_xll.qlSimpleQuoteSetValue(F25,W25/100,Trigger)</f>
        <v>#N/A</v>
      </c>
      <c r="Y25" s="70"/>
    </row>
    <row r="26" spans="1:25" x14ac:dyDescent="0.2">
      <c r="A26" s="69"/>
      <c r="B26" s="75" t="str">
        <f t="shared" si="2"/>
        <v>MT</v>
      </c>
      <c r="C26" s="75" t="str">
        <f t="shared" si="3"/>
        <v>OIS</v>
      </c>
      <c r="D26" s="75" t="str">
        <f t="shared" si="4"/>
        <v>19M</v>
      </c>
      <c r="E26" s="93" t="str">
        <f t="shared" si="0"/>
        <v>AUDMTOIS19M_Quote</v>
      </c>
      <c r="F26" s="75" t="str">
        <f>_xll.qlSimpleQuote(E26,,RateTickValue,Permanent,Trigger,ObjectOverwrite)</f>
        <v>AUDMTOIS19M_Quote#0001</v>
      </c>
      <c r="G26" s="164" t="str">
        <f>_xll.ohRangeRetrieveError(F26)</f>
        <v/>
      </c>
      <c r="H26" s="140"/>
      <c r="J26" s="69"/>
      <c r="K26" s="344" t="s">
        <v>241</v>
      </c>
      <c r="L26" s="375" t="s">
        <v>94</v>
      </c>
      <c r="M26" s="344" t="s">
        <v>81</v>
      </c>
      <c r="N26" s="363" t="str">
        <f t="shared" si="1"/>
        <v>AUD19MMTOIS</v>
      </c>
      <c r="O26" s="363" t="str">
        <v>AUD19MMTOIS=ICAA</v>
      </c>
      <c r="P26" s="352" t="s">
        <v>255</v>
      </c>
      <c r="Q26" s="352" t="s">
        <v>255</v>
      </c>
      <c r="R26" s="342" t="e">
        <f t="shared" si="5"/>
        <v>#NUM!</v>
      </c>
      <c r="S26" s="342" t="e">
        <f t="shared" si="6"/>
        <v>#NUM!</v>
      </c>
      <c r="T26" s="150"/>
      <c r="U26" s="342" t="e">
        <v>#NUM!</v>
      </c>
      <c r="V26" s="150"/>
      <c r="W26" s="342" t="e">
        <v>#NUM!</v>
      </c>
      <c r="X26" s="343">
        <f>_xll.qlSimpleQuoteSetValue(F26,W26/100,Trigger)</f>
        <v>0</v>
      </c>
      <c r="Y26" s="70"/>
    </row>
    <row r="27" spans="1:25" x14ac:dyDescent="0.2">
      <c r="A27" s="69"/>
      <c r="B27" s="75" t="str">
        <f t="shared" si="2"/>
        <v>MT</v>
      </c>
      <c r="C27" s="75" t="str">
        <f t="shared" si="3"/>
        <v>OIS</v>
      </c>
      <c r="D27" s="75" t="str">
        <f t="shared" si="4"/>
        <v>20M</v>
      </c>
      <c r="E27" s="93" t="str">
        <f t="shared" si="0"/>
        <v>AUDMTOIS20M_Quote</v>
      </c>
      <c r="F27" s="75" t="str">
        <f>_xll.qlSimpleQuote(E27,,RateTickValue,Permanent,Trigger,ObjectOverwrite)</f>
        <v>AUDMTOIS20M_Quote#0001</v>
      </c>
      <c r="G27" s="164" t="str">
        <f>_xll.ohRangeRetrieveError(F27)</f>
        <v/>
      </c>
      <c r="H27" s="140"/>
      <c r="J27" s="69"/>
      <c r="K27" s="344" t="s">
        <v>241</v>
      </c>
      <c r="L27" s="375" t="s">
        <v>93</v>
      </c>
      <c r="M27" s="344" t="s">
        <v>81</v>
      </c>
      <c r="N27" s="363" t="str">
        <f t="shared" si="1"/>
        <v>AUD20MMTOIS</v>
      </c>
      <c r="O27" s="363" t="str">
        <v>AUD20MMTOIS=ICAA</v>
      </c>
      <c r="P27" s="352" t="s">
        <v>255</v>
      </c>
      <c r="Q27" s="352" t="s">
        <v>255</v>
      </c>
      <c r="R27" s="342" t="e">
        <f t="shared" si="5"/>
        <v>#NUM!</v>
      </c>
      <c r="S27" s="342" t="e">
        <f t="shared" si="6"/>
        <v>#NUM!</v>
      </c>
      <c r="T27" s="150"/>
      <c r="U27" s="342" t="e">
        <v>#NUM!</v>
      </c>
      <c r="V27" s="150"/>
      <c r="W27" s="342" t="e">
        <v>#NUM!</v>
      </c>
      <c r="X27" s="343">
        <f>_xll.qlSimpleQuoteSetValue(F27,W27/100,Trigger)</f>
        <v>0</v>
      </c>
      <c r="Y27" s="70"/>
    </row>
    <row r="28" spans="1:25" x14ac:dyDescent="0.2">
      <c r="A28" s="69"/>
      <c r="B28" s="75" t="str">
        <f t="shared" si="2"/>
        <v>MT</v>
      </c>
      <c r="C28" s="75" t="str">
        <f t="shared" si="3"/>
        <v>OIS</v>
      </c>
      <c r="D28" s="75" t="str">
        <f t="shared" si="4"/>
        <v>21M</v>
      </c>
      <c r="E28" s="93" t="str">
        <f t="shared" si="0"/>
        <v>AUDMTOIS21M_Quote</v>
      </c>
      <c r="F28" s="75" t="str">
        <f>_xll.qlSimpleQuote(E28,,RateTickValue,Permanent,Trigger,ObjectOverwrite)</f>
        <v>AUDMTOIS21M_Quote#0001</v>
      </c>
      <c r="G28" s="164" t="str">
        <f>_xll.ohRangeRetrieveError(F28)</f>
        <v/>
      </c>
      <c r="H28" s="140"/>
      <c r="J28" s="69"/>
      <c r="K28" s="344" t="s">
        <v>241</v>
      </c>
      <c r="L28" s="375" t="s">
        <v>64</v>
      </c>
      <c r="M28" s="344" t="s">
        <v>81</v>
      </c>
      <c r="N28" s="363" t="str">
        <f t="shared" si="1"/>
        <v>AUD21MMTOIS</v>
      </c>
      <c r="O28" s="363" t="str">
        <v>AUD21MMTOIS=ICAA</v>
      </c>
      <c r="P28" s="352" t="s">
        <v>255</v>
      </c>
      <c r="Q28" s="352" t="s">
        <v>255</v>
      </c>
      <c r="R28" s="342" t="e">
        <f t="shared" si="5"/>
        <v>#NUM!</v>
      </c>
      <c r="S28" s="342" t="e">
        <f t="shared" si="6"/>
        <v>#NUM!</v>
      </c>
      <c r="T28" s="150"/>
      <c r="U28" s="342" t="e">
        <v>#NUM!</v>
      </c>
      <c r="V28" s="150"/>
      <c r="W28" s="342" t="e">
        <v>#NUM!</v>
      </c>
      <c r="X28" s="343">
        <f>_xll.qlSimpleQuoteSetValue(F28,W28/100,Trigger)</f>
        <v>0</v>
      </c>
      <c r="Y28" s="70"/>
    </row>
    <row r="29" spans="1:25" x14ac:dyDescent="0.2">
      <c r="A29" s="69"/>
      <c r="B29" s="75" t="str">
        <f t="shared" si="2"/>
        <v>MT</v>
      </c>
      <c r="C29" s="75" t="str">
        <f t="shared" si="3"/>
        <v>OIS</v>
      </c>
      <c r="D29" s="75" t="str">
        <f t="shared" si="4"/>
        <v>22M</v>
      </c>
      <c r="E29" s="93" t="str">
        <f t="shared" si="0"/>
        <v>AUDMTOIS22M_Quote</v>
      </c>
      <c r="F29" s="75" t="str">
        <f>_xll.qlSimpleQuote(E29,,RateTickValue,Permanent,Trigger,ObjectOverwrite)</f>
        <v>AUDMTOIS22M_Quote#0001</v>
      </c>
      <c r="G29" s="164" t="str">
        <f>_xll.ohRangeRetrieveError(F29)</f>
        <v/>
      </c>
      <c r="H29" s="140"/>
      <c r="J29" s="69"/>
      <c r="K29" s="344" t="s">
        <v>241</v>
      </c>
      <c r="L29" s="375" t="s">
        <v>92</v>
      </c>
      <c r="M29" s="344" t="s">
        <v>81</v>
      </c>
      <c r="N29" s="363" t="str">
        <f t="shared" si="1"/>
        <v>AUD22MMTOIS</v>
      </c>
      <c r="O29" s="363" t="str">
        <v>AUD22MMTOIS=ICAA</v>
      </c>
      <c r="P29" s="352" t="s">
        <v>255</v>
      </c>
      <c r="Q29" s="352" t="s">
        <v>255</v>
      </c>
      <c r="R29" s="342" t="e">
        <f t="shared" si="5"/>
        <v>#NUM!</v>
      </c>
      <c r="S29" s="342" t="e">
        <f t="shared" si="6"/>
        <v>#NUM!</v>
      </c>
      <c r="T29" s="150"/>
      <c r="U29" s="342" t="e">
        <v>#NUM!</v>
      </c>
      <c r="V29" s="150"/>
      <c r="W29" s="342" t="e">
        <v>#NUM!</v>
      </c>
      <c r="X29" s="343">
        <f>_xll.qlSimpleQuoteSetValue(F29,W29/100,Trigger)</f>
        <v>0</v>
      </c>
      <c r="Y29" s="70"/>
    </row>
    <row r="30" spans="1:25" x14ac:dyDescent="0.2">
      <c r="A30" s="69"/>
      <c r="B30" s="75" t="str">
        <f t="shared" si="2"/>
        <v>MT</v>
      </c>
      <c r="C30" s="75" t="str">
        <f t="shared" si="3"/>
        <v>OIS</v>
      </c>
      <c r="D30" s="75" t="str">
        <f t="shared" si="4"/>
        <v>23M</v>
      </c>
      <c r="E30" s="93" t="str">
        <f t="shared" si="0"/>
        <v>AUDMTOIS23M_Quote</v>
      </c>
      <c r="F30" s="75" t="str">
        <f>_xll.qlSimpleQuote(E30,,RateTickValue,Permanent,Trigger,ObjectOverwrite)</f>
        <v>AUDMTOIS23M_Quote#0001</v>
      </c>
      <c r="G30" s="164" t="str">
        <f>_xll.ohRangeRetrieveError(F30)</f>
        <v/>
      </c>
      <c r="H30" s="140"/>
      <c r="J30" s="69"/>
      <c r="K30" s="344" t="s">
        <v>241</v>
      </c>
      <c r="L30" s="375" t="s">
        <v>91</v>
      </c>
      <c r="M30" s="344" t="s">
        <v>81</v>
      </c>
      <c r="N30" s="363" t="str">
        <f t="shared" si="1"/>
        <v>AUD23MMTOIS</v>
      </c>
      <c r="O30" s="363" t="str">
        <v>AUD23MMTOIS=ICAA</v>
      </c>
      <c r="P30" s="352" t="s">
        <v>255</v>
      </c>
      <c r="Q30" s="352" t="s">
        <v>255</v>
      </c>
      <c r="R30" s="342" t="e">
        <f t="shared" si="5"/>
        <v>#NUM!</v>
      </c>
      <c r="S30" s="342" t="e">
        <f t="shared" si="6"/>
        <v>#NUM!</v>
      </c>
      <c r="T30" s="150"/>
      <c r="U30" s="342" t="e">
        <v>#NUM!</v>
      </c>
      <c r="V30" s="150"/>
      <c r="W30" s="342" t="e">
        <v>#NUM!</v>
      </c>
      <c r="X30" s="343">
        <f>_xll.qlSimpleQuoteSetValue(F30,W30/100,Trigger)</f>
        <v>0</v>
      </c>
      <c r="Y30" s="70"/>
    </row>
    <row r="31" spans="1:25" x14ac:dyDescent="0.2">
      <c r="A31" s="69"/>
      <c r="B31" s="75" t="str">
        <f t="shared" si="2"/>
        <v>MT</v>
      </c>
      <c r="C31" s="75" t="str">
        <f t="shared" si="3"/>
        <v>OIS</v>
      </c>
      <c r="D31" s="75" t="str">
        <f t="shared" si="4"/>
        <v>2Y</v>
      </c>
      <c r="E31" s="93" t="str">
        <f t="shared" si="0"/>
        <v>AUDMTOIS2Y_Quote</v>
      </c>
      <c r="F31" s="75" t="str">
        <f>_xll.qlSimpleQuote(E31,,RateTickValue,Permanent,Trigger,ObjectOverwrite)</f>
        <v>AUDMTOIS2Y_Quote#0001</v>
      </c>
      <c r="G31" s="164" t="str">
        <f>_xll.ohRangeRetrieveError(F31)</f>
        <v/>
      </c>
      <c r="H31" s="140"/>
      <c r="J31" s="69"/>
      <c r="K31" s="344" t="s">
        <v>241</v>
      </c>
      <c r="L31" s="375" t="s">
        <v>58</v>
      </c>
      <c r="M31" s="344" t="s">
        <v>81</v>
      </c>
      <c r="N31" s="363" t="str">
        <f t="shared" si="1"/>
        <v>AUD2YMTOIS</v>
      </c>
      <c r="O31" s="363" t="str">
        <v>AUD2YMTOIS=ICAA</v>
      </c>
      <c r="P31" s="352">
        <v>1.9650000000000001</v>
      </c>
      <c r="Q31" s="352">
        <v>2.0150000000000001</v>
      </c>
      <c r="R31" s="342">
        <f t="shared" si="5"/>
        <v>1.9900000000000002</v>
      </c>
      <c r="S31" s="342">
        <f t="shared" si="6"/>
        <v>5.0000000000000266E-2</v>
      </c>
      <c r="T31" s="150"/>
      <c r="U31" s="342">
        <v>1.9900000000000002</v>
      </c>
      <c r="V31" s="150"/>
      <c r="W31" s="342">
        <v>1.9900000000000002</v>
      </c>
      <c r="X31" s="343" t="e">
        <f>_xll.qlSimpleQuoteSetValue(F31,W31/100,Trigger)</f>
        <v>#N/A</v>
      </c>
      <c r="Y31" s="70"/>
    </row>
    <row r="32" spans="1:25" x14ac:dyDescent="0.2">
      <c r="A32" s="69"/>
      <c r="B32" s="75" t="str">
        <f t="shared" si="2"/>
        <v>MT</v>
      </c>
      <c r="C32" s="75" t="str">
        <f t="shared" si="3"/>
        <v>OIS</v>
      </c>
      <c r="D32" s="75" t="str">
        <f t="shared" si="4"/>
        <v>27M</v>
      </c>
      <c r="E32" s="93" t="str">
        <f t="shared" si="0"/>
        <v>AUDMTOIS27M_Quote</v>
      </c>
      <c r="F32" s="75" t="str">
        <f>_xll.qlSimpleQuote(E32,,RateTickValue,Permanent,Trigger,ObjectOverwrite)</f>
        <v>AUDMTOIS27M_Quote#0001</v>
      </c>
      <c r="G32" s="164" t="str">
        <f>_xll.ohRangeRetrieveError(F32)</f>
        <v/>
      </c>
      <c r="H32" s="140"/>
      <c r="J32" s="69"/>
      <c r="K32" s="344" t="s">
        <v>241</v>
      </c>
      <c r="L32" s="375" t="s">
        <v>90</v>
      </c>
      <c r="M32" s="344" t="s">
        <v>81</v>
      </c>
      <c r="N32" s="363" t="str">
        <f t="shared" si="1"/>
        <v>AUD27MMTOIS</v>
      </c>
      <c r="O32" s="363" t="str">
        <v>AUD27MMTOIS=ICAA</v>
      </c>
      <c r="P32" s="352" t="s">
        <v>255</v>
      </c>
      <c r="Q32" s="352" t="s">
        <v>255</v>
      </c>
      <c r="R32" s="342" t="e">
        <f t="shared" si="5"/>
        <v>#NUM!</v>
      </c>
      <c r="S32" s="342" t="e">
        <f t="shared" si="6"/>
        <v>#NUM!</v>
      </c>
      <c r="T32" s="150"/>
      <c r="U32" s="342" t="e">
        <v>#NUM!</v>
      </c>
      <c r="V32" s="150"/>
      <c r="W32" s="342" t="e">
        <v>#NUM!</v>
      </c>
      <c r="X32" s="343">
        <f>_xll.qlSimpleQuoteSetValue(F32,W32/100,Trigger)</f>
        <v>0</v>
      </c>
      <c r="Y32" s="70"/>
    </row>
    <row r="33" spans="1:25" x14ac:dyDescent="0.2">
      <c r="A33" s="69"/>
      <c r="B33" s="75" t="str">
        <f t="shared" si="2"/>
        <v>MT</v>
      </c>
      <c r="C33" s="75" t="str">
        <f t="shared" si="3"/>
        <v>OIS</v>
      </c>
      <c r="D33" s="75" t="str">
        <f t="shared" si="4"/>
        <v>30M</v>
      </c>
      <c r="E33" s="93" t="str">
        <f t="shared" si="0"/>
        <v>AUDMTOIS30M_Quote</v>
      </c>
      <c r="F33" s="75" t="str">
        <f>_xll.qlSimpleQuote(E33,,RateTickValue,Permanent,Trigger,ObjectOverwrite)</f>
        <v>AUDMTOIS30M_Quote#0001</v>
      </c>
      <c r="G33" s="164" t="str">
        <f>_xll.ohRangeRetrieveError(F33)</f>
        <v/>
      </c>
      <c r="H33" s="140"/>
      <c r="J33" s="69"/>
      <c r="K33" s="344" t="s">
        <v>241</v>
      </c>
      <c r="L33" s="375" t="s">
        <v>89</v>
      </c>
      <c r="M33" s="344" t="s">
        <v>81</v>
      </c>
      <c r="N33" s="363" t="str">
        <f t="shared" si="1"/>
        <v>AUD30MMTOIS</v>
      </c>
      <c r="O33" s="363" t="str">
        <v>AUD30MMTOIS=ICAA</v>
      </c>
      <c r="P33" s="352" t="s">
        <v>255</v>
      </c>
      <c r="Q33" s="352" t="s">
        <v>255</v>
      </c>
      <c r="R33" s="342" t="e">
        <f t="shared" si="5"/>
        <v>#NUM!</v>
      </c>
      <c r="S33" s="342" t="e">
        <f t="shared" si="6"/>
        <v>#NUM!</v>
      </c>
      <c r="T33" s="150"/>
      <c r="U33" s="342" t="e">
        <v>#NUM!</v>
      </c>
      <c r="V33" s="150"/>
      <c r="W33" s="342" t="e">
        <v>#NUM!</v>
      </c>
      <c r="X33" s="343">
        <f>_xll.qlSimpleQuoteSetValue(F33,W33/100,Trigger)</f>
        <v>0</v>
      </c>
      <c r="Y33" s="70"/>
    </row>
    <row r="34" spans="1:25" x14ac:dyDescent="0.2">
      <c r="A34" s="69"/>
      <c r="B34" s="75" t="str">
        <f t="shared" si="2"/>
        <v>MT</v>
      </c>
      <c r="C34" s="75" t="str">
        <f t="shared" si="3"/>
        <v>OIS</v>
      </c>
      <c r="D34" s="75" t="str">
        <f t="shared" si="4"/>
        <v>33M</v>
      </c>
      <c r="E34" s="93" t="str">
        <f t="shared" si="0"/>
        <v>AUDMTOIS33M_Quote</v>
      </c>
      <c r="F34" s="75" t="str">
        <f>_xll.qlSimpleQuote(E34,,RateTickValue,Permanent,Trigger,ObjectOverwrite)</f>
        <v>AUDMTOIS33M_Quote#0001</v>
      </c>
      <c r="G34" s="164" t="str">
        <f>_xll.ohRangeRetrieveError(F34)</f>
        <v/>
      </c>
      <c r="H34" s="140"/>
      <c r="J34" s="69"/>
      <c r="K34" s="344" t="s">
        <v>241</v>
      </c>
      <c r="L34" s="375" t="s">
        <v>88</v>
      </c>
      <c r="M34" s="344" t="s">
        <v>81</v>
      </c>
      <c r="N34" s="363" t="str">
        <f t="shared" si="1"/>
        <v>AUD33MMTOIS</v>
      </c>
      <c r="O34" s="363" t="str">
        <v>AUD33MMTOIS=ICAA</v>
      </c>
      <c r="P34" s="352" t="s">
        <v>255</v>
      </c>
      <c r="Q34" s="352" t="s">
        <v>255</v>
      </c>
      <c r="R34" s="342" t="e">
        <f t="shared" si="5"/>
        <v>#NUM!</v>
      </c>
      <c r="S34" s="342" t="e">
        <f t="shared" si="6"/>
        <v>#NUM!</v>
      </c>
      <c r="T34" s="150"/>
      <c r="U34" s="342" t="e">
        <v>#NUM!</v>
      </c>
      <c r="V34" s="150"/>
      <c r="W34" s="342" t="e">
        <v>#NUM!</v>
      </c>
      <c r="X34" s="343">
        <f>_xll.qlSimpleQuoteSetValue(F34,W34/100,Trigger)</f>
        <v>0</v>
      </c>
      <c r="Y34" s="70"/>
    </row>
    <row r="35" spans="1:25" x14ac:dyDescent="0.2">
      <c r="A35" s="69"/>
      <c r="B35" s="75" t="str">
        <f t="shared" si="2"/>
        <v>MT</v>
      </c>
      <c r="C35" s="75" t="str">
        <f t="shared" si="3"/>
        <v>OIS</v>
      </c>
      <c r="D35" s="75" t="str">
        <f t="shared" si="4"/>
        <v>3Y</v>
      </c>
      <c r="E35" s="93" t="str">
        <f t="shared" si="0"/>
        <v>AUDMTOIS3Y_Quote</v>
      </c>
      <c r="F35" s="75" t="str">
        <f>_xll.qlSimpleQuote(E35,,RateTickValue,Permanent,Trigger,ObjectOverwrite)</f>
        <v>AUDMTOIS3Y_Quote#0001</v>
      </c>
      <c r="G35" s="164" t="str">
        <f>_xll.ohRangeRetrieveError(F35)</f>
        <v/>
      </c>
      <c r="H35" s="140"/>
      <c r="J35" s="69"/>
      <c r="K35" s="344" t="s">
        <v>241</v>
      </c>
      <c r="L35" s="375" t="s">
        <v>57</v>
      </c>
      <c r="M35" s="344" t="s">
        <v>81</v>
      </c>
      <c r="N35" s="363" t="str">
        <f t="shared" si="1"/>
        <v>AUD3YMTOIS</v>
      </c>
      <c r="O35" s="363" t="str">
        <v>AUD3YMTOIS=ICAA</v>
      </c>
      <c r="P35" s="352">
        <v>2.11</v>
      </c>
      <c r="Q35" s="352">
        <v>2.16</v>
      </c>
      <c r="R35" s="342">
        <f t="shared" si="5"/>
        <v>2.1349999999999998</v>
      </c>
      <c r="S35" s="342">
        <f t="shared" si="6"/>
        <v>4.9999999999999822E-2</v>
      </c>
      <c r="T35" s="150"/>
      <c r="U35" s="342">
        <v>2.1349999999999998</v>
      </c>
      <c r="V35" s="150"/>
      <c r="W35" s="342">
        <v>2.1349999999999998</v>
      </c>
      <c r="X35" s="343" t="e">
        <f>_xll.qlSimpleQuoteSetValue(F35,W35/100,Trigger)</f>
        <v>#N/A</v>
      </c>
      <c r="Y35" s="70"/>
    </row>
    <row r="36" spans="1:25" x14ac:dyDescent="0.2">
      <c r="A36" s="69"/>
      <c r="B36" s="75" t="str">
        <f t="shared" si="2"/>
        <v>MT</v>
      </c>
      <c r="C36" s="75" t="str">
        <f t="shared" si="3"/>
        <v>OIS</v>
      </c>
      <c r="D36" s="75" t="str">
        <f t="shared" si="4"/>
        <v>39M</v>
      </c>
      <c r="E36" s="93" t="str">
        <f t="shared" si="0"/>
        <v>AUDMTOIS39M_Quote</v>
      </c>
      <c r="F36" s="75" t="str">
        <f>_xll.qlSimpleQuote(E36,,RateTickValue,Permanent,Trigger,ObjectOverwrite)</f>
        <v>AUDMTOIS39M_Quote#0001</v>
      </c>
      <c r="G36" s="164" t="str">
        <f>_xll.ohRangeRetrieveError(F36)</f>
        <v/>
      </c>
      <c r="H36" s="140"/>
      <c r="J36" s="69"/>
      <c r="K36" s="344" t="s">
        <v>241</v>
      </c>
      <c r="L36" s="375" t="s">
        <v>87</v>
      </c>
      <c r="M36" s="344" t="s">
        <v>81</v>
      </c>
      <c r="N36" s="363" t="str">
        <f t="shared" si="1"/>
        <v>AUD39MMTOIS</v>
      </c>
      <c r="O36" s="363" t="str">
        <v>AUD39MMTOIS=ICAA</v>
      </c>
      <c r="P36" s="352" t="s">
        <v>255</v>
      </c>
      <c r="Q36" s="352" t="s">
        <v>255</v>
      </c>
      <c r="R36" s="342" t="e">
        <f t="shared" si="5"/>
        <v>#NUM!</v>
      </c>
      <c r="S36" s="342" t="e">
        <f t="shared" si="6"/>
        <v>#NUM!</v>
      </c>
      <c r="T36" s="150"/>
      <c r="U36" s="342" t="e">
        <v>#NUM!</v>
      </c>
      <c r="V36" s="150"/>
      <c r="W36" s="342" t="e">
        <v>#NUM!</v>
      </c>
      <c r="X36" s="343">
        <f>_xll.qlSimpleQuoteSetValue(F36,W36/100,Trigger)</f>
        <v>0</v>
      </c>
      <c r="Y36" s="70"/>
    </row>
    <row r="37" spans="1:25" x14ac:dyDescent="0.2">
      <c r="A37" s="69"/>
      <c r="B37" s="75" t="str">
        <f t="shared" si="2"/>
        <v>MT</v>
      </c>
      <c r="C37" s="75" t="str">
        <f t="shared" si="3"/>
        <v>OIS</v>
      </c>
      <c r="D37" s="75" t="str">
        <f t="shared" si="4"/>
        <v>42M</v>
      </c>
      <c r="E37" s="93" t="str">
        <f t="shared" ref="E37:E58" si="7">Currency&amp;B37&amp;$C37&amp;$D37&amp;QuoteSuffix</f>
        <v>AUDMTOIS42M_Quote</v>
      </c>
      <c r="F37" s="75" t="str">
        <f>_xll.qlSimpleQuote(E37,,RateTickValue,Permanent,Trigger,ObjectOverwrite)</f>
        <v>AUDMTOIS42M_Quote#0001</v>
      </c>
      <c r="G37" s="164" t="str">
        <f>_xll.ohRangeRetrieveError(F37)</f>
        <v/>
      </c>
      <c r="H37" s="140"/>
      <c r="J37" s="69"/>
      <c r="K37" s="344" t="s">
        <v>241</v>
      </c>
      <c r="L37" s="375" t="s">
        <v>86</v>
      </c>
      <c r="M37" s="344" t="s">
        <v>81</v>
      </c>
      <c r="N37" s="363" t="str">
        <f t="shared" ref="N37:N58" si="8">Currency&amp;$L37&amp;K37&amp;$M37</f>
        <v>AUD42MMTOIS</v>
      </c>
      <c r="O37" s="363" t="str">
        <v>AUD42MMTOIS=ICAA</v>
      </c>
      <c r="P37" s="352" t="s">
        <v>255</v>
      </c>
      <c r="Q37" s="352" t="s">
        <v>255</v>
      </c>
      <c r="R37" s="342" t="e">
        <f t="shared" si="5"/>
        <v>#NUM!</v>
      </c>
      <c r="S37" s="342" t="e">
        <f t="shared" si="6"/>
        <v>#NUM!</v>
      </c>
      <c r="T37" s="150"/>
      <c r="U37" s="342" t="e">
        <v>#NUM!</v>
      </c>
      <c r="V37" s="150"/>
      <c r="W37" s="342" t="e">
        <v>#NUM!</v>
      </c>
      <c r="X37" s="343">
        <f>_xll.qlSimpleQuoteSetValue(F37,W37/100,Trigger)</f>
        <v>0</v>
      </c>
      <c r="Y37" s="70"/>
    </row>
    <row r="38" spans="1:25" x14ac:dyDescent="0.2">
      <c r="A38" s="69"/>
      <c r="B38" s="75" t="str">
        <f t="shared" si="2"/>
        <v>MT</v>
      </c>
      <c r="C38" s="75" t="str">
        <f t="shared" si="3"/>
        <v>OIS</v>
      </c>
      <c r="D38" s="75" t="str">
        <f t="shared" si="4"/>
        <v>45M</v>
      </c>
      <c r="E38" s="93" t="str">
        <f t="shared" si="7"/>
        <v>AUDMTOIS45M_Quote</v>
      </c>
      <c r="F38" s="75" t="str">
        <f>_xll.qlSimpleQuote(E38,,RateTickValue,Permanent,Trigger,ObjectOverwrite)</f>
        <v>AUDMTOIS45M_Quote#0001</v>
      </c>
      <c r="G38" s="164" t="str">
        <f>_xll.ohRangeRetrieveError(F38)</f>
        <v/>
      </c>
      <c r="H38" s="140"/>
      <c r="J38" s="69"/>
      <c r="K38" s="344" t="s">
        <v>241</v>
      </c>
      <c r="L38" s="375" t="s">
        <v>85</v>
      </c>
      <c r="M38" s="344" t="s">
        <v>81</v>
      </c>
      <c r="N38" s="363" t="str">
        <f t="shared" si="8"/>
        <v>AUD45MMTOIS</v>
      </c>
      <c r="O38" s="363" t="str">
        <v>AUD45MMTOIS=ICAA</v>
      </c>
      <c r="P38" s="352" t="s">
        <v>255</v>
      </c>
      <c r="Q38" s="352" t="s">
        <v>255</v>
      </c>
      <c r="R38" s="342" t="e">
        <f t="shared" si="5"/>
        <v>#NUM!</v>
      </c>
      <c r="S38" s="342" t="e">
        <f t="shared" si="6"/>
        <v>#NUM!</v>
      </c>
      <c r="T38" s="150"/>
      <c r="U38" s="342" t="e">
        <v>#NUM!</v>
      </c>
      <c r="V38" s="150"/>
      <c r="W38" s="342" t="e">
        <v>#NUM!</v>
      </c>
      <c r="X38" s="343">
        <f>_xll.qlSimpleQuoteSetValue(F38,W38/100,Trigger)</f>
        <v>0</v>
      </c>
      <c r="Y38" s="70"/>
    </row>
    <row r="39" spans="1:25" x14ac:dyDescent="0.2">
      <c r="A39" s="69"/>
      <c r="B39" s="75" t="str">
        <f t="shared" si="2"/>
        <v>MT</v>
      </c>
      <c r="C39" s="75" t="str">
        <f t="shared" si="3"/>
        <v>OIS</v>
      </c>
      <c r="D39" s="75" t="str">
        <f t="shared" si="4"/>
        <v>4Y</v>
      </c>
      <c r="E39" s="93" t="str">
        <f t="shared" si="7"/>
        <v>AUDMTOIS4Y_Quote</v>
      </c>
      <c r="F39" s="75" t="str">
        <f>_xll.qlSimpleQuote(E39,,RateTickValue,Permanent,Trigger,ObjectOverwrite)</f>
        <v>AUDMTOIS4Y_Quote#0001</v>
      </c>
      <c r="G39" s="164" t="str">
        <f>_xll.ohRangeRetrieveError(F39)</f>
        <v/>
      </c>
      <c r="H39" s="140"/>
      <c r="J39" s="69"/>
      <c r="K39" s="344" t="s">
        <v>241</v>
      </c>
      <c r="L39" s="375" t="s">
        <v>56</v>
      </c>
      <c r="M39" s="344" t="s">
        <v>81</v>
      </c>
      <c r="N39" s="363" t="str">
        <f t="shared" si="8"/>
        <v>AUD4YMTOIS</v>
      </c>
      <c r="O39" s="363" t="str">
        <v>AUD4YMTOIS=ICAA</v>
      </c>
      <c r="P39" s="352">
        <v>2.2749999999999999</v>
      </c>
      <c r="Q39" s="352">
        <v>2.3250000000000002</v>
      </c>
      <c r="R39" s="342">
        <f t="shared" si="5"/>
        <v>2.2999999999999998</v>
      </c>
      <c r="S39" s="342">
        <f t="shared" si="6"/>
        <v>4.9999999999999822E-2</v>
      </c>
      <c r="T39" s="150"/>
      <c r="U39" s="342">
        <v>2.2999999999999998</v>
      </c>
      <c r="V39" s="150"/>
      <c r="W39" s="342">
        <v>2.2999999999999998</v>
      </c>
      <c r="X39" s="343" t="e">
        <f>_xll.qlSimpleQuoteSetValue(F39,W39/100,Trigger)</f>
        <v>#N/A</v>
      </c>
      <c r="Y39" s="70"/>
    </row>
    <row r="40" spans="1:25" x14ac:dyDescent="0.2">
      <c r="A40" s="69"/>
      <c r="B40" s="75" t="str">
        <f t="shared" si="2"/>
        <v>MT</v>
      </c>
      <c r="C40" s="75" t="str">
        <f t="shared" si="3"/>
        <v>OIS</v>
      </c>
      <c r="D40" s="75" t="str">
        <f t="shared" si="4"/>
        <v>51M</v>
      </c>
      <c r="E40" s="93" t="str">
        <f t="shared" si="7"/>
        <v>AUDMTOIS51M_Quote</v>
      </c>
      <c r="F40" s="75" t="str">
        <f>_xll.qlSimpleQuote(E40,,RateTickValue,Permanent,Trigger,ObjectOverwrite)</f>
        <v>AUDMTOIS51M_Quote#0001</v>
      </c>
      <c r="G40" s="164" t="str">
        <f>_xll.ohRangeRetrieveError(F40)</f>
        <v/>
      </c>
      <c r="H40" s="140"/>
      <c r="J40" s="69"/>
      <c r="K40" s="344" t="s">
        <v>241</v>
      </c>
      <c r="L40" s="375" t="s">
        <v>84</v>
      </c>
      <c r="M40" s="344" t="s">
        <v>81</v>
      </c>
      <c r="N40" s="363" t="str">
        <f t="shared" si="8"/>
        <v>AUD51MMTOIS</v>
      </c>
      <c r="O40" s="363" t="str">
        <v>AUD51MMTOIS=ICAA</v>
      </c>
      <c r="P40" s="352" t="s">
        <v>255</v>
      </c>
      <c r="Q40" s="352" t="s">
        <v>255</v>
      </c>
      <c r="R40" s="342" t="e">
        <f t="shared" si="5"/>
        <v>#NUM!</v>
      </c>
      <c r="S40" s="342" t="e">
        <f t="shared" si="6"/>
        <v>#NUM!</v>
      </c>
      <c r="T40" s="150"/>
      <c r="U40" s="342" t="e">
        <v>#NUM!</v>
      </c>
      <c r="V40" s="150"/>
      <c r="W40" s="342" t="e">
        <v>#NUM!</v>
      </c>
      <c r="X40" s="343">
        <f>_xll.qlSimpleQuoteSetValue(F40,W40/100,Trigger)</f>
        <v>0</v>
      </c>
      <c r="Y40" s="70"/>
    </row>
    <row r="41" spans="1:25" x14ac:dyDescent="0.2">
      <c r="A41" s="69"/>
      <c r="B41" s="75" t="str">
        <f t="shared" si="2"/>
        <v>MT</v>
      </c>
      <c r="C41" s="75" t="str">
        <f t="shared" si="3"/>
        <v>OIS</v>
      </c>
      <c r="D41" s="75" t="str">
        <f t="shared" si="4"/>
        <v>54M</v>
      </c>
      <c r="E41" s="93" t="str">
        <f t="shared" si="7"/>
        <v>AUDMTOIS54M_Quote</v>
      </c>
      <c r="F41" s="75" t="str">
        <f>_xll.qlSimpleQuote(E41,,RateTickValue,Permanent,Trigger,ObjectOverwrite)</f>
        <v>AUDMTOIS54M_Quote#0001</v>
      </c>
      <c r="G41" s="164" t="str">
        <f>_xll.ohRangeRetrieveError(F41)</f>
        <v/>
      </c>
      <c r="H41" s="140"/>
      <c r="J41" s="69"/>
      <c r="K41" s="344" t="s">
        <v>241</v>
      </c>
      <c r="L41" s="375" t="s">
        <v>83</v>
      </c>
      <c r="M41" s="344" t="s">
        <v>81</v>
      </c>
      <c r="N41" s="363" t="str">
        <f t="shared" si="8"/>
        <v>AUD54MMTOIS</v>
      </c>
      <c r="O41" s="363" t="str">
        <v>AUD54MMTOIS=ICAA</v>
      </c>
      <c r="P41" s="352" t="s">
        <v>255</v>
      </c>
      <c r="Q41" s="352" t="s">
        <v>255</v>
      </c>
      <c r="R41" s="342" t="e">
        <f t="shared" si="5"/>
        <v>#NUM!</v>
      </c>
      <c r="S41" s="342" t="e">
        <f t="shared" si="6"/>
        <v>#NUM!</v>
      </c>
      <c r="T41" s="150"/>
      <c r="U41" s="342" t="e">
        <v>#NUM!</v>
      </c>
      <c r="V41" s="150"/>
      <c r="W41" s="342" t="e">
        <v>#NUM!</v>
      </c>
      <c r="X41" s="343">
        <f>_xll.qlSimpleQuoteSetValue(F41,W41/100,Trigger)</f>
        <v>0</v>
      </c>
      <c r="Y41" s="70"/>
    </row>
    <row r="42" spans="1:25" x14ac:dyDescent="0.2">
      <c r="A42" s="69"/>
      <c r="B42" s="75" t="str">
        <f t="shared" si="2"/>
        <v>MT</v>
      </c>
      <c r="C42" s="75" t="str">
        <f t="shared" si="3"/>
        <v>OIS</v>
      </c>
      <c r="D42" s="75" t="str">
        <f t="shared" si="4"/>
        <v>57M</v>
      </c>
      <c r="E42" s="93" t="str">
        <f t="shared" si="7"/>
        <v>AUDMTOIS57M_Quote</v>
      </c>
      <c r="F42" s="75" t="str">
        <f>_xll.qlSimpleQuote(E42,,RateTickValue,Permanent,Trigger,ObjectOverwrite)</f>
        <v>AUDMTOIS57M_Quote#0001</v>
      </c>
      <c r="G42" s="164" t="str">
        <f>_xll.ohRangeRetrieveError(F42)</f>
        <v/>
      </c>
      <c r="H42" s="140"/>
      <c r="J42" s="69"/>
      <c r="K42" s="344" t="s">
        <v>241</v>
      </c>
      <c r="L42" s="375" t="s">
        <v>82</v>
      </c>
      <c r="M42" s="344" t="s">
        <v>81</v>
      </c>
      <c r="N42" s="363" t="str">
        <f t="shared" si="8"/>
        <v>AUD57MMTOIS</v>
      </c>
      <c r="O42" s="363" t="str">
        <v>AUD57MMTOIS=ICAA</v>
      </c>
      <c r="P42" s="352" t="s">
        <v>255</v>
      </c>
      <c r="Q42" s="352" t="s">
        <v>255</v>
      </c>
      <c r="R42" s="342" t="e">
        <f t="shared" si="5"/>
        <v>#NUM!</v>
      </c>
      <c r="S42" s="342" t="e">
        <f t="shared" si="6"/>
        <v>#NUM!</v>
      </c>
      <c r="T42" s="150"/>
      <c r="U42" s="342" t="e">
        <v>#NUM!</v>
      </c>
      <c r="V42" s="150"/>
      <c r="W42" s="342" t="e">
        <v>#NUM!</v>
      </c>
      <c r="X42" s="343">
        <f>_xll.qlSimpleQuoteSetValue(F42,W42/100,Trigger)</f>
        <v>0</v>
      </c>
      <c r="Y42" s="70"/>
    </row>
    <row r="43" spans="1:25" x14ac:dyDescent="0.2">
      <c r="A43" s="69"/>
      <c r="B43" s="75" t="str">
        <f t="shared" si="2"/>
        <v>MT</v>
      </c>
      <c r="C43" s="75" t="str">
        <f t="shared" si="3"/>
        <v>OIS</v>
      </c>
      <c r="D43" s="75" t="str">
        <f t="shared" si="4"/>
        <v>5Y</v>
      </c>
      <c r="E43" s="93" t="str">
        <f t="shared" si="7"/>
        <v>AUDMTOIS5Y_Quote</v>
      </c>
      <c r="F43" s="75" t="str">
        <f>_xll.qlSimpleQuote(E43,,RateTickValue,Permanent,Trigger,ObjectOverwrite)</f>
        <v>AUDMTOIS5Y_Quote#0001</v>
      </c>
      <c r="G43" s="164" t="str">
        <f>_xll.ohRangeRetrieveError(F43)</f>
        <v/>
      </c>
      <c r="H43" s="140"/>
      <c r="J43" s="69"/>
      <c r="K43" s="344" t="s">
        <v>241</v>
      </c>
      <c r="L43" s="375" t="s">
        <v>55</v>
      </c>
      <c r="M43" s="344" t="s">
        <v>81</v>
      </c>
      <c r="N43" s="363" t="str">
        <f t="shared" si="8"/>
        <v>AUD5YMTOIS</v>
      </c>
      <c r="O43" s="363" t="str">
        <v>AUD5YMTOIS=ICAA</v>
      </c>
      <c r="P43" s="352">
        <v>2.4630000000000001</v>
      </c>
      <c r="Q43" s="352">
        <v>2.5129999999999999</v>
      </c>
      <c r="R43" s="342">
        <f t="shared" si="5"/>
        <v>2.488</v>
      </c>
      <c r="S43" s="342">
        <f t="shared" si="6"/>
        <v>4.9999999999999822E-2</v>
      </c>
      <c r="T43" s="150"/>
      <c r="U43" s="342">
        <v>2.488</v>
      </c>
      <c r="V43" s="150"/>
      <c r="W43" s="342">
        <v>2.488</v>
      </c>
      <c r="X43" s="343" t="e">
        <f>_xll.qlSimpleQuoteSetValue(F43,W43/100,Trigger)</f>
        <v>#N/A</v>
      </c>
      <c r="Y43" s="70"/>
    </row>
    <row r="44" spans="1:25" x14ac:dyDescent="0.2">
      <c r="A44" s="69"/>
      <c r="B44" s="75" t="str">
        <f t="shared" si="2"/>
        <v>MT</v>
      </c>
      <c r="C44" s="75" t="str">
        <f t="shared" si="3"/>
        <v>OIS</v>
      </c>
      <c r="D44" s="75" t="str">
        <f t="shared" si="4"/>
        <v>6Y</v>
      </c>
      <c r="E44" s="93" t="str">
        <f t="shared" si="7"/>
        <v>AUDMTOIS6Y_Quote</v>
      </c>
      <c r="F44" s="75" t="str">
        <f>_xll.qlSimpleQuote(E44,,RateTickValue,Permanent,Trigger,ObjectOverwrite)</f>
        <v>AUDMTOIS6Y_Quote#0001</v>
      </c>
      <c r="G44" s="164" t="str">
        <f>_xll.ohRangeRetrieveError(F44)</f>
        <v/>
      </c>
      <c r="H44" s="140"/>
      <c r="J44" s="69"/>
      <c r="K44" s="344" t="s">
        <v>241</v>
      </c>
      <c r="L44" s="375" t="s">
        <v>54</v>
      </c>
      <c r="M44" s="344" t="s">
        <v>81</v>
      </c>
      <c r="N44" s="363" t="str">
        <f t="shared" si="8"/>
        <v>AUD6YMTOIS</v>
      </c>
      <c r="O44" s="363" t="str">
        <v>AUD6YMTOIS=ICAA</v>
      </c>
      <c r="P44" s="352">
        <v>2.6280000000000001</v>
      </c>
      <c r="Q44" s="352">
        <v>2.6779999999999999</v>
      </c>
      <c r="R44" s="342">
        <f t="shared" si="5"/>
        <v>2.653</v>
      </c>
      <c r="S44" s="342">
        <f t="shared" si="6"/>
        <v>4.9999999999999822E-2</v>
      </c>
      <c r="T44" s="150"/>
      <c r="U44" s="342">
        <v>2.653</v>
      </c>
      <c r="V44" s="150"/>
      <c r="W44" s="342">
        <v>2.653</v>
      </c>
      <c r="X44" s="343" t="e">
        <f>_xll.qlSimpleQuoteSetValue(F44,W44/100,Trigger)</f>
        <v>#N/A</v>
      </c>
      <c r="Y44" s="70"/>
    </row>
    <row r="45" spans="1:25" x14ac:dyDescent="0.2">
      <c r="A45" s="69"/>
      <c r="B45" s="75" t="str">
        <f t="shared" si="2"/>
        <v>MT</v>
      </c>
      <c r="C45" s="75" t="str">
        <f t="shared" si="3"/>
        <v>OIS</v>
      </c>
      <c r="D45" s="75" t="str">
        <f t="shared" si="4"/>
        <v>7Y</v>
      </c>
      <c r="E45" s="93" t="str">
        <f t="shared" si="7"/>
        <v>AUDMTOIS7Y_Quote</v>
      </c>
      <c r="F45" s="75" t="str">
        <f>_xll.qlSimpleQuote(E45,,RateTickValue,Permanent,Trigger,ObjectOverwrite)</f>
        <v>AUDMTOIS7Y_Quote#0001</v>
      </c>
      <c r="G45" s="164" t="str">
        <f>_xll.ohRangeRetrieveError(F45)</f>
        <v/>
      </c>
      <c r="H45" s="140"/>
      <c r="J45" s="69"/>
      <c r="K45" s="344" t="s">
        <v>241</v>
      </c>
      <c r="L45" s="375" t="s">
        <v>53</v>
      </c>
      <c r="M45" s="344" t="s">
        <v>81</v>
      </c>
      <c r="N45" s="363" t="str">
        <f t="shared" si="8"/>
        <v>AUD7YMTOIS</v>
      </c>
      <c r="O45" s="363" t="str">
        <v>AUD7YMTOIS=ICAA</v>
      </c>
      <c r="P45" s="352">
        <v>2.7930000000000001</v>
      </c>
      <c r="Q45" s="352">
        <v>2.843</v>
      </c>
      <c r="R45" s="342">
        <f t="shared" si="5"/>
        <v>2.8180000000000001</v>
      </c>
      <c r="S45" s="342">
        <f t="shared" si="6"/>
        <v>4.9999999999999822E-2</v>
      </c>
      <c r="T45" s="150"/>
      <c r="U45" s="342">
        <v>2.8180000000000001</v>
      </c>
      <c r="V45" s="150"/>
      <c r="W45" s="342">
        <v>2.8180000000000001</v>
      </c>
      <c r="X45" s="343" t="e">
        <f>_xll.qlSimpleQuoteSetValue(F45,W45/100,Trigger)</f>
        <v>#N/A</v>
      </c>
      <c r="Y45" s="70"/>
    </row>
    <row r="46" spans="1:25" x14ac:dyDescent="0.2">
      <c r="A46" s="69"/>
      <c r="B46" s="75" t="str">
        <f t="shared" si="2"/>
        <v>MT</v>
      </c>
      <c r="C46" s="75" t="str">
        <f t="shared" si="3"/>
        <v>OIS</v>
      </c>
      <c r="D46" s="75" t="str">
        <f t="shared" si="4"/>
        <v>8Y</v>
      </c>
      <c r="E46" s="93" t="str">
        <f t="shared" si="7"/>
        <v>AUDMTOIS8Y_Quote</v>
      </c>
      <c r="F46" s="75" t="str">
        <f>_xll.qlSimpleQuote(E46,,RateTickValue,Permanent,Trigger,ObjectOverwrite)</f>
        <v>AUDMTOIS8Y_Quote#0001</v>
      </c>
      <c r="G46" s="164" t="str">
        <f>_xll.ohRangeRetrieveError(F46)</f>
        <v/>
      </c>
      <c r="H46" s="140"/>
      <c r="J46" s="69"/>
      <c r="K46" s="344" t="s">
        <v>241</v>
      </c>
      <c r="L46" s="375" t="s">
        <v>52</v>
      </c>
      <c r="M46" s="344" t="s">
        <v>81</v>
      </c>
      <c r="N46" s="363" t="str">
        <f t="shared" si="8"/>
        <v>AUD8YMTOIS</v>
      </c>
      <c r="O46" s="363" t="str">
        <v>AUD8YMTOIS=ICAA</v>
      </c>
      <c r="P46" s="352">
        <v>2.9</v>
      </c>
      <c r="Q46" s="352">
        <v>2.95</v>
      </c>
      <c r="R46" s="342">
        <f t="shared" si="5"/>
        <v>2.9249999999999998</v>
      </c>
      <c r="S46" s="342">
        <f t="shared" si="6"/>
        <v>4.9999999999999822E-2</v>
      </c>
      <c r="T46" s="150"/>
      <c r="U46" s="342">
        <v>2.9249999999999998</v>
      </c>
      <c r="V46" s="150"/>
      <c r="W46" s="342">
        <v>2.9249999999999998</v>
      </c>
      <c r="X46" s="343" t="e">
        <f>_xll.qlSimpleQuoteSetValue(F46,W46/100,Trigger)</f>
        <v>#N/A</v>
      </c>
      <c r="Y46" s="70"/>
    </row>
    <row r="47" spans="1:25" x14ac:dyDescent="0.2">
      <c r="A47" s="69"/>
      <c r="B47" s="75" t="str">
        <f t="shared" si="2"/>
        <v>MT</v>
      </c>
      <c r="C47" s="75" t="str">
        <f t="shared" si="3"/>
        <v>OIS</v>
      </c>
      <c r="D47" s="75" t="str">
        <f t="shared" si="4"/>
        <v>9Y</v>
      </c>
      <c r="E47" s="93" t="str">
        <f t="shared" si="7"/>
        <v>AUDMTOIS9Y_Quote</v>
      </c>
      <c r="F47" s="75" t="str">
        <f>_xll.qlSimpleQuote(E47,,RateTickValue,Permanent,Trigger,ObjectOverwrite)</f>
        <v>AUDMTOIS9Y_Quote#0001</v>
      </c>
      <c r="G47" s="164" t="str">
        <f>_xll.ohRangeRetrieveError(F47)</f>
        <v/>
      </c>
      <c r="H47" s="140"/>
      <c r="J47" s="69"/>
      <c r="K47" s="344" t="s">
        <v>241</v>
      </c>
      <c r="L47" s="375" t="s">
        <v>51</v>
      </c>
      <c r="M47" s="344" t="s">
        <v>81</v>
      </c>
      <c r="N47" s="363" t="str">
        <f t="shared" si="8"/>
        <v>AUD9YMTOIS</v>
      </c>
      <c r="O47" s="363" t="str">
        <v>AUD9YMTOIS=ICAA</v>
      </c>
      <c r="P47" s="352">
        <v>3.008</v>
      </c>
      <c r="Q47" s="352">
        <v>3.0580000000000003</v>
      </c>
      <c r="R47" s="342">
        <f t="shared" si="5"/>
        <v>3.0330000000000004</v>
      </c>
      <c r="S47" s="342">
        <f t="shared" si="6"/>
        <v>5.0000000000000711E-2</v>
      </c>
      <c r="T47" s="150"/>
      <c r="U47" s="342">
        <v>3.0330000000000004</v>
      </c>
      <c r="V47" s="150"/>
      <c r="W47" s="342">
        <v>3.0330000000000004</v>
      </c>
      <c r="X47" s="343" t="e">
        <f>_xll.qlSimpleQuoteSetValue(F47,W47/100,Trigger)</f>
        <v>#N/A</v>
      </c>
      <c r="Y47" s="70"/>
    </row>
    <row r="48" spans="1:25" x14ac:dyDescent="0.2">
      <c r="A48" s="69"/>
      <c r="B48" s="75" t="str">
        <f t="shared" si="2"/>
        <v>MT</v>
      </c>
      <c r="C48" s="75" t="str">
        <f t="shared" si="3"/>
        <v>OIS</v>
      </c>
      <c r="D48" s="75" t="str">
        <f t="shared" si="4"/>
        <v>10Y</v>
      </c>
      <c r="E48" s="93" t="str">
        <f t="shared" si="7"/>
        <v>AUDMTOIS10Y_Quote</v>
      </c>
      <c r="F48" s="75" t="str">
        <f>_xll.qlSimpleQuote(E48,,RateTickValue,Permanent,Trigger,ObjectOverwrite)</f>
        <v>AUDMTOIS10Y_Quote#0001</v>
      </c>
      <c r="G48" s="164" t="str">
        <f>_xll.ohRangeRetrieveError(F48)</f>
        <v/>
      </c>
      <c r="H48" s="140"/>
      <c r="J48" s="69"/>
      <c r="K48" s="344" t="s">
        <v>241</v>
      </c>
      <c r="L48" s="375" t="s">
        <v>50</v>
      </c>
      <c r="M48" s="344" t="s">
        <v>81</v>
      </c>
      <c r="N48" s="363" t="str">
        <f t="shared" si="8"/>
        <v>AUD10YMTOIS</v>
      </c>
      <c r="O48" s="363" t="str">
        <v>AUD10YMTOIS=ICAA</v>
      </c>
      <c r="P48" s="352">
        <v>3.1150000000000002</v>
      </c>
      <c r="Q48" s="352">
        <v>3.165</v>
      </c>
      <c r="R48" s="342">
        <f t="shared" si="5"/>
        <v>3.14</v>
      </c>
      <c r="S48" s="342">
        <f t="shared" si="6"/>
        <v>4.9999999999999822E-2</v>
      </c>
      <c r="T48" s="150"/>
      <c r="U48" s="342">
        <v>3.14</v>
      </c>
      <c r="V48" s="150"/>
      <c r="W48" s="342">
        <v>3.14</v>
      </c>
      <c r="X48" s="343" t="e">
        <f>_xll.qlSimpleQuoteSetValue(F48,W48/100,Trigger)</f>
        <v>#N/A</v>
      </c>
      <c r="Y48" s="70"/>
    </row>
    <row r="49" spans="1:25" x14ac:dyDescent="0.2">
      <c r="A49" s="69"/>
      <c r="B49" s="75" t="str">
        <f t="shared" si="2"/>
        <v>MT</v>
      </c>
      <c r="C49" s="75" t="str">
        <f t="shared" si="3"/>
        <v>OIS</v>
      </c>
      <c r="D49" s="75" t="str">
        <f t="shared" si="4"/>
        <v>12Y</v>
      </c>
      <c r="E49" s="93" t="str">
        <f t="shared" si="7"/>
        <v>AUDMTOIS12Y_Quote</v>
      </c>
      <c r="F49" s="75" t="str">
        <f>_xll.qlSimpleQuote(E49,,RateTickValue,Permanent,Trigger,ObjectOverwrite)</f>
        <v>AUDMTOIS12Y_Quote#0001</v>
      </c>
      <c r="G49" s="164" t="str">
        <f>_xll.ohRangeRetrieveError(F49)</f>
        <v/>
      </c>
      <c r="H49" s="140"/>
      <c r="J49" s="69"/>
      <c r="K49" s="344" t="s">
        <v>241</v>
      </c>
      <c r="L49" s="375" t="s">
        <v>48</v>
      </c>
      <c r="M49" s="344" t="s">
        <v>81</v>
      </c>
      <c r="N49" s="363" t="str">
        <f t="shared" si="8"/>
        <v>AUD12YMTOIS</v>
      </c>
      <c r="O49" s="363" t="str">
        <v>AUD12YMTOIS=ICAA</v>
      </c>
      <c r="P49" s="352">
        <v>3.2650000000000001</v>
      </c>
      <c r="Q49" s="352">
        <v>3.3149999999999999</v>
      </c>
      <c r="R49" s="342">
        <f t="shared" si="5"/>
        <v>3.29</v>
      </c>
      <c r="S49" s="342">
        <f t="shared" si="6"/>
        <v>4.9999999999999822E-2</v>
      </c>
      <c r="T49" s="150"/>
      <c r="U49" s="342">
        <v>3.29</v>
      </c>
      <c r="V49" s="150"/>
      <c r="W49" s="342">
        <v>3.29</v>
      </c>
      <c r="X49" s="343" t="e">
        <f>_xll.qlSimpleQuoteSetValue(F49,W49/100,Trigger)</f>
        <v>#N/A</v>
      </c>
      <c r="Y49" s="70"/>
    </row>
    <row r="50" spans="1:25" x14ac:dyDescent="0.2">
      <c r="A50" s="69"/>
      <c r="B50" s="75" t="str">
        <f t="shared" si="2"/>
        <v>MT</v>
      </c>
      <c r="C50" s="75" t="str">
        <f t="shared" si="3"/>
        <v>OIS</v>
      </c>
      <c r="D50" s="75" t="str">
        <f t="shared" si="4"/>
        <v>15Y</v>
      </c>
      <c r="E50" s="93" t="str">
        <f t="shared" si="7"/>
        <v>AUDMTOIS15Y_Quote</v>
      </c>
      <c r="F50" s="75" t="str">
        <f>_xll.qlSimpleQuote(E50,,RateTickValue,Permanent,Trigger,ObjectOverwrite)</f>
        <v>AUDMTOIS15Y_Quote#0001</v>
      </c>
      <c r="G50" s="164" t="str">
        <f>_xll.ohRangeRetrieveError(F50)</f>
        <v/>
      </c>
      <c r="H50" s="140"/>
      <c r="J50" s="69"/>
      <c r="K50" s="344" t="s">
        <v>241</v>
      </c>
      <c r="L50" s="375" t="s">
        <v>45</v>
      </c>
      <c r="M50" s="344" t="s">
        <v>81</v>
      </c>
      <c r="N50" s="363" t="str">
        <f t="shared" si="8"/>
        <v>AUD15YMTOIS</v>
      </c>
      <c r="O50" s="363" t="str">
        <v>AUD15YMTOIS=ICAA</v>
      </c>
      <c r="P50" s="352">
        <v>3.403</v>
      </c>
      <c r="Q50" s="352">
        <v>3.4530000000000003</v>
      </c>
      <c r="R50" s="342">
        <f t="shared" si="5"/>
        <v>3.4279999999999999</v>
      </c>
      <c r="S50" s="342">
        <f t="shared" si="6"/>
        <v>4.9999999999999822E-2</v>
      </c>
      <c r="T50" s="150"/>
      <c r="U50" s="342">
        <v>3.4279999999999999</v>
      </c>
      <c r="V50" s="150"/>
      <c r="W50" s="342">
        <v>3.4279999999999999</v>
      </c>
      <c r="X50" s="343" t="e">
        <f>_xll.qlSimpleQuoteSetValue(F50,W50/100,Trigger)</f>
        <v>#N/A</v>
      </c>
      <c r="Y50" s="70"/>
    </row>
    <row r="51" spans="1:25" x14ac:dyDescent="0.2">
      <c r="A51" s="69"/>
      <c r="B51" s="75" t="str">
        <f t="shared" si="2"/>
        <v>MT</v>
      </c>
      <c r="C51" s="75" t="str">
        <f t="shared" si="3"/>
        <v>OIS</v>
      </c>
      <c r="D51" s="75" t="str">
        <f t="shared" si="4"/>
        <v>20Y</v>
      </c>
      <c r="E51" s="93" t="str">
        <f t="shared" si="7"/>
        <v>AUDMTOIS20Y_Quote</v>
      </c>
      <c r="F51" s="75" t="str">
        <f>_xll.qlSimpleQuote(E51,,RateTickValue,Permanent,Trigger,ObjectOverwrite)</f>
        <v>AUDMTOIS20Y_Quote#0001</v>
      </c>
      <c r="G51" s="164" t="str">
        <f>_xll.ohRangeRetrieveError(F51)</f>
        <v/>
      </c>
      <c r="H51" s="140"/>
      <c r="J51" s="69"/>
      <c r="K51" s="344" t="s">
        <v>241</v>
      </c>
      <c r="L51" s="375" t="s">
        <v>40</v>
      </c>
      <c r="M51" s="344" t="s">
        <v>81</v>
      </c>
      <c r="N51" s="363" t="str">
        <f t="shared" si="8"/>
        <v>AUD20YMTOIS</v>
      </c>
      <c r="O51" s="363" t="str">
        <v>AUD20YMTOIS=ICAA</v>
      </c>
      <c r="P51" s="352">
        <v>3.5049999999999999</v>
      </c>
      <c r="Q51" s="352">
        <v>3.5550000000000002</v>
      </c>
      <c r="R51" s="342">
        <f t="shared" si="5"/>
        <v>3.5300000000000002</v>
      </c>
      <c r="S51" s="342">
        <f t="shared" si="6"/>
        <v>5.0000000000000711E-2</v>
      </c>
      <c r="T51" s="150"/>
      <c r="U51" s="342">
        <v>3.5300000000000002</v>
      </c>
      <c r="V51" s="150"/>
      <c r="W51" s="342">
        <v>3.5300000000000002</v>
      </c>
      <c r="X51" s="343" t="e">
        <f>_xll.qlSimpleQuoteSetValue(F51,W51/100,Trigger)</f>
        <v>#N/A</v>
      </c>
      <c r="Y51" s="70"/>
    </row>
    <row r="52" spans="1:25" x14ac:dyDescent="0.2">
      <c r="A52" s="69"/>
      <c r="B52" s="75" t="str">
        <f t="shared" si="2"/>
        <v>MT</v>
      </c>
      <c r="C52" s="75" t="str">
        <f t="shared" si="3"/>
        <v>OIS</v>
      </c>
      <c r="D52" s="75" t="str">
        <f t="shared" si="4"/>
        <v>25Y</v>
      </c>
      <c r="E52" s="93" t="str">
        <f t="shared" si="7"/>
        <v>AUDMTOIS25Y_Quote</v>
      </c>
      <c r="F52" s="75" t="str">
        <f>_xll.qlSimpleQuote(E52,,RateTickValue,Permanent,Trigger,ObjectOverwrite)</f>
        <v>AUDMTOIS25Y_Quote#0001</v>
      </c>
      <c r="G52" s="164" t="str">
        <f>_xll.ohRangeRetrieveError(F52)</f>
        <v/>
      </c>
      <c r="H52" s="140"/>
      <c r="J52" s="69"/>
      <c r="K52" s="344" t="s">
        <v>241</v>
      </c>
      <c r="L52" s="375" t="s">
        <v>35</v>
      </c>
      <c r="M52" s="344" t="s">
        <v>81</v>
      </c>
      <c r="N52" s="363" t="str">
        <f t="shared" si="8"/>
        <v>AUD25YMTOIS</v>
      </c>
      <c r="O52" s="363" t="str">
        <v>AUD25YMTOIS=ICAA</v>
      </c>
      <c r="P52" s="352">
        <v>3.5630000000000002</v>
      </c>
      <c r="Q52" s="352">
        <v>3.613</v>
      </c>
      <c r="R52" s="342">
        <f t="shared" si="5"/>
        <v>3.5880000000000001</v>
      </c>
      <c r="S52" s="342">
        <f t="shared" si="6"/>
        <v>4.9999999999999822E-2</v>
      </c>
      <c r="T52" s="150"/>
      <c r="U52" s="342">
        <v>3.5880000000000001</v>
      </c>
      <c r="V52" s="150"/>
      <c r="W52" s="342">
        <v>3.5880000000000001</v>
      </c>
      <c r="X52" s="343" t="e">
        <f>_xll.qlSimpleQuoteSetValue(F52,W52/100,Trigger)</f>
        <v>#N/A</v>
      </c>
      <c r="Y52" s="70"/>
    </row>
    <row r="53" spans="1:25" x14ac:dyDescent="0.2">
      <c r="A53" s="69"/>
      <c r="B53" s="75" t="str">
        <f t="shared" si="2"/>
        <v>MT</v>
      </c>
      <c r="C53" s="75" t="str">
        <f t="shared" si="3"/>
        <v>OIS</v>
      </c>
      <c r="D53" s="75" t="str">
        <f t="shared" si="4"/>
        <v>27Y</v>
      </c>
      <c r="E53" s="93" t="str">
        <f t="shared" si="7"/>
        <v>AUDMTOIS27Y_Quote</v>
      </c>
      <c r="F53" s="75" t="str">
        <f>_xll.qlSimpleQuote(E53,,RateTickValue,Permanent,Trigger,ObjectOverwrite)</f>
        <v>AUDMTOIS27Y_Quote#0001</v>
      </c>
      <c r="G53" s="164" t="str">
        <f>_xll.ohRangeRetrieveError(F53)</f>
        <v/>
      </c>
      <c r="H53" s="140"/>
      <c r="J53" s="69"/>
      <c r="K53" s="344" t="s">
        <v>241</v>
      </c>
      <c r="L53" s="375" t="s">
        <v>33</v>
      </c>
      <c r="M53" s="344" t="s">
        <v>81</v>
      </c>
      <c r="N53" s="363" t="str">
        <f t="shared" si="8"/>
        <v>AUD27YMTOIS</v>
      </c>
      <c r="O53" s="363" t="str">
        <v>AUD27YMTOIS=ICAA</v>
      </c>
      <c r="P53" s="352" t="s">
        <v>255</v>
      </c>
      <c r="Q53" s="352" t="s">
        <v>255</v>
      </c>
      <c r="R53" s="342" t="e">
        <f t="shared" si="5"/>
        <v>#NUM!</v>
      </c>
      <c r="S53" s="342" t="e">
        <f t="shared" si="6"/>
        <v>#NUM!</v>
      </c>
      <c r="T53" s="150"/>
      <c r="U53" s="342" t="e">
        <v>#NUM!</v>
      </c>
      <c r="V53" s="150"/>
      <c r="W53" s="342" t="e">
        <v>#NUM!</v>
      </c>
      <c r="X53" s="343">
        <f>_xll.qlSimpleQuoteSetValue(F53,W53/100,Trigger)</f>
        <v>0</v>
      </c>
      <c r="Y53" s="70"/>
    </row>
    <row r="54" spans="1:25" x14ac:dyDescent="0.2">
      <c r="A54" s="69"/>
      <c r="B54" s="75" t="str">
        <f t="shared" si="2"/>
        <v>MT</v>
      </c>
      <c r="C54" s="75" t="str">
        <f t="shared" si="3"/>
        <v>OIS</v>
      </c>
      <c r="D54" s="75" t="str">
        <f t="shared" si="4"/>
        <v>30Y</v>
      </c>
      <c r="E54" s="93" t="str">
        <f t="shared" si="7"/>
        <v>AUDMTOIS30Y_Quote</v>
      </c>
      <c r="F54" s="75" t="str">
        <f>_xll.qlSimpleQuote(E54,,RateTickValue,Permanent,Trigger,ObjectOverwrite)</f>
        <v>AUDMTOIS30Y_Quote#0001</v>
      </c>
      <c r="G54" s="164" t="str">
        <f>_xll.ohRangeRetrieveError(F54)</f>
        <v/>
      </c>
      <c r="H54" s="140"/>
      <c r="J54" s="69"/>
      <c r="K54" s="344" t="s">
        <v>241</v>
      </c>
      <c r="L54" s="375" t="s">
        <v>30</v>
      </c>
      <c r="M54" s="344" t="s">
        <v>81</v>
      </c>
      <c r="N54" s="363" t="str">
        <f t="shared" si="8"/>
        <v>AUD30YMTOIS</v>
      </c>
      <c r="O54" s="363" t="str">
        <v>AUD30YMTOIS=ICAA</v>
      </c>
      <c r="P54" s="352">
        <v>3.5700000000000003</v>
      </c>
      <c r="Q54" s="352">
        <v>3.62</v>
      </c>
      <c r="R54" s="342">
        <f t="shared" si="5"/>
        <v>3.5950000000000002</v>
      </c>
      <c r="S54" s="342">
        <f t="shared" si="6"/>
        <v>4.9999999999999822E-2</v>
      </c>
      <c r="T54" s="150"/>
      <c r="U54" s="342">
        <v>3.5950000000000002</v>
      </c>
      <c r="V54" s="150"/>
      <c r="W54" s="342">
        <v>3.5950000000000002</v>
      </c>
      <c r="X54" s="343" t="e">
        <f>_xll.qlSimpleQuoteSetValue(F54,W54/100,Trigger)</f>
        <v>#N/A</v>
      </c>
      <c r="Y54" s="70"/>
    </row>
    <row r="55" spans="1:25" x14ac:dyDescent="0.2">
      <c r="A55" s="69"/>
      <c r="B55" s="75" t="str">
        <f t="shared" si="2"/>
        <v>MT</v>
      </c>
      <c r="C55" s="75" t="str">
        <f t="shared" si="3"/>
        <v>OIS</v>
      </c>
      <c r="D55" s="75" t="str">
        <f t="shared" si="4"/>
        <v>35Y</v>
      </c>
      <c r="E55" s="93" t="str">
        <f t="shared" si="7"/>
        <v>AUDMTOIS35Y_Quote</v>
      </c>
      <c r="F55" s="75" t="str">
        <f>_xll.qlSimpleQuote(E55,,RateTickValue,Permanent,Trigger,ObjectOverwrite)</f>
        <v>AUDMTOIS35Y_Quote#0001</v>
      </c>
      <c r="G55" s="164" t="str">
        <f>_xll.ohRangeRetrieveError(F55)</f>
        <v/>
      </c>
      <c r="H55" s="140"/>
      <c r="J55" s="69"/>
      <c r="K55" s="344" t="s">
        <v>241</v>
      </c>
      <c r="L55" s="375" t="s">
        <v>29</v>
      </c>
      <c r="M55" s="344" t="s">
        <v>81</v>
      </c>
      <c r="N55" s="363" t="str">
        <f t="shared" si="8"/>
        <v>AUD35YMTOIS</v>
      </c>
      <c r="O55" s="363" t="str">
        <v>AUD35YMTOIS=ICAA</v>
      </c>
      <c r="P55" s="352" t="s">
        <v>255</v>
      </c>
      <c r="Q55" s="352" t="s">
        <v>255</v>
      </c>
      <c r="R55" s="342" t="e">
        <f t="shared" si="5"/>
        <v>#NUM!</v>
      </c>
      <c r="S55" s="342" t="e">
        <f t="shared" si="6"/>
        <v>#NUM!</v>
      </c>
      <c r="T55" s="150"/>
      <c r="U55" s="342" t="e">
        <v>#NUM!</v>
      </c>
      <c r="V55" s="150"/>
      <c r="W55" s="342" t="e">
        <v>#NUM!</v>
      </c>
      <c r="X55" s="343">
        <f>_xll.qlSimpleQuoteSetValue(F55,W55/100,Trigger)</f>
        <v>0</v>
      </c>
      <c r="Y55" s="70"/>
    </row>
    <row r="56" spans="1:25" x14ac:dyDescent="0.2">
      <c r="A56" s="69"/>
      <c r="B56" s="75" t="str">
        <f t="shared" si="2"/>
        <v>MT</v>
      </c>
      <c r="C56" s="75" t="str">
        <f t="shared" si="3"/>
        <v>OIS</v>
      </c>
      <c r="D56" s="75" t="str">
        <f t="shared" si="4"/>
        <v>40Y</v>
      </c>
      <c r="E56" s="93" t="str">
        <f t="shared" si="7"/>
        <v>AUDMTOIS40Y_Quote</v>
      </c>
      <c r="F56" s="75" t="str">
        <f>_xll.qlSimpleQuote(E56,,RateTickValue,Permanent,Trigger,ObjectOverwrite)</f>
        <v>AUDMTOIS40Y_Quote#0001</v>
      </c>
      <c r="G56" s="164" t="str">
        <f>_xll.ohRangeRetrieveError(F56)</f>
        <v/>
      </c>
      <c r="H56" s="140"/>
      <c r="J56" s="69"/>
      <c r="K56" s="344" t="s">
        <v>241</v>
      </c>
      <c r="L56" s="375" t="s">
        <v>28</v>
      </c>
      <c r="M56" s="344" t="s">
        <v>81</v>
      </c>
      <c r="N56" s="363" t="str">
        <f t="shared" si="8"/>
        <v>AUD40YMTOIS</v>
      </c>
      <c r="O56" s="363" t="str">
        <v>AUD40YMTOIS=ICAA</v>
      </c>
      <c r="P56" s="352" t="s">
        <v>255</v>
      </c>
      <c r="Q56" s="352" t="s">
        <v>255</v>
      </c>
      <c r="R56" s="342" t="e">
        <f t="shared" si="5"/>
        <v>#NUM!</v>
      </c>
      <c r="S56" s="342" t="e">
        <f t="shared" si="6"/>
        <v>#NUM!</v>
      </c>
      <c r="T56" s="150"/>
      <c r="U56" s="342" t="e">
        <v>#NUM!</v>
      </c>
      <c r="V56" s="150"/>
      <c r="W56" s="342" t="e">
        <v>#NUM!</v>
      </c>
      <c r="X56" s="343">
        <f>_xll.qlSimpleQuoteSetValue(F56,W56/100,Trigger)</f>
        <v>0</v>
      </c>
      <c r="Y56" s="70"/>
    </row>
    <row r="57" spans="1:25" x14ac:dyDescent="0.2">
      <c r="A57" s="69"/>
      <c r="B57" s="75" t="str">
        <f t="shared" si="2"/>
        <v>MT</v>
      </c>
      <c r="C57" s="75" t="str">
        <f t="shared" si="3"/>
        <v>OIS</v>
      </c>
      <c r="D57" s="75" t="str">
        <f t="shared" si="4"/>
        <v>45Y</v>
      </c>
      <c r="E57" s="93" t="str">
        <f t="shared" si="7"/>
        <v>AUDMTOIS45Y_Quote</v>
      </c>
      <c r="F57" s="75" t="str">
        <f>_xll.qlSimpleQuote(E57,,RateTickValue,Permanent,Trigger,ObjectOverwrite)</f>
        <v>AUDMTOIS45Y_Quote#0001</v>
      </c>
      <c r="G57" s="164" t="str">
        <f>_xll.ohRangeRetrieveError(F57)</f>
        <v/>
      </c>
      <c r="H57" s="140"/>
      <c r="J57" s="69"/>
      <c r="K57" s="344" t="s">
        <v>241</v>
      </c>
      <c r="L57" s="375" t="s">
        <v>27</v>
      </c>
      <c r="M57" s="344" t="s">
        <v>81</v>
      </c>
      <c r="N57" s="363" t="str">
        <f t="shared" si="8"/>
        <v>AUD45YMTOIS</v>
      </c>
      <c r="O57" s="363" t="str">
        <v>AUD45YMTOIS=ICAA</v>
      </c>
      <c r="P57" s="352" t="s">
        <v>255</v>
      </c>
      <c r="Q57" s="352" t="s">
        <v>255</v>
      </c>
      <c r="R57" s="342" t="e">
        <f t="shared" si="5"/>
        <v>#NUM!</v>
      </c>
      <c r="S57" s="342" t="e">
        <f t="shared" si="6"/>
        <v>#NUM!</v>
      </c>
      <c r="T57" s="150"/>
      <c r="U57" s="342" t="e">
        <v>#NUM!</v>
      </c>
      <c r="V57" s="150"/>
      <c r="W57" s="342" t="e">
        <v>#NUM!</v>
      </c>
      <c r="X57" s="343">
        <f>_xll.qlSimpleQuoteSetValue(F57,W57/100,Trigger)</f>
        <v>0</v>
      </c>
      <c r="Y57" s="70"/>
    </row>
    <row r="58" spans="1:25" x14ac:dyDescent="0.2">
      <c r="A58" s="69"/>
      <c r="B58" s="76" t="str">
        <f t="shared" si="2"/>
        <v>MT</v>
      </c>
      <c r="C58" s="76" t="str">
        <f t="shared" si="3"/>
        <v>OIS</v>
      </c>
      <c r="D58" s="76" t="str">
        <f t="shared" si="4"/>
        <v>50Y</v>
      </c>
      <c r="E58" s="95" t="str">
        <f t="shared" si="7"/>
        <v>AUDMTOIS50Y_Quote</v>
      </c>
      <c r="F58" s="76" t="str">
        <f>_xll.qlSimpleQuote(E58,,RateTickValue,Permanent,Trigger,ObjectOverwrite)</f>
        <v>AUDMTOIS50Y_Quote#0001</v>
      </c>
      <c r="G58" s="165" t="str">
        <f>_xll.ohRangeRetrieveError(F58)</f>
        <v/>
      </c>
      <c r="H58" s="140"/>
      <c r="J58" s="69"/>
      <c r="K58" s="347" t="s">
        <v>241</v>
      </c>
      <c r="L58" s="377" t="s">
        <v>26</v>
      </c>
      <c r="M58" s="347" t="s">
        <v>81</v>
      </c>
      <c r="N58" s="367" t="str">
        <f t="shared" si="8"/>
        <v>AUD50YMTOIS</v>
      </c>
      <c r="O58" s="367" t="str">
        <v>AUD50YMTOIS=ICAA</v>
      </c>
      <c r="P58" s="353" t="s">
        <v>255</v>
      </c>
      <c r="Q58" s="353" t="s">
        <v>255</v>
      </c>
      <c r="R58" s="349" t="e">
        <f t="shared" si="5"/>
        <v>#NUM!</v>
      </c>
      <c r="S58" s="349" t="e">
        <f t="shared" si="6"/>
        <v>#NUM!</v>
      </c>
      <c r="T58" s="150"/>
      <c r="U58" s="349" t="e">
        <v>#NUM!</v>
      </c>
      <c r="V58" s="150"/>
      <c r="W58" s="349" t="e">
        <v>#NUM!</v>
      </c>
      <c r="X58" s="350">
        <f>_xll.qlSimpleQuoteSetValue(F58,W58/100,Trigger)</f>
        <v>0</v>
      </c>
      <c r="Y58" s="70"/>
    </row>
    <row r="59" spans="1:25" x14ac:dyDescent="0.2">
      <c r="A59" s="141"/>
      <c r="B59" s="142"/>
      <c r="C59" s="142"/>
      <c r="D59" s="142"/>
      <c r="E59" s="142"/>
      <c r="F59" s="143"/>
      <c r="G59" s="143"/>
      <c r="H59" s="144"/>
      <c r="J59" s="112"/>
      <c r="K59" s="113"/>
      <c r="L59" s="113"/>
      <c r="M59" s="113"/>
      <c r="N59" s="113"/>
      <c r="O59" s="113"/>
      <c r="P59" s="113"/>
      <c r="Q59" s="113"/>
      <c r="R59" s="151"/>
      <c r="S59" s="151"/>
      <c r="T59" s="151"/>
      <c r="U59" s="151"/>
      <c r="V59" s="151"/>
      <c r="W59" s="151"/>
      <c r="X59" s="113"/>
      <c r="Y59" s="114"/>
    </row>
  </sheetData>
  <conditionalFormatting sqref="X5:X5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47"/>
  <sheetViews>
    <sheetView showGridLines="0" topLeftCell="L1" workbookViewId="0">
      <selection activeCell="AB2" sqref="AB2"/>
    </sheetView>
  </sheetViews>
  <sheetFormatPr defaultRowHeight="11.25" outlineLevelCol="1" x14ac:dyDescent="0.2"/>
  <cols>
    <col min="1" max="1" width="2.7109375" style="153" hidden="1" customWidth="1" outlineLevel="1"/>
    <col min="2" max="2" width="3.7109375" style="153" hidden="1" customWidth="1" outlineLevel="1"/>
    <col min="3" max="3" width="6" style="153" hidden="1" customWidth="1" outlineLevel="1"/>
    <col min="4" max="4" width="7.28515625" style="153" hidden="1" customWidth="1" outlineLevel="1"/>
    <col min="5" max="5" width="16.7109375" style="153" hidden="1" customWidth="1" outlineLevel="1"/>
    <col min="6" max="6" width="22.7109375" style="153" hidden="1" customWidth="1" outlineLevel="1"/>
    <col min="7" max="7" width="20.7109375" style="153" hidden="1" customWidth="1" outlineLevel="1"/>
    <col min="8" max="8" width="24.42578125" style="153" hidden="1" customWidth="1" outlineLevel="1"/>
    <col min="9" max="9" width="31.7109375" style="153" hidden="1" customWidth="1" outlineLevel="1"/>
    <col min="10" max="10" width="20.7109375" style="153" hidden="1" customWidth="1" outlineLevel="1"/>
    <col min="11" max="11" width="2.7109375" style="153" hidden="1" customWidth="1" outlineLevel="1"/>
    <col min="12" max="12" width="2.7109375" style="153" customWidth="1" collapsed="1"/>
    <col min="13" max="13" width="2.7109375" style="153" customWidth="1"/>
    <col min="14" max="14" width="3" style="153" bestFit="1" customWidth="1"/>
    <col min="15" max="15" width="6" style="153" bestFit="1" customWidth="1"/>
    <col min="16" max="16" width="7.140625" style="153" customWidth="1"/>
    <col min="17" max="17" width="17.28515625" style="153" bestFit="1" customWidth="1"/>
    <col min="18" max="18" width="13.5703125" style="153" customWidth="1"/>
    <col min="19" max="19" width="11.140625" style="153" customWidth="1"/>
    <col min="20" max="23" width="10.7109375" style="153" customWidth="1"/>
    <col min="24" max="24" width="2.7109375" style="153" customWidth="1"/>
    <col min="25" max="25" width="10.7109375" style="153" customWidth="1"/>
    <col min="26" max="26" width="2.7109375" style="153" customWidth="1"/>
    <col min="27" max="28" width="10.7109375" style="153" customWidth="1"/>
    <col min="29" max="30" width="2.7109375" style="153" customWidth="1"/>
    <col min="31" max="16384" width="9.140625" style="153"/>
  </cols>
  <sheetData>
    <row r="1" spans="1:29" x14ac:dyDescent="0.2">
      <c r="A1" s="115"/>
      <c r="B1" s="106"/>
      <c r="C1" s="106"/>
      <c r="D1" s="106"/>
      <c r="E1" s="106"/>
      <c r="F1" s="106"/>
      <c r="G1" s="106"/>
      <c r="H1" s="172" t="s">
        <v>101</v>
      </c>
      <c r="I1" s="281" t="str">
        <f>FuturesHWConvAdj!C5</f>
        <v>AUDHW_Volatility_Quote#0000</v>
      </c>
      <c r="J1" s="106"/>
      <c r="K1" s="107"/>
      <c r="M1" s="2" t="s">
        <v>209</v>
      </c>
      <c r="N1" s="3"/>
      <c r="O1" s="3"/>
      <c r="P1" s="3"/>
      <c r="Q1" s="3"/>
      <c r="R1" s="3"/>
      <c r="S1" s="3"/>
      <c r="T1" s="3"/>
      <c r="U1" s="3"/>
      <c r="V1" s="3"/>
      <c r="W1" s="3"/>
      <c r="X1" s="173"/>
      <c r="Y1" s="173"/>
      <c r="Z1" s="3"/>
      <c r="AA1" s="3"/>
      <c r="AB1" s="3"/>
      <c r="AC1" s="214"/>
    </row>
    <row r="2" spans="1:29" x14ac:dyDescent="0.2">
      <c r="A2" s="108"/>
      <c r="B2" s="109"/>
      <c r="C2" s="109"/>
      <c r="D2" s="109"/>
      <c r="E2" s="109"/>
      <c r="F2" s="109"/>
      <c r="G2" s="109"/>
      <c r="H2" s="172" t="s">
        <v>100</v>
      </c>
      <c r="I2" s="281" t="str">
        <f>FuturesHWConvAdj!C6</f>
        <v>AUDHW_MeanReversion_Quote#0000</v>
      </c>
      <c r="J2" s="109"/>
      <c r="K2" s="110"/>
      <c r="M2" s="79"/>
      <c r="N2" s="7"/>
      <c r="O2" s="215"/>
      <c r="P2" s="215"/>
      <c r="Q2" s="7"/>
      <c r="R2" s="7"/>
      <c r="S2" s="7"/>
      <c r="T2" s="7"/>
      <c r="U2" s="355" t="s">
        <v>256</v>
      </c>
      <c r="V2" s="360" t="b">
        <f t="array" ref="V2">AND(_xll.ohFilter($U$5:$U$46,ISNUMBER($U$5:$U$46))=0)</f>
        <v>0</v>
      </c>
      <c r="W2" s="7"/>
      <c r="X2" s="49"/>
      <c r="Y2" s="49"/>
      <c r="Z2" s="7"/>
      <c r="AA2" s="49"/>
      <c r="AB2" s="361">
        <f>_xll.ohTrigger(AB5:AB46)</f>
        <v>0</v>
      </c>
      <c r="AC2" s="216"/>
    </row>
    <row r="3" spans="1:29" x14ac:dyDescent="0.2">
      <c r="A3" s="108"/>
      <c r="B3" s="109"/>
      <c r="C3" s="109"/>
      <c r="D3" s="174" t="s">
        <v>80</v>
      </c>
      <c r="E3" s="174" t="s">
        <v>17</v>
      </c>
      <c r="F3" s="109"/>
      <c r="G3" s="109"/>
      <c r="H3" s="172" t="s">
        <v>61</v>
      </c>
      <c r="I3" s="281" t="str">
        <f>BBSW!K10</f>
        <v>AudBBSW4M#0000</v>
      </c>
      <c r="J3" s="109"/>
      <c r="K3" s="110"/>
      <c r="M3" s="79"/>
      <c r="N3" s="7"/>
      <c r="O3" s="7"/>
      <c r="P3" s="7"/>
      <c r="Q3" s="7"/>
      <c r="R3" s="7"/>
      <c r="S3" s="7"/>
      <c r="T3" s="7"/>
      <c r="U3" s="7"/>
      <c r="V3" s="7"/>
      <c r="W3" s="7"/>
      <c r="X3" s="49"/>
      <c r="Y3" s="49"/>
      <c r="Z3" s="7"/>
      <c r="AA3" s="7"/>
      <c r="AB3" s="7"/>
      <c r="AC3" s="216"/>
    </row>
    <row r="4" spans="1:29" ht="22.5" customHeight="1" x14ac:dyDescent="0.2">
      <c r="A4" s="139" t="str">
        <f>_xll.ohRangeRetrieveError(F5)</f>
        <v/>
      </c>
      <c r="B4" s="86" t="s">
        <v>79</v>
      </c>
      <c r="C4" s="90" t="s">
        <v>78</v>
      </c>
      <c r="D4" s="90" t="s">
        <v>77</v>
      </c>
      <c r="E4" s="85" t="s">
        <v>190</v>
      </c>
      <c r="F4" s="85" t="s">
        <v>191</v>
      </c>
      <c r="G4" s="227" t="s">
        <v>203</v>
      </c>
      <c r="H4" s="85" t="s">
        <v>210</v>
      </c>
      <c r="I4" s="85" t="s">
        <v>211</v>
      </c>
      <c r="J4" s="227" t="s">
        <v>203</v>
      </c>
      <c r="K4" s="140"/>
      <c r="M4" s="79"/>
      <c r="N4" s="148" t="s">
        <v>79</v>
      </c>
      <c r="O4" s="148" t="s">
        <v>78</v>
      </c>
      <c r="P4" s="148" t="s">
        <v>77</v>
      </c>
      <c r="Q4" s="148" t="s">
        <v>118</v>
      </c>
      <c r="R4" s="147" t="str">
        <f>_xll.RData(R5:R46,S4:U4,"RTFEED:IDN",ReutersRtMode,,S5)</f>
        <v>Not Signed In</v>
      </c>
      <c r="S4" s="148" t="s">
        <v>117</v>
      </c>
      <c r="T4" s="148" t="s">
        <v>103</v>
      </c>
      <c r="U4" s="148" t="s">
        <v>102</v>
      </c>
      <c r="V4" s="149" t="s">
        <v>122</v>
      </c>
      <c r="W4" s="72" t="s">
        <v>204</v>
      </c>
      <c r="X4" s="45"/>
      <c r="Y4" s="148" t="s">
        <v>115</v>
      </c>
      <c r="Z4" s="45"/>
      <c r="AA4" s="148" t="s">
        <v>114</v>
      </c>
      <c r="AB4" s="148" t="s">
        <v>113</v>
      </c>
      <c r="AC4" s="44"/>
    </row>
    <row r="5" spans="1:29" x14ac:dyDescent="0.2">
      <c r="A5" s="218"/>
      <c r="B5" s="282">
        <v>1</v>
      </c>
      <c r="C5" s="283" t="b">
        <v>0</v>
      </c>
      <c r="D5" s="284" t="str">
        <f t="array" ref="D5:D46">_xll.qlASXNextCodes(_xll.qlSettingsEvaluationDate(Trigger)-1,$C5:$C46)</f>
        <v>N5</v>
      </c>
      <c r="E5" s="285" t="str">
        <f t="shared" ref="E5:E46" si="0">Currency&amp;$D$3&amp;$E$3&amp;$D5&amp;QuoteSuffix</f>
        <v>AUDFUT3MN5_Quote</v>
      </c>
      <c r="F5" s="286" t="str">
        <f>_xll.qlSimpleQuote(E5,,PriceTickValue,Permanent,Trigger,ObjectOverwrite)</f>
        <v>AUDFUT3MN5_Quote#0002</v>
      </c>
      <c r="G5" s="222"/>
      <c r="H5" s="297" t="str">
        <f t="shared" ref="H5:H46" si="1">Currency&amp;$D$3&amp;$E$3&amp;$D5&amp;"ConvAdj"&amp;QuoteSuffix</f>
        <v>AUDFUT3MN5ConvAdj_Quote</v>
      </c>
      <c r="I5" s="298" t="str">
        <f>_xll.qlFuturesConvAdjustmentQuote(H5,IborIndex,D5,F5,Volatility,MeanReversion,Permanent,AND(ISERROR(AB5),ISERROR(FuturesHWConvAdj!U5:U6)),ObjectOverwrite)</f>
        <v>AUDFUT3MN5ConvAdj_Quote#0002</v>
      </c>
      <c r="J5" s="184" t="str">
        <f>_xll.ohRangeRetrieveError(I5)</f>
        <v/>
      </c>
      <c r="K5" s="140"/>
      <c r="M5" s="220"/>
      <c r="N5" s="378">
        <v>1</v>
      </c>
      <c r="O5" s="378" t="b">
        <v>0</v>
      </c>
      <c r="P5" s="379" t="str">
        <f t="array" ref="P5:P46">_xll.qlASXcode(FuturesDates)</f>
        <v>N5</v>
      </c>
      <c r="Q5" s="380">
        <f t="array" ref="Q5:Q46">_xll.qlASXNextDates(_xll.qlSettingsEvaluationDate(Trigger)-1,$O5:$O46)</f>
        <v>42195</v>
      </c>
      <c r="R5" s="379" t="str">
        <f t="array" ref="R5:R46">"YBA"&amp;FuturesCodes</f>
        <v>YBAN5</v>
      </c>
      <c r="S5" s="391" t="s">
        <v>255</v>
      </c>
      <c r="T5" s="351" t="s">
        <v>255</v>
      </c>
      <c r="U5" s="351" t="s">
        <v>255</v>
      </c>
      <c r="V5" s="341" t="e">
        <f>IF($V$2,IF(ISNUMBER(T5),T5,#NUM!),IFERROR(AVERAGE(T5:U5),#NUM!))</f>
        <v>#NUM!</v>
      </c>
      <c r="W5" s="341" t="e">
        <f>(V5-T5)*2</f>
        <v>#NUM!</v>
      </c>
      <c r="X5" s="381"/>
      <c r="Y5" s="382" t="e">
        <v>#NUM!</v>
      </c>
      <c r="Z5" s="381"/>
      <c r="AA5" s="341" t="e">
        <f t="array" ref="AA5:AA46">QuoteStatic</f>
        <v>#NUM!</v>
      </c>
      <c r="AB5" s="379">
        <f>_xll.qlSimpleQuoteSetValue(F5,AA5,Trigger)</f>
        <v>0</v>
      </c>
      <c r="AC5" s="44"/>
    </row>
    <row r="6" spans="1:29" x14ac:dyDescent="0.2">
      <c r="A6" s="218"/>
      <c r="B6" s="287">
        <v>2</v>
      </c>
      <c r="C6" s="288" t="b">
        <v>0</v>
      </c>
      <c r="D6" s="289" t="str">
        <v>Q5</v>
      </c>
      <c r="E6" s="290" t="str">
        <f t="shared" si="0"/>
        <v>AUDFUT3MQ5_Quote</v>
      </c>
      <c r="F6" s="291" t="str">
        <f>_xll.qlSimpleQuote(E6,,PriceTickValue,Permanent,Trigger,ObjectOverwrite)</f>
        <v>AUDFUT3MQ5_Quote#0002</v>
      </c>
      <c r="G6" s="222" t="str">
        <f>_xll.ohRangeRetrieveError(F6)</f>
        <v/>
      </c>
      <c r="H6" s="299" t="str">
        <f t="shared" si="1"/>
        <v>AUDFUT3MQ5ConvAdj_Quote</v>
      </c>
      <c r="I6" s="300" t="str">
        <f>_xll.qlFuturesConvAdjustmentQuote(H6,IborIndex,D6,F6,Volatility,MeanReversion,Permanent,AND(ISERROR(AB6),ISERROR(FuturesHWConvAdj!U6:U7)),ObjectOverwrite)</f>
        <v>AUDFUT3MQ5ConvAdj_Quote#0002</v>
      </c>
      <c r="J6" s="185" t="str">
        <f>_xll.ohRangeRetrieveError(I6)</f>
        <v/>
      </c>
      <c r="K6" s="140"/>
      <c r="M6" s="220"/>
      <c r="N6" s="383">
        <v>2</v>
      </c>
      <c r="O6" s="383" t="b">
        <v>0</v>
      </c>
      <c r="P6" s="384" t="str">
        <v>Q5</v>
      </c>
      <c r="Q6" s="385">
        <v>42230</v>
      </c>
      <c r="R6" s="384" t="str">
        <v>YBAQ5</v>
      </c>
      <c r="S6" s="392" t="s">
        <v>255</v>
      </c>
      <c r="T6" s="352" t="s">
        <v>255</v>
      </c>
      <c r="U6" s="352" t="s">
        <v>255</v>
      </c>
      <c r="V6" s="342" t="e">
        <f>IF($V$2,IF(ISNUMBER(T6),T6,#NUM!),IFERROR(AVERAGE(T6:U6),#NUM!))</f>
        <v>#NUM!</v>
      </c>
      <c r="W6" s="342" t="e">
        <f t="shared" ref="W6:W46" si="2">(V6-T6)*2</f>
        <v>#NUM!</v>
      </c>
      <c r="X6" s="381"/>
      <c r="Y6" s="386" t="e">
        <v>#NUM!</v>
      </c>
      <c r="Z6" s="381"/>
      <c r="AA6" s="342" t="e">
        <v>#NUM!</v>
      </c>
      <c r="AB6" s="384">
        <f>_xll.qlSimpleQuoteSetValue(F6,AA6,Trigger)</f>
        <v>0</v>
      </c>
      <c r="AC6" s="44"/>
    </row>
    <row r="7" spans="1:29" x14ac:dyDescent="0.2">
      <c r="A7" s="218"/>
      <c r="B7" s="287">
        <v>3</v>
      </c>
      <c r="C7" s="288" t="b">
        <v>0</v>
      </c>
      <c r="D7" s="289" t="str">
        <v>U5</v>
      </c>
      <c r="E7" s="290" t="str">
        <f t="shared" si="0"/>
        <v>AUDFUT3MU5_Quote</v>
      </c>
      <c r="F7" s="291" t="str">
        <f>_xll.qlSimpleQuote(E7,,PriceTickValue,Permanent,Trigger,ObjectOverwrite)</f>
        <v>AUDFUT3MU5_Quote#0002</v>
      </c>
      <c r="G7" s="222" t="str">
        <f>_xll.ohRangeRetrieveError(F7)</f>
        <v/>
      </c>
      <c r="H7" s="299" t="str">
        <f t="shared" si="1"/>
        <v>AUDFUT3MU5ConvAdj_Quote</v>
      </c>
      <c r="I7" s="300" t="str">
        <f>_xll.qlFuturesConvAdjustmentQuote(H7,IborIndex,D7,F7,Volatility,MeanReversion,Permanent,AND(ISERROR(AB7),ISERROR(FuturesHWConvAdj!U7:U8)),ObjectOverwrite)</f>
        <v>AUDFUT3MU5ConvAdj_Quote#0002</v>
      </c>
      <c r="J7" s="185" t="str">
        <f>_xll.ohRangeRetrieveError(I7)</f>
        <v/>
      </c>
      <c r="K7" s="140"/>
      <c r="M7" s="220"/>
      <c r="N7" s="383">
        <v>3</v>
      </c>
      <c r="O7" s="383" t="b">
        <v>0</v>
      </c>
      <c r="P7" s="384" t="str">
        <v>U5</v>
      </c>
      <c r="Q7" s="385">
        <v>42258</v>
      </c>
      <c r="R7" s="384" t="str">
        <v>YBAU5</v>
      </c>
      <c r="S7" s="392">
        <v>42257</v>
      </c>
      <c r="T7" s="352">
        <v>97.87</v>
      </c>
      <c r="U7" s="352">
        <v>97.88</v>
      </c>
      <c r="V7" s="342">
        <f t="shared" ref="V6:V46" si="3">IF($V$2,IF(ISNUMBER(T7),T7,#NUM!),IFERROR(AVERAGE(T7:U7),#NUM!))</f>
        <v>97.875</v>
      </c>
      <c r="W7" s="342">
        <f t="shared" si="2"/>
        <v>9.9999999999909051E-3</v>
      </c>
      <c r="X7" s="381"/>
      <c r="Y7" s="386">
        <v>97.875</v>
      </c>
      <c r="Z7" s="381"/>
      <c r="AA7" s="342">
        <v>97.875</v>
      </c>
      <c r="AB7" s="384" t="e">
        <f>_xll.qlSimpleQuoteSetValue(F7,AA7,Trigger)</f>
        <v>#N/A</v>
      </c>
      <c r="AC7" s="44"/>
    </row>
    <row r="8" spans="1:29" x14ac:dyDescent="0.2">
      <c r="A8" s="218"/>
      <c r="B8" s="287">
        <v>4</v>
      </c>
      <c r="C8" s="288" t="b">
        <v>0</v>
      </c>
      <c r="D8" s="289" t="str">
        <v>V5</v>
      </c>
      <c r="E8" s="290" t="str">
        <f t="shared" si="0"/>
        <v>AUDFUT3MV5_Quote</v>
      </c>
      <c r="F8" s="291" t="str">
        <f>_xll.qlSimpleQuote(E8,,PriceTickValue,Permanent,Trigger,ObjectOverwrite)</f>
        <v>AUDFUT3MV5_Quote#0002</v>
      </c>
      <c r="G8" s="222" t="str">
        <f>_xll.ohRangeRetrieveError(F8)</f>
        <v/>
      </c>
      <c r="H8" s="299" t="str">
        <f t="shared" si="1"/>
        <v>AUDFUT3MV5ConvAdj_Quote</v>
      </c>
      <c r="I8" s="300" t="str">
        <f>_xll.qlFuturesConvAdjustmentQuote(H8,IborIndex,D8,F8,Volatility,MeanReversion,Permanent,AND(ISERROR(AB8),ISERROR(FuturesHWConvAdj!U8:U9)),ObjectOverwrite)</f>
        <v>AUDFUT3MV5ConvAdj_Quote#0002</v>
      </c>
      <c r="J8" s="185" t="str">
        <f>_xll.ohRangeRetrieveError(I8)</f>
        <v/>
      </c>
      <c r="K8" s="140"/>
      <c r="M8" s="220"/>
      <c r="N8" s="383">
        <v>4</v>
      </c>
      <c r="O8" s="383" t="b">
        <v>0</v>
      </c>
      <c r="P8" s="384" t="str">
        <v>V5</v>
      </c>
      <c r="Q8" s="385">
        <v>42286</v>
      </c>
      <c r="R8" s="384" t="str">
        <v>YBAV5</v>
      </c>
      <c r="S8" s="392" t="s">
        <v>255</v>
      </c>
      <c r="T8" s="352" t="s">
        <v>255</v>
      </c>
      <c r="U8" s="352" t="s">
        <v>255</v>
      </c>
      <c r="V8" s="342" t="e">
        <f t="shared" si="3"/>
        <v>#NUM!</v>
      </c>
      <c r="W8" s="342" t="e">
        <f t="shared" si="2"/>
        <v>#NUM!</v>
      </c>
      <c r="X8" s="381"/>
      <c r="Y8" s="386" t="e">
        <v>#NUM!</v>
      </c>
      <c r="Z8" s="381"/>
      <c r="AA8" s="342" t="e">
        <v>#NUM!</v>
      </c>
      <c r="AB8" s="384">
        <f>_xll.qlSimpleQuoteSetValue(F8,AA8,Trigger)</f>
        <v>0</v>
      </c>
      <c r="AC8" s="44"/>
    </row>
    <row r="9" spans="1:29" x14ac:dyDescent="0.2">
      <c r="A9" s="218"/>
      <c r="B9" s="287">
        <v>5</v>
      </c>
      <c r="C9" s="288" t="b">
        <v>0</v>
      </c>
      <c r="D9" s="289" t="str">
        <v>X5</v>
      </c>
      <c r="E9" s="290" t="str">
        <f t="shared" si="0"/>
        <v>AUDFUT3MX5_Quote</v>
      </c>
      <c r="F9" s="291" t="str">
        <f>_xll.qlSimpleQuote(E9,,PriceTickValue,Permanent,Trigger,ObjectOverwrite)</f>
        <v>AUDFUT3MX5_Quote#0002</v>
      </c>
      <c r="G9" s="222" t="str">
        <f>_xll.ohRangeRetrieveError(F9)</f>
        <v/>
      </c>
      <c r="H9" s="299" t="str">
        <f t="shared" si="1"/>
        <v>AUDFUT3MX5ConvAdj_Quote</v>
      </c>
      <c r="I9" s="300" t="str">
        <f>_xll.qlFuturesConvAdjustmentQuote(H9,IborIndex,D9,F9,Volatility,MeanReversion,Permanent,AND(ISERROR(AB9),ISERROR(FuturesHWConvAdj!U9:U10)),ObjectOverwrite)</f>
        <v>AUDFUT3MX5ConvAdj_Quote#0002</v>
      </c>
      <c r="J9" s="185" t="str">
        <f>_xll.ohRangeRetrieveError(I9)</f>
        <v/>
      </c>
      <c r="K9" s="140"/>
      <c r="L9" s="223"/>
      <c r="M9" s="220"/>
      <c r="N9" s="383">
        <v>5</v>
      </c>
      <c r="O9" s="383" t="b">
        <v>0</v>
      </c>
      <c r="P9" s="384" t="str">
        <v>X5</v>
      </c>
      <c r="Q9" s="385">
        <v>42321</v>
      </c>
      <c r="R9" s="384" t="str">
        <v>YBAX5</v>
      </c>
      <c r="S9" s="392" t="s">
        <v>255</v>
      </c>
      <c r="T9" s="352" t="s">
        <v>255</v>
      </c>
      <c r="U9" s="352" t="s">
        <v>255</v>
      </c>
      <c r="V9" s="342" t="e">
        <f t="shared" si="3"/>
        <v>#NUM!</v>
      </c>
      <c r="W9" s="342" t="e">
        <f t="shared" si="2"/>
        <v>#NUM!</v>
      </c>
      <c r="X9" s="381"/>
      <c r="Y9" s="386" t="e">
        <v>#NUM!</v>
      </c>
      <c r="Z9" s="381"/>
      <c r="AA9" s="342" t="e">
        <v>#NUM!</v>
      </c>
      <c r="AB9" s="384">
        <f>_xll.qlSimpleQuoteSetValue(F9,AA9,Trigger)</f>
        <v>0</v>
      </c>
      <c r="AC9" s="44"/>
    </row>
    <row r="10" spans="1:29" x14ac:dyDescent="0.2">
      <c r="A10" s="218"/>
      <c r="B10" s="287">
        <v>6</v>
      </c>
      <c r="C10" s="288" t="b">
        <v>0</v>
      </c>
      <c r="D10" s="289" t="str">
        <v>Z5</v>
      </c>
      <c r="E10" s="290" t="str">
        <f t="shared" si="0"/>
        <v>AUDFUT3MZ5_Quote</v>
      </c>
      <c r="F10" s="291" t="str">
        <f>_xll.qlSimpleQuote(E10,,PriceTickValue,Permanent,Trigger,ObjectOverwrite)</f>
        <v>AUDFUT3MZ5_Quote#0002</v>
      </c>
      <c r="G10" s="222" t="str">
        <f>_xll.ohRangeRetrieveError(F10)</f>
        <v/>
      </c>
      <c r="H10" s="299" t="str">
        <f t="shared" si="1"/>
        <v>AUDFUT3MZ5ConvAdj_Quote</v>
      </c>
      <c r="I10" s="300" t="str">
        <f>_xll.qlFuturesConvAdjustmentQuote(H10,IborIndex,D10,F10,Volatility,MeanReversion,Permanent,AND(ISERROR(AB10),ISERROR(FuturesHWConvAdj!U10:U11)),ObjectOverwrite)</f>
        <v>AUDFUT3MZ5ConvAdj_Quote#0002</v>
      </c>
      <c r="J10" s="185" t="str">
        <f>_xll.ohRangeRetrieveError(I10)</f>
        <v/>
      </c>
      <c r="K10" s="140"/>
      <c r="M10" s="220"/>
      <c r="N10" s="383">
        <v>6</v>
      </c>
      <c r="O10" s="383" t="b">
        <v>0</v>
      </c>
      <c r="P10" s="384" t="str">
        <v>Z5</v>
      </c>
      <c r="Q10" s="385">
        <v>42349</v>
      </c>
      <c r="R10" s="384" t="str">
        <v>YBAZ5</v>
      </c>
      <c r="S10" s="392">
        <v>42348</v>
      </c>
      <c r="T10" s="352">
        <v>97.89</v>
      </c>
      <c r="U10" s="352">
        <v>97.9</v>
      </c>
      <c r="V10" s="342">
        <f t="shared" si="3"/>
        <v>97.89500000000001</v>
      </c>
      <c r="W10" s="342">
        <f t="shared" si="2"/>
        <v>1.0000000000019327E-2</v>
      </c>
      <c r="X10" s="381"/>
      <c r="Y10" s="386">
        <v>97.89500000000001</v>
      </c>
      <c r="Z10" s="381"/>
      <c r="AA10" s="342">
        <v>97.89500000000001</v>
      </c>
      <c r="AB10" s="384" t="e">
        <f>_xll.qlSimpleQuoteSetValue(F10,AA10,Trigger)</f>
        <v>#N/A</v>
      </c>
      <c r="AC10" s="44"/>
    </row>
    <row r="11" spans="1:29" x14ac:dyDescent="0.2">
      <c r="A11" s="218"/>
      <c r="B11" s="287">
        <v>7</v>
      </c>
      <c r="C11" s="288" t="b">
        <v>0</v>
      </c>
      <c r="D11" s="289" t="str">
        <v>F6</v>
      </c>
      <c r="E11" s="290" t="str">
        <f t="shared" si="0"/>
        <v>AUDFUT3MF6_Quote</v>
      </c>
      <c r="F11" s="291" t="str">
        <f>_xll.qlSimpleQuote(E11,,PriceTickValue,Permanent,Trigger,ObjectOverwrite)</f>
        <v>AUDFUT3MF6_Quote#0002</v>
      </c>
      <c r="G11" s="222" t="str">
        <f>_xll.ohRangeRetrieveError(F11)</f>
        <v/>
      </c>
      <c r="H11" s="299" t="str">
        <f t="shared" si="1"/>
        <v>AUDFUT3MF6ConvAdj_Quote</v>
      </c>
      <c r="I11" s="300" t="str">
        <f>_xll.qlFuturesConvAdjustmentQuote(H11,IborIndex,D11,F11,Volatility,MeanReversion,Permanent,AND(ISERROR(AB11),ISERROR(FuturesHWConvAdj!U11:U12)),ObjectOverwrite)</f>
        <v>AUDFUT3MF6ConvAdj_Quote#0002</v>
      </c>
      <c r="J11" s="185" t="str">
        <f>_xll.ohRangeRetrieveError(I11)</f>
        <v/>
      </c>
      <c r="K11" s="140"/>
      <c r="M11" s="220"/>
      <c r="N11" s="383">
        <v>7</v>
      </c>
      <c r="O11" s="383" t="b">
        <v>0</v>
      </c>
      <c r="P11" s="384" t="str">
        <v>F6</v>
      </c>
      <c r="Q11" s="385">
        <v>42377</v>
      </c>
      <c r="R11" s="384" t="str">
        <v>YBAF6</v>
      </c>
      <c r="S11" s="392" t="s">
        <v>255</v>
      </c>
      <c r="T11" s="352" t="s">
        <v>255</v>
      </c>
      <c r="U11" s="352" t="s">
        <v>255</v>
      </c>
      <c r="V11" s="342" t="e">
        <f t="shared" si="3"/>
        <v>#NUM!</v>
      </c>
      <c r="W11" s="342" t="e">
        <f t="shared" si="2"/>
        <v>#NUM!</v>
      </c>
      <c r="X11" s="381"/>
      <c r="Y11" s="386" t="e">
        <v>#NUM!</v>
      </c>
      <c r="Z11" s="381"/>
      <c r="AA11" s="342" t="e">
        <v>#NUM!</v>
      </c>
      <c r="AB11" s="384">
        <f>_xll.qlSimpleQuoteSetValue(F11,AA11,Trigger)</f>
        <v>0</v>
      </c>
      <c r="AC11" s="44"/>
    </row>
    <row r="12" spans="1:29" x14ac:dyDescent="0.2">
      <c r="A12" s="218"/>
      <c r="B12" s="287">
        <v>8</v>
      </c>
      <c r="C12" s="288" t="b">
        <v>0</v>
      </c>
      <c r="D12" s="289" t="str">
        <v>G6</v>
      </c>
      <c r="E12" s="290" t="str">
        <f t="shared" si="0"/>
        <v>AUDFUT3MG6_Quote</v>
      </c>
      <c r="F12" s="291" t="str">
        <f>_xll.qlSimpleQuote(E12,,PriceTickValue,Permanent,Trigger,ObjectOverwrite)</f>
        <v>AUDFUT3MG6_Quote#0002</v>
      </c>
      <c r="G12" s="222" t="str">
        <f>_xll.ohRangeRetrieveError(F12)</f>
        <v/>
      </c>
      <c r="H12" s="299" t="str">
        <f t="shared" si="1"/>
        <v>AUDFUT3MG6ConvAdj_Quote</v>
      </c>
      <c r="I12" s="300" t="str">
        <f>_xll.qlFuturesConvAdjustmentQuote(H12,IborIndex,D12,F12,Volatility,MeanReversion,Permanent,AND(ISERROR(AB12),ISERROR(FuturesHWConvAdj!U12:U13)),ObjectOverwrite)</f>
        <v>AUDFUT3MG6ConvAdj_Quote#0002</v>
      </c>
      <c r="J12" s="185" t="str">
        <f>_xll.ohRangeRetrieveError(I12)</f>
        <v/>
      </c>
      <c r="K12" s="140"/>
      <c r="M12" s="220"/>
      <c r="N12" s="383">
        <v>8</v>
      </c>
      <c r="O12" s="383" t="b">
        <v>0</v>
      </c>
      <c r="P12" s="384" t="str">
        <v>G6</v>
      </c>
      <c r="Q12" s="385">
        <v>42412</v>
      </c>
      <c r="R12" s="384" t="str">
        <v>YBAG6</v>
      </c>
      <c r="S12" s="392" t="s">
        <v>255</v>
      </c>
      <c r="T12" s="352" t="s">
        <v>255</v>
      </c>
      <c r="U12" s="352" t="s">
        <v>255</v>
      </c>
      <c r="V12" s="342" t="e">
        <f t="shared" si="3"/>
        <v>#NUM!</v>
      </c>
      <c r="W12" s="342" t="e">
        <f t="shared" si="2"/>
        <v>#NUM!</v>
      </c>
      <c r="X12" s="381"/>
      <c r="Y12" s="386" t="e">
        <v>#NUM!</v>
      </c>
      <c r="Z12" s="381"/>
      <c r="AA12" s="342" t="e">
        <v>#NUM!</v>
      </c>
      <c r="AB12" s="384">
        <f>_xll.qlSimpleQuoteSetValue(F12,AA12,Trigger)</f>
        <v>0</v>
      </c>
      <c r="AC12" s="44"/>
    </row>
    <row r="13" spans="1:29" x14ac:dyDescent="0.2">
      <c r="A13" s="218"/>
      <c r="B13" s="287">
        <v>9</v>
      </c>
      <c r="C13" s="288" t="b">
        <v>0</v>
      </c>
      <c r="D13" s="289" t="str">
        <v>H6</v>
      </c>
      <c r="E13" s="290" t="str">
        <f t="shared" si="0"/>
        <v>AUDFUT3MH6_Quote</v>
      </c>
      <c r="F13" s="291" t="str">
        <f>_xll.qlSimpleQuote(E13,,PriceTickValue,Permanent,Trigger,ObjectOverwrite)</f>
        <v>AUDFUT3MH6_Quote#0002</v>
      </c>
      <c r="G13" s="222" t="str">
        <f>_xll.ohRangeRetrieveError(F13)</f>
        <v/>
      </c>
      <c r="H13" s="299" t="str">
        <f t="shared" si="1"/>
        <v>AUDFUT3MH6ConvAdj_Quote</v>
      </c>
      <c r="I13" s="300" t="str">
        <f>_xll.qlFuturesConvAdjustmentQuote(H13,IborIndex,D13,F13,Volatility,MeanReversion,Permanent,AND(ISERROR(AB13),ISERROR(FuturesHWConvAdj!U13:U14)),ObjectOverwrite)</f>
        <v>AUDFUT3MH6ConvAdj_Quote#0002</v>
      </c>
      <c r="J13" s="185" t="str">
        <f>_xll.ohRangeRetrieveError(I13)</f>
        <v/>
      </c>
      <c r="K13" s="140"/>
      <c r="M13" s="220"/>
      <c r="N13" s="383">
        <v>9</v>
      </c>
      <c r="O13" s="383" t="b">
        <v>0</v>
      </c>
      <c r="P13" s="384" t="str">
        <v>H6</v>
      </c>
      <c r="Q13" s="385">
        <v>42440</v>
      </c>
      <c r="R13" s="384" t="str">
        <v>YBAH6</v>
      </c>
      <c r="S13" s="392">
        <v>42439</v>
      </c>
      <c r="T13" s="352">
        <v>97.89</v>
      </c>
      <c r="U13" s="352">
        <v>97.9</v>
      </c>
      <c r="V13" s="342">
        <f t="shared" si="3"/>
        <v>97.89500000000001</v>
      </c>
      <c r="W13" s="342">
        <f t="shared" si="2"/>
        <v>1.0000000000019327E-2</v>
      </c>
      <c r="X13" s="381"/>
      <c r="Y13" s="386">
        <v>97.89500000000001</v>
      </c>
      <c r="Z13" s="381"/>
      <c r="AA13" s="342">
        <v>97.89500000000001</v>
      </c>
      <c r="AB13" s="384" t="e">
        <f>_xll.qlSimpleQuoteSetValue(F13,AA13,Trigger)</f>
        <v>#N/A</v>
      </c>
      <c r="AC13" s="44"/>
    </row>
    <row r="14" spans="1:29" x14ac:dyDescent="0.2">
      <c r="A14" s="218"/>
      <c r="B14" s="287">
        <v>10</v>
      </c>
      <c r="C14" s="288" t="b">
        <v>0</v>
      </c>
      <c r="D14" s="289" t="str">
        <v>J6</v>
      </c>
      <c r="E14" s="290" t="str">
        <f t="shared" si="0"/>
        <v>AUDFUT3MJ6_Quote</v>
      </c>
      <c r="F14" s="291" t="str">
        <f>_xll.qlSimpleQuote(E14,,PriceTickValue,Permanent,Trigger,ObjectOverwrite)</f>
        <v>AUDFUT3MJ6_Quote#0002</v>
      </c>
      <c r="G14" s="222" t="str">
        <f>_xll.ohRangeRetrieveError(F14)</f>
        <v/>
      </c>
      <c r="H14" s="299" t="str">
        <f t="shared" si="1"/>
        <v>AUDFUT3MJ6ConvAdj_Quote</v>
      </c>
      <c r="I14" s="300" t="str">
        <f>_xll.qlFuturesConvAdjustmentQuote(H14,IborIndex,D14,F14,Volatility,MeanReversion,Permanent,AND(ISERROR(AB14),ISERROR(FuturesHWConvAdj!U14:U15)),ObjectOverwrite)</f>
        <v>AUDFUT3MJ6ConvAdj_Quote#0002</v>
      </c>
      <c r="J14" s="185" t="str">
        <f>_xll.ohRangeRetrieveError(I14)</f>
        <v/>
      </c>
      <c r="K14" s="140"/>
      <c r="M14" s="220"/>
      <c r="N14" s="383">
        <v>10</v>
      </c>
      <c r="O14" s="383" t="b">
        <v>0</v>
      </c>
      <c r="P14" s="384" t="str">
        <v>J6</v>
      </c>
      <c r="Q14" s="385">
        <v>42468</v>
      </c>
      <c r="R14" s="384" t="str">
        <v>YBAJ6</v>
      </c>
      <c r="S14" s="392" t="s">
        <v>255</v>
      </c>
      <c r="T14" s="352" t="s">
        <v>255</v>
      </c>
      <c r="U14" s="352" t="s">
        <v>255</v>
      </c>
      <c r="V14" s="342" t="e">
        <f t="shared" si="3"/>
        <v>#NUM!</v>
      </c>
      <c r="W14" s="342" t="e">
        <f t="shared" si="2"/>
        <v>#NUM!</v>
      </c>
      <c r="X14" s="381"/>
      <c r="Y14" s="386" t="e">
        <v>#NUM!</v>
      </c>
      <c r="Z14" s="381"/>
      <c r="AA14" s="342" t="e">
        <v>#NUM!</v>
      </c>
      <c r="AB14" s="384">
        <f>_xll.qlSimpleQuoteSetValue(F14,AA14,Trigger)</f>
        <v>0</v>
      </c>
      <c r="AC14" s="44"/>
    </row>
    <row r="15" spans="1:29" x14ac:dyDescent="0.2">
      <c r="A15" s="218"/>
      <c r="B15" s="287">
        <v>11</v>
      </c>
      <c r="C15" s="288" t="b">
        <v>0</v>
      </c>
      <c r="D15" s="289" t="str">
        <v>K6</v>
      </c>
      <c r="E15" s="290" t="str">
        <f t="shared" si="0"/>
        <v>AUDFUT3MK6_Quote</v>
      </c>
      <c r="F15" s="291" t="str">
        <f>_xll.qlSimpleQuote(E15,,PriceTickValue,Permanent,Trigger,ObjectOverwrite)</f>
        <v>AUDFUT3MK6_Quote#0002</v>
      </c>
      <c r="G15" s="222" t="str">
        <f>_xll.ohRangeRetrieveError(F15)</f>
        <v/>
      </c>
      <c r="H15" s="299" t="str">
        <f t="shared" si="1"/>
        <v>AUDFUT3MK6ConvAdj_Quote</v>
      </c>
      <c r="I15" s="300" t="str">
        <f>_xll.qlFuturesConvAdjustmentQuote(H15,IborIndex,D15,F15,Volatility,MeanReversion,Permanent,AND(ISERROR(AB15),ISERROR(FuturesHWConvAdj!U15:U16)),ObjectOverwrite)</f>
        <v>AUDFUT3MK6ConvAdj_Quote#0002</v>
      </c>
      <c r="J15" s="185" t="str">
        <f>_xll.ohRangeRetrieveError(I15)</f>
        <v/>
      </c>
      <c r="K15" s="140"/>
      <c r="M15" s="220"/>
      <c r="N15" s="383">
        <v>11</v>
      </c>
      <c r="O15" s="383" t="b">
        <v>0</v>
      </c>
      <c r="P15" s="384" t="str">
        <v>K6</v>
      </c>
      <c r="Q15" s="385">
        <v>42503</v>
      </c>
      <c r="R15" s="384" t="str">
        <v>YBAK6</v>
      </c>
      <c r="S15" s="392" t="s">
        <v>255</v>
      </c>
      <c r="T15" s="352" t="s">
        <v>255</v>
      </c>
      <c r="U15" s="352" t="s">
        <v>255</v>
      </c>
      <c r="V15" s="342" t="e">
        <f t="shared" si="3"/>
        <v>#NUM!</v>
      </c>
      <c r="W15" s="342" t="e">
        <f t="shared" si="2"/>
        <v>#NUM!</v>
      </c>
      <c r="X15" s="381"/>
      <c r="Y15" s="386" t="e">
        <v>#NUM!</v>
      </c>
      <c r="Z15" s="381"/>
      <c r="AA15" s="342" t="e">
        <v>#NUM!</v>
      </c>
      <c r="AB15" s="384">
        <f>_xll.qlSimpleQuoteSetValue(F15,AA15,Trigger)</f>
        <v>0</v>
      </c>
      <c r="AC15" s="44"/>
    </row>
    <row r="16" spans="1:29" x14ac:dyDescent="0.2">
      <c r="A16" s="218"/>
      <c r="B16" s="287">
        <v>12</v>
      </c>
      <c r="C16" s="288" t="b">
        <v>0</v>
      </c>
      <c r="D16" s="289" t="str">
        <v>M6</v>
      </c>
      <c r="E16" s="290" t="str">
        <f t="shared" si="0"/>
        <v>AUDFUT3MM6_Quote</v>
      </c>
      <c r="F16" s="291" t="str">
        <f>_xll.qlSimpleQuote(E16,,PriceTickValue,Permanent,Trigger,ObjectOverwrite)</f>
        <v>AUDFUT3MM6_Quote#0002</v>
      </c>
      <c r="G16" s="222" t="str">
        <f>_xll.ohRangeRetrieveError(F16)</f>
        <v/>
      </c>
      <c r="H16" s="299" t="str">
        <f t="shared" si="1"/>
        <v>AUDFUT3MM6ConvAdj_Quote</v>
      </c>
      <c r="I16" s="300" t="str">
        <f>_xll.qlFuturesConvAdjustmentQuote(H16,IborIndex,D16,F16,Volatility,MeanReversion,Permanent,AND(ISERROR(AB16),ISERROR(FuturesHWConvAdj!U16:U17)),ObjectOverwrite)</f>
        <v>AUDFUT3MM6ConvAdj_Quote#0002</v>
      </c>
      <c r="J16" s="185" t="str">
        <f>_xll.ohRangeRetrieveError(I16)</f>
        <v/>
      </c>
      <c r="K16" s="140"/>
      <c r="M16" s="220"/>
      <c r="N16" s="383">
        <v>12</v>
      </c>
      <c r="O16" s="383" t="b">
        <v>0</v>
      </c>
      <c r="P16" s="384" t="str">
        <v>M6</v>
      </c>
      <c r="Q16" s="385">
        <v>42531</v>
      </c>
      <c r="R16" s="384" t="str">
        <v>YBAM6</v>
      </c>
      <c r="S16" s="392">
        <v>42530</v>
      </c>
      <c r="T16" s="352">
        <v>97.86</v>
      </c>
      <c r="U16" s="352">
        <v>97.88</v>
      </c>
      <c r="V16" s="342">
        <f t="shared" si="3"/>
        <v>97.87</v>
      </c>
      <c r="W16" s="342">
        <f t="shared" si="2"/>
        <v>2.0000000000010232E-2</v>
      </c>
      <c r="X16" s="381"/>
      <c r="Y16" s="386">
        <v>97.87</v>
      </c>
      <c r="Z16" s="381"/>
      <c r="AA16" s="342">
        <v>97.87</v>
      </c>
      <c r="AB16" s="384" t="e">
        <f>_xll.qlSimpleQuoteSetValue(F16,AA16,Trigger)</f>
        <v>#N/A</v>
      </c>
      <c r="AC16" s="44"/>
    </row>
    <row r="17" spans="1:29" x14ac:dyDescent="0.2">
      <c r="A17" s="218"/>
      <c r="B17" s="287">
        <v>13</v>
      </c>
      <c r="C17" s="288" t="b">
        <v>1</v>
      </c>
      <c r="D17" s="289" t="str">
        <v>U6</v>
      </c>
      <c r="E17" s="290" t="str">
        <f t="shared" si="0"/>
        <v>AUDFUT3MU6_Quote</v>
      </c>
      <c r="F17" s="291" t="str">
        <f>_xll.qlSimpleQuote(E17,,PriceTickValue,Permanent,Trigger,ObjectOverwrite)</f>
        <v>AUDFUT3MU6_Quote#0002</v>
      </c>
      <c r="G17" s="222" t="str">
        <f>_xll.ohRangeRetrieveError(F17)</f>
        <v/>
      </c>
      <c r="H17" s="299" t="str">
        <f t="shared" si="1"/>
        <v>AUDFUT3MU6ConvAdj_Quote</v>
      </c>
      <c r="I17" s="300" t="str">
        <f>_xll.qlFuturesConvAdjustmentQuote(H17,IborIndex,D17,F17,Volatility,MeanReversion,Permanent,AND(ISERROR(AB17),ISERROR(FuturesHWConvAdj!U17:U18)),ObjectOverwrite)</f>
        <v>AUDFUT3MU6ConvAdj_Quote#0002</v>
      </c>
      <c r="J17" s="185" t="str">
        <f>_xll.ohRangeRetrieveError(I17)</f>
        <v/>
      </c>
      <c r="K17" s="140"/>
      <c r="M17" s="220"/>
      <c r="N17" s="383">
        <v>13</v>
      </c>
      <c r="O17" s="383" t="b">
        <v>1</v>
      </c>
      <c r="P17" s="384" t="str">
        <v>U6</v>
      </c>
      <c r="Q17" s="385">
        <v>42622</v>
      </c>
      <c r="R17" s="384" t="str">
        <v>YBAU6</v>
      </c>
      <c r="S17" s="392">
        <v>42621</v>
      </c>
      <c r="T17" s="352">
        <v>97.8</v>
      </c>
      <c r="U17" s="352">
        <v>97.820000000000007</v>
      </c>
      <c r="V17" s="342">
        <f t="shared" si="3"/>
        <v>97.81</v>
      </c>
      <c r="W17" s="342">
        <f t="shared" si="2"/>
        <v>2.0000000000010232E-2</v>
      </c>
      <c r="X17" s="381"/>
      <c r="Y17" s="386">
        <v>97.81</v>
      </c>
      <c r="Z17" s="381"/>
      <c r="AA17" s="342">
        <v>97.81</v>
      </c>
      <c r="AB17" s="384" t="e">
        <f>_xll.qlSimpleQuoteSetValue(F17,AA17,Trigger)</f>
        <v>#N/A</v>
      </c>
      <c r="AC17" s="44"/>
    </row>
    <row r="18" spans="1:29" x14ac:dyDescent="0.2">
      <c r="A18" s="218"/>
      <c r="B18" s="287">
        <v>14</v>
      </c>
      <c r="C18" s="288" t="b">
        <v>1</v>
      </c>
      <c r="D18" s="289" t="str">
        <v>Z6</v>
      </c>
      <c r="E18" s="290" t="str">
        <f t="shared" si="0"/>
        <v>AUDFUT3MZ6_Quote</v>
      </c>
      <c r="F18" s="291" t="str">
        <f>_xll.qlSimpleQuote(E18,,PriceTickValue,Permanent,Trigger,ObjectOverwrite)</f>
        <v>AUDFUT3MZ6_Quote#0002</v>
      </c>
      <c r="G18" s="222" t="str">
        <f>_xll.ohRangeRetrieveError(F18)</f>
        <v/>
      </c>
      <c r="H18" s="299" t="str">
        <f t="shared" si="1"/>
        <v>AUDFUT3MZ6ConvAdj_Quote</v>
      </c>
      <c r="I18" s="300" t="str">
        <f>_xll.qlFuturesConvAdjustmentQuote(H18,IborIndex,D18,F18,Volatility,MeanReversion,Permanent,AND(ISERROR(AB18),ISERROR(FuturesHWConvAdj!U18:U19)),ObjectOverwrite)</f>
        <v>AUDFUT3MZ6ConvAdj_Quote#0002</v>
      </c>
      <c r="J18" s="185" t="str">
        <f>_xll.ohRangeRetrieveError(I18)</f>
        <v/>
      </c>
      <c r="K18" s="140"/>
      <c r="M18" s="220"/>
      <c r="N18" s="383">
        <v>14</v>
      </c>
      <c r="O18" s="383" t="b">
        <v>1</v>
      </c>
      <c r="P18" s="384" t="str">
        <v>Z6</v>
      </c>
      <c r="Q18" s="385">
        <v>42713</v>
      </c>
      <c r="R18" s="384" t="str">
        <v>YBAZ6</v>
      </c>
      <c r="S18" s="392">
        <v>42712</v>
      </c>
      <c r="T18" s="352">
        <v>97.72</v>
      </c>
      <c r="U18" s="352">
        <v>97.740000000000009</v>
      </c>
      <c r="V18" s="342">
        <f t="shared" si="3"/>
        <v>97.73</v>
      </c>
      <c r="W18" s="342">
        <f t="shared" si="2"/>
        <v>2.0000000000010232E-2</v>
      </c>
      <c r="X18" s="381"/>
      <c r="Y18" s="386">
        <v>97.73</v>
      </c>
      <c r="Z18" s="381"/>
      <c r="AA18" s="342">
        <v>97.73</v>
      </c>
      <c r="AB18" s="384" t="e">
        <f>_xll.qlSimpleQuoteSetValue(F18,AA18,Trigger)</f>
        <v>#N/A</v>
      </c>
      <c r="AC18" s="44"/>
    </row>
    <row r="19" spans="1:29" x14ac:dyDescent="0.2">
      <c r="A19" s="218"/>
      <c r="B19" s="287">
        <v>15</v>
      </c>
      <c r="C19" s="288" t="b">
        <v>1</v>
      </c>
      <c r="D19" s="289" t="str">
        <v>H7</v>
      </c>
      <c r="E19" s="290" t="str">
        <f t="shared" si="0"/>
        <v>AUDFUT3MH7_Quote</v>
      </c>
      <c r="F19" s="291" t="str">
        <f>_xll.qlSimpleQuote(E19,,PriceTickValue,Permanent,Trigger,ObjectOverwrite)</f>
        <v>AUDFUT3MH7_Quote#0002</v>
      </c>
      <c r="G19" s="222" t="str">
        <f>_xll.ohRangeRetrieveError(F19)</f>
        <v/>
      </c>
      <c r="H19" s="299" t="str">
        <f t="shared" si="1"/>
        <v>AUDFUT3MH7ConvAdj_Quote</v>
      </c>
      <c r="I19" s="300" t="str">
        <f>_xll.qlFuturesConvAdjustmentQuote(H19,IborIndex,D19,F19,Volatility,MeanReversion,Permanent,AND(ISERROR(AB19),ISERROR(FuturesHWConvAdj!U19:U20)),ObjectOverwrite)</f>
        <v>AUDFUT3MH7ConvAdj_Quote#0002</v>
      </c>
      <c r="J19" s="185" t="str">
        <f>_xll.ohRangeRetrieveError(I19)</f>
        <v/>
      </c>
      <c r="K19" s="140"/>
      <c r="M19" s="220"/>
      <c r="N19" s="383">
        <v>15</v>
      </c>
      <c r="O19" s="383" t="b">
        <v>1</v>
      </c>
      <c r="P19" s="384" t="str">
        <v>H7</v>
      </c>
      <c r="Q19" s="385">
        <v>42804</v>
      </c>
      <c r="R19" s="384" t="str">
        <v>YBAH7</v>
      </c>
      <c r="S19" s="392">
        <v>42803</v>
      </c>
      <c r="T19" s="352">
        <v>97.62</v>
      </c>
      <c r="U19" s="352">
        <v>97.64</v>
      </c>
      <c r="V19" s="342">
        <f t="shared" si="3"/>
        <v>97.63</v>
      </c>
      <c r="W19" s="342">
        <f t="shared" si="2"/>
        <v>1.999999999998181E-2</v>
      </c>
      <c r="X19" s="381"/>
      <c r="Y19" s="386">
        <v>97.63</v>
      </c>
      <c r="Z19" s="381"/>
      <c r="AA19" s="342">
        <v>97.63</v>
      </c>
      <c r="AB19" s="384" t="e">
        <f>_xll.qlSimpleQuoteSetValue(F19,AA19,Trigger)</f>
        <v>#N/A</v>
      </c>
      <c r="AC19" s="44"/>
    </row>
    <row r="20" spans="1:29" x14ac:dyDescent="0.2">
      <c r="A20" s="218"/>
      <c r="B20" s="287">
        <v>16</v>
      </c>
      <c r="C20" s="288" t="b">
        <v>1</v>
      </c>
      <c r="D20" s="289" t="str">
        <v>M7</v>
      </c>
      <c r="E20" s="290" t="str">
        <f t="shared" si="0"/>
        <v>AUDFUT3MM7_Quote</v>
      </c>
      <c r="F20" s="291" t="str">
        <f>_xll.qlSimpleQuote(E20,,PriceTickValue,Permanent,Trigger,ObjectOverwrite)</f>
        <v>AUDFUT3MM7_Quote#0002</v>
      </c>
      <c r="G20" s="222" t="str">
        <f>_xll.ohRangeRetrieveError(F20)</f>
        <v/>
      </c>
      <c r="H20" s="299" t="str">
        <f t="shared" si="1"/>
        <v>AUDFUT3MM7ConvAdj_Quote</v>
      </c>
      <c r="I20" s="300" t="str">
        <f>_xll.qlFuturesConvAdjustmentQuote(H20,IborIndex,D20,F20,Volatility,MeanReversion,Permanent,AND(ISERROR(AB20),ISERROR(FuturesHWConvAdj!U20:U21)),ObjectOverwrite)</f>
        <v>AUDFUT3MM7ConvAdj_Quote#0002</v>
      </c>
      <c r="J20" s="185" t="str">
        <f>_xll.ohRangeRetrieveError(I20)</f>
        <v/>
      </c>
      <c r="K20" s="140"/>
      <c r="M20" s="220"/>
      <c r="N20" s="383">
        <v>16</v>
      </c>
      <c r="O20" s="383" t="b">
        <v>1</v>
      </c>
      <c r="P20" s="384" t="str">
        <v>M7</v>
      </c>
      <c r="Q20" s="385">
        <v>42895</v>
      </c>
      <c r="R20" s="384" t="str">
        <v>YBAM7</v>
      </c>
      <c r="S20" s="392">
        <v>42894</v>
      </c>
      <c r="T20" s="352">
        <v>97.51</v>
      </c>
      <c r="U20" s="352">
        <v>97.53</v>
      </c>
      <c r="V20" s="342">
        <f t="shared" si="3"/>
        <v>97.52000000000001</v>
      </c>
      <c r="W20" s="342">
        <f t="shared" si="2"/>
        <v>2.0000000000010232E-2</v>
      </c>
      <c r="X20" s="381"/>
      <c r="Y20" s="386">
        <v>97.52000000000001</v>
      </c>
      <c r="Z20" s="381"/>
      <c r="AA20" s="342">
        <v>97.52000000000001</v>
      </c>
      <c r="AB20" s="384" t="e">
        <f>_xll.qlSimpleQuoteSetValue(F20,AA20,Trigger)</f>
        <v>#N/A</v>
      </c>
      <c r="AC20" s="44"/>
    </row>
    <row r="21" spans="1:29" x14ac:dyDescent="0.2">
      <c r="A21" s="218"/>
      <c r="B21" s="287">
        <v>17</v>
      </c>
      <c r="C21" s="288" t="b">
        <v>1</v>
      </c>
      <c r="D21" s="289" t="str">
        <v>U7</v>
      </c>
      <c r="E21" s="290" t="str">
        <f t="shared" si="0"/>
        <v>AUDFUT3MU7_Quote</v>
      </c>
      <c r="F21" s="291" t="str">
        <f>_xll.qlSimpleQuote(E21,,PriceTickValue,Permanent,Trigger,ObjectOverwrite)</f>
        <v>AUDFUT3MU7_Quote#0002</v>
      </c>
      <c r="G21" s="222" t="str">
        <f>_xll.ohRangeRetrieveError(F21)</f>
        <v/>
      </c>
      <c r="H21" s="299" t="str">
        <f t="shared" si="1"/>
        <v>AUDFUT3MU7ConvAdj_Quote</v>
      </c>
      <c r="I21" s="300" t="str">
        <f>_xll.qlFuturesConvAdjustmentQuote(H21,IborIndex,D21,F21,Volatility,MeanReversion,Permanent,AND(ISERROR(AB21),ISERROR(FuturesHWConvAdj!U21:U22)),ObjectOverwrite)</f>
        <v>AUDFUT3MU7ConvAdj_Quote#0002</v>
      </c>
      <c r="J21" s="185" t="str">
        <f>_xll.ohRangeRetrieveError(I21)</f>
        <v/>
      </c>
      <c r="K21" s="140"/>
      <c r="M21" s="220"/>
      <c r="N21" s="383">
        <v>17</v>
      </c>
      <c r="O21" s="383" t="b">
        <v>1</v>
      </c>
      <c r="P21" s="384" t="str">
        <v>U7</v>
      </c>
      <c r="Q21" s="385">
        <v>42986</v>
      </c>
      <c r="R21" s="384" t="str">
        <v>YBAU7</v>
      </c>
      <c r="S21" s="392">
        <v>42985</v>
      </c>
      <c r="T21" s="352">
        <v>97.4</v>
      </c>
      <c r="U21" s="352">
        <v>97.43</v>
      </c>
      <c r="V21" s="342">
        <f t="shared" si="3"/>
        <v>97.415000000000006</v>
      </c>
      <c r="W21" s="342">
        <f t="shared" si="2"/>
        <v>3.0000000000001137E-2</v>
      </c>
      <c r="X21" s="381"/>
      <c r="Y21" s="386">
        <v>97.415000000000006</v>
      </c>
      <c r="Z21" s="381"/>
      <c r="AA21" s="342">
        <v>97.415000000000006</v>
      </c>
      <c r="AB21" s="384" t="e">
        <f>_xll.qlSimpleQuoteSetValue(F21,AA21,Trigger)</f>
        <v>#N/A</v>
      </c>
      <c r="AC21" s="44"/>
    </row>
    <row r="22" spans="1:29" x14ac:dyDescent="0.2">
      <c r="A22" s="218"/>
      <c r="B22" s="287">
        <v>18</v>
      </c>
      <c r="C22" s="288" t="b">
        <v>1</v>
      </c>
      <c r="D22" s="289" t="str">
        <v>Z7</v>
      </c>
      <c r="E22" s="290" t="str">
        <f t="shared" si="0"/>
        <v>AUDFUT3MZ7_Quote</v>
      </c>
      <c r="F22" s="291" t="str">
        <f>_xll.qlSimpleQuote(E22,,PriceTickValue,Permanent,Trigger,ObjectOverwrite)</f>
        <v>AUDFUT3MZ7_Quote#0002</v>
      </c>
      <c r="G22" s="222" t="str">
        <f>_xll.ohRangeRetrieveError(F22)</f>
        <v/>
      </c>
      <c r="H22" s="299" t="str">
        <f t="shared" si="1"/>
        <v>AUDFUT3MZ7ConvAdj_Quote</v>
      </c>
      <c r="I22" s="300" t="str">
        <f>_xll.qlFuturesConvAdjustmentQuote(H22,IborIndex,D22,F22,Volatility,MeanReversion,Permanent,AND(ISERROR(AB22),ISERROR(FuturesHWConvAdj!U22:U23)),ObjectOverwrite)</f>
        <v>AUDFUT3MZ7ConvAdj_Quote#0002</v>
      </c>
      <c r="J22" s="185" t="str">
        <f>_xll.ohRangeRetrieveError(I22)</f>
        <v/>
      </c>
      <c r="K22" s="140"/>
      <c r="M22" s="220"/>
      <c r="N22" s="383">
        <v>18</v>
      </c>
      <c r="O22" s="383" t="b">
        <v>1</v>
      </c>
      <c r="P22" s="384" t="str">
        <v>Z7</v>
      </c>
      <c r="Q22" s="385">
        <v>43077</v>
      </c>
      <c r="R22" s="384" t="str">
        <v>YBAZ7</v>
      </c>
      <c r="S22" s="392">
        <v>43076</v>
      </c>
      <c r="T22" s="352">
        <v>97.29</v>
      </c>
      <c r="U22" s="352">
        <v>97.33</v>
      </c>
      <c r="V22" s="342">
        <f t="shared" si="3"/>
        <v>97.31</v>
      </c>
      <c r="W22" s="342">
        <f t="shared" si="2"/>
        <v>3.9999999999992042E-2</v>
      </c>
      <c r="X22" s="381"/>
      <c r="Y22" s="386">
        <v>97.31</v>
      </c>
      <c r="Z22" s="381"/>
      <c r="AA22" s="342">
        <v>97.31</v>
      </c>
      <c r="AB22" s="384" t="e">
        <f>_xll.qlSimpleQuoteSetValue(F22,AA22,Trigger)</f>
        <v>#N/A</v>
      </c>
      <c r="AC22" s="44"/>
    </row>
    <row r="23" spans="1:29" x14ac:dyDescent="0.2">
      <c r="A23" s="218"/>
      <c r="B23" s="287">
        <v>19</v>
      </c>
      <c r="C23" s="288" t="b">
        <v>1</v>
      </c>
      <c r="D23" s="289" t="str">
        <v>H8</v>
      </c>
      <c r="E23" s="290" t="str">
        <f t="shared" si="0"/>
        <v>AUDFUT3MH8_Quote</v>
      </c>
      <c r="F23" s="291" t="str">
        <f>_xll.qlSimpleQuote(E23,,PriceTickValue,Permanent,Trigger,ObjectOverwrite)</f>
        <v>AUDFUT3MH8_Quote#0002</v>
      </c>
      <c r="G23" s="222" t="str">
        <f>_xll.ohRangeRetrieveError(F23)</f>
        <v/>
      </c>
      <c r="H23" s="299" t="str">
        <f t="shared" si="1"/>
        <v>AUDFUT3MH8ConvAdj_Quote</v>
      </c>
      <c r="I23" s="300" t="str">
        <f>_xll.qlFuturesConvAdjustmentQuote(H23,IborIndex,D23,F23,Volatility,MeanReversion,Permanent,AND(ISERROR(AB23),ISERROR(FuturesHWConvAdj!U23:U24)),ObjectOverwrite)</f>
        <v>AUDFUT3MH8ConvAdj_Quote#0002</v>
      </c>
      <c r="J23" s="185" t="str">
        <f>_xll.ohRangeRetrieveError(I23)</f>
        <v/>
      </c>
      <c r="K23" s="140"/>
      <c r="M23" s="220"/>
      <c r="N23" s="383">
        <v>19</v>
      </c>
      <c r="O23" s="383" t="b">
        <v>1</v>
      </c>
      <c r="P23" s="384" t="str">
        <v>H8</v>
      </c>
      <c r="Q23" s="385">
        <v>43168</v>
      </c>
      <c r="R23" s="384" t="str">
        <v>YBAH8</v>
      </c>
      <c r="S23" s="392">
        <v>43167</v>
      </c>
      <c r="T23" s="352">
        <v>97.18</v>
      </c>
      <c r="U23" s="352">
        <v>97.22</v>
      </c>
      <c r="V23" s="342">
        <f t="shared" si="3"/>
        <v>97.2</v>
      </c>
      <c r="W23" s="342">
        <f t="shared" si="2"/>
        <v>3.9999999999992042E-2</v>
      </c>
      <c r="X23" s="381"/>
      <c r="Y23" s="386">
        <v>97.2</v>
      </c>
      <c r="Z23" s="381"/>
      <c r="AA23" s="342">
        <v>97.2</v>
      </c>
      <c r="AB23" s="384" t="e">
        <f>_xll.qlSimpleQuoteSetValue(F23,AA23,Trigger)</f>
        <v>#N/A</v>
      </c>
      <c r="AC23" s="44"/>
    </row>
    <row r="24" spans="1:29" x14ac:dyDescent="0.2">
      <c r="A24" s="218"/>
      <c r="B24" s="287">
        <v>20</v>
      </c>
      <c r="C24" s="288" t="b">
        <v>1</v>
      </c>
      <c r="D24" s="289" t="str">
        <v>M8</v>
      </c>
      <c r="E24" s="290" t="str">
        <f t="shared" si="0"/>
        <v>AUDFUT3MM8_Quote</v>
      </c>
      <c r="F24" s="291" t="str">
        <f>_xll.qlSimpleQuote(E24,,PriceTickValue,Permanent,Trigger,ObjectOverwrite)</f>
        <v>AUDFUT3MM8_Quote#0002</v>
      </c>
      <c r="G24" s="222" t="str">
        <f>_xll.ohRangeRetrieveError(F24)</f>
        <v/>
      </c>
      <c r="H24" s="299" t="str">
        <f t="shared" si="1"/>
        <v>AUDFUT3MM8ConvAdj_Quote</v>
      </c>
      <c r="I24" s="300" t="str">
        <f>_xll.qlFuturesConvAdjustmentQuote(H24,IborIndex,D24,F24,Volatility,MeanReversion,Permanent,AND(ISERROR(AB24),ISERROR(FuturesHWConvAdj!U24:U25)),ObjectOverwrite)</f>
        <v>AUDFUT3MM8ConvAdj_Quote#0002</v>
      </c>
      <c r="J24" s="185" t="str">
        <f>_xll.ohRangeRetrieveError(I24)</f>
        <v/>
      </c>
      <c r="K24" s="140"/>
      <c r="M24" s="220"/>
      <c r="N24" s="383">
        <v>20</v>
      </c>
      <c r="O24" s="383" t="b">
        <v>1</v>
      </c>
      <c r="P24" s="384" t="str">
        <v>M8</v>
      </c>
      <c r="Q24" s="385">
        <v>43259</v>
      </c>
      <c r="R24" s="384" t="str">
        <v>YBAM8</v>
      </c>
      <c r="S24" s="392">
        <v>43258</v>
      </c>
      <c r="T24" s="352">
        <v>97.070000000000007</v>
      </c>
      <c r="U24" s="352">
        <v>97.13</v>
      </c>
      <c r="V24" s="342">
        <f t="shared" si="3"/>
        <v>97.1</v>
      </c>
      <c r="W24" s="342">
        <f t="shared" si="2"/>
        <v>5.9999999999973852E-2</v>
      </c>
      <c r="X24" s="381"/>
      <c r="Y24" s="386">
        <v>97.1</v>
      </c>
      <c r="Z24" s="381"/>
      <c r="AA24" s="342">
        <v>97.1</v>
      </c>
      <c r="AB24" s="384" t="e">
        <f>_xll.qlSimpleQuoteSetValue(F24,AA24,Trigger)</f>
        <v>#N/A</v>
      </c>
      <c r="AC24" s="44"/>
    </row>
    <row r="25" spans="1:29" x14ac:dyDescent="0.2">
      <c r="A25" s="218"/>
      <c r="B25" s="287">
        <v>21</v>
      </c>
      <c r="C25" s="288" t="b">
        <v>1</v>
      </c>
      <c r="D25" s="289" t="str">
        <v>U8</v>
      </c>
      <c r="E25" s="290" t="str">
        <f t="shared" si="0"/>
        <v>AUDFUT3MU8_Quote</v>
      </c>
      <c r="F25" s="291" t="str">
        <f>_xll.qlSimpleQuote(E25,,PriceTickValue,Permanent,Trigger,ObjectOverwrite)</f>
        <v>AUDFUT3MU8_Quote#0002</v>
      </c>
      <c r="G25" s="222" t="str">
        <f>_xll.ohRangeRetrieveError(F25)</f>
        <v/>
      </c>
      <c r="H25" s="299" t="str">
        <f t="shared" si="1"/>
        <v>AUDFUT3MU8ConvAdj_Quote</v>
      </c>
      <c r="I25" s="300" t="str">
        <f>_xll.qlFuturesConvAdjustmentQuote(H25,IborIndex,D25,F25,Volatility,MeanReversion,Permanent,AND(ISERROR(AB25),ISERROR(FuturesHWConvAdj!U25:U26)),ObjectOverwrite)</f>
        <v>AUDFUT3MU8ConvAdj_Quote#0002</v>
      </c>
      <c r="J25" s="185" t="str">
        <f>_xll.ohRangeRetrieveError(I25)</f>
        <v/>
      </c>
      <c r="K25" s="140"/>
      <c r="M25" s="220"/>
      <c r="N25" s="383">
        <v>21</v>
      </c>
      <c r="O25" s="383" t="b">
        <v>1</v>
      </c>
      <c r="P25" s="384" t="str">
        <v>U8</v>
      </c>
      <c r="Q25" s="385">
        <v>43357</v>
      </c>
      <c r="R25" s="384" t="str">
        <v>YBAU8</v>
      </c>
      <c r="S25" s="392">
        <v>43356</v>
      </c>
      <c r="T25" s="352">
        <v>0</v>
      </c>
      <c r="U25" s="352">
        <v>0</v>
      </c>
      <c r="V25" s="342">
        <f t="shared" si="3"/>
        <v>0</v>
      </c>
      <c r="W25" s="342">
        <f t="shared" si="2"/>
        <v>0</v>
      </c>
      <c r="X25" s="381"/>
      <c r="Y25" s="386" t="e">
        <v>#NUM!</v>
      </c>
      <c r="Z25" s="381"/>
      <c r="AA25" s="342" t="e">
        <v>#NUM!</v>
      </c>
      <c r="AB25" s="384">
        <f>_xll.qlSimpleQuoteSetValue(F25,AA25,Trigger)</f>
        <v>0</v>
      </c>
      <c r="AC25" s="44"/>
    </row>
    <row r="26" spans="1:29" x14ac:dyDescent="0.2">
      <c r="A26" s="218"/>
      <c r="B26" s="287">
        <v>22</v>
      </c>
      <c r="C26" s="288" t="b">
        <v>1</v>
      </c>
      <c r="D26" s="289" t="str">
        <v>Z8</v>
      </c>
      <c r="E26" s="290" t="str">
        <f t="shared" si="0"/>
        <v>AUDFUT3MZ8_Quote</v>
      </c>
      <c r="F26" s="291" t="str">
        <f>_xll.qlSimpleQuote(E26,,PriceTickValue,Permanent,Trigger,ObjectOverwrite)</f>
        <v>AUDFUT3MZ8_Quote#0002</v>
      </c>
      <c r="G26" s="222" t="str">
        <f>_xll.ohRangeRetrieveError(F26)</f>
        <v/>
      </c>
      <c r="H26" s="299" t="str">
        <f t="shared" si="1"/>
        <v>AUDFUT3MZ8ConvAdj_Quote</v>
      </c>
      <c r="I26" s="300" t="str">
        <f>_xll.qlFuturesConvAdjustmentQuote(H26,IborIndex,D26,F26,Volatility,MeanReversion,Permanent,AND(ISERROR(AB26),ISERROR(FuturesHWConvAdj!U26:U27)),ObjectOverwrite)</f>
        <v>AUDFUT3MZ8ConvAdj_Quote#0002</v>
      </c>
      <c r="J26" s="185" t="str">
        <f>_xll.ohRangeRetrieveError(I26)</f>
        <v/>
      </c>
      <c r="K26" s="140"/>
      <c r="M26" s="220"/>
      <c r="N26" s="383">
        <v>22</v>
      </c>
      <c r="O26" s="383" t="b">
        <v>1</v>
      </c>
      <c r="P26" s="384" t="str">
        <v>Z8</v>
      </c>
      <c r="Q26" s="385">
        <v>43448</v>
      </c>
      <c r="R26" s="384" t="str">
        <v>YBAZ8</v>
      </c>
      <c r="S26" s="392">
        <v>43447</v>
      </c>
      <c r="T26" s="352">
        <v>0</v>
      </c>
      <c r="U26" s="352">
        <v>0</v>
      </c>
      <c r="V26" s="342">
        <f t="shared" si="3"/>
        <v>0</v>
      </c>
      <c r="W26" s="342">
        <f t="shared" si="2"/>
        <v>0</v>
      </c>
      <c r="X26" s="381"/>
      <c r="Y26" s="386" t="e">
        <v>#NUM!</v>
      </c>
      <c r="Z26" s="381"/>
      <c r="AA26" s="342" t="e">
        <v>#NUM!</v>
      </c>
      <c r="AB26" s="384">
        <f>_xll.qlSimpleQuoteSetValue(F26,AA26,Trigger)</f>
        <v>0</v>
      </c>
      <c r="AC26" s="44"/>
    </row>
    <row r="27" spans="1:29" x14ac:dyDescent="0.2">
      <c r="A27" s="218"/>
      <c r="B27" s="287">
        <v>23</v>
      </c>
      <c r="C27" s="288" t="b">
        <v>1</v>
      </c>
      <c r="D27" s="289" t="str">
        <v>H9</v>
      </c>
      <c r="E27" s="290" t="str">
        <f t="shared" si="0"/>
        <v>AUDFUT3MH9_Quote</v>
      </c>
      <c r="F27" s="291" t="str">
        <f>_xll.qlSimpleQuote(E27,,PriceTickValue,Permanent,Trigger,ObjectOverwrite)</f>
        <v>AUDFUT3MH9_Quote#0002</v>
      </c>
      <c r="G27" s="222" t="str">
        <f>_xll.ohRangeRetrieveError(F27)</f>
        <v/>
      </c>
      <c r="H27" s="299" t="str">
        <f t="shared" si="1"/>
        <v>AUDFUT3MH9ConvAdj_Quote</v>
      </c>
      <c r="I27" s="300" t="str">
        <f>_xll.qlFuturesConvAdjustmentQuote(H27,IborIndex,D27,F27,Volatility,MeanReversion,Permanent,AND(ISERROR(AB27),ISERROR(FuturesHWConvAdj!U27:U28)),ObjectOverwrite)</f>
        <v>AUDFUT3MH9ConvAdj_Quote#0002</v>
      </c>
      <c r="J27" s="185" t="str">
        <f>_xll.ohRangeRetrieveError(I27)</f>
        <v/>
      </c>
      <c r="K27" s="140"/>
      <c r="M27" s="220"/>
      <c r="N27" s="383">
        <v>23</v>
      </c>
      <c r="O27" s="383" t="b">
        <v>1</v>
      </c>
      <c r="P27" s="384" t="str">
        <v>H9</v>
      </c>
      <c r="Q27" s="385">
        <v>43532</v>
      </c>
      <c r="R27" s="384" t="str">
        <v>YBAH9</v>
      </c>
      <c r="S27" s="392">
        <v>43531</v>
      </c>
      <c r="T27" s="352">
        <v>0</v>
      </c>
      <c r="U27" s="352">
        <v>0</v>
      </c>
      <c r="V27" s="342">
        <f t="shared" si="3"/>
        <v>0</v>
      </c>
      <c r="W27" s="342">
        <f t="shared" si="2"/>
        <v>0</v>
      </c>
      <c r="X27" s="381"/>
      <c r="Y27" s="386" t="e">
        <v>#NUM!</v>
      </c>
      <c r="Z27" s="381"/>
      <c r="AA27" s="342" t="e">
        <v>#NUM!</v>
      </c>
      <c r="AB27" s="384">
        <f>_xll.qlSimpleQuoteSetValue(F27,AA27,Trigger)</f>
        <v>0</v>
      </c>
      <c r="AC27" s="44"/>
    </row>
    <row r="28" spans="1:29" x14ac:dyDescent="0.2">
      <c r="A28" s="218"/>
      <c r="B28" s="287">
        <v>24</v>
      </c>
      <c r="C28" s="288" t="b">
        <v>1</v>
      </c>
      <c r="D28" s="289" t="str">
        <v>M9</v>
      </c>
      <c r="E28" s="290" t="str">
        <f t="shared" si="0"/>
        <v>AUDFUT3MM9_Quote</v>
      </c>
      <c r="F28" s="291" t="str">
        <f>_xll.qlSimpleQuote(E28,,PriceTickValue,Permanent,Trigger,ObjectOverwrite)</f>
        <v>AUDFUT3MM9_Quote#0002</v>
      </c>
      <c r="G28" s="222" t="str">
        <f>_xll.ohRangeRetrieveError(F28)</f>
        <v/>
      </c>
      <c r="H28" s="299" t="str">
        <f t="shared" si="1"/>
        <v>AUDFUT3MM9ConvAdj_Quote</v>
      </c>
      <c r="I28" s="300" t="str">
        <f>_xll.qlFuturesConvAdjustmentQuote(H28,IborIndex,D28,F28,Volatility,MeanReversion,Permanent,AND(ISERROR(AB28),ISERROR(FuturesHWConvAdj!U28:U29)),ObjectOverwrite)</f>
        <v>AUDFUT3MM9ConvAdj_Quote#0002</v>
      </c>
      <c r="J28" s="185" t="str">
        <f>_xll.ohRangeRetrieveError(I28)</f>
        <v/>
      </c>
      <c r="K28" s="140"/>
      <c r="M28" s="220"/>
      <c r="N28" s="383">
        <v>24</v>
      </c>
      <c r="O28" s="383" t="b">
        <v>1</v>
      </c>
      <c r="P28" s="384" t="str">
        <v>M9</v>
      </c>
      <c r="Q28" s="385">
        <v>43630</v>
      </c>
      <c r="R28" s="384" t="str">
        <v>YBAM9</v>
      </c>
      <c r="S28" s="392">
        <v>43629</v>
      </c>
      <c r="T28" s="352">
        <v>0</v>
      </c>
      <c r="U28" s="352">
        <v>0</v>
      </c>
      <c r="V28" s="342">
        <f t="shared" si="3"/>
        <v>0</v>
      </c>
      <c r="W28" s="342">
        <f t="shared" si="2"/>
        <v>0</v>
      </c>
      <c r="X28" s="381"/>
      <c r="Y28" s="386" t="e">
        <v>#NUM!</v>
      </c>
      <c r="Z28" s="381"/>
      <c r="AA28" s="342" t="e">
        <v>#NUM!</v>
      </c>
      <c r="AB28" s="384">
        <f>_xll.qlSimpleQuoteSetValue(F28,AA28,Trigger)</f>
        <v>0</v>
      </c>
      <c r="AC28" s="44"/>
    </row>
    <row r="29" spans="1:29" x14ac:dyDescent="0.2">
      <c r="A29" s="218"/>
      <c r="B29" s="287">
        <v>25</v>
      </c>
      <c r="C29" s="288" t="b">
        <v>1</v>
      </c>
      <c r="D29" s="289" t="str">
        <v>U9</v>
      </c>
      <c r="E29" s="290" t="str">
        <f t="shared" si="0"/>
        <v>AUDFUT3MU9_Quote</v>
      </c>
      <c r="F29" s="291" t="str">
        <f>_xll.qlSimpleQuote(E29,,PriceTickValue,Permanent,Trigger,ObjectOverwrite)</f>
        <v>AUDFUT3MU9_Quote#0002</v>
      </c>
      <c r="G29" s="222" t="str">
        <f>_xll.ohRangeRetrieveError(F29)</f>
        <v/>
      </c>
      <c r="H29" s="299" t="str">
        <f t="shared" si="1"/>
        <v>AUDFUT3MU9ConvAdj_Quote</v>
      </c>
      <c r="I29" s="300" t="str">
        <f>_xll.qlFuturesConvAdjustmentQuote(H29,IborIndex,D29,F29,Volatility,MeanReversion,Permanent,AND(ISERROR(AB29),ISERROR(FuturesHWConvAdj!U29:U30)),ObjectOverwrite)</f>
        <v>AUDFUT3MU9ConvAdj_Quote#0002</v>
      </c>
      <c r="J29" s="185" t="str">
        <f>_xll.ohRangeRetrieveError(I29)</f>
        <v/>
      </c>
      <c r="K29" s="140"/>
      <c r="M29" s="220"/>
      <c r="N29" s="383">
        <v>25</v>
      </c>
      <c r="O29" s="383" t="b">
        <v>1</v>
      </c>
      <c r="P29" s="384" t="str">
        <v>U9</v>
      </c>
      <c r="Q29" s="385">
        <v>43721</v>
      </c>
      <c r="R29" s="384" t="str">
        <v>YBAU9</v>
      </c>
      <c r="S29" s="392">
        <v>43720</v>
      </c>
      <c r="T29" s="352">
        <v>0</v>
      </c>
      <c r="U29" s="352">
        <v>0</v>
      </c>
      <c r="V29" s="342">
        <f t="shared" si="3"/>
        <v>0</v>
      </c>
      <c r="W29" s="342">
        <f t="shared" si="2"/>
        <v>0</v>
      </c>
      <c r="X29" s="381"/>
      <c r="Y29" s="386" t="e">
        <v>#NUM!</v>
      </c>
      <c r="Z29" s="381"/>
      <c r="AA29" s="342" t="e">
        <v>#NUM!</v>
      </c>
      <c r="AB29" s="384">
        <f>_xll.qlSimpleQuoteSetValue(F29,AA29,Trigger)</f>
        <v>0</v>
      </c>
      <c r="AC29" s="44"/>
    </row>
    <row r="30" spans="1:29" x14ac:dyDescent="0.2">
      <c r="A30" s="218"/>
      <c r="B30" s="287">
        <v>26</v>
      </c>
      <c r="C30" s="288" t="b">
        <v>1</v>
      </c>
      <c r="D30" s="289" t="str">
        <v>Z9</v>
      </c>
      <c r="E30" s="290" t="str">
        <f t="shared" si="0"/>
        <v>AUDFUT3MZ9_Quote</v>
      </c>
      <c r="F30" s="291" t="str">
        <f>_xll.qlSimpleQuote(E30,,PriceTickValue,Permanent,Trigger,ObjectOverwrite)</f>
        <v>AUDFUT3MZ9_Quote#0002</v>
      </c>
      <c r="G30" s="222" t="str">
        <f>_xll.ohRangeRetrieveError(F30)</f>
        <v/>
      </c>
      <c r="H30" s="299" t="str">
        <f t="shared" si="1"/>
        <v>AUDFUT3MZ9ConvAdj_Quote</v>
      </c>
      <c r="I30" s="300" t="str">
        <f>_xll.qlFuturesConvAdjustmentQuote(H30,IborIndex,D30,F30,Volatility,MeanReversion,Permanent,AND(ISERROR(AB30),ISERROR(FuturesHWConvAdj!U30:U31)),ObjectOverwrite)</f>
        <v>AUDFUT3MZ9ConvAdj_Quote#0002</v>
      </c>
      <c r="J30" s="185" t="str">
        <f>_xll.ohRangeRetrieveError(I30)</f>
        <v/>
      </c>
      <c r="K30" s="140"/>
      <c r="M30" s="220"/>
      <c r="N30" s="383">
        <v>26</v>
      </c>
      <c r="O30" s="383" t="b">
        <v>1</v>
      </c>
      <c r="P30" s="384" t="str">
        <v>Z9</v>
      </c>
      <c r="Q30" s="385">
        <v>43812</v>
      </c>
      <c r="R30" s="384" t="str">
        <v>YBAZ9</v>
      </c>
      <c r="S30" s="392">
        <v>43811</v>
      </c>
      <c r="T30" s="352">
        <v>0</v>
      </c>
      <c r="U30" s="352">
        <v>0</v>
      </c>
      <c r="V30" s="342">
        <f t="shared" si="3"/>
        <v>0</v>
      </c>
      <c r="W30" s="342">
        <f t="shared" si="2"/>
        <v>0</v>
      </c>
      <c r="X30" s="381"/>
      <c r="Y30" s="386" t="e">
        <v>#NUM!</v>
      </c>
      <c r="Z30" s="381"/>
      <c r="AA30" s="342" t="e">
        <v>#NUM!</v>
      </c>
      <c r="AB30" s="384">
        <f>_xll.qlSimpleQuoteSetValue(F30,AA30,Trigger)</f>
        <v>0</v>
      </c>
      <c r="AC30" s="44"/>
    </row>
    <row r="31" spans="1:29" x14ac:dyDescent="0.2">
      <c r="A31" s="218"/>
      <c r="B31" s="287">
        <v>27</v>
      </c>
      <c r="C31" s="288" t="b">
        <v>1</v>
      </c>
      <c r="D31" s="289" t="str">
        <v>H0</v>
      </c>
      <c r="E31" s="290" t="str">
        <f t="shared" si="0"/>
        <v>AUDFUT3MH0_Quote</v>
      </c>
      <c r="F31" s="291" t="str">
        <f>_xll.qlSimpleQuote(E31,,PriceTickValue,Permanent,Trigger,ObjectOverwrite)</f>
        <v>AUDFUT3MH0_Quote#0002</v>
      </c>
      <c r="G31" s="222" t="str">
        <f>_xll.ohRangeRetrieveError(F31)</f>
        <v/>
      </c>
      <c r="H31" s="299" t="str">
        <f t="shared" si="1"/>
        <v>AUDFUT3MH0ConvAdj_Quote</v>
      </c>
      <c r="I31" s="300" t="str">
        <f>_xll.qlFuturesConvAdjustmentQuote(H31,IborIndex,D31,F31,Volatility,MeanReversion,Permanent,AND(ISERROR(AB31),ISERROR(FuturesHWConvAdj!U31:U32)),ObjectOverwrite)</f>
        <v>AUDFUT3MH0ConvAdj_Quote#0002</v>
      </c>
      <c r="J31" s="185" t="str">
        <f>_xll.ohRangeRetrieveError(I31)</f>
        <v/>
      </c>
      <c r="K31" s="140"/>
      <c r="M31" s="220"/>
      <c r="N31" s="383">
        <v>27</v>
      </c>
      <c r="O31" s="383" t="b">
        <v>1</v>
      </c>
      <c r="P31" s="384" t="str">
        <v>H0</v>
      </c>
      <c r="Q31" s="385">
        <v>43903</v>
      </c>
      <c r="R31" s="384" t="str">
        <v>YBAH0</v>
      </c>
      <c r="S31" s="392">
        <v>43902</v>
      </c>
      <c r="T31" s="352">
        <v>0</v>
      </c>
      <c r="U31" s="352">
        <v>0</v>
      </c>
      <c r="V31" s="342">
        <f t="shared" si="3"/>
        <v>0</v>
      </c>
      <c r="W31" s="342">
        <f t="shared" si="2"/>
        <v>0</v>
      </c>
      <c r="X31" s="381"/>
      <c r="Y31" s="386" t="e">
        <v>#NUM!</v>
      </c>
      <c r="Z31" s="381"/>
      <c r="AA31" s="342" t="e">
        <v>#NUM!</v>
      </c>
      <c r="AB31" s="384">
        <f>_xll.qlSimpleQuoteSetValue(F31,AA31,Trigger)</f>
        <v>0</v>
      </c>
      <c r="AC31" s="44"/>
    </row>
    <row r="32" spans="1:29" x14ac:dyDescent="0.2">
      <c r="A32" s="218"/>
      <c r="B32" s="287">
        <v>28</v>
      </c>
      <c r="C32" s="288" t="b">
        <v>1</v>
      </c>
      <c r="D32" s="289" t="str">
        <v>M0</v>
      </c>
      <c r="E32" s="290" t="str">
        <f t="shared" si="0"/>
        <v>AUDFUT3MM0_Quote</v>
      </c>
      <c r="F32" s="291" t="str">
        <f>_xll.qlSimpleQuote(E32,,PriceTickValue,Permanent,Trigger,ObjectOverwrite)</f>
        <v>AUDFUT3MM0_Quote#0002</v>
      </c>
      <c r="G32" s="222" t="str">
        <f>_xll.ohRangeRetrieveError(F32)</f>
        <v/>
      </c>
      <c r="H32" s="299" t="str">
        <f t="shared" si="1"/>
        <v>AUDFUT3MM0ConvAdj_Quote</v>
      </c>
      <c r="I32" s="300" t="str">
        <f>_xll.qlFuturesConvAdjustmentQuote(H32,IborIndex,D32,F32,Volatility,MeanReversion,Permanent,AND(ISERROR(AB32),ISERROR(FuturesHWConvAdj!U32:U33)),ObjectOverwrite)</f>
        <v>AUDFUT3MM0ConvAdj_Quote#0002</v>
      </c>
      <c r="J32" s="185" t="str">
        <f>_xll.ohRangeRetrieveError(I32)</f>
        <v/>
      </c>
      <c r="K32" s="140"/>
      <c r="M32" s="220"/>
      <c r="N32" s="383">
        <v>28</v>
      </c>
      <c r="O32" s="383" t="b">
        <v>1</v>
      </c>
      <c r="P32" s="384" t="str">
        <v>M0</v>
      </c>
      <c r="Q32" s="385">
        <v>43994</v>
      </c>
      <c r="R32" s="384" t="str">
        <v>YBAM0</v>
      </c>
      <c r="S32" s="392">
        <v>43993</v>
      </c>
      <c r="T32" s="352">
        <v>0</v>
      </c>
      <c r="U32" s="352">
        <v>0</v>
      </c>
      <c r="V32" s="342">
        <f t="shared" si="3"/>
        <v>0</v>
      </c>
      <c r="W32" s="342">
        <f t="shared" si="2"/>
        <v>0</v>
      </c>
      <c r="X32" s="381"/>
      <c r="Y32" s="386" t="e">
        <v>#NUM!</v>
      </c>
      <c r="Z32" s="381"/>
      <c r="AA32" s="342" t="e">
        <v>#NUM!</v>
      </c>
      <c r="AB32" s="384">
        <f>_xll.qlSimpleQuoteSetValue(F32,AA32,Trigger)</f>
        <v>0</v>
      </c>
      <c r="AC32" s="44"/>
    </row>
    <row r="33" spans="1:29" x14ac:dyDescent="0.2">
      <c r="A33" s="218"/>
      <c r="B33" s="287">
        <v>29</v>
      </c>
      <c r="C33" s="288" t="b">
        <v>1</v>
      </c>
      <c r="D33" s="289" t="str">
        <v>U0</v>
      </c>
      <c r="E33" s="290" t="str">
        <f t="shared" si="0"/>
        <v>AUDFUT3MU0_Quote</v>
      </c>
      <c r="F33" s="291" t="str">
        <f>_xll.qlSimpleQuote(E33,,PriceTickValue,Permanent,Trigger,ObjectOverwrite)</f>
        <v>AUDFUT3MU0_Quote#0002</v>
      </c>
      <c r="G33" s="222" t="str">
        <f>_xll.ohRangeRetrieveError(F33)</f>
        <v/>
      </c>
      <c r="H33" s="299" t="str">
        <f t="shared" si="1"/>
        <v>AUDFUT3MU0ConvAdj_Quote</v>
      </c>
      <c r="I33" s="300" t="str">
        <f>_xll.qlFuturesConvAdjustmentQuote(H33,IborIndex,D33,F33,Volatility,MeanReversion,Permanent,AND(ISERROR(AB33),ISERROR(FuturesHWConvAdj!U33:U34)),ObjectOverwrite)</f>
        <v>AUDFUT3MU0ConvAdj_Quote#0002</v>
      </c>
      <c r="J33" s="185" t="str">
        <f>_xll.ohRangeRetrieveError(I33)</f>
        <v/>
      </c>
      <c r="K33" s="140"/>
      <c r="M33" s="220"/>
      <c r="N33" s="383">
        <v>29</v>
      </c>
      <c r="O33" s="383" t="b">
        <v>1</v>
      </c>
      <c r="P33" s="384" t="str">
        <v>U0</v>
      </c>
      <c r="Q33" s="385">
        <v>44085</v>
      </c>
      <c r="R33" s="384" t="str">
        <v>YBAU0</v>
      </c>
      <c r="S33" s="392" t="s">
        <v>255</v>
      </c>
      <c r="T33" s="352" t="s">
        <v>255</v>
      </c>
      <c r="U33" s="352" t="s">
        <v>255</v>
      </c>
      <c r="V33" s="342" t="e">
        <f t="shared" si="3"/>
        <v>#NUM!</v>
      </c>
      <c r="W33" s="342" t="e">
        <f t="shared" si="2"/>
        <v>#NUM!</v>
      </c>
      <c r="X33" s="381"/>
      <c r="Y33" s="386" t="e">
        <v>#NUM!</v>
      </c>
      <c r="Z33" s="381"/>
      <c r="AA33" s="342" t="e">
        <v>#NUM!</v>
      </c>
      <c r="AB33" s="384">
        <f>_xll.qlSimpleQuoteSetValue(F33,AA33,Trigger)</f>
        <v>0</v>
      </c>
      <c r="AC33" s="44"/>
    </row>
    <row r="34" spans="1:29" x14ac:dyDescent="0.2">
      <c r="A34" s="218"/>
      <c r="B34" s="287">
        <v>30</v>
      </c>
      <c r="C34" s="288" t="b">
        <v>1</v>
      </c>
      <c r="D34" s="289" t="str">
        <v>Z0</v>
      </c>
      <c r="E34" s="290" t="str">
        <f t="shared" si="0"/>
        <v>AUDFUT3MZ0_Quote</v>
      </c>
      <c r="F34" s="291" t="str">
        <f>_xll.qlSimpleQuote(E34,,PriceTickValue,Permanent,Trigger,ObjectOverwrite)</f>
        <v>AUDFUT3MZ0_Quote#0002</v>
      </c>
      <c r="G34" s="222" t="str">
        <f>_xll.ohRangeRetrieveError(F34)</f>
        <v/>
      </c>
      <c r="H34" s="299" t="str">
        <f t="shared" si="1"/>
        <v>AUDFUT3MZ0ConvAdj_Quote</v>
      </c>
      <c r="I34" s="300" t="str">
        <f>_xll.qlFuturesConvAdjustmentQuote(H34,IborIndex,D34,F34,Volatility,MeanReversion,Permanent,AND(ISERROR(AB34),ISERROR(FuturesHWConvAdj!U34:U35)),ObjectOverwrite)</f>
        <v>AUDFUT3MZ0ConvAdj_Quote#0002</v>
      </c>
      <c r="J34" s="185" t="str">
        <f>_xll.ohRangeRetrieveError(I34)</f>
        <v/>
      </c>
      <c r="K34" s="140"/>
      <c r="M34" s="220"/>
      <c r="N34" s="383">
        <v>30</v>
      </c>
      <c r="O34" s="383" t="b">
        <v>1</v>
      </c>
      <c r="P34" s="384" t="str">
        <v>Z0</v>
      </c>
      <c r="Q34" s="385">
        <v>44176</v>
      </c>
      <c r="R34" s="384" t="str">
        <v>YBAZ0</v>
      </c>
      <c r="S34" s="392" t="s">
        <v>255</v>
      </c>
      <c r="T34" s="352" t="s">
        <v>255</v>
      </c>
      <c r="U34" s="352" t="s">
        <v>255</v>
      </c>
      <c r="V34" s="342" t="e">
        <f t="shared" si="3"/>
        <v>#NUM!</v>
      </c>
      <c r="W34" s="342" t="e">
        <f t="shared" si="2"/>
        <v>#NUM!</v>
      </c>
      <c r="X34" s="381"/>
      <c r="Y34" s="386" t="e">
        <v>#NUM!</v>
      </c>
      <c r="Z34" s="381"/>
      <c r="AA34" s="342" t="e">
        <v>#NUM!</v>
      </c>
      <c r="AB34" s="384">
        <f>_xll.qlSimpleQuoteSetValue(F34,AA34,Trigger)</f>
        <v>0</v>
      </c>
      <c r="AC34" s="44"/>
    </row>
    <row r="35" spans="1:29" x14ac:dyDescent="0.2">
      <c r="A35" s="218"/>
      <c r="B35" s="287">
        <v>31</v>
      </c>
      <c r="C35" s="288" t="b">
        <v>1</v>
      </c>
      <c r="D35" s="289" t="str">
        <v>H1</v>
      </c>
      <c r="E35" s="290" t="str">
        <f t="shared" si="0"/>
        <v>AUDFUT3MH1_Quote</v>
      </c>
      <c r="F35" s="291" t="str">
        <f>_xll.qlSimpleQuote(E35,,PriceTickValue,Permanent,Trigger,ObjectOverwrite)</f>
        <v>AUDFUT3MH1_Quote#0002</v>
      </c>
      <c r="G35" s="222" t="str">
        <f>_xll.ohRangeRetrieveError(F35)</f>
        <v/>
      </c>
      <c r="H35" s="299" t="str">
        <f t="shared" si="1"/>
        <v>AUDFUT3MH1ConvAdj_Quote</v>
      </c>
      <c r="I35" s="300" t="str">
        <f>_xll.qlFuturesConvAdjustmentQuote(H35,IborIndex,D35,F35,Volatility,MeanReversion,Permanent,AND(ISERROR(AB35),ISERROR(FuturesHWConvAdj!U35:U36)),ObjectOverwrite)</f>
        <v>AUDFUT3MH1ConvAdj_Quote#0002</v>
      </c>
      <c r="J35" s="185" t="str">
        <f>_xll.ohRangeRetrieveError(I35)</f>
        <v/>
      </c>
      <c r="K35" s="140"/>
      <c r="M35" s="220"/>
      <c r="N35" s="383">
        <v>31</v>
      </c>
      <c r="O35" s="383" t="b">
        <v>1</v>
      </c>
      <c r="P35" s="384" t="str">
        <v>H1</v>
      </c>
      <c r="Q35" s="385">
        <v>44267</v>
      </c>
      <c r="R35" s="384" t="str">
        <v>YBAH1</v>
      </c>
      <c r="S35" s="392" t="s">
        <v>255</v>
      </c>
      <c r="T35" s="352" t="s">
        <v>255</v>
      </c>
      <c r="U35" s="352" t="s">
        <v>255</v>
      </c>
      <c r="V35" s="342" t="e">
        <f t="shared" si="3"/>
        <v>#NUM!</v>
      </c>
      <c r="W35" s="342" t="e">
        <f t="shared" si="2"/>
        <v>#NUM!</v>
      </c>
      <c r="X35" s="381"/>
      <c r="Y35" s="386" t="e">
        <v>#NUM!</v>
      </c>
      <c r="Z35" s="381"/>
      <c r="AA35" s="342" t="e">
        <v>#NUM!</v>
      </c>
      <c r="AB35" s="384">
        <f>_xll.qlSimpleQuoteSetValue(F35,AA35,Trigger)</f>
        <v>0</v>
      </c>
      <c r="AC35" s="44"/>
    </row>
    <row r="36" spans="1:29" x14ac:dyDescent="0.2">
      <c r="A36" s="218"/>
      <c r="B36" s="287">
        <v>32</v>
      </c>
      <c r="C36" s="288" t="b">
        <v>1</v>
      </c>
      <c r="D36" s="289" t="str">
        <v>M1</v>
      </c>
      <c r="E36" s="290" t="str">
        <f t="shared" si="0"/>
        <v>AUDFUT3MM1_Quote</v>
      </c>
      <c r="F36" s="291" t="str">
        <f>_xll.qlSimpleQuote(E36,,PriceTickValue,Permanent,Trigger,ObjectOverwrite)</f>
        <v>AUDFUT3MM1_Quote#0002</v>
      </c>
      <c r="G36" s="222" t="str">
        <f>_xll.ohRangeRetrieveError(F36)</f>
        <v/>
      </c>
      <c r="H36" s="299" t="str">
        <f t="shared" si="1"/>
        <v>AUDFUT3MM1ConvAdj_Quote</v>
      </c>
      <c r="I36" s="300" t="str">
        <f>_xll.qlFuturesConvAdjustmentQuote(H36,IborIndex,D36,F36,Volatility,MeanReversion,Permanent,AND(ISERROR(AB36),ISERROR(FuturesHWConvAdj!U36:U37)),ObjectOverwrite)</f>
        <v>AUDFUT3MM1ConvAdj_Quote#0002</v>
      </c>
      <c r="J36" s="185" t="str">
        <f>_xll.ohRangeRetrieveError(I36)</f>
        <v/>
      </c>
      <c r="K36" s="140"/>
      <c r="M36" s="220"/>
      <c r="N36" s="383">
        <v>32</v>
      </c>
      <c r="O36" s="383" t="b">
        <v>1</v>
      </c>
      <c r="P36" s="384" t="str">
        <v>M1</v>
      </c>
      <c r="Q36" s="385">
        <v>44358</v>
      </c>
      <c r="R36" s="384" t="str">
        <v>YBAM1</v>
      </c>
      <c r="S36" s="392" t="s">
        <v>255</v>
      </c>
      <c r="T36" s="352" t="s">
        <v>255</v>
      </c>
      <c r="U36" s="352" t="s">
        <v>255</v>
      </c>
      <c r="V36" s="342" t="e">
        <f t="shared" si="3"/>
        <v>#NUM!</v>
      </c>
      <c r="W36" s="342" t="e">
        <f t="shared" si="2"/>
        <v>#NUM!</v>
      </c>
      <c r="X36" s="381"/>
      <c r="Y36" s="386" t="e">
        <v>#NUM!</v>
      </c>
      <c r="Z36" s="381"/>
      <c r="AA36" s="342" t="e">
        <v>#NUM!</v>
      </c>
      <c r="AB36" s="384">
        <f>_xll.qlSimpleQuoteSetValue(F36,AA36,Trigger)</f>
        <v>0</v>
      </c>
      <c r="AC36" s="44"/>
    </row>
    <row r="37" spans="1:29" x14ac:dyDescent="0.2">
      <c r="A37" s="218"/>
      <c r="B37" s="287">
        <v>33</v>
      </c>
      <c r="C37" s="288" t="b">
        <v>1</v>
      </c>
      <c r="D37" s="289" t="str">
        <v>U1</v>
      </c>
      <c r="E37" s="290" t="str">
        <f t="shared" si="0"/>
        <v>AUDFUT3MU1_Quote</v>
      </c>
      <c r="F37" s="291" t="str">
        <f>_xll.qlSimpleQuote(E37,,PriceTickValue,Permanent,Trigger,ObjectOverwrite)</f>
        <v>AUDFUT3MU1_Quote#0002</v>
      </c>
      <c r="G37" s="222" t="str">
        <f>_xll.ohRangeRetrieveError(F37)</f>
        <v/>
      </c>
      <c r="H37" s="299" t="str">
        <f t="shared" si="1"/>
        <v>AUDFUT3MU1ConvAdj_Quote</v>
      </c>
      <c r="I37" s="300" t="str">
        <f>_xll.qlFuturesConvAdjustmentQuote(H37,IborIndex,D37,F37,Volatility,MeanReversion,Permanent,AND(ISERROR(AB37),ISERROR(FuturesHWConvAdj!U37:U38)),ObjectOverwrite)</f>
        <v>AUDFUT3MU1ConvAdj_Quote#0002</v>
      </c>
      <c r="J37" s="185" t="str">
        <f>_xll.ohRangeRetrieveError(I37)</f>
        <v/>
      </c>
      <c r="K37" s="140"/>
      <c r="M37" s="220"/>
      <c r="N37" s="383">
        <v>33</v>
      </c>
      <c r="O37" s="383" t="b">
        <v>1</v>
      </c>
      <c r="P37" s="384" t="str">
        <v>U1</v>
      </c>
      <c r="Q37" s="385">
        <v>44449</v>
      </c>
      <c r="R37" s="384" t="str">
        <v>YBAU1</v>
      </c>
      <c r="S37" s="392" t="s">
        <v>255</v>
      </c>
      <c r="T37" s="352" t="s">
        <v>255</v>
      </c>
      <c r="U37" s="352" t="s">
        <v>255</v>
      </c>
      <c r="V37" s="342" t="e">
        <f t="shared" si="3"/>
        <v>#NUM!</v>
      </c>
      <c r="W37" s="342" t="e">
        <f t="shared" si="2"/>
        <v>#NUM!</v>
      </c>
      <c r="X37" s="381"/>
      <c r="Y37" s="386" t="e">
        <v>#NUM!</v>
      </c>
      <c r="Z37" s="381"/>
      <c r="AA37" s="342" t="e">
        <v>#NUM!</v>
      </c>
      <c r="AB37" s="384">
        <f>_xll.qlSimpleQuoteSetValue(F37,AA37,Trigger)</f>
        <v>0</v>
      </c>
      <c r="AC37" s="44"/>
    </row>
    <row r="38" spans="1:29" x14ac:dyDescent="0.2">
      <c r="A38" s="218"/>
      <c r="B38" s="287">
        <v>34</v>
      </c>
      <c r="C38" s="288" t="b">
        <v>1</v>
      </c>
      <c r="D38" s="289" t="str">
        <v>Z1</v>
      </c>
      <c r="E38" s="290" t="str">
        <f t="shared" si="0"/>
        <v>AUDFUT3MZ1_Quote</v>
      </c>
      <c r="F38" s="291" t="str">
        <f>_xll.qlSimpleQuote(E38,,PriceTickValue,Permanent,Trigger,ObjectOverwrite)</f>
        <v>AUDFUT3MZ1_Quote#0002</v>
      </c>
      <c r="G38" s="222" t="str">
        <f>_xll.ohRangeRetrieveError(F38)</f>
        <v/>
      </c>
      <c r="H38" s="299" t="str">
        <f t="shared" si="1"/>
        <v>AUDFUT3MZ1ConvAdj_Quote</v>
      </c>
      <c r="I38" s="300" t="str">
        <f>_xll.qlFuturesConvAdjustmentQuote(H38,IborIndex,D38,F38,Volatility,MeanReversion,Permanent,AND(ISERROR(AB38),ISERROR(FuturesHWConvAdj!U38:U39)),ObjectOverwrite)</f>
        <v>AUDFUT3MZ1ConvAdj_Quote#0002</v>
      </c>
      <c r="J38" s="185" t="str">
        <f>_xll.ohRangeRetrieveError(I38)</f>
        <v/>
      </c>
      <c r="K38" s="140"/>
      <c r="M38" s="220"/>
      <c r="N38" s="383">
        <v>34</v>
      </c>
      <c r="O38" s="383" t="b">
        <v>1</v>
      </c>
      <c r="P38" s="384" t="str">
        <v>Z1</v>
      </c>
      <c r="Q38" s="385">
        <v>44540</v>
      </c>
      <c r="R38" s="384" t="str">
        <v>YBAZ1</v>
      </c>
      <c r="S38" s="392" t="s">
        <v>255</v>
      </c>
      <c r="T38" s="352" t="s">
        <v>255</v>
      </c>
      <c r="U38" s="352" t="s">
        <v>255</v>
      </c>
      <c r="V38" s="342" t="e">
        <f t="shared" si="3"/>
        <v>#NUM!</v>
      </c>
      <c r="W38" s="342" t="e">
        <f t="shared" si="2"/>
        <v>#NUM!</v>
      </c>
      <c r="X38" s="381"/>
      <c r="Y38" s="386" t="e">
        <v>#NUM!</v>
      </c>
      <c r="Z38" s="381"/>
      <c r="AA38" s="342" t="e">
        <v>#NUM!</v>
      </c>
      <c r="AB38" s="384">
        <f>_xll.qlSimpleQuoteSetValue(F38,AA38,Trigger)</f>
        <v>0</v>
      </c>
      <c r="AC38" s="44"/>
    </row>
    <row r="39" spans="1:29" x14ac:dyDescent="0.2">
      <c r="A39" s="218"/>
      <c r="B39" s="287">
        <v>35</v>
      </c>
      <c r="C39" s="288" t="b">
        <v>1</v>
      </c>
      <c r="D39" s="289" t="str">
        <v>H2</v>
      </c>
      <c r="E39" s="290" t="str">
        <f t="shared" si="0"/>
        <v>AUDFUT3MH2_Quote</v>
      </c>
      <c r="F39" s="291" t="str">
        <f>_xll.qlSimpleQuote(E39,,PriceTickValue,Permanent,Trigger,ObjectOverwrite)</f>
        <v>AUDFUT3MH2_Quote#0002</v>
      </c>
      <c r="G39" s="222" t="str">
        <f>_xll.ohRangeRetrieveError(F39)</f>
        <v/>
      </c>
      <c r="H39" s="299" t="str">
        <f t="shared" si="1"/>
        <v>AUDFUT3MH2ConvAdj_Quote</v>
      </c>
      <c r="I39" s="300" t="str">
        <f>_xll.qlFuturesConvAdjustmentQuote(H39,IborIndex,D39,F39,Volatility,MeanReversion,Permanent,AND(ISERROR(AB39),ISERROR(FuturesHWConvAdj!U39:U40)),ObjectOverwrite)</f>
        <v>AUDFUT3MH2ConvAdj_Quote#0002</v>
      </c>
      <c r="J39" s="185" t="str">
        <f>_xll.ohRangeRetrieveError(I39)</f>
        <v/>
      </c>
      <c r="K39" s="140"/>
      <c r="M39" s="220"/>
      <c r="N39" s="383">
        <v>35</v>
      </c>
      <c r="O39" s="383" t="b">
        <v>1</v>
      </c>
      <c r="P39" s="384" t="str">
        <v>H2</v>
      </c>
      <c r="Q39" s="385">
        <v>44631</v>
      </c>
      <c r="R39" s="384" t="str">
        <v>YBAH2</v>
      </c>
      <c r="S39" s="392" t="s">
        <v>255</v>
      </c>
      <c r="T39" s="352" t="s">
        <v>255</v>
      </c>
      <c r="U39" s="352" t="s">
        <v>255</v>
      </c>
      <c r="V39" s="342" t="e">
        <f t="shared" si="3"/>
        <v>#NUM!</v>
      </c>
      <c r="W39" s="342" t="e">
        <f t="shared" si="2"/>
        <v>#NUM!</v>
      </c>
      <c r="X39" s="381"/>
      <c r="Y39" s="386" t="e">
        <v>#NUM!</v>
      </c>
      <c r="Z39" s="381"/>
      <c r="AA39" s="342" t="e">
        <v>#NUM!</v>
      </c>
      <c r="AB39" s="384">
        <f>_xll.qlSimpleQuoteSetValue(F39,AA39,Trigger)</f>
        <v>0</v>
      </c>
      <c r="AC39" s="44"/>
    </row>
    <row r="40" spans="1:29" x14ac:dyDescent="0.2">
      <c r="A40" s="218"/>
      <c r="B40" s="287">
        <v>36</v>
      </c>
      <c r="C40" s="288" t="b">
        <v>1</v>
      </c>
      <c r="D40" s="289" t="str">
        <v>M2</v>
      </c>
      <c r="E40" s="290" t="str">
        <f t="shared" si="0"/>
        <v>AUDFUT3MM2_Quote</v>
      </c>
      <c r="F40" s="291" t="str">
        <f>_xll.qlSimpleQuote(E40,,PriceTickValue,Permanent,Trigger,ObjectOverwrite)</f>
        <v>AUDFUT3MM2_Quote#0002</v>
      </c>
      <c r="G40" s="222" t="str">
        <f>_xll.ohRangeRetrieveError(F40)</f>
        <v/>
      </c>
      <c r="H40" s="299" t="str">
        <f t="shared" si="1"/>
        <v>AUDFUT3MM2ConvAdj_Quote</v>
      </c>
      <c r="I40" s="300" t="str">
        <f>_xll.qlFuturesConvAdjustmentQuote(H40,IborIndex,D40,F40,Volatility,MeanReversion,Permanent,AND(ISERROR(AB40),ISERROR(FuturesHWConvAdj!U40:U41)),ObjectOverwrite)</f>
        <v>AUDFUT3MM2ConvAdj_Quote#0002</v>
      </c>
      <c r="J40" s="185" t="str">
        <f>_xll.ohRangeRetrieveError(I40)</f>
        <v/>
      </c>
      <c r="K40" s="140"/>
      <c r="M40" s="220"/>
      <c r="N40" s="383">
        <v>36</v>
      </c>
      <c r="O40" s="383" t="b">
        <v>1</v>
      </c>
      <c r="P40" s="384" t="str">
        <v>M2</v>
      </c>
      <c r="Q40" s="385">
        <v>44722</v>
      </c>
      <c r="R40" s="384" t="str">
        <v>YBAM2</v>
      </c>
      <c r="S40" s="392" t="s">
        <v>255</v>
      </c>
      <c r="T40" s="352" t="s">
        <v>255</v>
      </c>
      <c r="U40" s="352" t="s">
        <v>255</v>
      </c>
      <c r="V40" s="342" t="e">
        <f t="shared" si="3"/>
        <v>#NUM!</v>
      </c>
      <c r="W40" s="342" t="e">
        <f t="shared" si="2"/>
        <v>#NUM!</v>
      </c>
      <c r="X40" s="381"/>
      <c r="Y40" s="386" t="e">
        <v>#NUM!</v>
      </c>
      <c r="Z40" s="381"/>
      <c r="AA40" s="342" t="e">
        <v>#NUM!</v>
      </c>
      <c r="AB40" s="384">
        <f>_xll.qlSimpleQuoteSetValue(F40,AA40,Trigger)</f>
        <v>0</v>
      </c>
      <c r="AC40" s="44"/>
    </row>
    <row r="41" spans="1:29" x14ac:dyDescent="0.2">
      <c r="A41" s="218"/>
      <c r="B41" s="287">
        <v>37</v>
      </c>
      <c r="C41" s="288" t="b">
        <v>1</v>
      </c>
      <c r="D41" s="289" t="str">
        <v>U2</v>
      </c>
      <c r="E41" s="290" t="str">
        <f t="shared" si="0"/>
        <v>AUDFUT3MU2_Quote</v>
      </c>
      <c r="F41" s="291" t="str">
        <f>_xll.qlSimpleQuote(E41,,PriceTickValue,Permanent,Trigger,ObjectOverwrite)</f>
        <v>AUDFUT3MU2_Quote#0002</v>
      </c>
      <c r="G41" s="222" t="str">
        <f>_xll.ohRangeRetrieveError(F41)</f>
        <v/>
      </c>
      <c r="H41" s="299" t="str">
        <f t="shared" si="1"/>
        <v>AUDFUT3MU2ConvAdj_Quote</v>
      </c>
      <c r="I41" s="300" t="str">
        <f>_xll.qlFuturesConvAdjustmentQuote(H41,IborIndex,D41,F41,Volatility,MeanReversion,Permanent,AND(ISERROR(AB41),ISERROR(FuturesHWConvAdj!U41:U42)),ObjectOverwrite)</f>
        <v>AUDFUT3MU2ConvAdj_Quote#0002</v>
      </c>
      <c r="J41" s="185" t="str">
        <f>_xll.ohRangeRetrieveError(I41)</f>
        <v/>
      </c>
      <c r="K41" s="140"/>
      <c r="M41" s="220"/>
      <c r="N41" s="383">
        <v>37</v>
      </c>
      <c r="O41" s="383" t="b">
        <v>1</v>
      </c>
      <c r="P41" s="384" t="str">
        <v>U2</v>
      </c>
      <c r="Q41" s="385">
        <v>44813</v>
      </c>
      <c r="R41" s="384" t="str">
        <v>YBAU2</v>
      </c>
      <c r="S41" s="392" t="s">
        <v>255</v>
      </c>
      <c r="T41" s="352" t="s">
        <v>255</v>
      </c>
      <c r="U41" s="352" t="s">
        <v>255</v>
      </c>
      <c r="V41" s="342" t="e">
        <f t="shared" si="3"/>
        <v>#NUM!</v>
      </c>
      <c r="W41" s="342" t="e">
        <f t="shared" si="2"/>
        <v>#NUM!</v>
      </c>
      <c r="X41" s="381"/>
      <c r="Y41" s="386" t="e">
        <v>#NUM!</v>
      </c>
      <c r="Z41" s="381"/>
      <c r="AA41" s="342" t="e">
        <v>#NUM!</v>
      </c>
      <c r="AB41" s="384">
        <f>_xll.qlSimpleQuoteSetValue(F41,AA41,Trigger)</f>
        <v>0</v>
      </c>
      <c r="AC41" s="44"/>
    </row>
    <row r="42" spans="1:29" x14ac:dyDescent="0.2">
      <c r="A42" s="218"/>
      <c r="B42" s="287">
        <v>38</v>
      </c>
      <c r="C42" s="288" t="b">
        <v>1</v>
      </c>
      <c r="D42" s="289" t="str">
        <v>Z2</v>
      </c>
      <c r="E42" s="290" t="str">
        <f t="shared" si="0"/>
        <v>AUDFUT3MZ2_Quote</v>
      </c>
      <c r="F42" s="291" t="str">
        <f>_xll.qlSimpleQuote(E42,,PriceTickValue,Permanent,Trigger,ObjectOverwrite)</f>
        <v>AUDFUT3MZ2_Quote#0002</v>
      </c>
      <c r="G42" s="222" t="str">
        <f>_xll.ohRangeRetrieveError(F42)</f>
        <v/>
      </c>
      <c r="H42" s="299" t="str">
        <f t="shared" si="1"/>
        <v>AUDFUT3MZ2ConvAdj_Quote</v>
      </c>
      <c r="I42" s="300" t="str">
        <f>_xll.qlFuturesConvAdjustmentQuote(H42,IborIndex,D42,F42,Volatility,MeanReversion,Permanent,AND(ISERROR(AB42),ISERROR(FuturesHWConvAdj!U42:U43)),ObjectOverwrite)</f>
        <v>AUDFUT3MZ2ConvAdj_Quote#0002</v>
      </c>
      <c r="J42" s="185" t="str">
        <f>_xll.ohRangeRetrieveError(I42)</f>
        <v/>
      </c>
      <c r="K42" s="140"/>
      <c r="M42" s="220"/>
      <c r="N42" s="383">
        <v>38</v>
      </c>
      <c r="O42" s="383" t="b">
        <v>1</v>
      </c>
      <c r="P42" s="384" t="str">
        <v>Z2</v>
      </c>
      <c r="Q42" s="385">
        <v>44904</v>
      </c>
      <c r="R42" s="384" t="str">
        <v>YBAZ2</v>
      </c>
      <c r="S42" s="392" t="s">
        <v>255</v>
      </c>
      <c r="T42" s="352" t="s">
        <v>255</v>
      </c>
      <c r="U42" s="352" t="s">
        <v>255</v>
      </c>
      <c r="V42" s="342" t="e">
        <f t="shared" si="3"/>
        <v>#NUM!</v>
      </c>
      <c r="W42" s="342" t="e">
        <f t="shared" si="2"/>
        <v>#NUM!</v>
      </c>
      <c r="X42" s="381"/>
      <c r="Y42" s="386" t="e">
        <v>#NUM!</v>
      </c>
      <c r="Z42" s="381"/>
      <c r="AA42" s="342" t="e">
        <v>#NUM!</v>
      </c>
      <c r="AB42" s="384">
        <f>_xll.qlSimpleQuoteSetValue(F42,AA42,Trigger)</f>
        <v>0</v>
      </c>
      <c r="AC42" s="44"/>
    </row>
    <row r="43" spans="1:29" x14ac:dyDescent="0.2">
      <c r="A43" s="218"/>
      <c r="B43" s="287">
        <v>39</v>
      </c>
      <c r="C43" s="288" t="b">
        <v>1</v>
      </c>
      <c r="D43" s="289" t="str">
        <v>H3</v>
      </c>
      <c r="E43" s="290" t="str">
        <f t="shared" si="0"/>
        <v>AUDFUT3MH3_Quote</v>
      </c>
      <c r="F43" s="291" t="str">
        <f>_xll.qlSimpleQuote(E43,,PriceTickValue,Permanent,Trigger,ObjectOverwrite)</f>
        <v>AUDFUT3MH3_Quote#0002</v>
      </c>
      <c r="G43" s="222" t="str">
        <f>_xll.ohRangeRetrieveError(F43)</f>
        <v/>
      </c>
      <c r="H43" s="299" t="str">
        <f t="shared" si="1"/>
        <v>AUDFUT3MH3ConvAdj_Quote</v>
      </c>
      <c r="I43" s="300" t="str">
        <f>_xll.qlFuturesConvAdjustmentQuote(H43,IborIndex,D43,F43,Volatility,MeanReversion,Permanent,AND(ISERROR(AB43),ISERROR(FuturesHWConvAdj!U43:U44)),ObjectOverwrite)</f>
        <v>AUDFUT3MH3ConvAdj_Quote#0002</v>
      </c>
      <c r="J43" s="185" t="str">
        <f>_xll.ohRangeRetrieveError(I43)</f>
        <v/>
      </c>
      <c r="K43" s="140"/>
      <c r="M43" s="220"/>
      <c r="N43" s="383">
        <v>39</v>
      </c>
      <c r="O43" s="383" t="b">
        <v>1</v>
      </c>
      <c r="P43" s="384" t="str">
        <v>H3</v>
      </c>
      <c r="Q43" s="385">
        <v>44995</v>
      </c>
      <c r="R43" s="384" t="str">
        <v>YBAH3</v>
      </c>
      <c r="S43" s="392" t="s">
        <v>255</v>
      </c>
      <c r="T43" s="352" t="s">
        <v>255</v>
      </c>
      <c r="U43" s="352" t="s">
        <v>255</v>
      </c>
      <c r="V43" s="342" t="e">
        <f t="shared" si="3"/>
        <v>#NUM!</v>
      </c>
      <c r="W43" s="342" t="e">
        <f t="shared" si="2"/>
        <v>#NUM!</v>
      </c>
      <c r="X43" s="381"/>
      <c r="Y43" s="386" t="e">
        <v>#NUM!</v>
      </c>
      <c r="Z43" s="381"/>
      <c r="AA43" s="342" t="e">
        <v>#NUM!</v>
      </c>
      <c r="AB43" s="384">
        <f>_xll.qlSimpleQuoteSetValue(F43,AA43,Trigger)</f>
        <v>0</v>
      </c>
      <c r="AC43" s="44"/>
    </row>
    <row r="44" spans="1:29" x14ac:dyDescent="0.2">
      <c r="A44" s="218"/>
      <c r="B44" s="287">
        <v>40</v>
      </c>
      <c r="C44" s="288" t="b">
        <v>1</v>
      </c>
      <c r="D44" s="289" t="str">
        <v>M3</v>
      </c>
      <c r="E44" s="290" t="str">
        <f t="shared" si="0"/>
        <v>AUDFUT3MM3_Quote</v>
      </c>
      <c r="F44" s="291" t="str">
        <f>_xll.qlSimpleQuote(E44,,PriceTickValue,Permanent,Trigger,ObjectOverwrite)</f>
        <v>AUDFUT3MM3_Quote#0002</v>
      </c>
      <c r="G44" s="222" t="str">
        <f>_xll.ohRangeRetrieveError(F44)</f>
        <v/>
      </c>
      <c r="H44" s="299" t="str">
        <f t="shared" si="1"/>
        <v>AUDFUT3MM3ConvAdj_Quote</v>
      </c>
      <c r="I44" s="300" t="str">
        <f>_xll.qlFuturesConvAdjustmentQuote(H44,IborIndex,D44,F44,Volatility,MeanReversion,Permanent,AND(ISERROR(AB44),ISERROR(FuturesHWConvAdj!U44:U45)),ObjectOverwrite)</f>
        <v>AUDFUT3MM3ConvAdj_Quote#0002</v>
      </c>
      <c r="J44" s="185" t="str">
        <f>_xll.ohRangeRetrieveError(I44)</f>
        <v/>
      </c>
      <c r="K44" s="140"/>
      <c r="M44" s="220"/>
      <c r="N44" s="383">
        <v>40</v>
      </c>
      <c r="O44" s="383" t="b">
        <v>1</v>
      </c>
      <c r="P44" s="384" t="str">
        <v>M3</v>
      </c>
      <c r="Q44" s="385">
        <v>45086</v>
      </c>
      <c r="R44" s="384" t="str">
        <v>YBAM3</v>
      </c>
      <c r="S44" s="392" t="s">
        <v>255</v>
      </c>
      <c r="T44" s="352" t="s">
        <v>255</v>
      </c>
      <c r="U44" s="352" t="s">
        <v>255</v>
      </c>
      <c r="V44" s="342" t="e">
        <f t="shared" si="3"/>
        <v>#NUM!</v>
      </c>
      <c r="W44" s="342" t="e">
        <f t="shared" si="2"/>
        <v>#NUM!</v>
      </c>
      <c r="X44" s="381"/>
      <c r="Y44" s="386" t="e">
        <v>#NUM!</v>
      </c>
      <c r="Z44" s="381"/>
      <c r="AA44" s="342" t="e">
        <v>#NUM!</v>
      </c>
      <c r="AB44" s="384">
        <f>_xll.qlSimpleQuoteSetValue(F44,AA44,Trigger)</f>
        <v>0</v>
      </c>
      <c r="AC44" s="44"/>
    </row>
    <row r="45" spans="1:29" x14ac:dyDescent="0.2">
      <c r="A45" s="218"/>
      <c r="B45" s="287">
        <v>41</v>
      </c>
      <c r="C45" s="288" t="b">
        <v>1</v>
      </c>
      <c r="D45" s="289" t="str">
        <v>U3</v>
      </c>
      <c r="E45" s="290" t="str">
        <f t="shared" si="0"/>
        <v>AUDFUT3MU3_Quote</v>
      </c>
      <c r="F45" s="291" t="str">
        <f>_xll.qlSimpleQuote(E45,,PriceTickValue,Permanent,Trigger,ObjectOverwrite)</f>
        <v>AUDFUT3MU3_Quote#0002</v>
      </c>
      <c r="G45" s="222" t="str">
        <f>_xll.ohRangeRetrieveError(F45)</f>
        <v/>
      </c>
      <c r="H45" s="299" t="str">
        <f t="shared" si="1"/>
        <v>AUDFUT3MU3ConvAdj_Quote</v>
      </c>
      <c r="I45" s="300" t="str">
        <f>_xll.qlFuturesConvAdjustmentQuote(H45,IborIndex,D45,F45,Volatility,MeanReversion,Permanent,AND(ISERROR(AB45),ISERROR(FuturesHWConvAdj!U45:U46)),ObjectOverwrite)</f>
        <v>AUDFUT3MU3ConvAdj_Quote#0002</v>
      </c>
      <c r="J45" s="185" t="str">
        <f>_xll.ohRangeRetrieveError(I45)</f>
        <v/>
      </c>
      <c r="K45" s="140"/>
      <c r="M45" s="220"/>
      <c r="N45" s="383">
        <v>41</v>
      </c>
      <c r="O45" s="383" t="b">
        <v>1</v>
      </c>
      <c r="P45" s="384" t="str">
        <v>U3</v>
      </c>
      <c r="Q45" s="385">
        <v>45177</v>
      </c>
      <c r="R45" s="384" t="str">
        <v>YBAU3</v>
      </c>
      <c r="S45" s="392" t="s">
        <v>255</v>
      </c>
      <c r="T45" s="352" t="s">
        <v>255</v>
      </c>
      <c r="U45" s="352" t="s">
        <v>255</v>
      </c>
      <c r="V45" s="342" t="e">
        <f t="shared" si="3"/>
        <v>#NUM!</v>
      </c>
      <c r="W45" s="342" t="e">
        <f t="shared" si="2"/>
        <v>#NUM!</v>
      </c>
      <c r="X45" s="381"/>
      <c r="Y45" s="386" t="e">
        <v>#NUM!</v>
      </c>
      <c r="Z45" s="381"/>
      <c r="AA45" s="342" t="e">
        <v>#NUM!</v>
      </c>
      <c r="AB45" s="384">
        <f>_xll.qlSimpleQuoteSetValue(F45,AA45,Trigger)</f>
        <v>0</v>
      </c>
      <c r="AC45" s="44"/>
    </row>
    <row r="46" spans="1:29" x14ac:dyDescent="0.2">
      <c r="A46" s="218"/>
      <c r="B46" s="292">
        <v>42</v>
      </c>
      <c r="C46" s="293" t="b">
        <v>1</v>
      </c>
      <c r="D46" s="294" t="str">
        <v>Z3</v>
      </c>
      <c r="E46" s="295" t="str">
        <f t="shared" si="0"/>
        <v>AUDFUT3MZ3_Quote</v>
      </c>
      <c r="F46" s="296" t="str">
        <f>_xll.qlSimpleQuote(E46,,PriceTickValue,Permanent,Trigger,ObjectOverwrite)</f>
        <v>AUDFUT3MZ3_Quote#0002</v>
      </c>
      <c r="G46" s="224" t="str">
        <f>_xll.ohRangeRetrieveError(F46)</f>
        <v/>
      </c>
      <c r="H46" s="301" t="str">
        <f t="shared" si="1"/>
        <v>AUDFUT3MZ3ConvAdj_Quote</v>
      </c>
      <c r="I46" s="302" t="str">
        <f>_xll.qlFuturesConvAdjustmentQuote(H46,IborIndex,D46,F46,Volatility,MeanReversion,Permanent,AND(ISERROR(AB46),ISERROR(FuturesHWConvAdj!U46:U47)),ObjectOverwrite)</f>
        <v>AUDFUT3MZ3ConvAdj_Quote#0002</v>
      </c>
      <c r="J46" s="186" t="str">
        <f>_xll.ohRangeRetrieveError(I46)</f>
        <v/>
      </c>
      <c r="K46" s="140"/>
      <c r="M46" s="220"/>
      <c r="N46" s="387">
        <v>42</v>
      </c>
      <c r="O46" s="387" t="b">
        <v>1</v>
      </c>
      <c r="P46" s="388" t="str">
        <v>Z3</v>
      </c>
      <c r="Q46" s="389">
        <v>45268</v>
      </c>
      <c r="R46" s="388" t="str">
        <v>YBAZ3</v>
      </c>
      <c r="S46" s="393" t="s">
        <v>255</v>
      </c>
      <c r="T46" s="353" t="s">
        <v>255</v>
      </c>
      <c r="U46" s="353" t="s">
        <v>255</v>
      </c>
      <c r="V46" s="349" t="e">
        <f t="shared" si="3"/>
        <v>#NUM!</v>
      </c>
      <c r="W46" s="349" t="e">
        <f t="shared" si="2"/>
        <v>#NUM!</v>
      </c>
      <c r="X46" s="381"/>
      <c r="Y46" s="390" t="e">
        <v>#NUM!</v>
      </c>
      <c r="Z46" s="381"/>
      <c r="AA46" s="349" t="e">
        <v>#NUM!</v>
      </c>
      <c r="AB46" s="388">
        <f>_xll.qlSimpleQuoteSetValue(F46,AA46,Trigger)</f>
        <v>0</v>
      </c>
      <c r="AC46" s="44"/>
    </row>
    <row r="47" spans="1:29" ht="12" thickBot="1" x14ac:dyDescent="0.25">
      <c r="A47" s="225"/>
      <c r="B47" s="142"/>
      <c r="C47" s="142"/>
      <c r="D47" s="142"/>
      <c r="E47" s="142"/>
      <c r="F47" s="142"/>
      <c r="G47" s="142"/>
      <c r="H47" s="142"/>
      <c r="I47" s="142"/>
      <c r="J47" s="142"/>
      <c r="K47" s="144"/>
      <c r="M47" s="226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2"/>
    </row>
  </sheetData>
  <conditionalFormatting sqref="AB5:AB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53" hidden="1" customWidth="1" outlineLevel="1"/>
    <col min="2" max="2" width="4" style="153" hidden="1" customWidth="1" outlineLevel="1"/>
    <col min="3" max="3" width="3" style="153" hidden="1" customWidth="1" outlineLevel="1"/>
    <col min="4" max="4" width="4" style="153" hidden="1" customWidth="1" outlineLevel="1"/>
    <col min="5" max="5" width="16.7109375" style="153" hidden="1" customWidth="1" outlineLevel="1"/>
    <col min="6" max="6" width="22.7109375" style="154" hidden="1" customWidth="1" outlineLevel="1"/>
    <col min="7" max="7" width="20.7109375" style="153" hidden="1" customWidth="1" outlineLevel="1"/>
    <col min="8" max="8" width="2.7109375" style="153" hidden="1" customWidth="1" outlineLevel="1"/>
    <col min="9" max="9" width="2.7109375" style="153" customWidth="1" collapsed="1"/>
    <col min="10" max="10" width="2.7109375" style="153" customWidth="1"/>
    <col min="11" max="11" width="3.7109375" style="178" customWidth="1"/>
    <col min="12" max="12" width="3" style="178" bestFit="1" customWidth="1"/>
    <col min="13" max="13" width="4" style="178" bestFit="1" customWidth="1"/>
    <col min="14" max="14" width="11.7109375" style="153" customWidth="1"/>
    <col min="15" max="15" width="16.7109375" style="153" customWidth="1"/>
    <col min="16" max="19" width="10.7109375" style="153" customWidth="1"/>
    <col min="20" max="20" width="2.7109375" style="153" customWidth="1"/>
    <col min="21" max="21" width="10.7109375" style="153" customWidth="1"/>
    <col min="22" max="22" width="2.7109375" style="153" customWidth="1"/>
    <col min="23" max="24" width="10.7109375" style="153" customWidth="1"/>
    <col min="25" max="26" width="2.7109375" style="153" customWidth="1"/>
    <col min="27" max="16384" width="9.140625" style="153"/>
  </cols>
  <sheetData>
    <row r="1" spans="1:28" x14ac:dyDescent="0.2">
      <c r="A1" s="115"/>
      <c r="B1" s="106"/>
      <c r="C1" s="106"/>
      <c r="D1" s="106"/>
      <c r="E1" s="106"/>
      <c r="F1" s="120"/>
      <c r="G1" s="106"/>
      <c r="H1" s="107"/>
      <c r="J1" s="115" t="s">
        <v>198</v>
      </c>
      <c r="K1" s="179"/>
      <c r="L1" s="179"/>
      <c r="M1" s="179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138"/>
    </row>
    <row r="2" spans="1:28" x14ac:dyDescent="0.2">
      <c r="A2" s="108"/>
      <c r="B2" s="109"/>
      <c r="C2" s="109"/>
      <c r="D2" s="109"/>
      <c r="E2" s="109"/>
      <c r="F2" s="122"/>
      <c r="G2" s="109"/>
      <c r="H2" s="110"/>
      <c r="J2" s="139"/>
      <c r="K2" s="49"/>
      <c r="L2" s="49"/>
      <c r="M2" s="49"/>
      <c r="N2" s="49"/>
      <c r="O2" s="172" t="str">
        <f>VLOOKUP($J$1,AreaTable,AreaIndex,0)</f>
        <v>ICAP Australia</v>
      </c>
      <c r="P2" s="49"/>
      <c r="Q2" s="172" t="s">
        <v>256</v>
      </c>
      <c r="R2" s="360" t="b">
        <f t="array" ref="R2">AND(_xll.ohFilter(Q5:Q42,ISNUMBER(Q5:Q42))=0)</f>
        <v>0</v>
      </c>
      <c r="S2" s="7"/>
      <c r="T2" s="49"/>
      <c r="U2" s="49"/>
      <c r="V2" s="49"/>
      <c r="W2" s="49"/>
      <c r="X2" s="361">
        <f>_xll.ohTrigger(X5:X42)</f>
        <v>3</v>
      </c>
      <c r="Y2" s="140"/>
    </row>
    <row r="3" spans="1:28" x14ac:dyDescent="0.2">
      <c r="A3" s="111"/>
      <c r="B3" s="7"/>
      <c r="C3" s="7"/>
      <c r="D3" s="7"/>
      <c r="E3" s="109"/>
      <c r="F3" s="122"/>
      <c r="G3" s="109"/>
      <c r="H3" s="140"/>
      <c r="J3" s="69"/>
      <c r="K3" s="49"/>
      <c r="L3" s="49"/>
      <c r="M3" s="49"/>
      <c r="N3" s="7"/>
      <c r="O3" s="7"/>
      <c r="P3" s="7"/>
      <c r="Q3" s="7"/>
      <c r="R3" s="7"/>
      <c r="S3" s="7"/>
      <c r="T3" s="49"/>
      <c r="U3" s="49"/>
      <c r="V3" s="49"/>
      <c r="W3" s="7"/>
      <c r="X3" s="7"/>
      <c r="Y3" s="70"/>
    </row>
    <row r="4" spans="1:28" ht="22.5" x14ac:dyDescent="0.2">
      <c r="A4" s="69"/>
      <c r="B4" s="84"/>
      <c r="C4" s="84"/>
      <c r="D4" s="84"/>
      <c r="E4" s="85" t="s">
        <v>190</v>
      </c>
      <c r="F4" s="85" t="s">
        <v>191</v>
      </c>
      <c r="G4" s="136" t="s">
        <v>203</v>
      </c>
      <c r="H4" s="140"/>
      <c r="J4" s="69"/>
      <c r="K4" s="86"/>
      <c r="L4" s="86"/>
      <c r="M4" s="86"/>
      <c r="N4" s="86" t="s">
        <v>205</v>
      </c>
      <c r="O4" s="89" t="str">
        <f>_xll.RData(O5:O42,P4:Q4,"RTFEED:IDN",ReutersRtMode,,P5)</f>
        <v>Not Signed In</v>
      </c>
      <c r="P4" s="71" t="s">
        <v>103</v>
      </c>
      <c r="Q4" s="71" t="s">
        <v>102</v>
      </c>
      <c r="R4" s="71" t="s">
        <v>122</v>
      </c>
      <c r="S4" s="72" t="s">
        <v>204</v>
      </c>
      <c r="T4" s="49"/>
      <c r="U4" s="71" t="s">
        <v>115</v>
      </c>
      <c r="V4" s="49"/>
      <c r="W4" s="171" t="s">
        <v>114</v>
      </c>
      <c r="X4" s="90" t="s">
        <v>113</v>
      </c>
      <c r="Y4" s="70"/>
      <c r="AB4" s="156"/>
    </row>
    <row r="5" spans="1:28" x14ac:dyDescent="0.2">
      <c r="A5" s="69"/>
      <c r="B5" s="305" t="str">
        <f>IF(ISBLANK(K5),"",K5)</f>
        <v>6M</v>
      </c>
      <c r="C5" s="305" t="str">
        <f t="shared" ref="C5:D5" si="0">IF(ISBLANK(L5),"",L5)</f>
        <v>QM</v>
      </c>
      <c r="D5" s="305" t="str">
        <f t="shared" si="0"/>
        <v>3AB</v>
      </c>
      <c r="E5" s="306" t="str">
        <f t="shared" ref="E5:E42" si="1">Currency&amp;$C5&amp;$D5&amp;$B5&amp;QuoteSuffix</f>
        <v>AUDQM3AB6M_Quote</v>
      </c>
      <c r="F5" s="306" t="str">
        <f>_xll.qlSimpleQuote(Currency&amp;$C5&amp;$D5&amp;$B5&amp;QuoteSuffix,,RateTickValue,Permanent,Trigger,ObjectOverwrite)</f>
        <v>AUDQM3AB6M_Quote#0003</v>
      </c>
      <c r="G5" s="168" t="str">
        <f>_xll.ohRangeRetrieveError(F5)</f>
        <v/>
      </c>
      <c r="H5" s="140"/>
      <c r="J5" s="69"/>
      <c r="K5" s="339" t="s">
        <v>14</v>
      </c>
      <c r="L5" s="339" t="s">
        <v>243</v>
      </c>
      <c r="M5" s="339" t="s">
        <v>244</v>
      </c>
      <c r="N5" s="370" t="str">
        <f t="shared" ref="N5:N42" si="2">Currency&amp;$L5&amp;$M5&amp;$K5</f>
        <v>AUDQM3AB6M</v>
      </c>
      <c r="O5" s="370" t="str">
        <f t="array" ref="O5:O42">Instruments&amp;"="&amp;VLOOKUP(Contributor,ContributorTable,2,FALSE)</f>
        <v>AUDQM3AB6M=ICAA</v>
      </c>
      <c r="P5" s="351" t="s">
        <v>255</v>
      </c>
      <c r="Q5" s="351" t="s">
        <v>255</v>
      </c>
      <c r="R5" s="342" t="e">
        <f>IF($R$2,IF(ISNUMBER(P5),P5,#NUM!),IFERROR(AVERAGE(P5:Q5),#NUM!))</f>
        <v>#NUM!</v>
      </c>
      <c r="S5" s="342" t="e">
        <f>(R5-P5)*2</f>
        <v>#NUM!</v>
      </c>
      <c r="T5" s="150"/>
      <c r="U5" s="342" t="e">
        <v>#NUM!</v>
      </c>
      <c r="V5" s="150"/>
      <c r="W5" s="341" t="e">
        <f t="array" ref="W5:W42">QuoteStatic</f>
        <v>#NUM!</v>
      </c>
      <c r="X5" s="343">
        <f>_xll.qlSimpleQuoteSetValue(F5,W5/100,Trigger)</f>
        <v>0</v>
      </c>
      <c r="Y5" s="70"/>
      <c r="AA5" s="394"/>
      <c r="AB5" s="167"/>
    </row>
    <row r="6" spans="1:28" x14ac:dyDescent="0.2">
      <c r="A6" s="69"/>
      <c r="B6" s="307" t="str">
        <f t="shared" ref="B6:B42" si="3">IF(ISBLANK(K6),"",K6)</f>
        <v>1Y</v>
      </c>
      <c r="C6" s="308" t="str">
        <f t="shared" ref="C6:C42" si="4">IF(ISBLANK(L6),"",L6)</f>
        <v>QM</v>
      </c>
      <c r="D6" s="308" t="str">
        <f t="shared" ref="D6:D42" si="5">IF(ISBLANK(M6),"",M6)</f>
        <v>3AB</v>
      </c>
      <c r="E6" s="306" t="str">
        <f t="shared" si="1"/>
        <v>AUDQM3AB1Y_Quote</v>
      </c>
      <c r="F6" s="306" t="str">
        <f>_xll.qlSimpleQuote(Currency&amp;$C6&amp;$D6&amp;$B6&amp;QuoteSuffix,,RateTickValue,Permanent,Trigger,ObjectOverwrite)</f>
        <v>AUDQM3AB1Y_Quote#0003</v>
      </c>
      <c r="G6" s="168" t="str">
        <f>_xll.ohRangeRetrieveError(F6)</f>
        <v/>
      </c>
      <c r="H6" s="140"/>
      <c r="J6" s="69"/>
      <c r="K6" s="344" t="s">
        <v>8</v>
      </c>
      <c r="L6" s="344" t="s">
        <v>243</v>
      </c>
      <c r="M6" s="344" t="s">
        <v>244</v>
      </c>
      <c r="N6" s="363" t="str">
        <f t="shared" si="2"/>
        <v>AUDQM3AB1Y</v>
      </c>
      <c r="O6" s="363" t="str">
        <v>AUDQM3AB1Y=ICAA</v>
      </c>
      <c r="P6" s="352">
        <v>2.105</v>
      </c>
      <c r="Q6" s="352">
        <v>2.1550000000000002</v>
      </c>
      <c r="R6" s="342">
        <f t="shared" ref="R6:R42" si="6">IF($R$2,IF(ISNUMBER(P6),P6,#NUM!),IFERROR(AVERAGE(P6:Q6),#NUM!))</f>
        <v>2.13</v>
      </c>
      <c r="S6" s="342">
        <f t="shared" ref="S6:S42" si="7">(R6-P6)*2</f>
        <v>4.9999999999999822E-2</v>
      </c>
      <c r="T6" s="150"/>
      <c r="U6" s="342">
        <v>2.13</v>
      </c>
      <c r="V6" s="150"/>
      <c r="W6" s="342">
        <v>2.13</v>
      </c>
      <c r="X6" s="343">
        <f>_xll.qlSimpleQuoteSetValue(F6,W6/100,Trigger)</f>
        <v>0</v>
      </c>
      <c r="Y6" s="70"/>
      <c r="AB6" s="167"/>
    </row>
    <row r="7" spans="1:28" x14ac:dyDescent="0.2">
      <c r="A7" s="69"/>
      <c r="B7" s="307" t="str">
        <f t="shared" si="3"/>
        <v>15M</v>
      </c>
      <c r="C7" s="309" t="str">
        <f t="shared" si="4"/>
        <v>QM</v>
      </c>
      <c r="D7" s="309" t="str">
        <f t="shared" si="5"/>
        <v>3AB</v>
      </c>
      <c r="E7" s="306" t="str">
        <f t="shared" si="1"/>
        <v>AUDQM3AB15M_Quote</v>
      </c>
      <c r="F7" s="306" t="str">
        <f>_xll.qlSimpleQuote(Currency&amp;$C7&amp;$D7&amp;$B7&amp;QuoteSuffix,,RateTickValue,Permanent,Trigger,ObjectOverwrite)</f>
        <v>AUDQM3AB15M_Quote#0003</v>
      </c>
      <c r="G7" s="168" t="str">
        <f>_xll.ohRangeRetrieveError(F7)</f>
        <v/>
      </c>
      <c r="H7" s="140"/>
      <c r="J7" s="69"/>
      <c r="K7" s="344" t="s">
        <v>66</v>
      </c>
      <c r="L7" s="344" t="s">
        <v>243</v>
      </c>
      <c r="M7" s="344" t="s">
        <v>244</v>
      </c>
      <c r="N7" s="363" t="str">
        <f t="shared" si="2"/>
        <v>AUDQM3AB15M</v>
      </c>
      <c r="O7" s="363" t="str">
        <v>AUDQM3AB15M=ICAA</v>
      </c>
      <c r="P7" s="352" t="s">
        <v>255</v>
      </c>
      <c r="Q7" s="352" t="s">
        <v>255</v>
      </c>
      <c r="R7" s="342" t="e">
        <f t="shared" si="6"/>
        <v>#NUM!</v>
      </c>
      <c r="S7" s="342" t="e">
        <f t="shared" si="7"/>
        <v>#NUM!</v>
      </c>
      <c r="T7" s="150"/>
      <c r="U7" s="342" t="e">
        <v>#NUM!</v>
      </c>
      <c r="V7" s="150"/>
      <c r="W7" s="342" t="e">
        <v>#NUM!</v>
      </c>
      <c r="X7" s="343">
        <f>_xll.qlSimpleQuoteSetValue(F7,W7/100,Trigger)</f>
        <v>0</v>
      </c>
      <c r="Y7" s="70"/>
      <c r="AB7" s="167"/>
    </row>
    <row r="8" spans="1:28" x14ac:dyDescent="0.2">
      <c r="A8" s="69"/>
      <c r="B8" s="307" t="str">
        <f t="shared" si="3"/>
        <v>18M</v>
      </c>
      <c r="C8" s="309" t="str">
        <f t="shared" si="4"/>
        <v>QM</v>
      </c>
      <c r="D8" s="309" t="str">
        <f t="shared" si="5"/>
        <v>3AB</v>
      </c>
      <c r="E8" s="306" t="str">
        <f t="shared" si="1"/>
        <v>AUDQM3AB18M_Quote</v>
      </c>
      <c r="F8" s="306" t="str">
        <f>_xll.qlSimpleQuote(Currency&amp;$C8&amp;$D8&amp;$B8&amp;QuoteSuffix,,RateTickValue,Permanent,Trigger,ObjectOverwrite)</f>
        <v>AUDQM3AB18M_Quote#0003</v>
      </c>
      <c r="G8" s="168" t="str">
        <f>_xll.ohRangeRetrieveError(F8)</f>
        <v/>
      </c>
      <c r="H8" s="140"/>
      <c r="J8" s="69"/>
      <c r="K8" s="344" t="s">
        <v>65</v>
      </c>
      <c r="L8" s="344" t="s">
        <v>243</v>
      </c>
      <c r="M8" s="344" t="s">
        <v>244</v>
      </c>
      <c r="N8" s="363" t="str">
        <f t="shared" si="2"/>
        <v>AUDQM3AB18M</v>
      </c>
      <c r="O8" s="363" t="str">
        <v>AUDQM3AB18M=ICAA</v>
      </c>
      <c r="P8" s="352" t="s">
        <v>255</v>
      </c>
      <c r="Q8" s="352" t="s">
        <v>255</v>
      </c>
      <c r="R8" s="342" t="e">
        <f t="shared" si="6"/>
        <v>#NUM!</v>
      </c>
      <c r="S8" s="342" t="e">
        <f t="shared" si="7"/>
        <v>#NUM!</v>
      </c>
      <c r="T8" s="150"/>
      <c r="U8" s="342" t="e">
        <v>#NUM!</v>
      </c>
      <c r="V8" s="150"/>
      <c r="W8" s="342" t="e">
        <v>#NUM!</v>
      </c>
      <c r="X8" s="343">
        <f>_xll.qlSimpleQuoteSetValue(F8,W8/100,Trigger)</f>
        <v>0</v>
      </c>
      <c r="Y8" s="70"/>
      <c r="AB8" s="167"/>
    </row>
    <row r="9" spans="1:28" x14ac:dyDescent="0.2">
      <c r="A9" s="69"/>
      <c r="B9" s="307" t="str">
        <f t="shared" si="3"/>
        <v>21M</v>
      </c>
      <c r="C9" s="309" t="str">
        <f t="shared" si="4"/>
        <v>QM</v>
      </c>
      <c r="D9" s="309" t="str">
        <f t="shared" si="5"/>
        <v>3AB</v>
      </c>
      <c r="E9" s="306" t="str">
        <f t="shared" si="1"/>
        <v>AUDQM3AB21M_Quote</v>
      </c>
      <c r="F9" s="306" t="str">
        <f>_xll.qlSimpleQuote(Currency&amp;$C9&amp;$D9&amp;$B9&amp;QuoteSuffix,,RateTickValue,Permanent,Trigger,ObjectOverwrite)</f>
        <v>AUDQM3AB21M_Quote#0003</v>
      </c>
      <c r="G9" s="168" t="str">
        <f>_xll.ohRangeRetrieveError(F9)</f>
        <v/>
      </c>
      <c r="H9" s="140"/>
      <c r="J9" s="69"/>
      <c r="K9" s="344" t="s">
        <v>64</v>
      </c>
      <c r="L9" s="344" t="s">
        <v>243</v>
      </c>
      <c r="M9" s="344" t="s">
        <v>244</v>
      </c>
      <c r="N9" s="363" t="str">
        <f t="shared" si="2"/>
        <v>AUDQM3AB21M</v>
      </c>
      <c r="O9" s="363" t="str">
        <v>AUDQM3AB21M=ICAA</v>
      </c>
      <c r="P9" s="352" t="s">
        <v>255</v>
      </c>
      <c r="Q9" s="352" t="s">
        <v>255</v>
      </c>
      <c r="R9" s="342" t="e">
        <f t="shared" si="6"/>
        <v>#NUM!</v>
      </c>
      <c r="S9" s="342" t="e">
        <f t="shared" si="7"/>
        <v>#NUM!</v>
      </c>
      <c r="T9" s="150"/>
      <c r="U9" s="342" t="e">
        <v>#NUM!</v>
      </c>
      <c r="V9" s="150"/>
      <c r="W9" s="342" t="e">
        <v>#NUM!</v>
      </c>
      <c r="X9" s="343">
        <f>_xll.qlSimpleQuoteSetValue(F9,W9/100,Trigger)</f>
        <v>0</v>
      </c>
      <c r="Y9" s="70"/>
      <c r="AB9" s="167"/>
    </row>
    <row r="10" spans="1:28" x14ac:dyDescent="0.2">
      <c r="A10" s="69"/>
      <c r="B10" s="307" t="str">
        <f t="shared" si="3"/>
        <v>2Y</v>
      </c>
      <c r="C10" s="309" t="str">
        <f t="shared" si="4"/>
        <v>QM</v>
      </c>
      <c r="D10" s="309" t="str">
        <f t="shared" si="5"/>
        <v>3AB</v>
      </c>
      <c r="E10" s="306" t="str">
        <f t="shared" si="1"/>
        <v>AUDQM3AB2Y_Quote</v>
      </c>
      <c r="F10" s="306" t="str">
        <f>_xll.qlSimpleQuote(Currency&amp;$C10&amp;$D10&amp;$B10&amp;QuoteSuffix,,RateTickValue,Permanent,Trigger,ObjectOverwrite)</f>
        <v>AUDQM3AB2Y_Quote#0003</v>
      </c>
      <c r="G10" s="168" t="str">
        <f>_xll.ohRangeRetrieveError(F10)</f>
        <v/>
      </c>
      <c r="H10" s="140"/>
      <c r="J10" s="69"/>
      <c r="K10" s="344" t="s">
        <v>58</v>
      </c>
      <c r="L10" s="344" t="s">
        <v>243</v>
      </c>
      <c r="M10" s="344" t="s">
        <v>244</v>
      </c>
      <c r="N10" s="363" t="str">
        <f t="shared" si="2"/>
        <v>AUDQM3AB2Y</v>
      </c>
      <c r="O10" s="363" t="str">
        <v>AUDQM3AB2Y=ICAA</v>
      </c>
      <c r="P10" s="352">
        <v>2.1625000000000001</v>
      </c>
      <c r="Q10" s="352">
        <v>2.2225000000000001</v>
      </c>
      <c r="R10" s="342">
        <f t="shared" si="6"/>
        <v>2.1924999999999999</v>
      </c>
      <c r="S10" s="342">
        <f t="shared" si="7"/>
        <v>5.9999999999999609E-2</v>
      </c>
      <c r="T10" s="150"/>
      <c r="U10" s="342">
        <v>2.1924999999999999</v>
      </c>
      <c r="V10" s="150"/>
      <c r="W10" s="342">
        <v>2.1924999999999999</v>
      </c>
      <c r="X10" s="343">
        <f>_xll.qlSimpleQuoteSetValue(F10,W10/100,Trigger)</f>
        <v>0</v>
      </c>
      <c r="Y10" s="70"/>
      <c r="AB10" s="167"/>
    </row>
    <row r="11" spans="1:28" x14ac:dyDescent="0.2">
      <c r="A11" s="69"/>
      <c r="B11" s="307" t="str">
        <f t="shared" si="3"/>
        <v>3Y</v>
      </c>
      <c r="C11" s="309" t="str">
        <f t="shared" si="4"/>
        <v>QM</v>
      </c>
      <c r="D11" s="309" t="str">
        <f t="shared" si="5"/>
        <v>3AB</v>
      </c>
      <c r="E11" s="306" t="str">
        <f t="shared" si="1"/>
        <v>AUDQM3AB3Y_Quote</v>
      </c>
      <c r="F11" s="306" t="str">
        <f>_xll.qlSimpleQuote(Currency&amp;$C11&amp;$D11&amp;$B11&amp;QuoteSuffix,,RateTickValue,Permanent,Trigger,ObjectOverwrite)</f>
        <v>AUDQM3AB3Y_Quote#0003</v>
      </c>
      <c r="G11" s="168" t="str">
        <f>_xll.ohRangeRetrieveError(F11)</f>
        <v/>
      </c>
      <c r="H11" s="140"/>
      <c r="J11" s="69"/>
      <c r="K11" s="344" t="s">
        <v>57</v>
      </c>
      <c r="L11" s="344" t="s">
        <v>243</v>
      </c>
      <c r="M11" s="344" t="s">
        <v>244</v>
      </c>
      <c r="N11" s="363" t="str">
        <f t="shared" si="2"/>
        <v>AUDQM3AB3Y</v>
      </c>
      <c r="O11" s="363" t="str">
        <v>AUDQM3AB3Y=ICAA</v>
      </c>
      <c r="P11" s="352">
        <v>2.3050000000000002</v>
      </c>
      <c r="Q11" s="352">
        <v>2.3650000000000002</v>
      </c>
      <c r="R11" s="342">
        <f t="shared" si="6"/>
        <v>2.335</v>
      </c>
      <c r="S11" s="342">
        <f t="shared" si="7"/>
        <v>5.9999999999999609E-2</v>
      </c>
      <c r="T11" s="150"/>
      <c r="U11" s="342">
        <v>2.335</v>
      </c>
      <c r="V11" s="150"/>
      <c r="W11" s="342">
        <v>2.335</v>
      </c>
      <c r="X11" s="343">
        <f>_xll.qlSimpleQuoteSetValue(F11,W11/100,Trigger)</f>
        <v>0</v>
      </c>
      <c r="Y11" s="70"/>
      <c r="AB11" s="167"/>
    </row>
    <row r="12" spans="1:28" x14ac:dyDescent="0.2">
      <c r="A12" s="69"/>
      <c r="B12" s="307" t="str">
        <f t="shared" si="3"/>
        <v>4Y</v>
      </c>
      <c r="C12" s="309" t="str">
        <f t="shared" si="4"/>
        <v>QM</v>
      </c>
      <c r="D12" s="309" t="str">
        <f t="shared" si="5"/>
        <v>3AB</v>
      </c>
      <c r="E12" s="306" t="str">
        <f t="shared" si="1"/>
        <v>AUDQM3AB4Y_Quote</v>
      </c>
      <c r="F12" s="306" t="str">
        <f>_xll.qlSimpleQuote(Currency&amp;$C12&amp;$D12&amp;$B12&amp;QuoteSuffix,,RateTickValue,Permanent,Trigger,ObjectOverwrite)</f>
        <v>AUDQM3AB4Y_Quote#0003</v>
      </c>
      <c r="G12" s="168" t="str">
        <f>_xll.ohRangeRetrieveError(F12)</f>
        <v/>
      </c>
      <c r="H12" s="140"/>
      <c r="J12" s="69"/>
      <c r="K12" s="344" t="s">
        <v>56</v>
      </c>
      <c r="L12" s="344" t="s">
        <v>243</v>
      </c>
      <c r="M12" s="344" t="s">
        <v>244</v>
      </c>
      <c r="N12" s="363" t="str">
        <f t="shared" si="2"/>
        <v>AUDQM3AB4Y</v>
      </c>
      <c r="O12" s="363" t="str">
        <v>AUDQM3AB4Y=ICAA</v>
      </c>
      <c r="P12" s="352" t="s">
        <v>255</v>
      </c>
      <c r="Q12" s="352" t="s">
        <v>255</v>
      </c>
      <c r="R12" s="342" t="e">
        <f t="shared" si="6"/>
        <v>#NUM!</v>
      </c>
      <c r="S12" s="342" t="e">
        <f t="shared" si="7"/>
        <v>#NUM!</v>
      </c>
      <c r="T12" s="150"/>
      <c r="U12" s="342" t="e">
        <v>#NUM!</v>
      </c>
      <c r="V12" s="150"/>
      <c r="W12" s="342" t="e">
        <v>#NUM!</v>
      </c>
      <c r="X12" s="343">
        <f>_xll.qlSimpleQuoteSetValue(F12,W12/100,Trigger)</f>
        <v>0</v>
      </c>
      <c r="Y12" s="70"/>
      <c r="AB12" s="167"/>
    </row>
    <row r="13" spans="1:28" x14ac:dyDescent="0.2">
      <c r="A13" s="69"/>
      <c r="B13" s="307" t="str">
        <f t="shared" si="3"/>
        <v>5Y</v>
      </c>
      <c r="C13" s="309" t="str">
        <f t="shared" si="4"/>
        <v>QM</v>
      </c>
      <c r="D13" s="309" t="str">
        <f t="shared" si="5"/>
        <v>3AB</v>
      </c>
      <c r="E13" s="306" t="str">
        <f t="shared" si="1"/>
        <v>AUDQM3AB5Y_Quote</v>
      </c>
      <c r="F13" s="306" t="str">
        <f>_xll.qlSimpleQuote(Currency&amp;$C13&amp;$D13&amp;$B13&amp;QuoteSuffix,,RateTickValue,Permanent,Trigger,ObjectOverwrite)</f>
        <v>AUDQM3AB5Y_Quote#0003</v>
      </c>
      <c r="G13" s="168" t="str">
        <f>_xll.ohRangeRetrieveError(F13)</f>
        <v/>
      </c>
      <c r="H13" s="140"/>
      <c r="J13" s="69"/>
      <c r="K13" s="344" t="s">
        <v>55</v>
      </c>
      <c r="L13" s="344" t="s">
        <v>243</v>
      </c>
      <c r="M13" s="344" t="s">
        <v>244</v>
      </c>
      <c r="N13" s="363" t="str">
        <f t="shared" si="2"/>
        <v>AUDQM3AB5Y</v>
      </c>
      <c r="O13" s="363" t="str">
        <v>AUDQM3AB5Y=ICAA</v>
      </c>
      <c r="P13" s="352" t="s">
        <v>255</v>
      </c>
      <c r="Q13" s="352" t="s">
        <v>255</v>
      </c>
      <c r="R13" s="342" t="e">
        <f t="shared" si="6"/>
        <v>#NUM!</v>
      </c>
      <c r="S13" s="342" t="e">
        <f t="shared" si="7"/>
        <v>#NUM!</v>
      </c>
      <c r="T13" s="150"/>
      <c r="U13" s="342" t="e">
        <v>#NUM!</v>
      </c>
      <c r="V13" s="150"/>
      <c r="W13" s="342" t="e">
        <v>#NUM!</v>
      </c>
      <c r="X13" s="343">
        <f>_xll.qlSimpleQuoteSetValue(F13,W13/100,Trigger)</f>
        <v>0</v>
      </c>
      <c r="Y13" s="70"/>
      <c r="AB13" s="167"/>
    </row>
    <row r="14" spans="1:28" x14ac:dyDescent="0.2">
      <c r="A14" s="69"/>
      <c r="B14" s="307" t="str">
        <f t="shared" si="3"/>
        <v>6Y</v>
      </c>
      <c r="C14" s="309" t="str">
        <f t="shared" si="4"/>
        <v>QM</v>
      </c>
      <c r="D14" s="309" t="str">
        <f t="shared" si="5"/>
        <v>3AB</v>
      </c>
      <c r="E14" s="306" t="str">
        <f t="shared" si="1"/>
        <v>AUDQM3AB6Y_Quote</v>
      </c>
      <c r="F14" s="306" t="str">
        <f>_xll.qlSimpleQuote(Currency&amp;$C14&amp;$D14&amp;$B14&amp;QuoteSuffix,,RateTickValue,Permanent,Trigger,ObjectOverwrite)</f>
        <v>AUDQM3AB6Y_Quote#0003</v>
      </c>
      <c r="G14" s="168" t="str">
        <f>_xll.ohRangeRetrieveError(F14)</f>
        <v/>
      </c>
      <c r="H14" s="140"/>
      <c r="J14" s="69"/>
      <c r="K14" s="344" t="s">
        <v>54</v>
      </c>
      <c r="L14" s="344" t="s">
        <v>243</v>
      </c>
      <c r="M14" s="344" t="s">
        <v>244</v>
      </c>
      <c r="N14" s="363" t="str">
        <f t="shared" si="2"/>
        <v>AUDQM3AB6Y</v>
      </c>
      <c r="O14" s="363" t="str">
        <v>AUDQM3AB6Y=ICAA</v>
      </c>
      <c r="P14" s="352" t="s">
        <v>255</v>
      </c>
      <c r="Q14" s="352" t="s">
        <v>255</v>
      </c>
      <c r="R14" s="342" t="e">
        <f t="shared" si="6"/>
        <v>#NUM!</v>
      </c>
      <c r="S14" s="342" t="e">
        <f t="shared" si="7"/>
        <v>#NUM!</v>
      </c>
      <c r="T14" s="150"/>
      <c r="U14" s="342" t="e">
        <v>#NUM!</v>
      </c>
      <c r="V14" s="150"/>
      <c r="W14" s="342" t="e">
        <v>#NUM!</v>
      </c>
      <c r="X14" s="343">
        <f>_xll.qlSimpleQuoteSetValue(F14,W14/100,Trigger)</f>
        <v>0</v>
      </c>
      <c r="Y14" s="70"/>
      <c r="AB14" s="167"/>
    </row>
    <row r="15" spans="1:28" x14ac:dyDescent="0.2">
      <c r="A15" s="69"/>
      <c r="B15" s="307" t="str">
        <f t="shared" si="3"/>
        <v>7Y</v>
      </c>
      <c r="C15" s="309" t="str">
        <f t="shared" si="4"/>
        <v>QM</v>
      </c>
      <c r="D15" s="309" t="str">
        <f t="shared" si="5"/>
        <v>3AB</v>
      </c>
      <c r="E15" s="306" t="str">
        <f t="shared" si="1"/>
        <v>AUDQM3AB7Y_Quote</v>
      </c>
      <c r="F15" s="306" t="str">
        <f>_xll.qlSimpleQuote(Currency&amp;$C15&amp;$D15&amp;$B15&amp;QuoteSuffix,,RateTickValue,Permanent,Trigger,ObjectOverwrite)</f>
        <v>AUDQM3AB7Y_Quote#0003</v>
      </c>
      <c r="G15" s="168" t="str">
        <f>_xll.ohRangeRetrieveError(F15)</f>
        <v/>
      </c>
      <c r="H15" s="140"/>
      <c r="J15" s="69"/>
      <c r="K15" s="344" t="s">
        <v>53</v>
      </c>
      <c r="L15" s="344" t="s">
        <v>243</v>
      </c>
      <c r="M15" s="344" t="s">
        <v>244</v>
      </c>
      <c r="N15" s="363" t="str">
        <f t="shared" si="2"/>
        <v>AUDQM3AB7Y</v>
      </c>
      <c r="O15" s="363" t="str">
        <v>AUDQM3AB7Y=ICAA</v>
      </c>
      <c r="P15" s="352" t="s">
        <v>255</v>
      </c>
      <c r="Q15" s="352" t="s">
        <v>255</v>
      </c>
      <c r="R15" s="342" t="e">
        <f t="shared" si="6"/>
        <v>#NUM!</v>
      </c>
      <c r="S15" s="342" t="e">
        <f t="shared" si="7"/>
        <v>#NUM!</v>
      </c>
      <c r="T15" s="150"/>
      <c r="U15" s="342" t="e">
        <v>#NUM!</v>
      </c>
      <c r="V15" s="150"/>
      <c r="W15" s="342" t="e">
        <v>#NUM!</v>
      </c>
      <c r="X15" s="343">
        <f>_xll.qlSimpleQuoteSetValue(F15,W15/100,Trigger)</f>
        <v>0</v>
      </c>
      <c r="Y15" s="70"/>
      <c r="AB15" s="167"/>
    </row>
    <row r="16" spans="1:28" x14ac:dyDescent="0.2">
      <c r="A16" s="69"/>
      <c r="B16" s="307" t="str">
        <f t="shared" si="3"/>
        <v>8Y</v>
      </c>
      <c r="C16" s="309" t="str">
        <f t="shared" si="4"/>
        <v>QM</v>
      </c>
      <c r="D16" s="309" t="str">
        <f t="shared" si="5"/>
        <v>3AB</v>
      </c>
      <c r="E16" s="306" t="str">
        <f t="shared" si="1"/>
        <v>AUDQM3AB8Y_Quote</v>
      </c>
      <c r="F16" s="306" t="str">
        <f>_xll.qlSimpleQuote(Currency&amp;$C16&amp;$D16&amp;$B16&amp;QuoteSuffix,,RateTickValue,Permanent,Trigger,ObjectOverwrite)</f>
        <v>AUDQM3AB8Y_Quote#0003</v>
      </c>
      <c r="G16" s="168" t="str">
        <f>_xll.ohRangeRetrieveError(F16)</f>
        <v/>
      </c>
      <c r="H16" s="140"/>
      <c r="J16" s="69"/>
      <c r="K16" s="344" t="s">
        <v>52</v>
      </c>
      <c r="L16" s="344" t="s">
        <v>243</v>
      </c>
      <c r="M16" s="344" t="s">
        <v>244</v>
      </c>
      <c r="N16" s="363" t="str">
        <f t="shared" si="2"/>
        <v>AUDQM3AB8Y</v>
      </c>
      <c r="O16" s="363" t="str">
        <v>AUDQM3AB8Y=ICAA</v>
      </c>
      <c r="P16" s="352" t="s">
        <v>255</v>
      </c>
      <c r="Q16" s="352" t="s">
        <v>255</v>
      </c>
      <c r="R16" s="342" t="e">
        <f t="shared" si="6"/>
        <v>#NUM!</v>
      </c>
      <c r="S16" s="342" t="e">
        <f t="shared" si="7"/>
        <v>#NUM!</v>
      </c>
      <c r="T16" s="150"/>
      <c r="U16" s="342" t="e">
        <v>#NUM!</v>
      </c>
      <c r="V16" s="150"/>
      <c r="W16" s="342" t="e">
        <v>#NUM!</v>
      </c>
      <c r="X16" s="343">
        <f>_xll.qlSimpleQuoteSetValue(F16,W16/100,Trigger)</f>
        <v>0</v>
      </c>
      <c r="Y16" s="70"/>
      <c r="AB16" s="167"/>
    </row>
    <row r="17" spans="1:28" x14ac:dyDescent="0.2">
      <c r="A17" s="69"/>
      <c r="B17" s="307" t="str">
        <f t="shared" si="3"/>
        <v>9Y</v>
      </c>
      <c r="C17" s="309" t="str">
        <f t="shared" si="4"/>
        <v>QM</v>
      </c>
      <c r="D17" s="309" t="str">
        <f t="shared" si="5"/>
        <v>3AB</v>
      </c>
      <c r="E17" s="306" t="str">
        <f t="shared" si="1"/>
        <v>AUDQM3AB9Y_Quote</v>
      </c>
      <c r="F17" s="306" t="str">
        <f>_xll.qlSimpleQuote(Currency&amp;$C17&amp;$D17&amp;$B17&amp;QuoteSuffix,,RateTickValue,Permanent,Trigger,ObjectOverwrite)</f>
        <v>AUDQM3AB9Y_Quote#0003</v>
      </c>
      <c r="G17" s="168" t="str">
        <f>_xll.ohRangeRetrieveError(F17)</f>
        <v/>
      </c>
      <c r="H17" s="140"/>
      <c r="J17" s="69"/>
      <c r="K17" s="344" t="s">
        <v>51</v>
      </c>
      <c r="L17" s="344" t="s">
        <v>243</v>
      </c>
      <c r="M17" s="344" t="s">
        <v>244</v>
      </c>
      <c r="N17" s="363" t="str">
        <f t="shared" si="2"/>
        <v>AUDQM3AB9Y</v>
      </c>
      <c r="O17" s="363" t="str">
        <v>AUDQM3AB9Y=ICAA</v>
      </c>
      <c r="P17" s="352" t="s">
        <v>255</v>
      </c>
      <c r="Q17" s="352" t="s">
        <v>255</v>
      </c>
      <c r="R17" s="342" t="e">
        <f t="shared" si="6"/>
        <v>#NUM!</v>
      </c>
      <c r="S17" s="342" t="e">
        <f t="shared" si="7"/>
        <v>#NUM!</v>
      </c>
      <c r="T17" s="150"/>
      <c r="U17" s="342" t="e">
        <v>#NUM!</v>
      </c>
      <c r="V17" s="150"/>
      <c r="W17" s="342" t="e">
        <v>#NUM!</v>
      </c>
      <c r="X17" s="343">
        <f>_xll.qlSimpleQuoteSetValue(F17,W17/100,Trigger)</f>
        <v>0</v>
      </c>
      <c r="Y17" s="70"/>
      <c r="AB17" s="167"/>
    </row>
    <row r="18" spans="1:28" x14ac:dyDescent="0.2">
      <c r="A18" s="69"/>
      <c r="B18" s="307" t="str">
        <f t="shared" si="3"/>
        <v>10Y</v>
      </c>
      <c r="C18" s="309" t="str">
        <f t="shared" si="4"/>
        <v>QM</v>
      </c>
      <c r="D18" s="309" t="str">
        <f t="shared" si="5"/>
        <v>3AB</v>
      </c>
      <c r="E18" s="306" t="str">
        <f t="shared" si="1"/>
        <v>AUDQM3AB10Y_Quote</v>
      </c>
      <c r="F18" s="306" t="str">
        <f>_xll.qlSimpleQuote(Currency&amp;$C18&amp;$D18&amp;$B18&amp;QuoteSuffix,,RateTickValue,Permanent,Trigger,ObjectOverwrite)</f>
        <v>AUDQM3AB10Y_Quote#0003</v>
      </c>
      <c r="G18" s="168" t="str">
        <f>_xll.ohRangeRetrieveError(F18)</f>
        <v/>
      </c>
      <c r="H18" s="140"/>
      <c r="J18" s="69"/>
      <c r="K18" s="344" t="s">
        <v>50</v>
      </c>
      <c r="L18" s="344" t="s">
        <v>243</v>
      </c>
      <c r="M18" s="344" t="s">
        <v>244</v>
      </c>
      <c r="N18" s="363" t="str">
        <f t="shared" si="2"/>
        <v>AUDQM3AB10Y</v>
      </c>
      <c r="O18" s="363" t="str">
        <v>AUDQM3AB10Y=ICAA</v>
      </c>
      <c r="P18" s="352" t="s">
        <v>255</v>
      </c>
      <c r="Q18" s="352" t="s">
        <v>255</v>
      </c>
      <c r="R18" s="342" t="e">
        <f t="shared" si="6"/>
        <v>#NUM!</v>
      </c>
      <c r="S18" s="342" t="e">
        <f t="shared" si="7"/>
        <v>#NUM!</v>
      </c>
      <c r="T18" s="150"/>
      <c r="U18" s="342" t="e">
        <v>#NUM!</v>
      </c>
      <c r="V18" s="150"/>
      <c r="W18" s="342" t="e">
        <v>#NUM!</v>
      </c>
      <c r="X18" s="343">
        <f>_xll.qlSimpleQuoteSetValue(F18,W18/100,Trigger)</f>
        <v>0</v>
      </c>
      <c r="Y18" s="70"/>
      <c r="AB18" s="167"/>
    </row>
    <row r="19" spans="1:28" x14ac:dyDescent="0.2">
      <c r="A19" s="69"/>
      <c r="B19" s="307" t="str">
        <f t="shared" si="3"/>
        <v>11Y</v>
      </c>
      <c r="C19" s="309" t="str">
        <f t="shared" si="4"/>
        <v>QM</v>
      </c>
      <c r="D19" s="309" t="str">
        <f t="shared" si="5"/>
        <v>3AB</v>
      </c>
      <c r="E19" s="306" t="str">
        <f t="shared" si="1"/>
        <v>AUDQM3AB11Y_Quote</v>
      </c>
      <c r="F19" s="306" t="str">
        <f>_xll.qlSimpleQuote(Currency&amp;$C19&amp;$D19&amp;$B19&amp;QuoteSuffix,,RateTickValue,Permanent,Trigger,ObjectOverwrite)</f>
        <v>AUDQM3AB11Y_Quote#0003</v>
      </c>
      <c r="G19" s="168" t="str">
        <f>_xll.ohRangeRetrieveError(F19)</f>
        <v/>
      </c>
      <c r="H19" s="140"/>
      <c r="J19" s="69"/>
      <c r="K19" s="344" t="s">
        <v>49</v>
      </c>
      <c r="L19" s="344" t="s">
        <v>243</v>
      </c>
      <c r="M19" s="344" t="s">
        <v>244</v>
      </c>
      <c r="N19" s="363" t="str">
        <f t="shared" si="2"/>
        <v>AUDQM3AB11Y</v>
      </c>
      <c r="O19" s="363" t="str">
        <v>AUDQM3AB11Y=ICAA</v>
      </c>
      <c r="P19" s="352" t="s">
        <v>255</v>
      </c>
      <c r="Q19" s="352" t="s">
        <v>255</v>
      </c>
      <c r="R19" s="342" t="e">
        <f t="shared" si="6"/>
        <v>#NUM!</v>
      </c>
      <c r="S19" s="342" t="e">
        <f t="shared" si="7"/>
        <v>#NUM!</v>
      </c>
      <c r="T19" s="150"/>
      <c r="U19" s="342" t="e">
        <v>#NUM!</v>
      </c>
      <c r="V19" s="150"/>
      <c r="W19" s="342" t="e">
        <v>#NUM!</v>
      </c>
      <c r="X19" s="343">
        <f>_xll.qlSimpleQuoteSetValue(F19,W19/100,Trigger)</f>
        <v>0</v>
      </c>
      <c r="Y19" s="70"/>
      <c r="AB19" s="167"/>
    </row>
    <row r="20" spans="1:28" x14ac:dyDescent="0.2">
      <c r="A20" s="69"/>
      <c r="B20" s="307" t="str">
        <f t="shared" si="3"/>
        <v>12Y</v>
      </c>
      <c r="C20" s="309" t="str">
        <f t="shared" si="4"/>
        <v>QM</v>
      </c>
      <c r="D20" s="309" t="str">
        <f t="shared" si="5"/>
        <v>3AB</v>
      </c>
      <c r="E20" s="306" t="str">
        <f t="shared" si="1"/>
        <v>AUDQM3AB12Y_Quote</v>
      </c>
      <c r="F20" s="306" t="str">
        <f>_xll.qlSimpleQuote(Currency&amp;$C20&amp;$D20&amp;$B20&amp;QuoteSuffix,,RateTickValue,Permanent,Trigger,ObjectOverwrite)</f>
        <v>AUDQM3AB12Y_Quote#0003</v>
      </c>
      <c r="G20" s="168" t="str">
        <f>_xll.ohRangeRetrieveError(F20)</f>
        <v/>
      </c>
      <c r="H20" s="140"/>
      <c r="J20" s="69"/>
      <c r="K20" s="344" t="s">
        <v>48</v>
      </c>
      <c r="L20" s="344" t="s">
        <v>243</v>
      </c>
      <c r="M20" s="344" t="s">
        <v>244</v>
      </c>
      <c r="N20" s="363" t="str">
        <f t="shared" si="2"/>
        <v>AUDQM3AB12Y</v>
      </c>
      <c r="O20" s="363" t="str">
        <v>AUDQM3AB12Y=ICAA</v>
      </c>
      <c r="P20" s="352" t="s">
        <v>255</v>
      </c>
      <c r="Q20" s="352" t="s">
        <v>255</v>
      </c>
      <c r="R20" s="342" t="e">
        <f t="shared" si="6"/>
        <v>#NUM!</v>
      </c>
      <c r="S20" s="342" t="e">
        <f t="shared" si="7"/>
        <v>#NUM!</v>
      </c>
      <c r="T20" s="150"/>
      <c r="U20" s="342" t="e">
        <v>#NUM!</v>
      </c>
      <c r="V20" s="150"/>
      <c r="W20" s="342" t="e">
        <v>#NUM!</v>
      </c>
      <c r="X20" s="343">
        <f>_xll.qlSimpleQuoteSetValue(F20,W20/100,Trigger)</f>
        <v>0</v>
      </c>
      <c r="Y20" s="70"/>
      <c r="AB20" s="167"/>
    </row>
    <row r="21" spans="1:28" x14ac:dyDescent="0.2">
      <c r="A21" s="69"/>
      <c r="B21" s="307" t="str">
        <f t="shared" si="3"/>
        <v>13Y</v>
      </c>
      <c r="C21" s="309" t="str">
        <f t="shared" si="4"/>
        <v>QM</v>
      </c>
      <c r="D21" s="309" t="str">
        <f t="shared" si="5"/>
        <v>3AB</v>
      </c>
      <c r="E21" s="306" t="str">
        <f t="shared" si="1"/>
        <v>AUDQM3AB13Y_Quote</v>
      </c>
      <c r="F21" s="306" t="str">
        <f>_xll.qlSimpleQuote(Currency&amp;$C21&amp;$D21&amp;$B21&amp;QuoteSuffix,,RateTickValue,Permanent,Trigger,ObjectOverwrite)</f>
        <v>AUDQM3AB13Y_Quote#0003</v>
      </c>
      <c r="G21" s="168" t="str">
        <f>_xll.ohRangeRetrieveError(F21)</f>
        <v/>
      </c>
      <c r="H21" s="140"/>
      <c r="J21" s="69"/>
      <c r="K21" s="344" t="s">
        <v>47</v>
      </c>
      <c r="L21" s="344" t="s">
        <v>243</v>
      </c>
      <c r="M21" s="344" t="s">
        <v>244</v>
      </c>
      <c r="N21" s="363" t="str">
        <f t="shared" si="2"/>
        <v>AUDQM3AB13Y</v>
      </c>
      <c r="O21" s="363" t="str">
        <v>AUDQM3AB13Y=ICAA</v>
      </c>
      <c r="P21" s="352" t="s">
        <v>255</v>
      </c>
      <c r="Q21" s="352" t="s">
        <v>255</v>
      </c>
      <c r="R21" s="342" t="e">
        <f t="shared" si="6"/>
        <v>#NUM!</v>
      </c>
      <c r="S21" s="342" t="e">
        <f t="shared" si="7"/>
        <v>#NUM!</v>
      </c>
      <c r="T21" s="150"/>
      <c r="U21" s="342" t="e">
        <v>#NUM!</v>
      </c>
      <c r="V21" s="150"/>
      <c r="W21" s="342" t="e">
        <v>#NUM!</v>
      </c>
      <c r="X21" s="343">
        <f>_xll.qlSimpleQuoteSetValue(F21,W21/100,Trigger)</f>
        <v>0</v>
      </c>
      <c r="Y21" s="70"/>
      <c r="AB21" s="167"/>
    </row>
    <row r="22" spans="1:28" x14ac:dyDescent="0.2">
      <c r="A22" s="69"/>
      <c r="B22" s="307" t="str">
        <f t="shared" si="3"/>
        <v>14Y</v>
      </c>
      <c r="C22" s="309" t="str">
        <f t="shared" si="4"/>
        <v>QM</v>
      </c>
      <c r="D22" s="309" t="str">
        <f t="shared" si="5"/>
        <v>3AB</v>
      </c>
      <c r="E22" s="306" t="str">
        <f t="shared" si="1"/>
        <v>AUDQM3AB14Y_Quote</v>
      </c>
      <c r="F22" s="306" t="str">
        <f>_xll.qlSimpleQuote(Currency&amp;$C22&amp;$D22&amp;$B22&amp;QuoteSuffix,,RateTickValue,Permanent,Trigger,ObjectOverwrite)</f>
        <v>AUDQM3AB14Y_Quote#0003</v>
      </c>
      <c r="G22" s="168" t="str">
        <f>_xll.ohRangeRetrieveError(F22)</f>
        <v/>
      </c>
      <c r="H22" s="140"/>
      <c r="J22" s="69"/>
      <c r="K22" s="344" t="s">
        <v>46</v>
      </c>
      <c r="L22" s="344" t="s">
        <v>243</v>
      </c>
      <c r="M22" s="344" t="s">
        <v>244</v>
      </c>
      <c r="N22" s="363" t="str">
        <f t="shared" si="2"/>
        <v>AUDQM3AB14Y</v>
      </c>
      <c r="O22" s="363" t="str">
        <v>AUDQM3AB14Y=ICAA</v>
      </c>
      <c r="P22" s="352" t="s">
        <v>255</v>
      </c>
      <c r="Q22" s="352" t="s">
        <v>255</v>
      </c>
      <c r="R22" s="342" t="e">
        <f t="shared" si="6"/>
        <v>#NUM!</v>
      </c>
      <c r="S22" s="342" t="e">
        <f t="shared" si="7"/>
        <v>#NUM!</v>
      </c>
      <c r="T22" s="150"/>
      <c r="U22" s="342" t="e">
        <v>#NUM!</v>
      </c>
      <c r="V22" s="150"/>
      <c r="W22" s="342" t="e">
        <v>#NUM!</v>
      </c>
      <c r="X22" s="343">
        <f>_xll.qlSimpleQuoteSetValue(F22,W22/100,Trigger)</f>
        <v>0</v>
      </c>
      <c r="Y22" s="70"/>
      <c r="AB22" s="167"/>
    </row>
    <row r="23" spans="1:28" x14ac:dyDescent="0.2">
      <c r="A23" s="69"/>
      <c r="B23" s="307" t="str">
        <f t="shared" si="3"/>
        <v>15Y</v>
      </c>
      <c r="C23" s="309" t="str">
        <f t="shared" si="4"/>
        <v>QM</v>
      </c>
      <c r="D23" s="309" t="str">
        <f t="shared" si="5"/>
        <v>3AB</v>
      </c>
      <c r="E23" s="306" t="str">
        <f t="shared" si="1"/>
        <v>AUDQM3AB15Y_Quote</v>
      </c>
      <c r="F23" s="306" t="str">
        <f>_xll.qlSimpleQuote(Currency&amp;$C23&amp;$D23&amp;$B23&amp;QuoteSuffix,,RateTickValue,Permanent,Trigger,ObjectOverwrite)</f>
        <v>AUDQM3AB15Y_Quote#0003</v>
      </c>
      <c r="G23" s="168" t="str">
        <f>_xll.ohRangeRetrieveError(F23)</f>
        <v/>
      </c>
      <c r="H23" s="140"/>
      <c r="J23" s="69"/>
      <c r="K23" s="344" t="s">
        <v>45</v>
      </c>
      <c r="L23" s="344" t="s">
        <v>243</v>
      </c>
      <c r="M23" s="344" t="s">
        <v>244</v>
      </c>
      <c r="N23" s="363" t="str">
        <f t="shared" si="2"/>
        <v>AUDQM3AB15Y</v>
      </c>
      <c r="O23" s="363" t="str">
        <v>AUDQM3AB15Y=ICAA</v>
      </c>
      <c r="P23" s="352" t="s">
        <v>255</v>
      </c>
      <c r="Q23" s="352" t="s">
        <v>255</v>
      </c>
      <c r="R23" s="342" t="e">
        <f t="shared" si="6"/>
        <v>#NUM!</v>
      </c>
      <c r="S23" s="342" t="e">
        <f t="shared" si="7"/>
        <v>#NUM!</v>
      </c>
      <c r="T23" s="150"/>
      <c r="U23" s="342" t="e">
        <v>#NUM!</v>
      </c>
      <c r="V23" s="150"/>
      <c r="W23" s="342" t="e">
        <v>#NUM!</v>
      </c>
      <c r="X23" s="343">
        <f>_xll.qlSimpleQuoteSetValue(F23,W23/100,Trigger)</f>
        <v>0</v>
      </c>
      <c r="Y23" s="70"/>
      <c r="AB23" s="167"/>
    </row>
    <row r="24" spans="1:28" x14ac:dyDescent="0.2">
      <c r="A24" s="69"/>
      <c r="B24" s="307" t="str">
        <f t="shared" si="3"/>
        <v>16Y</v>
      </c>
      <c r="C24" s="309" t="str">
        <f t="shared" si="4"/>
        <v>QM</v>
      </c>
      <c r="D24" s="309" t="str">
        <f t="shared" si="5"/>
        <v>3AB</v>
      </c>
      <c r="E24" s="306" t="str">
        <f t="shared" si="1"/>
        <v>AUDQM3AB16Y_Quote</v>
      </c>
      <c r="F24" s="306" t="str">
        <f>_xll.qlSimpleQuote(Currency&amp;$C24&amp;$D24&amp;$B24&amp;QuoteSuffix,,RateTickValue,Permanent,Trigger,ObjectOverwrite)</f>
        <v>AUDQM3AB16Y_Quote#0003</v>
      </c>
      <c r="G24" s="168" t="str">
        <f>_xll.ohRangeRetrieveError(F24)</f>
        <v/>
      </c>
      <c r="H24" s="140"/>
      <c r="J24" s="69"/>
      <c r="K24" s="344" t="s">
        <v>44</v>
      </c>
      <c r="L24" s="344" t="s">
        <v>243</v>
      </c>
      <c r="M24" s="344" t="s">
        <v>244</v>
      </c>
      <c r="N24" s="363" t="str">
        <f t="shared" si="2"/>
        <v>AUDQM3AB16Y</v>
      </c>
      <c r="O24" s="363" t="str">
        <v>AUDQM3AB16Y=ICAA</v>
      </c>
      <c r="P24" s="352" t="s">
        <v>255</v>
      </c>
      <c r="Q24" s="352" t="s">
        <v>255</v>
      </c>
      <c r="R24" s="342" t="e">
        <f t="shared" si="6"/>
        <v>#NUM!</v>
      </c>
      <c r="S24" s="342" t="e">
        <f t="shared" si="7"/>
        <v>#NUM!</v>
      </c>
      <c r="T24" s="150"/>
      <c r="U24" s="342" t="e">
        <v>#NUM!</v>
      </c>
      <c r="V24" s="150"/>
      <c r="W24" s="342" t="e">
        <v>#NUM!</v>
      </c>
      <c r="X24" s="343">
        <f>_xll.qlSimpleQuoteSetValue(F24,W24/100,Trigger)</f>
        <v>0</v>
      </c>
      <c r="Y24" s="70"/>
      <c r="AB24" s="167"/>
    </row>
    <row r="25" spans="1:28" x14ac:dyDescent="0.2">
      <c r="A25" s="69"/>
      <c r="B25" s="307" t="str">
        <f t="shared" si="3"/>
        <v>17Y</v>
      </c>
      <c r="C25" s="309" t="str">
        <f t="shared" si="4"/>
        <v>QM</v>
      </c>
      <c r="D25" s="309" t="str">
        <f t="shared" si="5"/>
        <v>3AB</v>
      </c>
      <c r="E25" s="306" t="str">
        <f t="shared" si="1"/>
        <v>AUDQM3AB17Y_Quote</v>
      </c>
      <c r="F25" s="306" t="str">
        <f>_xll.qlSimpleQuote(Currency&amp;$C25&amp;$D25&amp;$B25&amp;QuoteSuffix,,RateTickValue,Permanent,Trigger,ObjectOverwrite)</f>
        <v>AUDQM3AB17Y_Quote#0003</v>
      </c>
      <c r="G25" s="168" t="str">
        <f>_xll.ohRangeRetrieveError(F25)</f>
        <v/>
      </c>
      <c r="H25" s="140"/>
      <c r="J25" s="69"/>
      <c r="K25" s="344" t="s">
        <v>43</v>
      </c>
      <c r="L25" s="344" t="s">
        <v>243</v>
      </c>
      <c r="M25" s="344" t="s">
        <v>244</v>
      </c>
      <c r="N25" s="363" t="str">
        <f t="shared" si="2"/>
        <v>AUDQM3AB17Y</v>
      </c>
      <c r="O25" s="363" t="str">
        <v>AUDQM3AB17Y=ICAA</v>
      </c>
      <c r="P25" s="352" t="s">
        <v>255</v>
      </c>
      <c r="Q25" s="352" t="s">
        <v>255</v>
      </c>
      <c r="R25" s="342" t="e">
        <f t="shared" si="6"/>
        <v>#NUM!</v>
      </c>
      <c r="S25" s="342" t="e">
        <f t="shared" si="7"/>
        <v>#NUM!</v>
      </c>
      <c r="T25" s="150"/>
      <c r="U25" s="342" t="e">
        <v>#NUM!</v>
      </c>
      <c r="V25" s="150"/>
      <c r="W25" s="342" t="e">
        <v>#NUM!</v>
      </c>
      <c r="X25" s="343">
        <f>_xll.qlSimpleQuoteSetValue(F25,W25/100,Trigger)</f>
        <v>0</v>
      </c>
      <c r="Y25" s="70"/>
      <c r="AB25" s="167"/>
    </row>
    <row r="26" spans="1:28" x14ac:dyDescent="0.2">
      <c r="A26" s="69"/>
      <c r="B26" s="307" t="str">
        <f t="shared" si="3"/>
        <v>18Y</v>
      </c>
      <c r="C26" s="309" t="str">
        <f t="shared" si="4"/>
        <v>QM</v>
      </c>
      <c r="D26" s="309" t="str">
        <f t="shared" si="5"/>
        <v>3AB</v>
      </c>
      <c r="E26" s="306" t="str">
        <f t="shared" si="1"/>
        <v>AUDQM3AB18Y_Quote</v>
      </c>
      <c r="F26" s="306" t="str">
        <f>_xll.qlSimpleQuote(Currency&amp;$C26&amp;$D26&amp;$B26&amp;QuoteSuffix,,RateTickValue,Permanent,Trigger,ObjectOverwrite)</f>
        <v>AUDQM3AB18Y_Quote#0003</v>
      </c>
      <c r="G26" s="168" t="str">
        <f>_xll.ohRangeRetrieveError(F26)</f>
        <v/>
      </c>
      <c r="H26" s="140"/>
      <c r="J26" s="69"/>
      <c r="K26" s="344" t="s">
        <v>42</v>
      </c>
      <c r="L26" s="344" t="s">
        <v>243</v>
      </c>
      <c r="M26" s="344" t="s">
        <v>244</v>
      </c>
      <c r="N26" s="363" t="str">
        <f t="shared" si="2"/>
        <v>AUDQM3AB18Y</v>
      </c>
      <c r="O26" s="363" t="str">
        <v>AUDQM3AB18Y=ICAA</v>
      </c>
      <c r="P26" s="352" t="s">
        <v>255</v>
      </c>
      <c r="Q26" s="352" t="s">
        <v>255</v>
      </c>
      <c r="R26" s="342" t="e">
        <f t="shared" si="6"/>
        <v>#NUM!</v>
      </c>
      <c r="S26" s="342" t="e">
        <f t="shared" si="7"/>
        <v>#NUM!</v>
      </c>
      <c r="T26" s="150"/>
      <c r="U26" s="342" t="e">
        <v>#NUM!</v>
      </c>
      <c r="V26" s="150"/>
      <c r="W26" s="342" t="e">
        <v>#NUM!</v>
      </c>
      <c r="X26" s="343">
        <f>_xll.qlSimpleQuoteSetValue(F26,W26/100,Trigger)</f>
        <v>0</v>
      </c>
      <c r="Y26" s="70"/>
      <c r="AB26" s="167"/>
    </row>
    <row r="27" spans="1:28" x14ac:dyDescent="0.2">
      <c r="A27" s="69"/>
      <c r="B27" s="307" t="str">
        <f t="shared" si="3"/>
        <v>19Y</v>
      </c>
      <c r="C27" s="309" t="str">
        <f t="shared" si="4"/>
        <v>QM</v>
      </c>
      <c r="D27" s="309" t="str">
        <f t="shared" si="5"/>
        <v>3AB</v>
      </c>
      <c r="E27" s="306" t="str">
        <f t="shared" si="1"/>
        <v>AUDQM3AB19Y_Quote</v>
      </c>
      <c r="F27" s="306" t="str">
        <f>_xll.qlSimpleQuote(Currency&amp;$C27&amp;$D27&amp;$B27&amp;QuoteSuffix,,RateTickValue,Permanent,Trigger,ObjectOverwrite)</f>
        <v>AUDQM3AB19Y_Quote#0003</v>
      </c>
      <c r="G27" s="168" t="str">
        <f>_xll.ohRangeRetrieveError(F27)</f>
        <v/>
      </c>
      <c r="H27" s="140"/>
      <c r="J27" s="69"/>
      <c r="K27" s="344" t="s">
        <v>41</v>
      </c>
      <c r="L27" s="344" t="s">
        <v>243</v>
      </c>
      <c r="M27" s="344" t="s">
        <v>244</v>
      </c>
      <c r="N27" s="363" t="str">
        <f t="shared" si="2"/>
        <v>AUDQM3AB19Y</v>
      </c>
      <c r="O27" s="363" t="str">
        <v>AUDQM3AB19Y=ICAA</v>
      </c>
      <c r="P27" s="352" t="s">
        <v>255</v>
      </c>
      <c r="Q27" s="352" t="s">
        <v>255</v>
      </c>
      <c r="R27" s="342" t="e">
        <f t="shared" si="6"/>
        <v>#NUM!</v>
      </c>
      <c r="S27" s="342" t="e">
        <f t="shared" si="7"/>
        <v>#NUM!</v>
      </c>
      <c r="T27" s="150"/>
      <c r="U27" s="342" t="e">
        <v>#NUM!</v>
      </c>
      <c r="V27" s="150"/>
      <c r="W27" s="342" t="e">
        <v>#NUM!</v>
      </c>
      <c r="X27" s="343">
        <f>_xll.qlSimpleQuoteSetValue(F27,W27/100,Trigger)</f>
        <v>0</v>
      </c>
      <c r="Y27" s="70"/>
      <c r="AB27" s="167"/>
    </row>
    <row r="28" spans="1:28" x14ac:dyDescent="0.2">
      <c r="A28" s="69"/>
      <c r="B28" s="307" t="str">
        <f t="shared" si="3"/>
        <v>20Y</v>
      </c>
      <c r="C28" s="309" t="str">
        <f t="shared" si="4"/>
        <v>QM</v>
      </c>
      <c r="D28" s="309" t="str">
        <f t="shared" si="5"/>
        <v>3AB</v>
      </c>
      <c r="E28" s="306" t="str">
        <f t="shared" si="1"/>
        <v>AUDQM3AB20Y_Quote</v>
      </c>
      <c r="F28" s="306" t="str">
        <f>_xll.qlSimpleQuote(Currency&amp;$C28&amp;$D28&amp;$B28&amp;QuoteSuffix,,RateTickValue,Permanent,Trigger,ObjectOverwrite)</f>
        <v>AUDQM3AB20Y_Quote#0003</v>
      </c>
      <c r="G28" s="168" t="str">
        <f>_xll.ohRangeRetrieveError(F28)</f>
        <v/>
      </c>
      <c r="H28" s="140"/>
      <c r="J28" s="69"/>
      <c r="K28" s="344" t="s">
        <v>40</v>
      </c>
      <c r="L28" s="344" t="s">
        <v>243</v>
      </c>
      <c r="M28" s="344" t="s">
        <v>244</v>
      </c>
      <c r="N28" s="363" t="str">
        <f t="shared" si="2"/>
        <v>AUDQM3AB20Y</v>
      </c>
      <c r="O28" s="363" t="str">
        <v>AUDQM3AB20Y=ICAA</v>
      </c>
      <c r="P28" s="352" t="s">
        <v>255</v>
      </c>
      <c r="Q28" s="352" t="s">
        <v>255</v>
      </c>
      <c r="R28" s="342" t="e">
        <f t="shared" si="6"/>
        <v>#NUM!</v>
      </c>
      <c r="S28" s="342" t="e">
        <f t="shared" si="7"/>
        <v>#NUM!</v>
      </c>
      <c r="T28" s="150"/>
      <c r="U28" s="342" t="e">
        <v>#NUM!</v>
      </c>
      <c r="V28" s="150"/>
      <c r="W28" s="342" t="e">
        <v>#NUM!</v>
      </c>
      <c r="X28" s="343">
        <f>_xll.qlSimpleQuoteSetValue(F28,W28/100,Trigger)</f>
        <v>0</v>
      </c>
      <c r="Y28" s="70"/>
      <c r="AB28" s="167"/>
    </row>
    <row r="29" spans="1:28" x14ac:dyDescent="0.2">
      <c r="A29" s="69"/>
      <c r="B29" s="307" t="str">
        <f t="shared" si="3"/>
        <v>21Y</v>
      </c>
      <c r="C29" s="309" t="str">
        <f t="shared" si="4"/>
        <v>QM</v>
      </c>
      <c r="D29" s="309" t="str">
        <f t="shared" si="5"/>
        <v>3AB</v>
      </c>
      <c r="E29" s="306" t="str">
        <f t="shared" si="1"/>
        <v>AUDQM3AB21Y_Quote</v>
      </c>
      <c r="F29" s="306" t="str">
        <f>_xll.qlSimpleQuote(Currency&amp;$C29&amp;$D29&amp;$B29&amp;QuoteSuffix,,RateTickValue,Permanent,Trigger,ObjectOverwrite)</f>
        <v>AUDQM3AB21Y_Quote#0003</v>
      </c>
      <c r="G29" s="168" t="str">
        <f>_xll.ohRangeRetrieveError(F29)</f>
        <v/>
      </c>
      <c r="H29" s="140"/>
      <c r="J29" s="69"/>
      <c r="K29" s="344" t="s">
        <v>39</v>
      </c>
      <c r="L29" s="344" t="s">
        <v>243</v>
      </c>
      <c r="M29" s="344" t="s">
        <v>244</v>
      </c>
      <c r="N29" s="363" t="str">
        <f t="shared" si="2"/>
        <v>AUDQM3AB21Y</v>
      </c>
      <c r="O29" s="363" t="str">
        <v>AUDQM3AB21Y=ICAA</v>
      </c>
      <c r="P29" s="352" t="s">
        <v>255</v>
      </c>
      <c r="Q29" s="352" t="s">
        <v>255</v>
      </c>
      <c r="R29" s="342" t="e">
        <f t="shared" si="6"/>
        <v>#NUM!</v>
      </c>
      <c r="S29" s="342" t="e">
        <f t="shared" si="7"/>
        <v>#NUM!</v>
      </c>
      <c r="T29" s="150"/>
      <c r="U29" s="342" t="e">
        <v>#NUM!</v>
      </c>
      <c r="V29" s="150"/>
      <c r="W29" s="342" t="e">
        <v>#NUM!</v>
      </c>
      <c r="X29" s="343">
        <f>_xll.qlSimpleQuoteSetValue(F29,W29/100,Trigger)</f>
        <v>0</v>
      </c>
      <c r="Y29" s="70"/>
      <c r="AB29" s="167"/>
    </row>
    <row r="30" spans="1:28" x14ac:dyDescent="0.2">
      <c r="A30" s="69"/>
      <c r="B30" s="307" t="str">
        <f t="shared" si="3"/>
        <v>22Y</v>
      </c>
      <c r="C30" s="309" t="str">
        <f t="shared" si="4"/>
        <v>QM</v>
      </c>
      <c r="D30" s="309" t="str">
        <f t="shared" si="5"/>
        <v>3AB</v>
      </c>
      <c r="E30" s="306" t="str">
        <f t="shared" si="1"/>
        <v>AUDQM3AB22Y_Quote</v>
      </c>
      <c r="F30" s="306" t="str">
        <f>_xll.qlSimpleQuote(Currency&amp;$C30&amp;$D30&amp;$B30&amp;QuoteSuffix,,RateTickValue,Permanent,Trigger,ObjectOverwrite)</f>
        <v>AUDQM3AB22Y_Quote#0003</v>
      </c>
      <c r="G30" s="168" t="str">
        <f>_xll.ohRangeRetrieveError(F30)</f>
        <v/>
      </c>
      <c r="H30" s="140"/>
      <c r="J30" s="69"/>
      <c r="K30" s="344" t="s">
        <v>38</v>
      </c>
      <c r="L30" s="344" t="s">
        <v>243</v>
      </c>
      <c r="M30" s="344" t="s">
        <v>244</v>
      </c>
      <c r="N30" s="363" t="str">
        <f t="shared" si="2"/>
        <v>AUDQM3AB22Y</v>
      </c>
      <c r="O30" s="363" t="str">
        <v>AUDQM3AB22Y=ICAA</v>
      </c>
      <c r="P30" s="352" t="s">
        <v>255</v>
      </c>
      <c r="Q30" s="352" t="s">
        <v>255</v>
      </c>
      <c r="R30" s="342" t="e">
        <f t="shared" si="6"/>
        <v>#NUM!</v>
      </c>
      <c r="S30" s="342" t="e">
        <f t="shared" si="7"/>
        <v>#NUM!</v>
      </c>
      <c r="T30" s="150"/>
      <c r="U30" s="342" t="e">
        <v>#NUM!</v>
      </c>
      <c r="V30" s="150"/>
      <c r="W30" s="342" t="e">
        <v>#NUM!</v>
      </c>
      <c r="X30" s="343">
        <f>_xll.qlSimpleQuoteSetValue(F30,W30/100,Trigger)</f>
        <v>0</v>
      </c>
      <c r="Y30" s="70"/>
      <c r="AB30" s="167"/>
    </row>
    <row r="31" spans="1:28" x14ac:dyDescent="0.2">
      <c r="A31" s="69"/>
      <c r="B31" s="307" t="str">
        <f t="shared" si="3"/>
        <v>23Y</v>
      </c>
      <c r="C31" s="309" t="str">
        <f t="shared" si="4"/>
        <v>QM</v>
      </c>
      <c r="D31" s="309" t="str">
        <f t="shared" si="5"/>
        <v>3AB</v>
      </c>
      <c r="E31" s="306" t="str">
        <f t="shared" si="1"/>
        <v>AUDQM3AB23Y_Quote</v>
      </c>
      <c r="F31" s="306" t="str">
        <f>_xll.qlSimpleQuote(Currency&amp;$C31&amp;$D31&amp;$B31&amp;QuoteSuffix,,RateTickValue,Permanent,Trigger,ObjectOverwrite)</f>
        <v>AUDQM3AB23Y_Quote#0003</v>
      </c>
      <c r="G31" s="168" t="str">
        <f>_xll.ohRangeRetrieveError(F31)</f>
        <v/>
      </c>
      <c r="H31" s="140"/>
      <c r="J31" s="69"/>
      <c r="K31" s="344" t="s">
        <v>37</v>
      </c>
      <c r="L31" s="344" t="s">
        <v>243</v>
      </c>
      <c r="M31" s="344" t="s">
        <v>244</v>
      </c>
      <c r="N31" s="363" t="str">
        <f t="shared" si="2"/>
        <v>AUDQM3AB23Y</v>
      </c>
      <c r="O31" s="363" t="str">
        <v>AUDQM3AB23Y=ICAA</v>
      </c>
      <c r="P31" s="352" t="s">
        <v>255</v>
      </c>
      <c r="Q31" s="352" t="s">
        <v>255</v>
      </c>
      <c r="R31" s="342" t="e">
        <f t="shared" si="6"/>
        <v>#NUM!</v>
      </c>
      <c r="S31" s="342" t="e">
        <f t="shared" si="7"/>
        <v>#NUM!</v>
      </c>
      <c r="T31" s="150"/>
      <c r="U31" s="342" t="e">
        <v>#NUM!</v>
      </c>
      <c r="V31" s="150"/>
      <c r="W31" s="342" t="e">
        <v>#NUM!</v>
      </c>
      <c r="X31" s="343">
        <f>_xll.qlSimpleQuoteSetValue(F31,W31/100,Trigger)</f>
        <v>0</v>
      </c>
      <c r="Y31" s="70"/>
      <c r="AB31" s="167"/>
    </row>
    <row r="32" spans="1:28" x14ac:dyDescent="0.2">
      <c r="A32" s="69"/>
      <c r="B32" s="307" t="str">
        <f t="shared" si="3"/>
        <v>24Y</v>
      </c>
      <c r="C32" s="309" t="str">
        <f t="shared" si="4"/>
        <v>QM</v>
      </c>
      <c r="D32" s="309" t="str">
        <f t="shared" si="5"/>
        <v>3AB</v>
      </c>
      <c r="E32" s="306" t="str">
        <f t="shared" si="1"/>
        <v>AUDQM3AB24Y_Quote</v>
      </c>
      <c r="F32" s="306" t="str">
        <f>_xll.qlSimpleQuote(Currency&amp;$C32&amp;$D32&amp;$B32&amp;QuoteSuffix,,RateTickValue,Permanent,Trigger,ObjectOverwrite)</f>
        <v>AUDQM3AB24Y_Quote#0003</v>
      </c>
      <c r="G32" s="168" t="str">
        <f>_xll.ohRangeRetrieveError(F32)</f>
        <v/>
      </c>
      <c r="H32" s="140"/>
      <c r="J32" s="69"/>
      <c r="K32" s="344" t="s">
        <v>36</v>
      </c>
      <c r="L32" s="344" t="s">
        <v>243</v>
      </c>
      <c r="M32" s="344" t="s">
        <v>244</v>
      </c>
      <c r="N32" s="363" t="str">
        <f t="shared" si="2"/>
        <v>AUDQM3AB24Y</v>
      </c>
      <c r="O32" s="363" t="str">
        <v>AUDQM3AB24Y=ICAA</v>
      </c>
      <c r="P32" s="352" t="s">
        <v>255</v>
      </c>
      <c r="Q32" s="352" t="s">
        <v>255</v>
      </c>
      <c r="R32" s="342" t="e">
        <f t="shared" si="6"/>
        <v>#NUM!</v>
      </c>
      <c r="S32" s="342" t="e">
        <f t="shared" si="7"/>
        <v>#NUM!</v>
      </c>
      <c r="T32" s="150"/>
      <c r="U32" s="342" t="e">
        <v>#NUM!</v>
      </c>
      <c r="V32" s="150"/>
      <c r="W32" s="342" t="e">
        <v>#NUM!</v>
      </c>
      <c r="X32" s="343">
        <f>_xll.qlSimpleQuoteSetValue(F32,W32/100,Trigger)</f>
        <v>0</v>
      </c>
      <c r="Y32" s="70"/>
      <c r="AB32" s="167"/>
    </row>
    <row r="33" spans="1:28" x14ac:dyDescent="0.2">
      <c r="A33" s="69"/>
      <c r="B33" s="307" t="str">
        <f t="shared" si="3"/>
        <v>25Y</v>
      </c>
      <c r="C33" s="309" t="str">
        <f t="shared" si="4"/>
        <v>QM</v>
      </c>
      <c r="D33" s="309" t="str">
        <f t="shared" si="5"/>
        <v>3AB</v>
      </c>
      <c r="E33" s="306" t="str">
        <f t="shared" si="1"/>
        <v>AUDQM3AB25Y_Quote</v>
      </c>
      <c r="F33" s="306" t="str">
        <f>_xll.qlSimpleQuote(Currency&amp;$C33&amp;$D33&amp;$B33&amp;QuoteSuffix,,RateTickValue,Permanent,Trigger,ObjectOverwrite)</f>
        <v>AUDQM3AB25Y_Quote#0003</v>
      </c>
      <c r="G33" s="168" t="str">
        <f>_xll.ohRangeRetrieveError(F33)</f>
        <v/>
      </c>
      <c r="H33" s="140"/>
      <c r="J33" s="69"/>
      <c r="K33" s="344" t="s">
        <v>35</v>
      </c>
      <c r="L33" s="344" t="s">
        <v>243</v>
      </c>
      <c r="M33" s="344" t="s">
        <v>244</v>
      </c>
      <c r="N33" s="363" t="str">
        <f t="shared" si="2"/>
        <v>AUDQM3AB25Y</v>
      </c>
      <c r="O33" s="363" t="str">
        <v>AUDQM3AB25Y=ICAA</v>
      </c>
      <c r="P33" s="352" t="s">
        <v>255</v>
      </c>
      <c r="Q33" s="352" t="s">
        <v>255</v>
      </c>
      <c r="R33" s="342" t="e">
        <f t="shared" si="6"/>
        <v>#NUM!</v>
      </c>
      <c r="S33" s="342" t="e">
        <f t="shared" si="7"/>
        <v>#NUM!</v>
      </c>
      <c r="T33" s="150"/>
      <c r="U33" s="342" t="e">
        <v>#NUM!</v>
      </c>
      <c r="V33" s="150"/>
      <c r="W33" s="342" t="e">
        <v>#NUM!</v>
      </c>
      <c r="X33" s="343">
        <f>_xll.qlSimpleQuoteSetValue(F33,W33/100,Trigger)</f>
        <v>0</v>
      </c>
      <c r="Y33" s="70"/>
      <c r="AB33" s="167"/>
    </row>
    <row r="34" spans="1:28" x14ac:dyDescent="0.2">
      <c r="A34" s="69"/>
      <c r="B34" s="307" t="str">
        <f t="shared" si="3"/>
        <v>26Y</v>
      </c>
      <c r="C34" s="309" t="str">
        <f t="shared" si="4"/>
        <v>QM</v>
      </c>
      <c r="D34" s="309" t="str">
        <f t="shared" si="5"/>
        <v>3AB</v>
      </c>
      <c r="E34" s="306" t="str">
        <f t="shared" si="1"/>
        <v>AUDQM3AB26Y_Quote</v>
      </c>
      <c r="F34" s="306" t="str">
        <f>_xll.qlSimpleQuote(Currency&amp;$C34&amp;$D34&amp;$B34&amp;QuoteSuffix,,RateTickValue,Permanent,Trigger,ObjectOverwrite)</f>
        <v>AUDQM3AB26Y_Quote#0003</v>
      </c>
      <c r="G34" s="168" t="str">
        <f>_xll.ohRangeRetrieveError(F34)</f>
        <v/>
      </c>
      <c r="H34" s="140"/>
      <c r="J34" s="69"/>
      <c r="K34" s="344" t="s">
        <v>34</v>
      </c>
      <c r="L34" s="344" t="s">
        <v>243</v>
      </c>
      <c r="M34" s="344" t="s">
        <v>244</v>
      </c>
      <c r="N34" s="363" t="str">
        <f t="shared" si="2"/>
        <v>AUDQM3AB26Y</v>
      </c>
      <c r="O34" s="363" t="str">
        <v>AUDQM3AB26Y=ICAA</v>
      </c>
      <c r="P34" s="352" t="s">
        <v>255</v>
      </c>
      <c r="Q34" s="352" t="s">
        <v>255</v>
      </c>
      <c r="R34" s="342" t="e">
        <f t="shared" si="6"/>
        <v>#NUM!</v>
      </c>
      <c r="S34" s="342" t="e">
        <f t="shared" si="7"/>
        <v>#NUM!</v>
      </c>
      <c r="T34" s="150"/>
      <c r="U34" s="342" t="e">
        <v>#NUM!</v>
      </c>
      <c r="V34" s="150"/>
      <c r="W34" s="342" t="e">
        <v>#NUM!</v>
      </c>
      <c r="X34" s="343">
        <f>_xll.qlSimpleQuoteSetValue(F34,W34/100,Trigger)</f>
        <v>0</v>
      </c>
      <c r="Y34" s="70"/>
      <c r="AB34" s="167"/>
    </row>
    <row r="35" spans="1:28" x14ac:dyDescent="0.2">
      <c r="A35" s="69"/>
      <c r="B35" s="307" t="str">
        <f t="shared" si="3"/>
        <v>27Y</v>
      </c>
      <c r="C35" s="309" t="str">
        <f t="shared" si="4"/>
        <v>QM</v>
      </c>
      <c r="D35" s="309" t="str">
        <f t="shared" si="5"/>
        <v>3AB</v>
      </c>
      <c r="E35" s="306" t="str">
        <f t="shared" si="1"/>
        <v>AUDQM3AB27Y_Quote</v>
      </c>
      <c r="F35" s="306" t="str">
        <f>_xll.qlSimpleQuote(Currency&amp;$C35&amp;$D35&amp;$B35&amp;QuoteSuffix,,RateTickValue,Permanent,Trigger,ObjectOverwrite)</f>
        <v>AUDQM3AB27Y_Quote#0003</v>
      </c>
      <c r="G35" s="168" t="str">
        <f>_xll.ohRangeRetrieveError(F35)</f>
        <v/>
      </c>
      <c r="H35" s="140"/>
      <c r="J35" s="69"/>
      <c r="K35" s="344" t="s">
        <v>33</v>
      </c>
      <c r="L35" s="344" t="s">
        <v>243</v>
      </c>
      <c r="M35" s="344" t="s">
        <v>244</v>
      </c>
      <c r="N35" s="363" t="str">
        <f t="shared" si="2"/>
        <v>AUDQM3AB27Y</v>
      </c>
      <c r="O35" s="363" t="str">
        <v>AUDQM3AB27Y=ICAA</v>
      </c>
      <c r="P35" s="352" t="s">
        <v>255</v>
      </c>
      <c r="Q35" s="352" t="s">
        <v>255</v>
      </c>
      <c r="R35" s="342" t="e">
        <f t="shared" si="6"/>
        <v>#NUM!</v>
      </c>
      <c r="S35" s="342" t="e">
        <f t="shared" si="7"/>
        <v>#NUM!</v>
      </c>
      <c r="T35" s="150"/>
      <c r="U35" s="342" t="e">
        <v>#NUM!</v>
      </c>
      <c r="V35" s="150"/>
      <c r="W35" s="342" t="e">
        <v>#NUM!</v>
      </c>
      <c r="X35" s="343">
        <f>_xll.qlSimpleQuoteSetValue(F35,W35/100,Trigger)</f>
        <v>0</v>
      </c>
      <c r="Y35" s="70"/>
      <c r="AB35" s="167"/>
    </row>
    <row r="36" spans="1:28" x14ac:dyDescent="0.2">
      <c r="A36" s="69"/>
      <c r="B36" s="307" t="str">
        <f t="shared" si="3"/>
        <v>28Y</v>
      </c>
      <c r="C36" s="309" t="str">
        <f t="shared" si="4"/>
        <v>QM</v>
      </c>
      <c r="D36" s="309" t="str">
        <f t="shared" si="5"/>
        <v>3AB</v>
      </c>
      <c r="E36" s="306" t="str">
        <f t="shared" si="1"/>
        <v>AUDQM3AB28Y_Quote</v>
      </c>
      <c r="F36" s="306" t="str">
        <f>_xll.qlSimpleQuote(Currency&amp;$C36&amp;$D36&amp;$B36&amp;QuoteSuffix,,RateTickValue,Permanent,Trigger,ObjectOverwrite)</f>
        <v>AUDQM3AB28Y_Quote#0003</v>
      </c>
      <c r="G36" s="168" t="str">
        <f>_xll.ohRangeRetrieveError(F36)</f>
        <v/>
      </c>
      <c r="H36" s="140"/>
      <c r="J36" s="69"/>
      <c r="K36" s="344" t="s">
        <v>32</v>
      </c>
      <c r="L36" s="344" t="s">
        <v>243</v>
      </c>
      <c r="M36" s="344" t="s">
        <v>244</v>
      </c>
      <c r="N36" s="363" t="str">
        <f t="shared" si="2"/>
        <v>AUDQM3AB28Y</v>
      </c>
      <c r="O36" s="363" t="str">
        <v>AUDQM3AB28Y=ICAA</v>
      </c>
      <c r="P36" s="352" t="s">
        <v>255</v>
      </c>
      <c r="Q36" s="352" t="s">
        <v>255</v>
      </c>
      <c r="R36" s="342" t="e">
        <f t="shared" si="6"/>
        <v>#NUM!</v>
      </c>
      <c r="S36" s="342" t="e">
        <f t="shared" si="7"/>
        <v>#NUM!</v>
      </c>
      <c r="T36" s="150"/>
      <c r="U36" s="342" t="e">
        <v>#NUM!</v>
      </c>
      <c r="V36" s="150"/>
      <c r="W36" s="342" t="e">
        <v>#NUM!</v>
      </c>
      <c r="X36" s="343">
        <f>_xll.qlSimpleQuoteSetValue(F36,W36/100,Trigger)</f>
        <v>0</v>
      </c>
      <c r="Y36" s="70"/>
      <c r="AB36" s="167"/>
    </row>
    <row r="37" spans="1:28" x14ac:dyDescent="0.2">
      <c r="A37" s="69"/>
      <c r="B37" s="307" t="str">
        <f t="shared" si="3"/>
        <v>29Y</v>
      </c>
      <c r="C37" s="309" t="str">
        <f t="shared" si="4"/>
        <v>QM</v>
      </c>
      <c r="D37" s="309" t="str">
        <f t="shared" si="5"/>
        <v>3AB</v>
      </c>
      <c r="E37" s="306" t="str">
        <f t="shared" si="1"/>
        <v>AUDQM3AB29Y_Quote</v>
      </c>
      <c r="F37" s="306" t="str">
        <f>_xll.qlSimpleQuote(Currency&amp;$C37&amp;$D37&amp;$B37&amp;QuoteSuffix,,RateTickValue,Permanent,Trigger,ObjectOverwrite)</f>
        <v>AUDQM3AB29Y_Quote#0003</v>
      </c>
      <c r="G37" s="168" t="str">
        <f>_xll.ohRangeRetrieveError(F37)</f>
        <v/>
      </c>
      <c r="H37" s="140"/>
      <c r="J37" s="69"/>
      <c r="K37" s="344" t="s">
        <v>31</v>
      </c>
      <c r="L37" s="344" t="s">
        <v>243</v>
      </c>
      <c r="M37" s="344" t="s">
        <v>244</v>
      </c>
      <c r="N37" s="363" t="str">
        <f t="shared" si="2"/>
        <v>AUDQM3AB29Y</v>
      </c>
      <c r="O37" s="363" t="str">
        <v>AUDQM3AB29Y=ICAA</v>
      </c>
      <c r="P37" s="352" t="s">
        <v>255</v>
      </c>
      <c r="Q37" s="352" t="s">
        <v>255</v>
      </c>
      <c r="R37" s="342" t="e">
        <f t="shared" si="6"/>
        <v>#NUM!</v>
      </c>
      <c r="S37" s="342" t="e">
        <f t="shared" si="7"/>
        <v>#NUM!</v>
      </c>
      <c r="T37" s="150"/>
      <c r="U37" s="342" t="e">
        <v>#NUM!</v>
      </c>
      <c r="V37" s="150"/>
      <c r="W37" s="342" t="e">
        <v>#NUM!</v>
      </c>
      <c r="X37" s="343">
        <f>_xll.qlSimpleQuoteSetValue(F37,W37/100,Trigger)</f>
        <v>0</v>
      </c>
      <c r="Y37" s="70"/>
      <c r="AB37" s="167"/>
    </row>
    <row r="38" spans="1:28" x14ac:dyDescent="0.2">
      <c r="A38" s="69"/>
      <c r="B38" s="307" t="str">
        <f t="shared" si="3"/>
        <v>30Y</v>
      </c>
      <c r="C38" s="309" t="str">
        <f t="shared" si="4"/>
        <v>QM</v>
      </c>
      <c r="D38" s="309" t="str">
        <f t="shared" si="5"/>
        <v>3AB</v>
      </c>
      <c r="E38" s="306" t="str">
        <f t="shared" si="1"/>
        <v>AUDQM3AB30Y_Quote</v>
      </c>
      <c r="F38" s="306" t="str">
        <f>_xll.qlSimpleQuote(Currency&amp;$C38&amp;$D38&amp;$B38&amp;QuoteSuffix,,RateTickValue,Permanent,Trigger,ObjectOverwrite)</f>
        <v>AUDQM3AB30Y_Quote#0003</v>
      </c>
      <c r="G38" s="168" t="str">
        <f>_xll.ohRangeRetrieveError(F38)</f>
        <v/>
      </c>
      <c r="H38" s="140"/>
      <c r="J38" s="69"/>
      <c r="K38" s="344" t="s">
        <v>30</v>
      </c>
      <c r="L38" s="344" t="s">
        <v>243</v>
      </c>
      <c r="M38" s="344" t="s">
        <v>244</v>
      </c>
      <c r="N38" s="363" t="str">
        <f t="shared" si="2"/>
        <v>AUDQM3AB30Y</v>
      </c>
      <c r="O38" s="363" t="str">
        <v>AUDQM3AB30Y=ICAA</v>
      </c>
      <c r="P38" s="352" t="s">
        <v>255</v>
      </c>
      <c r="Q38" s="352" t="s">
        <v>255</v>
      </c>
      <c r="R38" s="342" t="e">
        <f t="shared" si="6"/>
        <v>#NUM!</v>
      </c>
      <c r="S38" s="342" t="e">
        <f t="shared" si="7"/>
        <v>#NUM!</v>
      </c>
      <c r="T38" s="150"/>
      <c r="U38" s="342" t="e">
        <v>#NUM!</v>
      </c>
      <c r="V38" s="150"/>
      <c r="W38" s="342" t="e">
        <v>#NUM!</v>
      </c>
      <c r="X38" s="343">
        <f>_xll.qlSimpleQuoteSetValue(F38,W38/100,Trigger)</f>
        <v>0</v>
      </c>
      <c r="Y38" s="70"/>
      <c r="AB38" s="167"/>
    </row>
    <row r="39" spans="1:28" x14ac:dyDescent="0.2">
      <c r="A39" s="69"/>
      <c r="B39" s="307" t="str">
        <f t="shared" si="3"/>
        <v>35Y</v>
      </c>
      <c r="C39" s="309" t="str">
        <f t="shared" si="4"/>
        <v>QM</v>
      </c>
      <c r="D39" s="309" t="str">
        <f t="shared" si="5"/>
        <v>3AB</v>
      </c>
      <c r="E39" s="306" t="str">
        <f t="shared" si="1"/>
        <v>AUDQM3AB35Y_Quote</v>
      </c>
      <c r="F39" s="306" t="str">
        <f>_xll.qlSimpleQuote(Currency&amp;$C39&amp;$D39&amp;$B39&amp;QuoteSuffix,,RateTickValue,Permanent,Trigger,ObjectOverwrite)</f>
        <v>AUDQM3AB35Y_Quote#0003</v>
      </c>
      <c r="G39" s="168" t="str">
        <f>_xll.ohRangeRetrieveError(F39)</f>
        <v/>
      </c>
      <c r="H39" s="140"/>
      <c r="J39" s="69"/>
      <c r="K39" s="344" t="s">
        <v>29</v>
      </c>
      <c r="L39" s="344" t="s">
        <v>243</v>
      </c>
      <c r="M39" s="344" t="s">
        <v>244</v>
      </c>
      <c r="N39" s="363" t="str">
        <f t="shared" si="2"/>
        <v>AUDQM3AB35Y</v>
      </c>
      <c r="O39" s="363" t="str">
        <v>AUDQM3AB35Y=ICAA</v>
      </c>
      <c r="P39" s="352" t="s">
        <v>255</v>
      </c>
      <c r="Q39" s="352" t="s">
        <v>255</v>
      </c>
      <c r="R39" s="342" t="e">
        <f t="shared" si="6"/>
        <v>#NUM!</v>
      </c>
      <c r="S39" s="342" t="e">
        <f t="shared" si="7"/>
        <v>#NUM!</v>
      </c>
      <c r="T39" s="150"/>
      <c r="U39" s="342" t="e">
        <v>#NUM!</v>
      </c>
      <c r="V39" s="150"/>
      <c r="W39" s="342" t="e">
        <v>#NUM!</v>
      </c>
      <c r="X39" s="343">
        <f>_xll.qlSimpleQuoteSetValue(F39,W39/100,Trigger)</f>
        <v>0</v>
      </c>
      <c r="Y39" s="70"/>
      <c r="AB39" s="167"/>
    </row>
    <row r="40" spans="1:28" x14ac:dyDescent="0.2">
      <c r="A40" s="69"/>
      <c r="B40" s="307" t="str">
        <f t="shared" si="3"/>
        <v>40Y</v>
      </c>
      <c r="C40" s="309" t="str">
        <f t="shared" si="4"/>
        <v>QM</v>
      </c>
      <c r="D40" s="309" t="str">
        <f t="shared" si="5"/>
        <v>3AB</v>
      </c>
      <c r="E40" s="306" t="str">
        <f t="shared" si="1"/>
        <v>AUDQM3AB40Y_Quote</v>
      </c>
      <c r="F40" s="306" t="str">
        <f>_xll.qlSimpleQuote(Currency&amp;$C40&amp;$D40&amp;$B40&amp;QuoteSuffix,,RateTickValue,Permanent,Trigger,ObjectOverwrite)</f>
        <v>AUDQM3AB40Y_Quote#0003</v>
      </c>
      <c r="G40" s="168" t="str">
        <f>_xll.ohRangeRetrieveError(F40)</f>
        <v/>
      </c>
      <c r="H40" s="140"/>
      <c r="J40" s="69"/>
      <c r="K40" s="344" t="s">
        <v>28</v>
      </c>
      <c r="L40" s="344" t="s">
        <v>243</v>
      </c>
      <c r="M40" s="344" t="s">
        <v>244</v>
      </c>
      <c r="N40" s="363" t="str">
        <f t="shared" si="2"/>
        <v>AUDQM3AB40Y</v>
      </c>
      <c r="O40" s="363" t="str">
        <v>AUDQM3AB40Y=ICAA</v>
      </c>
      <c r="P40" s="352" t="s">
        <v>255</v>
      </c>
      <c r="Q40" s="352" t="s">
        <v>255</v>
      </c>
      <c r="R40" s="342" t="e">
        <f t="shared" si="6"/>
        <v>#NUM!</v>
      </c>
      <c r="S40" s="342" t="e">
        <f t="shared" si="7"/>
        <v>#NUM!</v>
      </c>
      <c r="T40" s="150"/>
      <c r="U40" s="342" t="e">
        <v>#NUM!</v>
      </c>
      <c r="V40" s="150"/>
      <c r="W40" s="342" t="e">
        <v>#NUM!</v>
      </c>
      <c r="X40" s="343">
        <f>_xll.qlSimpleQuoteSetValue(F40,W40/100,Trigger)</f>
        <v>0</v>
      </c>
      <c r="Y40" s="70"/>
      <c r="AB40" s="167"/>
    </row>
    <row r="41" spans="1:28" x14ac:dyDescent="0.2">
      <c r="A41" s="69"/>
      <c r="B41" s="307" t="str">
        <f t="shared" si="3"/>
        <v>50Y</v>
      </c>
      <c r="C41" s="309" t="str">
        <f t="shared" si="4"/>
        <v>QM</v>
      </c>
      <c r="D41" s="309" t="str">
        <f t="shared" si="5"/>
        <v>3AB</v>
      </c>
      <c r="E41" s="306" t="str">
        <f t="shared" si="1"/>
        <v>AUDQM3AB50Y_Quote</v>
      </c>
      <c r="F41" s="306" t="str">
        <f>_xll.qlSimpleQuote(Currency&amp;$C41&amp;$D41&amp;$B41&amp;QuoteSuffix,,RateTickValue,Permanent,Trigger,ObjectOverwrite)</f>
        <v>AUDQM3AB50Y_Quote#0003</v>
      </c>
      <c r="G41" s="168" t="str">
        <f>_xll.ohRangeRetrieveError(F41)</f>
        <v/>
      </c>
      <c r="H41" s="140"/>
      <c r="J41" s="69"/>
      <c r="K41" s="344" t="s">
        <v>26</v>
      </c>
      <c r="L41" s="344" t="s">
        <v>243</v>
      </c>
      <c r="M41" s="344" t="s">
        <v>244</v>
      </c>
      <c r="N41" s="363" t="str">
        <f t="shared" si="2"/>
        <v>AUDQM3AB50Y</v>
      </c>
      <c r="O41" s="363" t="str">
        <v>AUDQM3AB50Y=ICAA</v>
      </c>
      <c r="P41" s="352" t="s">
        <v>255</v>
      </c>
      <c r="Q41" s="352" t="s">
        <v>255</v>
      </c>
      <c r="R41" s="342" t="e">
        <f t="shared" si="6"/>
        <v>#NUM!</v>
      </c>
      <c r="S41" s="342" t="e">
        <f t="shared" si="7"/>
        <v>#NUM!</v>
      </c>
      <c r="T41" s="150"/>
      <c r="U41" s="342" t="e">
        <v>#NUM!</v>
      </c>
      <c r="V41" s="150"/>
      <c r="W41" s="342" t="e">
        <v>#NUM!</v>
      </c>
      <c r="X41" s="343">
        <f>_xll.qlSimpleQuoteSetValue(F41,W41/100,Trigger)</f>
        <v>0</v>
      </c>
      <c r="Y41" s="70"/>
      <c r="AB41" s="167"/>
    </row>
    <row r="42" spans="1:28" x14ac:dyDescent="0.2">
      <c r="A42" s="69"/>
      <c r="B42" s="310" t="str">
        <f t="shared" si="3"/>
        <v>60Y</v>
      </c>
      <c r="C42" s="311" t="str">
        <f t="shared" si="4"/>
        <v>QM</v>
      </c>
      <c r="D42" s="311" t="str">
        <f t="shared" si="5"/>
        <v>3AB</v>
      </c>
      <c r="E42" s="312" t="str">
        <f t="shared" si="1"/>
        <v>AUDQM3AB60Y_Quote</v>
      </c>
      <c r="F42" s="312" t="str">
        <f>_xll.qlSimpleQuote(Currency&amp;$C42&amp;$D42&amp;$B42&amp;QuoteSuffix,,RateTickValue,Permanent,Trigger,ObjectOverwrite)</f>
        <v>AUDQM3AB60Y_Quote#0003</v>
      </c>
      <c r="G42" s="169" t="str">
        <f>_xll.ohRangeRetrieveError(F42)</f>
        <v/>
      </c>
      <c r="H42" s="140"/>
      <c r="J42" s="69"/>
      <c r="K42" s="347" t="s">
        <v>25</v>
      </c>
      <c r="L42" s="347" t="s">
        <v>243</v>
      </c>
      <c r="M42" s="347" t="s">
        <v>244</v>
      </c>
      <c r="N42" s="367" t="str">
        <f t="shared" si="2"/>
        <v>AUDQM3AB60Y</v>
      </c>
      <c r="O42" s="367" t="str">
        <v>AUDQM3AB60Y=ICAA</v>
      </c>
      <c r="P42" s="353" t="s">
        <v>255</v>
      </c>
      <c r="Q42" s="353" t="s">
        <v>255</v>
      </c>
      <c r="R42" s="349" t="e">
        <f t="shared" si="6"/>
        <v>#NUM!</v>
      </c>
      <c r="S42" s="349" t="e">
        <f t="shared" si="7"/>
        <v>#NUM!</v>
      </c>
      <c r="T42" s="150"/>
      <c r="U42" s="349" t="e">
        <v>#NUM!</v>
      </c>
      <c r="V42" s="150"/>
      <c r="W42" s="349" t="e">
        <v>#NUM!</v>
      </c>
      <c r="X42" s="350">
        <f>_xll.qlSimpleQuoteSetValue(F42,W42/100,Trigger)</f>
        <v>0</v>
      </c>
      <c r="Y42" s="70"/>
      <c r="AB42" s="167"/>
    </row>
    <row r="43" spans="1:28" x14ac:dyDescent="0.2">
      <c r="A43" s="141"/>
      <c r="B43" s="142"/>
      <c r="C43" s="142"/>
      <c r="D43" s="142"/>
      <c r="E43" s="142"/>
      <c r="F43" s="143"/>
      <c r="G43" s="143"/>
      <c r="H43" s="144"/>
      <c r="J43" s="180"/>
      <c r="K43" s="181"/>
      <c r="L43" s="181"/>
      <c r="M43" s="181"/>
      <c r="N43" s="142"/>
      <c r="O43" s="142"/>
      <c r="P43" s="142"/>
      <c r="Q43" s="142"/>
      <c r="R43" s="142"/>
      <c r="S43" s="142"/>
      <c r="T43" s="181"/>
      <c r="U43" s="181"/>
      <c r="V43" s="181"/>
      <c r="W43" s="181"/>
      <c r="X43" s="181"/>
      <c r="Y43" s="170"/>
    </row>
  </sheetData>
  <conditionalFormatting sqref="X5:X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53" hidden="1" customWidth="1" outlineLevel="1"/>
    <col min="2" max="2" width="4" style="153" hidden="1" customWidth="1" outlineLevel="1"/>
    <col min="3" max="3" width="3" style="153" hidden="1" customWidth="1" outlineLevel="1"/>
    <col min="4" max="4" width="4" style="153" hidden="1" customWidth="1" outlineLevel="1"/>
    <col min="5" max="5" width="16.7109375" style="153" hidden="1" customWidth="1" outlineLevel="1"/>
    <col min="6" max="6" width="22.7109375" style="154" hidden="1" customWidth="1" outlineLevel="1"/>
    <col min="7" max="7" width="20.7109375" style="153" hidden="1" customWidth="1" outlineLevel="1"/>
    <col min="8" max="8" width="2.7109375" style="153" hidden="1" customWidth="1" outlineLevel="1"/>
    <col min="9" max="9" width="2.7109375" style="153" customWidth="1" collapsed="1"/>
    <col min="10" max="10" width="2.7109375" style="153" customWidth="1"/>
    <col min="11" max="11" width="3.7109375" style="178" customWidth="1"/>
    <col min="12" max="12" width="3" style="178" bestFit="1" customWidth="1"/>
    <col min="13" max="13" width="4" style="178" bestFit="1" customWidth="1"/>
    <col min="14" max="14" width="11.7109375" style="153" customWidth="1"/>
    <col min="15" max="15" width="16.7109375" style="153" customWidth="1"/>
    <col min="16" max="19" width="10.7109375" style="153" customWidth="1"/>
    <col min="20" max="20" width="2.7109375" style="153" customWidth="1"/>
    <col min="21" max="21" width="10.7109375" style="153" customWidth="1"/>
    <col min="22" max="22" width="2.7109375" style="153" customWidth="1"/>
    <col min="23" max="24" width="10.7109375" style="153" customWidth="1"/>
    <col min="25" max="26" width="2.7109375" style="153" customWidth="1"/>
    <col min="27" max="16384" width="9.140625" style="153"/>
  </cols>
  <sheetData>
    <row r="1" spans="1:28" x14ac:dyDescent="0.2">
      <c r="A1" s="115"/>
      <c r="B1" s="106"/>
      <c r="C1" s="106"/>
      <c r="D1" s="106"/>
      <c r="E1" s="106"/>
      <c r="F1" s="120"/>
      <c r="G1" s="106"/>
      <c r="H1" s="107"/>
      <c r="J1" s="115" t="s">
        <v>245</v>
      </c>
      <c r="K1" s="179"/>
      <c r="L1" s="179"/>
      <c r="M1" s="179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138"/>
    </row>
    <row r="2" spans="1:28" x14ac:dyDescent="0.2">
      <c r="A2" s="108"/>
      <c r="B2" s="109"/>
      <c r="C2" s="109"/>
      <c r="D2" s="109"/>
      <c r="E2" s="109"/>
      <c r="F2" s="122"/>
      <c r="G2" s="109"/>
      <c r="H2" s="110"/>
      <c r="J2" s="139"/>
      <c r="K2" s="49"/>
      <c r="L2" s="49"/>
      <c r="M2" s="49"/>
      <c r="N2" s="49"/>
      <c r="O2" s="172" t="str">
        <f>VLOOKUP($J$1,AreaTable,AreaIndex,0)</f>
        <v>ICAP Australia</v>
      </c>
      <c r="P2" s="49"/>
      <c r="Q2" s="172" t="s">
        <v>256</v>
      </c>
      <c r="R2" s="360" t="b">
        <f t="array" ref="R2">AND(_xll.ohFilter(Q5:Q42,ISNUMBER(Q5:Q42))=0)</f>
        <v>0</v>
      </c>
      <c r="S2" s="7"/>
      <c r="T2" s="49"/>
      <c r="U2" s="49"/>
      <c r="V2" s="49"/>
      <c r="W2" s="49"/>
      <c r="X2" s="361">
        <f>_xll.ohTrigger(X5:X42)</f>
        <v>3</v>
      </c>
      <c r="Y2" s="140"/>
    </row>
    <row r="3" spans="1:28" x14ac:dyDescent="0.2">
      <c r="A3" s="111"/>
      <c r="B3" s="7"/>
      <c r="C3" s="7"/>
      <c r="D3" s="7"/>
      <c r="E3" s="109"/>
      <c r="F3" s="122"/>
      <c r="G3" s="109"/>
      <c r="H3" s="140"/>
      <c r="J3" s="69"/>
      <c r="K3" s="49"/>
      <c r="L3" s="49"/>
      <c r="M3" s="49"/>
      <c r="N3" s="7"/>
      <c r="O3" s="7"/>
      <c r="P3" s="7"/>
      <c r="Q3" s="7"/>
      <c r="R3" s="7"/>
      <c r="S3" s="7"/>
      <c r="T3" s="49"/>
      <c r="U3" s="49"/>
      <c r="V3" s="49"/>
      <c r="W3" s="7"/>
      <c r="X3" s="7"/>
      <c r="Y3" s="70"/>
    </row>
    <row r="4" spans="1:28" ht="22.5" x14ac:dyDescent="0.2">
      <c r="A4" s="69"/>
      <c r="B4" s="84"/>
      <c r="C4" s="84"/>
      <c r="D4" s="84"/>
      <c r="E4" s="85" t="s">
        <v>190</v>
      </c>
      <c r="F4" s="85" t="s">
        <v>191</v>
      </c>
      <c r="G4" s="136" t="s">
        <v>203</v>
      </c>
      <c r="H4" s="140"/>
      <c r="J4" s="69"/>
      <c r="K4" s="86"/>
      <c r="L4" s="86"/>
      <c r="M4" s="86"/>
      <c r="N4" s="86" t="s">
        <v>205</v>
      </c>
      <c r="O4" s="89" t="str">
        <f>_xll.RData(O5:O42,P4:Q4,"RTFEED:IDN",ReutersRtMode,,P5)</f>
        <v>Not Signed In</v>
      </c>
      <c r="P4" s="71" t="s">
        <v>103</v>
      </c>
      <c r="Q4" s="71" t="s">
        <v>102</v>
      </c>
      <c r="R4" s="71" t="s">
        <v>122</v>
      </c>
      <c r="S4" s="72" t="s">
        <v>204</v>
      </c>
      <c r="T4" s="49"/>
      <c r="U4" s="71" t="s">
        <v>115</v>
      </c>
      <c r="V4" s="49"/>
      <c r="W4" s="171" t="s">
        <v>114</v>
      </c>
      <c r="X4" s="90" t="s">
        <v>113</v>
      </c>
      <c r="Y4" s="70"/>
      <c r="AB4" s="156"/>
    </row>
    <row r="5" spans="1:28" x14ac:dyDescent="0.2">
      <c r="A5" s="69"/>
      <c r="B5" s="305" t="str">
        <f>IF(ISBLANK(K5),"",K5)</f>
        <v>6M</v>
      </c>
      <c r="C5" s="305" t="str">
        <f t="shared" ref="C5:D20" si="0">IF(ISBLANK(L5),"",L5)</f>
        <v>SM</v>
      </c>
      <c r="D5" s="305" t="str">
        <f t="shared" si="0"/>
        <v>6AB</v>
      </c>
      <c r="E5" s="306" t="str">
        <f t="shared" ref="E5:E42" si="1">Currency&amp;$C5&amp;$D5&amp;$B5&amp;QuoteSuffix</f>
        <v>AUDSM6AB6M_Quote</v>
      </c>
      <c r="F5" s="306" t="str">
        <f>_xll.qlSimpleQuote(Currency&amp;$C5&amp;$D5&amp;$B5&amp;QuoteSuffix,,RateTickValue,Permanent,Trigger,ObjectOverwrite)</f>
        <v>AUDSM6AB6M_Quote#0003</v>
      </c>
      <c r="G5" s="168" t="str">
        <f>_xll.ohRangeRetrieveError(F5)</f>
        <v/>
      </c>
      <c r="H5" s="140"/>
      <c r="J5" s="69"/>
      <c r="K5" s="339" t="s">
        <v>14</v>
      </c>
      <c r="L5" s="339" t="s">
        <v>246</v>
      </c>
      <c r="M5" s="339" t="s">
        <v>247</v>
      </c>
      <c r="N5" s="370" t="str">
        <f t="shared" ref="N5:N42" si="2">Currency&amp;$L5&amp;$M5&amp;$K5</f>
        <v>AUDSM6AB6M</v>
      </c>
      <c r="O5" s="370" t="str">
        <f t="array" ref="O5:O42">Instruments&amp;"="&amp;VLOOKUP(Contributor,ContributorTable,2,FALSE)</f>
        <v>AUDSM6AB6M=ICAA</v>
      </c>
      <c r="P5" s="351" t="s">
        <v>255</v>
      </c>
      <c r="Q5" s="351" t="s">
        <v>255</v>
      </c>
      <c r="R5" s="342" t="e">
        <f>IF($R$2,IF(ISNUMBER(P5),P5,#NUM!),IFERROR(AVERAGE(P5:Q5),#NUM!))</f>
        <v>#NUM!</v>
      </c>
      <c r="S5" s="342" t="e">
        <f>(R5-P5)*2</f>
        <v>#NUM!</v>
      </c>
      <c r="T5" s="150"/>
      <c r="U5" s="342" t="e">
        <v>#NUM!</v>
      </c>
      <c r="V5" s="150"/>
      <c r="W5" s="341" t="e">
        <f t="array" ref="W5:W42">QuoteStatic</f>
        <v>#NUM!</v>
      </c>
      <c r="X5" s="343">
        <f>_xll.qlSimpleQuoteSetValue(F5,W5/100,Trigger)</f>
        <v>0</v>
      </c>
      <c r="Y5" s="70"/>
      <c r="AB5" s="167"/>
    </row>
    <row r="6" spans="1:28" x14ac:dyDescent="0.2">
      <c r="A6" s="69"/>
      <c r="B6" s="307" t="str">
        <f t="shared" ref="B6:D42" si="3">IF(ISBLANK(K6),"",K6)</f>
        <v>1Y</v>
      </c>
      <c r="C6" s="308" t="str">
        <f t="shared" si="0"/>
        <v>SM</v>
      </c>
      <c r="D6" s="308" t="str">
        <f t="shared" si="0"/>
        <v>6AB</v>
      </c>
      <c r="E6" s="306" t="str">
        <f t="shared" si="1"/>
        <v>AUDSM6AB1Y_Quote</v>
      </c>
      <c r="F6" s="306" t="str">
        <f>_xll.qlSimpleQuote(Currency&amp;$C6&amp;$D6&amp;$B6&amp;QuoteSuffix,,RateTickValue,Permanent,Trigger,ObjectOverwrite)</f>
        <v>AUDSM6AB1Y_Quote#0003</v>
      </c>
      <c r="G6" s="168" t="str">
        <f>_xll.ohRangeRetrieveError(F6)</f>
        <v/>
      </c>
      <c r="H6" s="140"/>
      <c r="J6" s="69"/>
      <c r="K6" s="344" t="s">
        <v>8</v>
      </c>
      <c r="L6" s="344" t="s">
        <v>246</v>
      </c>
      <c r="M6" s="344" t="s">
        <v>247</v>
      </c>
      <c r="N6" s="363" t="str">
        <f t="shared" si="2"/>
        <v>AUDSM6AB1Y</v>
      </c>
      <c r="O6" s="363" t="str">
        <v>AUDSM6AB1Y=ICAA</v>
      </c>
      <c r="P6" s="352" t="s">
        <v>255</v>
      </c>
      <c r="Q6" s="352" t="s">
        <v>255</v>
      </c>
      <c r="R6" s="342" t="e">
        <f t="shared" ref="R6:R42" si="4">IF($R$2,IF(ISNUMBER(P6),P6,#NUM!),IFERROR(AVERAGE(P6:Q6),#NUM!))</f>
        <v>#NUM!</v>
      </c>
      <c r="S6" s="342" t="e">
        <f t="shared" ref="S6:S42" si="5">(R6-P6)*2</f>
        <v>#NUM!</v>
      </c>
      <c r="T6" s="150"/>
      <c r="U6" s="342" t="e">
        <v>#NUM!</v>
      </c>
      <c r="V6" s="150"/>
      <c r="W6" s="342" t="e">
        <v>#NUM!</v>
      </c>
      <c r="X6" s="343">
        <f>_xll.qlSimpleQuoteSetValue(F6,W6/100,Trigger)</f>
        <v>0</v>
      </c>
      <c r="Y6" s="70"/>
      <c r="AB6" s="167"/>
    </row>
    <row r="7" spans="1:28" x14ac:dyDescent="0.2">
      <c r="A7" s="69"/>
      <c r="B7" s="307" t="str">
        <f t="shared" si="3"/>
        <v>15M</v>
      </c>
      <c r="C7" s="309" t="str">
        <f t="shared" si="0"/>
        <v>SM</v>
      </c>
      <c r="D7" s="309" t="str">
        <f t="shared" si="0"/>
        <v>6AB</v>
      </c>
      <c r="E7" s="306" t="str">
        <f t="shared" si="1"/>
        <v>AUDSM6AB15M_Quote</v>
      </c>
      <c r="F7" s="306" t="str">
        <f>_xll.qlSimpleQuote(Currency&amp;$C7&amp;$D7&amp;$B7&amp;QuoteSuffix,,RateTickValue,Permanent,Trigger,ObjectOverwrite)</f>
        <v>AUDSM6AB15M_Quote#0003</v>
      </c>
      <c r="G7" s="168" t="str">
        <f>_xll.ohRangeRetrieveError(F7)</f>
        <v/>
      </c>
      <c r="H7" s="140"/>
      <c r="J7" s="69"/>
      <c r="K7" s="344" t="s">
        <v>66</v>
      </c>
      <c r="L7" s="344" t="s">
        <v>246</v>
      </c>
      <c r="M7" s="344" t="s">
        <v>247</v>
      </c>
      <c r="N7" s="363" t="str">
        <f t="shared" si="2"/>
        <v>AUDSM6AB15M</v>
      </c>
      <c r="O7" s="363" t="str">
        <v>AUDSM6AB15M=ICAA</v>
      </c>
      <c r="P7" s="352" t="s">
        <v>255</v>
      </c>
      <c r="Q7" s="352" t="s">
        <v>255</v>
      </c>
      <c r="R7" s="342" t="e">
        <f t="shared" si="4"/>
        <v>#NUM!</v>
      </c>
      <c r="S7" s="342" t="e">
        <f t="shared" si="5"/>
        <v>#NUM!</v>
      </c>
      <c r="T7" s="150"/>
      <c r="U7" s="342" t="e">
        <v>#NUM!</v>
      </c>
      <c r="V7" s="150"/>
      <c r="W7" s="342" t="e">
        <v>#NUM!</v>
      </c>
      <c r="X7" s="343">
        <f>_xll.qlSimpleQuoteSetValue(F7,W7/100,Trigger)</f>
        <v>0</v>
      </c>
      <c r="Y7" s="70"/>
      <c r="AB7" s="167"/>
    </row>
    <row r="8" spans="1:28" x14ac:dyDescent="0.2">
      <c r="A8" s="69"/>
      <c r="B8" s="307" t="str">
        <f t="shared" si="3"/>
        <v>18M</v>
      </c>
      <c r="C8" s="309" t="str">
        <f t="shared" si="0"/>
        <v>SM</v>
      </c>
      <c r="D8" s="309" t="str">
        <f t="shared" si="0"/>
        <v>6AB</v>
      </c>
      <c r="E8" s="306" t="str">
        <f t="shared" si="1"/>
        <v>AUDSM6AB18M_Quote</v>
      </c>
      <c r="F8" s="306" t="str">
        <f>_xll.qlSimpleQuote(Currency&amp;$C8&amp;$D8&amp;$B8&amp;QuoteSuffix,,RateTickValue,Permanent,Trigger,ObjectOverwrite)</f>
        <v>AUDSM6AB18M_Quote#0003</v>
      </c>
      <c r="G8" s="168" t="str">
        <f>_xll.ohRangeRetrieveError(F8)</f>
        <v/>
      </c>
      <c r="H8" s="140"/>
      <c r="J8" s="69"/>
      <c r="K8" s="344" t="s">
        <v>65</v>
      </c>
      <c r="L8" s="344" t="s">
        <v>246</v>
      </c>
      <c r="M8" s="344" t="s">
        <v>247</v>
      </c>
      <c r="N8" s="363" t="str">
        <f t="shared" si="2"/>
        <v>AUDSM6AB18M</v>
      </c>
      <c r="O8" s="363" t="str">
        <v>AUDSM6AB18M=ICAA</v>
      </c>
      <c r="P8" s="352" t="s">
        <v>255</v>
      </c>
      <c r="Q8" s="352" t="s">
        <v>255</v>
      </c>
      <c r="R8" s="342" t="e">
        <f t="shared" si="4"/>
        <v>#NUM!</v>
      </c>
      <c r="S8" s="342" t="e">
        <f t="shared" si="5"/>
        <v>#NUM!</v>
      </c>
      <c r="T8" s="150"/>
      <c r="U8" s="342" t="e">
        <v>#NUM!</v>
      </c>
      <c r="V8" s="150"/>
      <c r="W8" s="342" t="e">
        <v>#NUM!</v>
      </c>
      <c r="X8" s="343">
        <f>_xll.qlSimpleQuoteSetValue(F8,W8/100,Trigger)</f>
        <v>0</v>
      </c>
      <c r="Y8" s="70"/>
      <c r="AB8" s="167"/>
    </row>
    <row r="9" spans="1:28" x14ac:dyDescent="0.2">
      <c r="A9" s="69"/>
      <c r="B9" s="307" t="str">
        <f t="shared" si="3"/>
        <v>21M</v>
      </c>
      <c r="C9" s="309" t="str">
        <f t="shared" si="0"/>
        <v>SM</v>
      </c>
      <c r="D9" s="309" t="str">
        <f t="shared" si="0"/>
        <v>6AB</v>
      </c>
      <c r="E9" s="306" t="str">
        <f t="shared" si="1"/>
        <v>AUDSM6AB21M_Quote</v>
      </c>
      <c r="F9" s="306" t="str">
        <f>_xll.qlSimpleQuote(Currency&amp;$C9&amp;$D9&amp;$B9&amp;QuoteSuffix,,RateTickValue,Permanent,Trigger,ObjectOverwrite)</f>
        <v>AUDSM6AB21M_Quote#0003</v>
      </c>
      <c r="G9" s="168" t="str">
        <f>_xll.ohRangeRetrieveError(F9)</f>
        <v/>
      </c>
      <c r="H9" s="140"/>
      <c r="J9" s="69"/>
      <c r="K9" s="344" t="s">
        <v>64</v>
      </c>
      <c r="L9" s="344" t="s">
        <v>246</v>
      </c>
      <c r="M9" s="344" t="s">
        <v>247</v>
      </c>
      <c r="N9" s="363" t="str">
        <f t="shared" si="2"/>
        <v>AUDSM6AB21M</v>
      </c>
      <c r="O9" s="363" t="str">
        <v>AUDSM6AB21M=ICAA</v>
      </c>
      <c r="P9" s="352" t="s">
        <v>255</v>
      </c>
      <c r="Q9" s="352" t="s">
        <v>255</v>
      </c>
      <c r="R9" s="342" t="e">
        <f t="shared" si="4"/>
        <v>#NUM!</v>
      </c>
      <c r="S9" s="342" t="e">
        <f t="shared" si="5"/>
        <v>#NUM!</v>
      </c>
      <c r="T9" s="150"/>
      <c r="U9" s="342" t="e">
        <v>#NUM!</v>
      </c>
      <c r="V9" s="150"/>
      <c r="W9" s="342" t="e">
        <v>#NUM!</v>
      </c>
      <c r="X9" s="343">
        <f>_xll.qlSimpleQuoteSetValue(F9,W9/100,Trigger)</f>
        <v>0</v>
      </c>
      <c r="Y9" s="70"/>
      <c r="AB9" s="167"/>
    </row>
    <row r="10" spans="1:28" x14ac:dyDescent="0.2">
      <c r="A10" s="69"/>
      <c r="B10" s="307" t="str">
        <f t="shared" si="3"/>
        <v>2Y</v>
      </c>
      <c r="C10" s="309" t="str">
        <f t="shared" si="0"/>
        <v>SM</v>
      </c>
      <c r="D10" s="309" t="str">
        <f t="shared" si="0"/>
        <v>6AB</v>
      </c>
      <c r="E10" s="306" t="str">
        <f t="shared" si="1"/>
        <v>AUDSM6AB2Y_Quote</v>
      </c>
      <c r="F10" s="306" t="str">
        <f>_xll.qlSimpleQuote(Currency&amp;$C10&amp;$D10&amp;$B10&amp;QuoteSuffix,,RateTickValue,Permanent,Trigger,ObjectOverwrite)</f>
        <v>AUDSM6AB2Y_Quote#0003</v>
      </c>
      <c r="G10" s="168" t="str">
        <f>_xll.ohRangeRetrieveError(F10)</f>
        <v/>
      </c>
      <c r="H10" s="140"/>
      <c r="J10" s="69"/>
      <c r="K10" s="344" t="s">
        <v>58</v>
      </c>
      <c r="L10" s="344" t="s">
        <v>246</v>
      </c>
      <c r="M10" s="344" t="s">
        <v>247</v>
      </c>
      <c r="N10" s="363" t="str">
        <f t="shared" si="2"/>
        <v>AUDSM6AB2Y</v>
      </c>
      <c r="O10" s="363" t="str">
        <v>AUDSM6AB2Y=ICAA</v>
      </c>
      <c r="P10" s="352" t="s">
        <v>255</v>
      </c>
      <c r="Q10" s="352" t="s">
        <v>255</v>
      </c>
      <c r="R10" s="342" t="e">
        <f t="shared" si="4"/>
        <v>#NUM!</v>
      </c>
      <c r="S10" s="342" t="e">
        <f t="shared" si="5"/>
        <v>#NUM!</v>
      </c>
      <c r="T10" s="150"/>
      <c r="U10" s="342" t="e">
        <v>#NUM!</v>
      </c>
      <c r="V10" s="150"/>
      <c r="W10" s="342" t="e">
        <v>#NUM!</v>
      </c>
      <c r="X10" s="343">
        <f>_xll.qlSimpleQuoteSetValue(F10,W10/100,Trigger)</f>
        <v>0</v>
      </c>
      <c r="Y10" s="70"/>
      <c r="AB10" s="167"/>
    </row>
    <row r="11" spans="1:28" x14ac:dyDescent="0.2">
      <c r="A11" s="69"/>
      <c r="B11" s="307" t="str">
        <f t="shared" si="3"/>
        <v>3Y</v>
      </c>
      <c r="C11" s="309" t="str">
        <f t="shared" si="0"/>
        <v>SM</v>
      </c>
      <c r="D11" s="309" t="str">
        <f t="shared" si="0"/>
        <v>6AB</v>
      </c>
      <c r="E11" s="306" t="str">
        <f t="shared" si="1"/>
        <v>AUDSM6AB3Y_Quote</v>
      </c>
      <c r="F11" s="306" t="str">
        <f>_xll.qlSimpleQuote(Currency&amp;$C11&amp;$D11&amp;$B11&amp;QuoteSuffix,,RateTickValue,Permanent,Trigger,ObjectOverwrite)</f>
        <v>AUDSM6AB3Y_Quote#0003</v>
      </c>
      <c r="G11" s="168" t="str">
        <f>_xll.ohRangeRetrieveError(F11)</f>
        <v/>
      </c>
      <c r="H11" s="140"/>
      <c r="J11" s="69"/>
      <c r="K11" s="344" t="s">
        <v>57</v>
      </c>
      <c r="L11" s="344" t="s">
        <v>246</v>
      </c>
      <c r="M11" s="344" t="s">
        <v>247</v>
      </c>
      <c r="N11" s="363" t="str">
        <f t="shared" si="2"/>
        <v>AUDSM6AB3Y</v>
      </c>
      <c r="O11" s="363" t="str">
        <v>AUDSM6AB3Y=ICAA</v>
      </c>
      <c r="P11" s="352" t="s">
        <v>255</v>
      </c>
      <c r="Q11" s="352" t="s">
        <v>255</v>
      </c>
      <c r="R11" s="342" t="e">
        <f t="shared" si="4"/>
        <v>#NUM!</v>
      </c>
      <c r="S11" s="342" t="e">
        <f t="shared" si="5"/>
        <v>#NUM!</v>
      </c>
      <c r="T11" s="150"/>
      <c r="U11" s="342" t="e">
        <v>#NUM!</v>
      </c>
      <c r="V11" s="150"/>
      <c r="W11" s="342" t="e">
        <v>#NUM!</v>
      </c>
      <c r="X11" s="343">
        <f>_xll.qlSimpleQuoteSetValue(F11,W11/100,Trigger)</f>
        <v>0</v>
      </c>
      <c r="Y11" s="70"/>
      <c r="AB11" s="167"/>
    </row>
    <row r="12" spans="1:28" x14ac:dyDescent="0.2">
      <c r="A12" s="69"/>
      <c r="B12" s="307" t="str">
        <f t="shared" si="3"/>
        <v>4Y</v>
      </c>
      <c r="C12" s="309" t="str">
        <f t="shared" si="0"/>
        <v>SM</v>
      </c>
      <c r="D12" s="309" t="str">
        <f t="shared" si="0"/>
        <v>6AB</v>
      </c>
      <c r="E12" s="306" t="str">
        <f t="shared" si="1"/>
        <v>AUDSM6AB4Y_Quote</v>
      </c>
      <c r="F12" s="306" t="str">
        <f>_xll.qlSimpleQuote(Currency&amp;$C12&amp;$D12&amp;$B12&amp;QuoteSuffix,,RateTickValue,Permanent,Trigger,ObjectOverwrite)</f>
        <v>AUDSM6AB4Y_Quote#0003</v>
      </c>
      <c r="G12" s="168" t="str">
        <f>_xll.ohRangeRetrieveError(F12)</f>
        <v/>
      </c>
      <c r="H12" s="140"/>
      <c r="J12" s="69"/>
      <c r="K12" s="344" t="s">
        <v>56</v>
      </c>
      <c r="L12" s="344" t="s">
        <v>246</v>
      </c>
      <c r="M12" s="344" t="s">
        <v>247</v>
      </c>
      <c r="N12" s="363" t="str">
        <f t="shared" si="2"/>
        <v>AUDSM6AB4Y</v>
      </c>
      <c r="O12" s="363" t="str">
        <v>AUDSM6AB4Y=ICAA</v>
      </c>
      <c r="P12" s="352">
        <v>2.5750000000000002</v>
      </c>
      <c r="Q12" s="352">
        <v>2.6350000000000002</v>
      </c>
      <c r="R12" s="342">
        <f t="shared" si="4"/>
        <v>2.6050000000000004</v>
      </c>
      <c r="S12" s="342">
        <f t="shared" si="5"/>
        <v>6.0000000000000497E-2</v>
      </c>
      <c r="T12" s="150"/>
      <c r="U12" s="342">
        <v>2.6050000000000004</v>
      </c>
      <c r="V12" s="150"/>
      <c r="W12" s="342">
        <v>2.6050000000000004</v>
      </c>
      <c r="X12" s="343">
        <f>_xll.qlSimpleQuoteSetValue(F12,W12/100,Trigger)</f>
        <v>0</v>
      </c>
      <c r="Y12" s="70"/>
      <c r="AB12" s="167"/>
    </row>
    <row r="13" spans="1:28" x14ac:dyDescent="0.2">
      <c r="A13" s="69"/>
      <c r="B13" s="307" t="str">
        <f t="shared" si="3"/>
        <v>5Y</v>
      </c>
      <c r="C13" s="309" t="str">
        <f t="shared" si="0"/>
        <v>SM</v>
      </c>
      <c r="D13" s="309" t="str">
        <f t="shared" si="0"/>
        <v>6AB</v>
      </c>
      <c r="E13" s="306" t="str">
        <f t="shared" si="1"/>
        <v>AUDSM6AB5Y_Quote</v>
      </c>
      <c r="F13" s="306" t="str">
        <f>_xll.qlSimpleQuote(Currency&amp;$C13&amp;$D13&amp;$B13&amp;QuoteSuffix,,RateTickValue,Permanent,Trigger,ObjectOverwrite)</f>
        <v>AUDSM6AB5Y_Quote#0003</v>
      </c>
      <c r="G13" s="168" t="str">
        <f>_xll.ohRangeRetrieveError(F13)</f>
        <v/>
      </c>
      <c r="H13" s="140"/>
      <c r="J13" s="69"/>
      <c r="K13" s="344" t="s">
        <v>55</v>
      </c>
      <c r="L13" s="344" t="s">
        <v>246</v>
      </c>
      <c r="M13" s="344" t="s">
        <v>247</v>
      </c>
      <c r="N13" s="363" t="str">
        <f t="shared" si="2"/>
        <v>AUDSM6AB5Y</v>
      </c>
      <c r="O13" s="363" t="str">
        <v>AUDSM6AB5Y=ICAA</v>
      </c>
      <c r="P13" s="352">
        <v>2.7524999999999999</v>
      </c>
      <c r="Q13" s="352">
        <v>2.8125</v>
      </c>
      <c r="R13" s="342">
        <f t="shared" si="4"/>
        <v>2.7824999999999998</v>
      </c>
      <c r="S13" s="342">
        <f t="shared" si="5"/>
        <v>5.9999999999999609E-2</v>
      </c>
      <c r="T13" s="150"/>
      <c r="U13" s="342">
        <v>2.7824999999999998</v>
      </c>
      <c r="V13" s="150"/>
      <c r="W13" s="342">
        <v>2.7824999999999998</v>
      </c>
      <c r="X13" s="343">
        <f>_xll.qlSimpleQuoteSetValue(F13,W13/100,Trigger)</f>
        <v>0</v>
      </c>
      <c r="Y13" s="70"/>
      <c r="AB13" s="167"/>
    </row>
    <row r="14" spans="1:28" x14ac:dyDescent="0.2">
      <c r="A14" s="69"/>
      <c r="B14" s="307" t="str">
        <f t="shared" si="3"/>
        <v>6Y</v>
      </c>
      <c r="C14" s="309" t="str">
        <f t="shared" si="0"/>
        <v>SM</v>
      </c>
      <c r="D14" s="309" t="str">
        <f t="shared" si="0"/>
        <v>6AB</v>
      </c>
      <c r="E14" s="306" t="str">
        <f t="shared" si="1"/>
        <v>AUDSM6AB6Y_Quote</v>
      </c>
      <c r="F14" s="306" t="str">
        <f>_xll.qlSimpleQuote(Currency&amp;$C14&amp;$D14&amp;$B14&amp;QuoteSuffix,,RateTickValue,Permanent,Trigger,ObjectOverwrite)</f>
        <v>AUDSM6AB6Y_Quote#0003</v>
      </c>
      <c r="G14" s="168" t="str">
        <f>_xll.ohRangeRetrieveError(F14)</f>
        <v/>
      </c>
      <c r="H14" s="140"/>
      <c r="J14" s="69"/>
      <c r="K14" s="344" t="s">
        <v>54</v>
      </c>
      <c r="L14" s="344" t="s">
        <v>246</v>
      </c>
      <c r="M14" s="344" t="s">
        <v>247</v>
      </c>
      <c r="N14" s="363" t="str">
        <f t="shared" si="2"/>
        <v>AUDSM6AB6Y</v>
      </c>
      <c r="O14" s="363" t="str">
        <v>AUDSM6AB6Y=ICAA</v>
      </c>
      <c r="P14" s="352">
        <v>2.92</v>
      </c>
      <c r="Q14" s="352">
        <v>2.98</v>
      </c>
      <c r="R14" s="342">
        <f t="shared" si="4"/>
        <v>2.95</v>
      </c>
      <c r="S14" s="342">
        <f t="shared" si="5"/>
        <v>6.0000000000000497E-2</v>
      </c>
      <c r="T14" s="150"/>
      <c r="U14" s="342">
        <v>2.95</v>
      </c>
      <c r="V14" s="150"/>
      <c r="W14" s="342">
        <v>2.95</v>
      </c>
      <c r="X14" s="343">
        <f>_xll.qlSimpleQuoteSetValue(F14,W14/100,Trigger)</f>
        <v>0</v>
      </c>
      <c r="Y14" s="70"/>
      <c r="AB14" s="167"/>
    </row>
    <row r="15" spans="1:28" x14ac:dyDescent="0.2">
      <c r="A15" s="69"/>
      <c r="B15" s="307" t="str">
        <f t="shared" si="3"/>
        <v>7Y</v>
      </c>
      <c r="C15" s="309" t="str">
        <f t="shared" si="0"/>
        <v>SM</v>
      </c>
      <c r="D15" s="309" t="str">
        <f t="shared" si="0"/>
        <v>6AB</v>
      </c>
      <c r="E15" s="306" t="str">
        <f t="shared" si="1"/>
        <v>AUDSM6AB7Y_Quote</v>
      </c>
      <c r="F15" s="306" t="str">
        <f>_xll.qlSimpleQuote(Currency&amp;$C15&amp;$D15&amp;$B15&amp;QuoteSuffix,,RateTickValue,Permanent,Trigger,ObjectOverwrite)</f>
        <v>AUDSM6AB7Y_Quote#0003</v>
      </c>
      <c r="G15" s="168" t="str">
        <f>_xll.ohRangeRetrieveError(F15)</f>
        <v/>
      </c>
      <c r="H15" s="140"/>
      <c r="J15" s="69"/>
      <c r="K15" s="344" t="s">
        <v>53</v>
      </c>
      <c r="L15" s="344" t="s">
        <v>246</v>
      </c>
      <c r="M15" s="344" t="s">
        <v>247</v>
      </c>
      <c r="N15" s="363" t="str">
        <f t="shared" si="2"/>
        <v>AUDSM6AB7Y</v>
      </c>
      <c r="O15" s="363" t="str">
        <v>AUDSM6AB7Y=ICAA</v>
      </c>
      <c r="P15" s="352">
        <v>3.0649999999999999</v>
      </c>
      <c r="Q15" s="352">
        <v>3.125</v>
      </c>
      <c r="R15" s="342">
        <f t="shared" si="4"/>
        <v>3.0949999999999998</v>
      </c>
      <c r="S15" s="342">
        <f t="shared" si="5"/>
        <v>5.9999999999999609E-2</v>
      </c>
      <c r="T15" s="150"/>
      <c r="U15" s="342">
        <v>3.0949999999999998</v>
      </c>
      <c r="V15" s="150"/>
      <c r="W15" s="342">
        <v>3.0949999999999998</v>
      </c>
      <c r="X15" s="343">
        <f>_xll.qlSimpleQuoteSetValue(F15,W15/100,Trigger)</f>
        <v>0</v>
      </c>
      <c r="Y15" s="70"/>
      <c r="AB15" s="167"/>
    </row>
    <row r="16" spans="1:28" x14ac:dyDescent="0.2">
      <c r="A16" s="69"/>
      <c r="B16" s="307" t="str">
        <f t="shared" si="3"/>
        <v>8Y</v>
      </c>
      <c r="C16" s="309" t="str">
        <f t="shared" si="0"/>
        <v>SM</v>
      </c>
      <c r="D16" s="309" t="str">
        <f t="shared" si="0"/>
        <v>6AB</v>
      </c>
      <c r="E16" s="306" t="str">
        <f t="shared" si="1"/>
        <v>AUDSM6AB8Y_Quote</v>
      </c>
      <c r="F16" s="306" t="str">
        <f>_xll.qlSimpleQuote(Currency&amp;$C16&amp;$D16&amp;$B16&amp;QuoteSuffix,,RateTickValue,Permanent,Trigger,ObjectOverwrite)</f>
        <v>AUDSM6AB8Y_Quote#0003</v>
      </c>
      <c r="G16" s="168" t="str">
        <f>_xll.ohRangeRetrieveError(F16)</f>
        <v/>
      </c>
      <c r="H16" s="140"/>
      <c r="J16" s="69"/>
      <c r="K16" s="344" t="s">
        <v>52</v>
      </c>
      <c r="L16" s="344" t="s">
        <v>246</v>
      </c>
      <c r="M16" s="344" t="s">
        <v>247</v>
      </c>
      <c r="N16" s="363" t="str">
        <f t="shared" si="2"/>
        <v>AUDSM6AB8Y</v>
      </c>
      <c r="O16" s="363" t="str">
        <v>AUDSM6AB8Y=ICAA</v>
      </c>
      <c r="P16" s="352">
        <v>3.1850000000000001</v>
      </c>
      <c r="Q16" s="352">
        <v>3.2450000000000001</v>
      </c>
      <c r="R16" s="342">
        <f t="shared" si="4"/>
        <v>3.2149999999999999</v>
      </c>
      <c r="S16" s="342">
        <f t="shared" si="5"/>
        <v>5.9999999999999609E-2</v>
      </c>
      <c r="T16" s="150"/>
      <c r="U16" s="342">
        <v>3.2149999999999999</v>
      </c>
      <c r="V16" s="150"/>
      <c r="W16" s="342">
        <v>3.2149999999999999</v>
      </c>
      <c r="X16" s="343">
        <f>_xll.qlSimpleQuoteSetValue(F16,W16/100,Trigger)</f>
        <v>0</v>
      </c>
      <c r="Y16" s="70"/>
      <c r="AB16" s="167"/>
    </row>
    <row r="17" spans="1:28" x14ac:dyDescent="0.2">
      <c r="A17" s="69"/>
      <c r="B17" s="307" t="str">
        <f t="shared" si="3"/>
        <v>9Y</v>
      </c>
      <c r="C17" s="309" t="str">
        <f t="shared" si="0"/>
        <v>SM</v>
      </c>
      <c r="D17" s="309" t="str">
        <f t="shared" si="0"/>
        <v>6AB</v>
      </c>
      <c r="E17" s="306" t="str">
        <f t="shared" si="1"/>
        <v>AUDSM6AB9Y_Quote</v>
      </c>
      <c r="F17" s="306" t="str">
        <f>_xll.qlSimpleQuote(Currency&amp;$C17&amp;$D17&amp;$B17&amp;QuoteSuffix,,RateTickValue,Permanent,Trigger,ObjectOverwrite)</f>
        <v>AUDSM6AB9Y_Quote#0003</v>
      </c>
      <c r="G17" s="168" t="str">
        <f>_xll.ohRangeRetrieveError(F17)</f>
        <v/>
      </c>
      <c r="H17" s="140"/>
      <c r="J17" s="69"/>
      <c r="K17" s="344" t="s">
        <v>51</v>
      </c>
      <c r="L17" s="344" t="s">
        <v>246</v>
      </c>
      <c r="M17" s="344" t="s">
        <v>247</v>
      </c>
      <c r="N17" s="363" t="str">
        <f t="shared" si="2"/>
        <v>AUDSM6AB9Y</v>
      </c>
      <c r="O17" s="363" t="str">
        <v>AUDSM6AB9Y=ICAA</v>
      </c>
      <c r="P17" s="352">
        <v>3.2850000000000001</v>
      </c>
      <c r="Q17" s="352">
        <v>3.3450000000000002</v>
      </c>
      <c r="R17" s="342">
        <f t="shared" si="4"/>
        <v>3.3150000000000004</v>
      </c>
      <c r="S17" s="342">
        <f t="shared" si="5"/>
        <v>6.0000000000000497E-2</v>
      </c>
      <c r="T17" s="150"/>
      <c r="U17" s="342">
        <v>3.3150000000000004</v>
      </c>
      <c r="V17" s="150"/>
      <c r="W17" s="342">
        <v>3.3150000000000004</v>
      </c>
      <c r="X17" s="343">
        <f>_xll.qlSimpleQuoteSetValue(F17,W17/100,Trigger)</f>
        <v>0</v>
      </c>
      <c r="Y17" s="70"/>
      <c r="AB17" s="167"/>
    </row>
    <row r="18" spans="1:28" x14ac:dyDescent="0.2">
      <c r="A18" s="69"/>
      <c r="B18" s="307" t="str">
        <f t="shared" si="3"/>
        <v>10Y</v>
      </c>
      <c r="C18" s="309" t="str">
        <f t="shared" si="0"/>
        <v>SM</v>
      </c>
      <c r="D18" s="309" t="str">
        <f t="shared" si="0"/>
        <v>6AB</v>
      </c>
      <c r="E18" s="306" t="str">
        <f t="shared" si="1"/>
        <v>AUDSM6AB10Y_Quote</v>
      </c>
      <c r="F18" s="306" t="str">
        <f>_xll.qlSimpleQuote(Currency&amp;$C18&amp;$D18&amp;$B18&amp;QuoteSuffix,,RateTickValue,Permanent,Trigger,ObjectOverwrite)</f>
        <v>AUDSM6AB10Y_Quote#0003</v>
      </c>
      <c r="G18" s="168" t="str">
        <f>_xll.ohRangeRetrieveError(F18)</f>
        <v/>
      </c>
      <c r="H18" s="140"/>
      <c r="J18" s="69"/>
      <c r="K18" s="344" t="s">
        <v>50</v>
      </c>
      <c r="L18" s="344" t="s">
        <v>246</v>
      </c>
      <c r="M18" s="344" t="s">
        <v>247</v>
      </c>
      <c r="N18" s="363" t="str">
        <f t="shared" si="2"/>
        <v>AUDSM6AB10Y</v>
      </c>
      <c r="O18" s="363" t="str">
        <v>AUDSM6AB10Y=ICAA</v>
      </c>
      <c r="P18" s="352">
        <v>3.3725000000000001</v>
      </c>
      <c r="Q18" s="352">
        <v>3.4325000000000001</v>
      </c>
      <c r="R18" s="342">
        <f t="shared" si="4"/>
        <v>3.4024999999999999</v>
      </c>
      <c r="S18" s="342">
        <f t="shared" si="5"/>
        <v>5.9999999999999609E-2</v>
      </c>
      <c r="T18" s="150"/>
      <c r="U18" s="342">
        <v>3.4024999999999999</v>
      </c>
      <c r="V18" s="150"/>
      <c r="W18" s="342">
        <v>3.4024999999999999</v>
      </c>
      <c r="X18" s="343">
        <f>_xll.qlSimpleQuoteSetValue(F18,W18/100,Trigger)</f>
        <v>0</v>
      </c>
      <c r="Y18" s="70"/>
      <c r="AB18" s="167"/>
    </row>
    <row r="19" spans="1:28" x14ac:dyDescent="0.2">
      <c r="A19" s="69"/>
      <c r="B19" s="307" t="str">
        <f t="shared" si="3"/>
        <v>11Y</v>
      </c>
      <c r="C19" s="309" t="str">
        <f t="shared" si="0"/>
        <v>SM</v>
      </c>
      <c r="D19" s="309" t="str">
        <f t="shared" si="0"/>
        <v>6AB</v>
      </c>
      <c r="E19" s="306" t="str">
        <f t="shared" si="1"/>
        <v>AUDSM6AB11Y_Quote</v>
      </c>
      <c r="F19" s="306" t="str">
        <f>_xll.qlSimpleQuote(Currency&amp;$C19&amp;$D19&amp;$B19&amp;QuoteSuffix,,RateTickValue,Permanent,Trigger,ObjectOverwrite)</f>
        <v>AUDSM6AB11Y_Quote#0003</v>
      </c>
      <c r="G19" s="168" t="str">
        <f>_xll.ohRangeRetrieveError(F19)</f>
        <v/>
      </c>
      <c r="H19" s="140"/>
      <c r="J19" s="69"/>
      <c r="K19" s="344" t="s">
        <v>49</v>
      </c>
      <c r="L19" s="344" t="s">
        <v>246</v>
      </c>
      <c r="M19" s="344" t="s">
        <v>247</v>
      </c>
      <c r="N19" s="363" t="str">
        <f t="shared" si="2"/>
        <v>AUDSM6AB11Y</v>
      </c>
      <c r="O19" s="363" t="str">
        <v>AUDSM6AB11Y=ICAA</v>
      </c>
      <c r="P19" s="352" t="s">
        <v>255</v>
      </c>
      <c r="Q19" s="352" t="s">
        <v>255</v>
      </c>
      <c r="R19" s="342" t="e">
        <f t="shared" si="4"/>
        <v>#NUM!</v>
      </c>
      <c r="S19" s="342" t="e">
        <f t="shared" si="5"/>
        <v>#NUM!</v>
      </c>
      <c r="T19" s="150"/>
      <c r="U19" s="342" t="e">
        <v>#NUM!</v>
      </c>
      <c r="V19" s="150"/>
      <c r="W19" s="342" t="e">
        <v>#NUM!</v>
      </c>
      <c r="X19" s="343">
        <f>_xll.qlSimpleQuoteSetValue(F19,W19/100,Trigger)</f>
        <v>0</v>
      </c>
      <c r="Y19" s="70"/>
      <c r="AB19" s="167"/>
    </row>
    <row r="20" spans="1:28" x14ac:dyDescent="0.2">
      <c r="A20" s="69"/>
      <c r="B20" s="307" t="str">
        <f t="shared" si="3"/>
        <v>12Y</v>
      </c>
      <c r="C20" s="309" t="str">
        <f t="shared" si="0"/>
        <v>SM</v>
      </c>
      <c r="D20" s="309" t="str">
        <f t="shared" si="0"/>
        <v>6AB</v>
      </c>
      <c r="E20" s="306" t="str">
        <f t="shared" si="1"/>
        <v>AUDSM6AB12Y_Quote</v>
      </c>
      <c r="F20" s="306" t="str">
        <f>_xll.qlSimpleQuote(Currency&amp;$C20&amp;$D20&amp;$B20&amp;QuoteSuffix,,RateTickValue,Permanent,Trigger,ObjectOverwrite)</f>
        <v>AUDSM6AB12Y_Quote#0003</v>
      </c>
      <c r="G20" s="168" t="str">
        <f>_xll.ohRangeRetrieveError(F20)</f>
        <v/>
      </c>
      <c r="H20" s="140"/>
      <c r="J20" s="69"/>
      <c r="K20" s="344" t="s">
        <v>48</v>
      </c>
      <c r="L20" s="344" t="s">
        <v>246</v>
      </c>
      <c r="M20" s="344" t="s">
        <v>247</v>
      </c>
      <c r="N20" s="363" t="str">
        <f t="shared" si="2"/>
        <v>AUDSM6AB12Y</v>
      </c>
      <c r="O20" s="363" t="str">
        <v>AUDSM6AB12Y=ICAA</v>
      </c>
      <c r="P20" s="352">
        <v>3.5125000000000002</v>
      </c>
      <c r="Q20" s="352">
        <v>3.5725000000000002</v>
      </c>
      <c r="R20" s="342">
        <f t="shared" si="4"/>
        <v>3.5425000000000004</v>
      </c>
      <c r="S20" s="342">
        <f t="shared" si="5"/>
        <v>6.0000000000000497E-2</v>
      </c>
      <c r="T20" s="150"/>
      <c r="U20" s="342">
        <v>3.5425000000000004</v>
      </c>
      <c r="V20" s="150"/>
      <c r="W20" s="342">
        <v>3.5425000000000004</v>
      </c>
      <c r="X20" s="343">
        <f>_xll.qlSimpleQuoteSetValue(F20,W20/100,Trigger)</f>
        <v>0</v>
      </c>
      <c r="Y20" s="70"/>
      <c r="AB20" s="167"/>
    </row>
    <row r="21" spans="1:28" x14ac:dyDescent="0.2">
      <c r="A21" s="69"/>
      <c r="B21" s="307" t="str">
        <f t="shared" si="3"/>
        <v>13Y</v>
      </c>
      <c r="C21" s="309" t="str">
        <f t="shared" si="3"/>
        <v>SM</v>
      </c>
      <c r="D21" s="309" t="str">
        <f t="shared" si="3"/>
        <v>6AB</v>
      </c>
      <c r="E21" s="306" t="str">
        <f t="shared" si="1"/>
        <v>AUDSM6AB13Y_Quote</v>
      </c>
      <c r="F21" s="306" t="str">
        <f>_xll.qlSimpleQuote(Currency&amp;$C21&amp;$D21&amp;$B21&amp;QuoteSuffix,,RateTickValue,Permanent,Trigger,ObjectOverwrite)</f>
        <v>AUDSM6AB13Y_Quote#0003</v>
      </c>
      <c r="G21" s="168" t="str">
        <f>_xll.ohRangeRetrieveError(F21)</f>
        <v/>
      </c>
      <c r="H21" s="140"/>
      <c r="J21" s="69"/>
      <c r="K21" s="344" t="s">
        <v>47</v>
      </c>
      <c r="L21" s="344" t="s">
        <v>246</v>
      </c>
      <c r="M21" s="344" t="s">
        <v>247</v>
      </c>
      <c r="N21" s="363" t="str">
        <f t="shared" si="2"/>
        <v>AUDSM6AB13Y</v>
      </c>
      <c r="O21" s="363" t="str">
        <v>AUDSM6AB13Y=ICAA</v>
      </c>
      <c r="P21" s="352" t="s">
        <v>255</v>
      </c>
      <c r="Q21" s="352" t="s">
        <v>255</v>
      </c>
      <c r="R21" s="342" t="e">
        <f t="shared" si="4"/>
        <v>#NUM!</v>
      </c>
      <c r="S21" s="342" t="e">
        <f t="shared" si="5"/>
        <v>#NUM!</v>
      </c>
      <c r="T21" s="150"/>
      <c r="U21" s="342" t="e">
        <v>#NUM!</v>
      </c>
      <c r="V21" s="150"/>
      <c r="W21" s="342" t="e">
        <v>#NUM!</v>
      </c>
      <c r="X21" s="343">
        <f>_xll.qlSimpleQuoteSetValue(F21,W21/100,Trigger)</f>
        <v>0</v>
      </c>
      <c r="Y21" s="70"/>
      <c r="AB21" s="167"/>
    </row>
    <row r="22" spans="1:28" x14ac:dyDescent="0.2">
      <c r="A22" s="69"/>
      <c r="B22" s="307" t="str">
        <f t="shared" si="3"/>
        <v>14Y</v>
      </c>
      <c r="C22" s="309" t="str">
        <f t="shared" si="3"/>
        <v>SM</v>
      </c>
      <c r="D22" s="309" t="str">
        <f t="shared" si="3"/>
        <v>6AB</v>
      </c>
      <c r="E22" s="306" t="str">
        <f t="shared" si="1"/>
        <v>AUDSM6AB14Y_Quote</v>
      </c>
      <c r="F22" s="306" t="str">
        <f>_xll.qlSimpleQuote(Currency&amp;$C22&amp;$D22&amp;$B22&amp;QuoteSuffix,,RateTickValue,Permanent,Trigger,ObjectOverwrite)</f>
        <v>AUDSM6AB14Y_Quote#0003</v>
      </c>
      <c r="G22" s="168" t="str">
        <f>_xll.ohRangeRetrieveError(F22)</f>
        <v/>
      </c>
      <c r="H22" s="140"/>
      <c r="J22" s="69"/>
      <c r="K22" s="344" t="s">
        <v>46</v>
      </c>
      <c r="L22" s="344" t="s">
        <v>246</v>
      </c>
      <c r="M22" s="344" t="s">
        <v>247</v>
      </c>
      <c r="N22" s="363" t="str">
        <f t="shared" si="2"/>
        <v>AUDSM6AB14Y</v>
      </c>
      <c r="O22" s="363" t="str">
        <v>AUDSM6AB14Y=ICAA</v>
      </c>
      <c r="P22" s="352" t="s">
        <v>255</v>
      </c>
      <c r="Q22" s="352" t="s">
        <v>255</v>
      </c>
      <c r="R22" s="342" t="e">
        <f t="shared" si="4"/>
        <v>#NUM!</v>
      </c>
      <c r="S22" s="342" t="e">
        <f t="shared" si="5"/>
        <v>#NUM!</v>
      </c>
      <c r="T22" s="150"/>
      <c r="U22" s="342" t="e">
        <v>#NUM!</v>
      </c>
      <c r="V22" s="150"/>
      <c r="W22" s="342" t="e">
        <v>#NUM!</v>
      </c>
      <c r="X22" s="343">
        <f>_xll.qlSimpleQuoteSetValue(F22,W22/100,Trigger)</f>
        <v>0</v>
      </c>
      <c r="Y22" s="70"/>
      <c r="AB22" s="167"/>
    </row>
    <row r="23" spans="1:28" x14ac:dyDescent="0.2">
      <c r="A23" s="69"/>
      <c r="B23" s="307" t="str">
        <f t="shared" si="3"/>
        <v>15Y</v>
      </c>
      <c r="C23" s="309" t="str">
        <f t="shared" si="3"/>
        <v>SM</v>
      </c>
      <c r="D23" s="309" t="str">
        <f t="shared" si="3"/>
        <v>6AB</v>
      </c>
      <c r="E23" s="306" t="str">
        <f t="shared" si="1"/>
        <v>AUDSM6AB15Y_Quote</v>
      </c>
      <c r="F23" s="306" t="str">
        <f>_xll.qlSimpleQuote(Currency&amp;$C23&amp;$D23&amp;$B23&amp;QuoteSuffix,,RateTickValue,Permanent,Trigger,ObjectOverwrite)</f>
        <v>AUDSM6AB15Y_Quote#0003</v>
      </c>
      <c r="G23" s="168" t="str">
        <f>_xll.ohRangeRetrieveError(F23)</f>
        <v/>
      </c>
      <c r="H23" s="140"/>
      <c r="J23" s="69"/>
      <c r="K23" s="344" t="s">
        <v>45</v>
      </c>
      <c r="L23" s="344" t="s">
        <v>246</v>
      </c>
      <c r="M23" s="344" t="s">
        <v>247</v>
      </c>
      <c r="N23" s="363" t="str">
        <f t="shared" si="2"/>
        <v>AUDSM6AB15Y</v>
      </c>
      <c r="O23" s="363" t="str">
        <v>AUDSM6AB15Y=ICAA</v>
      </c>
      <c r="P23" s="352">
        <v>3.6350000000000002</v>
      </c>
      <c r="Q23" s="352">
        <v>3.7150000000000003</v>
      </c>
      <c r="R23" s="342">
        <f t="shared" si="4"/>
        <v>3.6750000000000003</v>
      </c>
      <c r="S23" s="342">
        <f t="shared" si="5"/>
        <v>8.0000000000000071E-2</v>
      </c>
      <c r="T23" s="150"/>
      <c r="U23" s="342">
        <v>3.6750000000000003</v>
      </c>
      <c r="V23" s="150"/>
      <c r="W23" s="342">
        <v>3.6750000000000003</v>
      </c>
      <c r="X23" s="343">
        <f>_xll.qlSimpleQuoteSetValue(F23,W23/100,Trigger)</f>
        <v>0</v>
      </c>
      <c r="Y23" s="70"/>
      <c r="AB23" s="167"/>
    </row>
    <row r="24" spans="1:28" x14ac:dyDescent="0.2">
      <c r="A24" s="69"/>
      <c r="B24" s="307" t="str">
        <f t="shared" si="3"/>
        <v>16Y</v>
      </c>
      <c r="C24" s="309" t="str">
        <f t="shared" si="3"/>
        <v>SM</v>
      </c>
      <c r="D24" s="309" t="str">
        <f t="shared" si="3"/>
        <v>6AB</v>
      </c>
      <c r="E24" s="306" t="str">
        <f t="shared" si="1"/>
        <v>AUDSM6AB16Y_Quote</v>
      </c>
      <c r="F24" s="306" t="str">
        <f>_xll.qlSimpleQuote(Currency&amp;$C24&amp;$D24&amp;$B24&amp;QuoteSuffix,,RateTickValue,Permanent,Trigger,ObjectOverwrite)</f>
        <v>AUDSM6AB16Y_Quote#0003</v>
      </c>
      <c r="G24" s="168" t="str">
        <f>_xll.ohRangeRetrieveError(F24)</f>
        <v/>
      </c>
      <c r="H24" s="140"/>
      <c r="J24" s="69"/>
      <c r="K24" s="344" t="s">
        <v>44</v>
      </c>
      <c r="L24" s="344" t="s">
        <v>246</v>
      </c>
      <c r="M24" s="344" t="s">
        <v>247</v>
      </c>
      <c r="N24" s="363" t="str">
        <f t="shared" si="2"/>
        <v>AUDSM6AB16Y</v>
      </c>
      <c r="O24" s="363" t="str">
        <v>AUDSM6AB16Y=ICAA</v>
      </c>
      <c r="P24" s="352" t="s">
        <v>255</v>
      </c>
      <c r="Q24" s="352" t="s">
        <v>255</v>
      </c>
      <c r="R24" s="342" t="e">
        <f t="shared" si="4"/>
        <v>#NUM!</v>
      </c>
      <c r="S24" s="342" t="e">
        <f t="shared" si="5"/>
        <v>#NUM!</v>
      </c>
      <c r="T24" s="150"/>
      <c r="U24" s="342" t="e">
        <v>#NUM!</v>
      </c>
      <c r="V24" s="150"/>
      <c r="W24" s="342" t="e">
        <v>#NUM!</v>
      </c>
      <c r="X24" s="343">
        <f>_xll.qlSimpleQuoteSetValue(F24,W24/100,Trigger)</f>
        <v>0</v>
      </c>
      <c r="Y24" s="70"/>
      <c r="AB24" s="167"/>
    </row>
    <row r="25" spans="1:28" x14ac:dyDescent="0.2">
      <c r="A25" s="69"/>
      <c r="B25" s="307" t="str">
        <f t="shared" si="3"/>
        <v>17Y</v>
      </c>
      <c r="C25" s="309" t="str">
        <f t="shared" si="3"/>
        <v>SM</v>
      </c>
      <c r="D25" s="309" t="str">
        <f t="shared" si="3"/>
        <v>6AB</v>
      </c>
      <c r="E25" s="306" t="str">
        <f t="shared" si="1"/>
        <v>AUDSM6AB17Y_Quote</v>
      </c>
      <c r="F25" s="306" t="str">
        <f>_xll.qlSimpleQuote(Currency&amp;$C25&amp;$D25&amp;$B25&amp;QuoteSuffix,,RateTickValue,Permanent,Trigger,ObjectOverwrite)</f>
        <v>AUDSM6AB17Y_Quote#0003</v>
      </c>
      <c r="G25" s="168" t="str">
        <f>_xll.ohRangeRetrieveError(F25)</f>
        <v/>
      </c>
      <c r="H25" s="140"/>
      <c r="J25" s="69"/>
      <c r="K25" s="344" t="s">
        <v>43</v>
      </c>
      <c r="L25" s="344" t="s">
        <v>246</v>
      </c>
      <c r="M25" s="344" t="s">
        <v>247</v>
      </c>
      <c r="N25" s="363" t="str">
        <f t="shared" si="2"/>
        <v>AUDSM6AB17Y</v>
      </c>
      <c r="O25" s="363" t="str">
        <v>AUDSM6AB17Y=ICAA</v>
      </c>
      <c r="P25" s="352" t="s">
        <v>255</v>
      </c>
      <c r="Q25" s="352" t="s">
        <v>255</v>
      </c>
      <c r="R25" s="342" t="e">
        <f t="shared" si="4"/>
        <v>#NUM!</v>
      </c>
      <c r="S25" s="342" t="e">
        <f t="shared" si="5"/>
        <v>#NUM!</v>
      </c>
      <c r="T25" s="150"/>
      <c r="U25" s="342" t="e">
        <v>#NUM!</v>
      </c>
      <c r="V25" s="150"/>
      <c r="W25" s="342" t="e">
        <v>#NUM!</v>
      </c>
      <c r="X25" s="343">
        <f>_xll.qlSimpleQuoteSetValue(F25,W25/100,Trigger)</f>
        <v>0</v>
      </c>
      <c r="Y25" s="70"/>
      <c r="AB25" s="167"/>
    </row>
    <row r="26" spans="1:28" x14ac:dyDescent="0.2">
      <c r="A26" s="69"/>
      <c r="B26" s="307" t="str">
        <f t="shared" si="3"/>
        <v>18Y</v>
      </c>
      <c r="C26" s="309" t="str">
        <f t="shared" si="3"/>
        <v>SM</v>
      </c>
      <c r="D26" s="309" t="str">
        <f t="shared" si="3"/>
        <v>6AB</v>
      </c>
      <c r="E26" s="306" t="str">
        <f t="shared" si="1"/>
        <v>AUDSM6AB18Y_Quote</v>
      </c>
      <c r="F26" s="306" t="str">
        <f>_xll.qlSimpleQuote(Currency&amp;$C26&amp;$D26&amp;$B26&amp;QuoteSuffix,,RateTickValue,Permanent,Trigger,ObjectOverwrite)</f>
        <v>AUDSM6AB18Y_Quote#0003</v>
      </c>
      <c r="G26" s="168" t="str">
        <f>_xll.ohRangeRetrieveError(F26)</f>
        <v/>
      </c>
      <c r="H26" s="140"/>
      <c r="J26" s="69"/>
      <c r="K26" s="344" t="s">
        <v>42</v>
      </c>
      <c r="L26" s="344" t="s">
        <v>246</v>
      </c>
      <c r="M26" s="344" t="s">
        <v>247</v>
      </c>
      <c r="N26" s="363" t="str">
        <f t="shared" si="2"/>
        <v>AUDSM6AB18Y</v>
      </c>
      <c r="O26" s="363" t="str">
        <v>AUDSM6AB18Y=ICAA</v>
      </c>
      <c r="P26" s="352" t="s">
        <v>255</v>
      </c>
      <c r="Q26" s="352" t="s">
        <v>255</v>
      </c>
      <c r="R26" s="342" t="e">
        <f t="shared" si="4"/>
        <v>#NUM!</v>
      </c>
      <c r="S26" s="342" t="e">
        <f t="shared" si="5"/>
        <v>#NUM!</v>
      </c>
      <c r="T26" s="150"/>
      <c r="U26" s="342" t="e">
        <v>#NUM!</v>
      </c>
      <c r="V26" s="150"/>
      <c r="W26" s="342" t="e">
        <v>#NUM!</v>
      </c>
      <c r="X26" s="343">
        <f>_xll.qlSimpleQuoteSetValue(F26,W26/100,Trigger)</f>
        <v>0</v>
      </c>
      <c r="Y26" s="70"/>
      <c r="AB26" s="167"/>
    </row>
    <row r="27" spans="1:28" x14ac:dyDescent="0.2">
      <c r="A27" s="69"/>
      <c r="B27" s="307" t="str">
        <f t="shared" si="3"/>
        <v>19Y</v>
      </c>
      <c r="C27" s="309" t="str">
        <f t="shared" si="3"/>
        <v>SM</v>
      </c>
      <c r="D27" s="309" t="str">
        <f t="shared" si="3"/>
        <v>6AB</v>
      </c>
      <c r="E27" s="306" t="str">
        <f t="shared" si="1"/>
        <v>AUDSM6AB19Y_Quote</v>
      </c>
      <c r="F27" s="306" t="str">
        <f>_xll.qlSimpleQuote(Currency&amp;$C27&amp;$D27&amp;$B27&amp;QuoteSuffix,,RateTickValue,Permanent,Trigger,ObjectOverwrite)</f>
        <v>AUDSM6AB19Y_Quote#0003</v>
      </c>
      <c r="G27" s="168" t="str">
        <f>_xll.ohRangeRetrieveError(F27)</f>
        <v/>
      </c>
      <c r="H27" s="140"/>
      <c r="J27" s="69"/>
      <c r="K27" s="344" t="s">
        <v>41</v>
      </c>
      <c r="L27" s="344" t="s">
        <v>246</v>
      </c>
      <c r="M27" s="344" t="s">
        <v>247</v>
      </c>
      <c r="N27" s="363" t="str">
        <f t="shared" si="2"/>
        <v>AUDSM6AB19Y</v>
      </c>
      <c r="O27" s="363" t="str">
        <v>AUDSM6AB19Y=ICAA</v>
      </c>
      <c r="P27" s="352" t="s">
        <v>255</v>
      </c>
      <c r="Q27" s="352" t="s">
        <v>255</v>
      </c>
      <c r="R27" s="342" t="e">
        <f t="shared" si="4"/>
        <v>#NUM!</v>
      </c>
      <c r="S27" s="342" t="e">
        <f t="shared" si="5"/>
        <v>#NUM!</v>
      </c>
      <c r="T27" s="150"/>
      <c r="U27" s="342" t="e">
        <v>#NUM!</v>
      </c>
      <c r="V27" s="150"/>
      <c r="W27" s="342" t="e">
        <v>#NUM!</v>
      </c>
      <c r="X27" s="343">
        <f>_xll.qlSimpleQuoteSetValue(F27,W27/100,Trigger)</f>
        <v>0</v>
      </c>
      <c r="Y27" s="70"/>
      <c r="AB27" s="167"/>
    </row>
    <row r="28" spans="1:28" x14ac:dyDescent="0.2">
      <c r="A28" s="69"/>
      <c r="B28" s="307" t="str">
        <f t="shared" si="3"/>
        <v>20Y</v>
      </c>
      <c r="C28" s="309" t="str">
        <f t="shared" si="3"/>
        <v>SM</v>
      </c>
      <c r="D28" s="309" t="str">
        <f t="shared" si="3"/>
        <v>6AB</v>
      </c>
      <c r="E28" s="306" t="str">
        <f t="shared" si="1"/>
        <v>AUDSM6AB20Y_Quote</v>
      </c>
      <c r="F28" s="306" t="str">
        <f>_xll.qlSimpleQuote(Currency&amp;$C28&amp;$D28&amp;$B28&amp;QuoteSuffix,,RateTickValue,Permanent,Trigger,ObjectOverwrite)</f>
        <v>AUDSM6AB20Y_Quote#0003</v>
      </c>
      <c r="G28" s="168" t="str">
        <f>_xll.ohRangeRetrieveError(F28)</f>
        <v/>
      </c>
      <c r="H28" s="140"/>
      <c r="J28" s="69"/>
      <c r="K28" s="344" t="s">
        <v>40</v>
      </c>
      <c r="L28" s="344" t="s">
        <v>246</v>
      </c>
      <c r="M28" s="344" t="s">
        <v>247</v>
      </c>
      <c r="N28" s="363" t="str">
        <f t="shared" si="2"/>
        <v>AUDSM6AB20Y</v>
      </c>
      <c r="O28" s="363" t="str">
        <v>AUDSM6AB20Y=ICAA</v>
      </c>
      <c r="P28" s="352">
        <v>3.7275</v>
      </c>
      <c r="Q28" s="352">
        <v>3.8075000000000001</v>
      </c>
      <c r="R28" s="342">
        <f t="shared" si="4"/>
        <v>3.7675000000000001</v>
      </c>
      <c r="S28" s="342">
        <f t="shared" si="5"/>
        <v>8.0000000000000071E-2</v>
      </c>
      <c r="T28" s="150"/>
      <c r="U28" s="342">
        <v>3.7675000000000001</v>
      </c>
      <c r="V28" s="150"/>
      <c r="W28" s="342">
        <v>3.7675000000000001</v>
      </c>
      <c r="X28" s="343">
        <f>_xll.qlSimpleQuoteSetValue(F28,W28/100,Trigger)</f>
        <v>0</v>
      </c>
      <c r="Y28" s="70"/>
      <c r="AB28" s="167"/>
    </row>
    <row r="29" spans="1:28" x14ac:dyDescent="0.2">
      <c r="A29" s="69"/>
      <c r="B29" s="307" t="str">
        <f t="shared" si="3"/>
        <v>21Y</v>
      </c>
      <c r="C29" s="309" t="str">
        <f t="shared" si="3"/>
        <v>SM</v>
      </c>
      <c r="D29" s="309" t="str">
        <f t="shared" si="3"/>
        <v>6AB</v>
      </c>
      <c r="E29" s="306" t="str">
        <f t="shared" si="1"/>
        <v>AUDSM6AB21Y_Quote</v>
      </c>
      <c r="F29" s="306" t="str">
        <f>_xll.qlSimpleQuote(Currency&amp;$C29&amp;$D29&amp;$B29&amp;QuoteSuffix,,RateTickValue,Permanent,Trigger,ObjectOverwrite)</f>
        <v>AUDSM6AB21Y_Quote#0003</v>
      </c>
      <c r="G29" s="168" t="str">
        <f>_xll.ohRangeRetrieveError(F29)</f>
        <v/>
      </c>
      <c r="H29" s="140"/>
      <c r="J29" s="69"/>
      <c r="K29" s="344" t="s">
        <v>39</v>
      </c>
      <c r="L29" s="344" t="s">
        <v>246</v>
      </c>
      <c r="M29" s="344" t="s">
        <v>247</v>
      </c>
      <c r="N29" s="363" t="str">
        <f t="shared" si="2"/>
        <v>AUDSM6AB21Y</v>
      </c>
      <c r="O29" s="363" t="str">
        <v>AUDSM6AB21Y=ICAA</v>
      </c>
      <c r="P29" s="352" t="s">
        <v>255</v>
      </c>
      <c r="Q29" s="352" t="s">
        <v>255</v>
      </c>
      <c r="R29" s="342" t="e">
        <f t="shared" si="4"/>
        <v>#NUM!</v>
      </c>
      <c r="S29" s="342" t="e">
        <f t="shared" si="5"/>
        <v>#NUM!</v>
      </c>
      <c r="T29" s="150"/>
      <c r="U29" s="342" t="e">
        <v>#NUM!</v>
      </c>
      <c r="V29" s="150"/>
      <c r="W29" s="342" t="e">
        <v>#NUM!</v>
      </c>
      <c r="X29" s="343">
        <f>_xll.qlSimpleQuoteSetValue(F29,W29/100,Trigger)</f>
        <v>0</v>
      </c>
      <c r="Y29" s="70"/>
      <c r="AB29" s="167"/>
    </row>
    <row r="30" spans="1:28" x14ac:dyDescent="0.2">
      <c r="A30" s="69"/>
      <c r="B30" s="307" t="str">
        <f t="shared" si="3"/>
        <v>22Y</v>
      </c>
      <c r="C30" s="309" t="str">
        <f t="shared" si="3"/>
        <v>SM</v>
      </c>
      <c r="D30" s="309" t="str">
        <f t="shared" si="3"/>
        <v>6AB</v>
      </c>
      <c r="E30" s="306" t="str">
        <f t="shared" si="1"/>
        <v>AUDSM6AB22Y_Quote</v>
      </c>
      <c r="F30" s="306" t="str">
        <f>_xll.qlSimpleQuote(Currency&amp;$C30&amp;$D30&amp;$B30&amp;QuoteSuffix,,RateTickValue,Permanent,Trigger,ObjectOverwrite)</f>
        <v>AUDSM6AB22Y_Quote#0003</v>
      </c>
      <c r="G30" s="168" t="str">
        <f>_xll.ohRangeRetrieveError(F30)</f>
        <v/>
      </c>
      <c r="H30" s="140"/>
      <c r="J30" s="69"/>
      <c r="K30" s="344" t="s">
        <v>38</v>
      </c>
      <c r="L30" s="344" t="s">
        <v>246</v>
      </c>
      <c r="M30" s="344" t="s">
        <v>247</v>
      </c>
      <c r="N30" s="363" t="str">
        <f t="shared" si="2"/>
        <v>AUDSM6AB22Y</v>
      </c>
      <c r="O30" s="363" t="str">
        <v>AUDSM6AB22Y=ICAA</v>
      </c>
      <c r="P30" s="352" t="s">
        <v>255</v>
      </c>
      <c r="Q30" s="352" t="s">
        <v>255</v>
      </c>
      <c r="R30" s="342" t="e">
        <f t="shared" si="4"/>
        <v>#NUM!</v>
      </c>
      <c r="S30" s="342" t="e">
        <f t="shared" si="5"/>
        <v>#NUM!</v>
      </c>
      <c r="T30" s="150"/>
      <c r="U30" s="342" t="e">
        <v>#NUM!</v>
      </c>
      <c r="V30" s="150"/>
      <c r="W30" s="342" t="e">
        <v>#NUM!</v>
      </c>
      <c r="X30" s="343">
        <f>_xll.qlSimpleQuoteSetValue(F30,W30/100,Trigger)</f>
        <v>0</v>
      </c>
      <c r="Y30" s="70"/>
      <c r="AB30" s="167"/>
    </row>
    <row r="31" spans="1:28" x14ac:dyDescent="0.2">
      <c r="A31" s="69"/>
      <c r="B31" s="307" t="str">
        <f t="shared" si="3"/>
        <v>23Y</v>
      </c>
      <c r="C31" s="309" t="str">
        <f t="shared" si="3"/>
        <v>SM</v>
      </c>
      <c r="D31" s="309" t="str">
        <f t="shared" si="3"/>
        <v>6AB</v>
      </c>
      <c r="E31" s="306" t="str">
        <f t="shared" si="1"/>
        <v>AUDSM6AB23Y_Quote</v>
      </c>
      <c r="F31" s="306" t="str">
        <f>_xll.qlSimpleQuote(Currency&amp;$C31&amp;$D31&amp;$B31&amp;QuoteSuffix,,RateTickValue,Permanent,Trigger,ObjectOverwrite)</f>
        <v>AUDSM6AB23Y_Quote#0003</v>
      </c>
      <c r="G31" s="168" t="str">
        <f>_xll.ohRangeRetrieveError(F31)</f>
        <v/>
      </c>
      <c r="H31" s="140"/>
      <c r="J31" s="69"/>
      <c r="K31" s="344" t="s">
        <v>37</v>
      </c>
      <c r="L31" s="344" t="s">
        <v>246</v>
      </c>
      <c r="M31" s="344" t="s">
        <v>247</v>
      </c>
      <c r="N31" s="363" t="str">
        <f t="shared" si="2"/>
        <v>AUDSM6AB23Y</v>
      </c>
      <c r="O31" s="363" t="str">
        <v>AUDSM6AB23Y=ICAA</v>
      </c>
      <c r="P31" s="352" t="s">
        <v>255</v>
      </c>
      <c r="Q31" s="352" t="s">
        <v>255</v>
      </c>
      <c r="R31" s="342" t="e">
        <f t="shared" si="4"/>
        <v>#NUM!</v>
      </c>
      <c r="S31" s="342" t="e">
        <f t="shared" si="5"/>
        <v>#NUM!</v>
      </c>
      <c r="T31" s="150"/>
      <c r="U31" s="342" t="e">
        <v>#NUM!</v>
      </c>
      <c r="V31" s="150"/>
      <c r="W31" s="342" t="e">
        <v>#NUM!</v>
      </c>
      <c r="X31" s="343">
        <f>_xll.qlSimpleQuoteSetValue(F31,W31/100,Trigger)</f>
        <v>0</v>
      </c>
      <c r="Y31" s="70"/>
      <c r="AB31" s="167"/>
    </row>
    <row r="32" spans="1:28" x14ac:dyDescent="0.2">
      <c r="A32" s="69"/>
      <c r="B32" s="307" t="str">
        <f t="shared" si="3"/>
        <v>24Y</v>
      </c>
      <c r="C32" s="309" t="str">
        <f t="shared" si="3"/>
        <v>SM</v>
      </c>
      <c r="D32" s="309" t="str">
        <f t="shared" si="3"/>
        <v>6AB</v>
      </c>
      <c r="E32" s="306" t="str">
        <f t="shared" si="1"/>
        <v>AUDSM6AB24Y_Quote</v>
      </c>
      <c r="F32" s="306" t="str">
        <f>_xll.qlSimpleQuote(Currency&amp;$C32&amp;$D32&amp;$B32&amp;QuoteSuffix,,RateTickValue,Permanent,Trigger,ObjectOverwrite)</f>
        <v>AUDSM6AB24Y_Quote#0003</v>
      </c>
      <c r="G32" s="168" t="str">
        <f>_xll.ohRangeRetrieveError(F32)</f>
        <v/>
      </c>
      <c r="H32" s="140"/>
      <c r="J32" s="69"/>
      <c r="K32" s="344" t="s">
        <v>36</v>
      </c>
      <c r="L32" s="344" t="s">
        <v>246</v>
      </c>
      <c r="M32" s="344" t="s">
        <v>247</v>
      </c>
      <c r="N32" s="363" t="str">
        <f t="shared" si="2"/>
        <v>AUDSM6AB24Y</v>
      </c>
      <c r="O32" s="363" t="str">
        <v>AUDSM6AB24Y=ICAA</v>
      </c>
      <c r="P32" s="352" t="s">
        <v>255</v>
      </c>
      <c r="Q32" s="352" t="s">
        <v>255</v>
      </c>
      <c r="R32" s="342" t="e">
        <f t="shared" si="4"/>
        <v>#NUM!</v>
      </c>
      <c r="S32" s="342" t="e">
        <f t="shared" si="5"/>
        <v>#NUM!</v>
      </c>
      <c r="T32" s="150"/>
      <c r="U32" s="342" t="e">
        <v>#NUM!</v>
      </c>
      <c r="V32" s="150"/>
      <c r="W32" s="342" t="e">
        <v>#NUM!</v>
      </c>
      <c r="X32" s="343">
        <f>_xll.qlSimpleQuoteSetValue(F32,W32/100,Trigger)</f>
        <v>0</v>
      </c>
      <c r="Y32" s="70"/>
      <c r="AB32" s="167"/>
    </row>
    <row r="33" spans="1:28" x14ac:dyDescent="0.2">
      <c r="A33" s="69"/>
      <c r="B33" s="307" t="str">
        <f t="shared" si="3"/>
        <v>25Y</v>
      </c>
      <c r="C33" s="309" t="str">
        <f t="shared" si="3"/>
        <v>SM</v>
      </c>
      <c r="D33" s="309" t="str">
        <f t="shared" si="3"/>
        <v>6AB</v>
      </c>
      <c r="E33" s="306" t="str">
        <f t="shared" si="1"/>
        <v>AUDSM6AB25Y_Quote</v>
      </c>
      <c r="F33" s="306" t="str">
        <f>_xll.qlSimpleQuote(Currency&amp;$C33&amp;$D33&amp;$B33&amp;QuoteSuffix,,RateTickValue,Permanent,Trigger,ObjectOverwrite)</f>
        <v>AUDSM6AB25Y_Quote#0003</v>
      </c>
      <c r="G33" s="168" t="str">
        <f>_xll.ohRangeRetrieveError(F33)</f>
        <v/>
      </c>
      <c r="H33" s="140"/>
      <c r="J33" s="69"/>
      <c r="K33" s="344" t="s">
        <v>35</v>
      </c>
      <c r="L33" s="344" t="s">
        <v>246</v>
      </c>
      <c r="M33" s="344" t="s">
        <v>247</v>
      </c>
      <c r="N33" s="363" t="str">
        <f t="shared" si="2"/>
        <v>AUDSM6AB25Y</v>
      </c>
      <c r="O33" s="363" t="str">
        <v>AUDSM6AB25Y=ICAA</v>
      </c>
      <c r="P33" s="352">
        <v>3.7800000000000002</v>
      </c>
      <c r="Q33" s="352">
        <v>3.8600000000000003</v>
      </c>
      <c r="R33" s="342">
        <f t="shared" si="4"/>
        <v>3.8200000000000003</v>
      </c>
      <c r="S33" s="342">
        <f t="shared" si="5"/>
        <v>8.0000000000000071E-2</v>
      </c>
      <c r="T33" s="150"/>
      <c r="U33" s="342">
        <v>3.8200000000000003</v>
      </c>
      <c r="V33" s="150"/>
      <c r="W33" s="342">
        <v>3.8200000000000003</v>
      </c>
      <c r="X33" s="343">
        <f>_xll.qlSimpleQuoteSetValue(F33,W33/100,Trigger)</f>
        <v>0</v>
      </c>
      <c r="Y33" s="70"/>
      <c r="AB33" s="167"/>
    </row>
    <row r="34" spans="1:28" x14ac:dyDescent="0.2">
      <c r="A34" s="69"/>
      <c r="B34" s="307" t="str">
        <f t="shared" si="3"/>
        <v>26Y</v>
      </c>
      <c r="C34" s="309" t="str">
        <f t="shared" si="3"/>
        <v>SM</v>
      </c>
      <c r="D34" s="309" t="str">
        <f t="shared" si="3"/>
        <v>6AB</v>
      </c>
      <c r="E34" s="306" t="str">
        <f t="shared" si="1"/>
        <v>AUDSM6AB26Y_Quote</v>
      </c>
      <c r="F34" s="306" t="str">
        <f>_xll.qlSimpleQuote(Currency&amp;$C34&amp;$D34&amp;$B34&amp;QuoteSuffix,,RateTickValue,Permanent,Trigger,ObjectOverwrite)</f>
        <v>AUDSM6AB26Y_Quote#0003</v>
      </c>
      <c r="G34" s="168" t="str">
        <f>_xll.ohRangeRetrieveError(F34)</f>
        <v/>
      </c>
      <c r="H34" s="140"/>
      <c r="J34" s="69"/>
      <c r="K34" s="344" t="s">
        <v>34</v>
      </c>
      <c r="L34" s="344" t="s">
        <v>246</v>
      </c>
      <c r="M34" s="344" t="s">
        <v>247</v>
      </c>
      <c r="N34" s="363" t="str">
        <f t="shared" si="2"/>
        <v>AUDSM6AB26Y</v>
      </c>
      <c r="O34" s="363" t="str">
        <v>AUDSM6AB26Y=ICAA</v>
      </c>
      <c r="P34" s="352" t="s">
        <v>255</v>
      </c>
      <c r="Q34" s="352" t="s">
        <v>255</v>
      </c>
      <c r="R34" s="342" t="e">
        <f t="shared" si="4"/>
        <v>#NUM!</v>
      </c>
      <c r="S34" s="342" t="e">
        <f t="shared" si="5"/>
        <v>#NUM!</v>
      </c>
      <c r="T34" s="150"/>
      <c r="U34" s="342" t="e">
        <v>#NUM!</v>
      </c>
      <c r="V34" s="150"/>
      <c r="W34" s="342" t="e">
        <v>#NUM!</v>
      </c>
      <c r="X34" s="343">
        <f>_xll.qlSimpleQuoteSetValue(F34,W34/100,Trigger)</f>
        <v>0</v>
      </c>
      <c r="Y34" s="70"/>
      <c r="AB34" s="167"/>
    </row>
    <row r="35" spans="1:28" x14ac:dyDescent="0.2">
      <c r="A35" s="69"/>
      <c r="B35" s="307" t="str">
        <f t="shared" si="3"/>
        <v>27Y</v>
      </c>
      <c r="C35" s="309" t="str">
        <f t="shared" si="3"/>
        <v>SM</v>
      </c>
      <c r="D35" s="309" t="str">
        <f t="shared" si="3"/>
        <v>6AB</v>
      </c>
      <c r="E35" s="306" t="str">
        <f t="shared" si="1"/>
        <v>AUDSM6AB27Y_Quote</v>
      </c>
      <c r="F35" s="306" t="str">
        <f>_xll.qlSimpleQuote(Currency&amp;$C35&amp;$D35&amp;$B35&amp;QuoteSuffix,,RateTickValue,Permanent,Trigger,ObjectOverwrite)</f>
        <v>AUDSM6AB27Y_Quote#0003</v>
      </c>
      <c r="G35" s="168" t="str">
        <f>_xll.ohRangeRetrieveError(F35)</f>
        <v/>
      </c>
      <c r="H35" s="140"/>
      <c r="J35" s="69"/>
      <c r="K35" s="344" t="s">
        <v>33</v>
      </c>
      <c r="L35" s="344" t="s">
        <v>246</v>
      </c>
      <c r="M35" s="344" t="s">
        <v>247</v>
      </c>
      <c r="N35" s="363" t="str">
        <f t="shared" si="2"/>
        <v>AUDSM6AB27Y</v>
      </c>
      <c r="O35" s="363" t="str">
        <v>AUDSM6AB27Y=ICAA</v>
      </c>
      <c r="P35" s="352" t="s">
        <v>255</v>
      </c>
      <c r="Q35" s="352" t="s">
        <v>255</v>
      </c>
      <c r="R35" s="342" t="e">
        <f t="shared" si="4"/>
        <v>#NUM!</v>
      </c>
      <c r="S35" s="342" t="e">
        <f t="shared" si="5"/>
        <v>#NUM!</v>
      </c>
      <c r="T35" s="150"/>
      <c r="U35" s="342" t="e">
        <v>#NUM!</v>
      </c>
      <c r="V35" s="150"/>
      <c r="W35" s="342" t="e">
        <v>#NUM!</v>
      </c>
      <c r="X35" s="343">
        <f>_xll.qlSimpleQuoteSetValue(F35,W35/100,Trigger)</f>
        <v>0</v>
      </c>
      <c r="Y35" s="70"/>
      <c r="AB35" s="167"/>
    </row>
    <row r="36" spans="1:28" x14ac:dyDescent="0.2">
      <c r="A36" s="69"/>
      <c r="B36" s="307" t="str">
        <f t="shared" si="3"/>
        <v>28Y</v>
      </c>
      <c r="C36" s="309" t="str">
        <f t="shared" si="3"/>
        <v>SM</v>
      </c>
      <c r="D36" s="309" t="str">
        <f t="shared" si="3"/>
        <v>6AB</v>
      </c>
      <c r="E36" s="306" t="str">
        <f t="shared" si="1"/>
        <v>AUDSM6AB28Y_Quote</v>
      </c>
      <c r="F36" s="306" t="str">
        <f>_xll.qlSimpleQuote(Currency&amp;$C36&amp;$D36&amp;$B36&amp;QuoteSuffix,,RateTickValue,Permanent,Trigger,ObjectOverwrite)</f>
        <v>AUDSM6AB28Y_Quote#0003</v>
      </c>
      <c r="G36" s="168" t="str">
        <f>_xll.ohRangeRetrieveError(F36)</f>
        <v/>
      </c>
      <c r="H36" s="140"/>
      <c r="J36" s="69"/>
      <c r="K36" s="344" t="s">
        <v>32</v>
      </c>
      <c r="L36" s="344" t="s">
        <v>246</v>
      </c>
      <c r="M36" s="344" t="s">
        <v>247</v>
      </c>
      <c r="N36" s="363" t="str">
        <f t="shared" si="2"/>
        <v>AUDSM6AB28Y</v>
      </c>
      <c r="O36" s="363" t="str">
        <v>AUDSM6AB28Y=ICAA</v>
      </c>
      <c r="P36" s="352" t="s">
        <v>255</v>
      </c>
      <c r="Q36" s="352" t="s">
        <v>255</v>
      </c>
      <c r="R36" s="342" t="e">
        <f t="shared" si="4"/>
        <v>#NUM!</v>
      </c>
      <c r="S36" s="342" t="e">
        <f t="shared" si="5"/>
        <v>#NUM!</v>
      </c>
      <c r="T36" s="150"/>
      <c r="U36" s="342" t="e">
        <v>#NUM!</v>
      </c>
      <c r="V36" s="150"/>
      <c r="W36" s="342" t="e">
        <v>#NUM!</v>
      </c>
      <c r="X36" s="343">
        <f>_xll.qlSimpleQuoteSetValue(F36,W36/100,Trigger)</f>
        <v>0</v>
      </c>
      <c r="Y36" s="70"/>
      <c r="AB36" s="167"/>
    </row>
    <row r="37" spans="1:28" x14ac:dyDescent="0.2">
      <c r="A37" s="69"/>
      <c r="B37" s="307" t="str">
        <f t="shared" si="3"/>
        <v>29Y</v>
      </c>
      <c r="C37" s="309" t="str">
        <f t="shared" si="3"/>
        <v>SM</v>
      </c>
      <c r="D37" s="309" t="str">
        <f t="shared" si="3"/>
        <v>6AB</v>
      </c>
      <c r="E37" s="306" t="str">
        <f t="shared" si="1"/>
        <v>AUDSM6AB29Y_Quote</v>
      </c>
      <c r="F37" s="306" t="str">
        <f>_xll.qlSimpleQuote(Currency&amp;$C37&amp;$D37&amp;$B37&amp;QuoteSuffix,,RateTickValue,Permanent,Trigger,ObjectOverwrite)</f>
        <v>AUDSM6AB29Y_Quote#0003</v>
      </c>
      <c r="G37" s="168" t="str">
        <f>_xll.ohRangeRetrieveError(F37)</f>
        <v/>
      </c>
      <c r="H37" s="140"/>
      <c r="J37" s="69"/>
      <c r="K37" s="344" t="s">
        <v>31</v>
      </c>
      <c r="L37" s="344" t="s">
        <v>246</v>
      </c>
      <c r="M37" s="344" t="s">
        <v>247</v>
      </c>
      <c r="N37" s="363" t="str">
        <f t="shared" si="2"/>
        <v>AUDSM6AB29Y</v>
      </c>
      <c r="O37" s="363" t="str">
        <v>AUDSM6AB29Y=ICAA</v>
      </c>
      <c r="P37" s="352" t="s">
        <v>255</v>
      </c>
      <c r="Q37" s="352" t="s">
        <v>255</v>
      </c>
      <c r="R37" s="342" t="e">
        <f t="shared" si="4"/>
        <v>#NUM!</v>
      </c>
      <c r="S37" s="342" t="e">
        <f t="shared" si="5"/>
        <v>#NUM!</v>
      </c>
      <c r="T37" s="150"/>
      <c r="U37" s="342" t="e">
        <v>#NUM!</v>
      </c>
      <c r="V37" s="150"/>
      <c r="W37" s="342" t="e">
        <v>#NUM!</v>
      </c>
      <c r="X37" s="343">
        <f>_xll.qlSimpleQuoteSetValue(F37,W37/100,Trigger)</f>
        <v>0</v>
      </c>
      <c r="Y37" s="70"/>
      <c r="AB37" s="167"/>
    </row>
    <row r="38" spans="1:28" x14ac:dyDescent="0.2">
      <c r="A38" s="69"/>
      <c r="B38" s="307" t="str">
        <f t="shared" si="3"/>
        <v>30Y</v>
      </c>
      <c r="C38" s="309" t="str">
        <f t="shared" si="3"/>
        <v>SM</v>
      </c>
      <c r="D38" s="309" t="str">
        <f t="shared" si="3"/>
        <v>6AB</v>
      </c>
      <c r="E38" s="306" t="str">
        <f t="shared" si="1"/>
        <v>AUDSM6AB30Y_Quote</v>
      </c>
      <c r="F38" s="306" t="str">
        <f>_xll.qlSimpleQuote(Currency&amp;$C38&amp;$D38&amp;$B38&amp;QuoteSuffix,,RateTickValue,Permanent,Trigger,ObjectOverwrite)</f>
        <v>AUDSM6AB30Y_Quote#0003</v>
      </c>
      <c r="G38" s="168" t="str">
        <f>_xll.ohRangeRetrieveError(F38)</f>
        <v/>
      </c>
      <c r="H38" s="140"/>
      <c r="J38" s="69"/>
      <c r="K38" s="344" t="s">
        <v>30</v>
      </c>
      <c r="L38" s="344" t="s">
        <v>246</v>
      </c>
      <c r="M38" s="344" t="s">
        <v>247</v>
      </c>
      <c r="N38" s="363" t="str">
        <f t="shared" si="2"/>
        <v>AUDSM6AB30Y</v>
      </c>
      <c r="O38" s="363" t="str">
        <v>AUDSM6AB30Y=ICAA</v>
      </c>
      <c r="P38" s="352">
        <v>3.7825000000000002</v>
      </c>
      <c r="Q38" s="352">
        <v>3.8625000000000003</v>
      </c>
      <c r="R38" s="342">
        <f t="shared" si="4"/>
        <v>3.8225000000000002</v>
      </c>
      <c r="S38" s="342">
        <f t="shared" si="5"/>
        <v>8.0000000000000071E-2</v>
      </c>
      <c r="T38" s="150"/>
      <c r="U38" s="342">
        <v>3.8225000000000002</v>
      </c>
      <c r="V38" s="150"/>
      <c r="W38" s="342">
        <v>3.8225000000000002</v>
      </c>
      <c r="X38" s="343">
        <f>_xll.qlSimpleQuoteSetValue(F38,W38/100,Trigger)</f>
        <v>0</v>
      </c>
      <c r="Y38" s="70"/>
      <c r="AB38" s="167"/>
    </row>
    <row r="39" spans="1:28" x14ac:dyDescent="0.2">
      <c r="A39" s="69"/>
      <c r="B39" s="307" t="str">
        <f t="shared" si="3"/>
        <v>35Y</v>
      </c>
      <c r="C39" s="309" t="str">
        <f t="shared" si="3"/>
        <v>SM</v>
      </c>
      <c r="D39" s="309" t="str">
        <f t="shared" si="3"/>
        <v>6AB</v>
      </c>
      <c r="E39" s="306" t="str">
        <f t="shared" si="1"/>
        <v>AUDSM6AB35Y_Quote</v>
      </c>
      <c r="F39" s="306" t="str">
        <f>_xll.qlSimpleQuote(Currency&amp;$C39&amp;$D39&amp;$B39&amp;QuoteSuffix,,RateTickValue,Permanent,Trigger,ObjectOverwrite)</f>
        <v>AUDSM6AB35Y_Quote#0003</v>
      </c>
      <c r="G39" s="168" t="str">
        <f>_xll.ohRangeRetrieveError(F39)</f>
        <v/>
      </c>
      <c r="H39" s="140"/>
      <c r="J39" s="69"/>
      <c r="K39" s="344" t="s">
        <v>29</v>
      </c>
      <c r="L39" s="344" t="s">
        <v>246</v>
      </c>
      <c r="M39" s="344" t="s">
        <v>247</v>
      </c>
      <c r="N39" s="363" t="str">
        <f t="shared" si="2"/>
        <v>AUDSM6AB35Y</v>
      </c>
      <c r="O39" s="363" t="str">
        <v>AUDSM6AB35Y=ICAA</v>
      </c>
      <c r="P39" s="352" t="s">
        <v>255</v>
      </c>
      <c r="Q39" s="352" t="s">
        <v>255</v>
      </c>
      <c r="R39" s="342" t="e">
        <f t="shared" si="4"/>
        <v>#NUM!</v>
      </c>
      <c r="S39" s="342" t="e">
        <f t="shared" si="5"/>
        <v>#NUM!</v>
      </c>
      <c r="T39" s="150"/>
      <c r="U39" s="342" t="e">
        <v>#NUM!</v>
      </c>
      <c r="V39" s="150"/>
      <c r="W39" s="342" t="e">
        <v>#NUM!</v>
      </c>
      <c r="X39" s="343">
        <f>_xll.qlSimpleQuoteSetValue(F39,W39/100,Trigger)</f>
        <v>0</v>
      </c>
      <c r="Y39" s="70"/>
      <c r="AB39" s="167"/>
    </row>
    <row r="40" spans="1:28" x14ac:dyDescent="0.2">
      <c r="A40" s="69"/>
      <c r="B40" s="307" t="str">
        <f t="shared" si="3"/>
        <v>40Y</v>
      </c>
      <c r="C40" s="309" t="str">
        <f t="shared" si="3"/>
        <v>SM</v>
      </c>
      <c r="D40" s="309" t="str">
        <f t="shared" si="3"/>
        <v>6AB</v>
      </c>
      <c r="E40" s="306" t="str">
        <f t="shared" si="1"/>
        <v>AUDSM6AB40Y_Quote</v>
      </c>
      <c r="F40" s="306" t="str">
        <f>_xll.qlSimpleQuote(Currency&amp;$C40&amp;$D40&amp;$B40&amp;QuoteSuffix,,RateTickValue,Permanent,Trigger,ObjectOverwrite)</f>
        <v>AUDSM6AB40Y_Quote#0003</v>
      </c>
      <c r="G40" s="168" t="str">
        <f>_xll.ohRangeRetrieveError(F40)</f>
        <v/>
      </c>
      <c r="H40" s="140"/>
      <c r="J40" s="69"/>
      <c r="K40" s="344" t="s">
        <v>28</v>
      </c>
      <c r="L40" s="344" t="s">
        <v>246</v>
      </c>
      <c r="M40" s="344" t="s">
        <v>247</v>
      </c>
      <c r="N40" s="363" t="str">
        <f t="shared" si="2"/>
        <v>AUDSM6AB40Y</v>
      </c>
      <c r="O40" s="363" t="str">
        <v>AUDSM6AB40Y=ICAA</v>
      </c>
      <c r="P40" s="352">
        <v>3.7225000000000001</v>
      </c>
      <c r="Q40" s="352">
        <v>3.8025000000000002</v>
      </c>
      <c r="R40" s="342">
        <f t="shared" si="4"/>
        <v>3.7625000000000002</v>
      </c>
      <c r="S40" s="342">
        <f t="shared" si="5"/>
        <v>8.0000000000000071E-2</v>
      </c>
      <c r="T40" s="150"/>
      <c r="U40" s="342">
        <v>3.7625000000000002</v>
      </c>
      <c r="V40" s="150"/>
      <c r="W40" s="342">
        <v>3.7625000000000002</v>
      </c>
      <c r="X40" s="343">
        <f>_xll.qlSimpleQuoteSetValue(F40,W40/100,Trigger)</f>
        <v>0</v>
      </c>
      <c r="Y40" s="70"/>
      <c r="AB40" s="167"/>
    </row>
    <row r="41" spans="1:28" x14ac:dyDescent="0.2">
      <c r="A41" s="69"/>
      <c r="B41" s="307" t="str">
        <f t="shared" si="3"/>
        <v>50Y</v>
      </c>
      <c r="C41" s="309" t="str">
        <f t="shared" si="3"/>
        <v>SM</v>
      </c>
      <c r="D41" s="309" t="str">
        <f t="shared" si="3"/>
        <v>6AB</v>
      </c>
      <c r="E41" s="306" t="str">
        <f t="shared" si="1"/>
        <v>AUDSM6AB50Y_Quote</v>
      </c>
      <c r="F41" s="306" t="str">
        <f>_xll.qlSimpleQuote(Currency&amp;$C41&amp;$D41&amp;$B41&amp;QuoteSuffix,,RateTickValue,Permanent,Trigger,ObjectOverwrite)</f>
        <v>AUDSM6AB50Y_Quote#0003</v>
      </c>
      <c r="G41" s="168" t="str">
        <f>_xll.ohRangeRetrieveError(F41)</f>
        <v/>
      </c>
      <c r="H41" s="140"/>
      <c r="J41" s="69"/>
      <c r="K41" s="344" t="s">
        <v>26</v>
      </c>
      <c r="L41" s="344" t="s">
        <v>246</v>
      </c>
      <c r="M41" s="344" t="s">
        <v>247</v>
      </c>
      <c r="N41" s="363" t="str">
        <f t="shared" si="2"/>
        <v>AUDSM6AB50Y</v>
      </c>
      <c r="O41" s="363" t="str">
        <v>AUDSM6AB50Y=ICAA</v>
      </c>
      <c r="P41" s="352" t="s">
        <v>255</v>
      </c>
      <c r="Q41" s="352" t="s">
        <v>255</v>
      </c>
      <c r="R41" s="342" t="e">
        <f t="shared" si="4"/>
        <v>#NUM!</v>
      </c>
      <c r="S41" s="342" t="e">
        <f t="shared" si="5"/>
        <v>#NUM!</v>
      </c>
      <c r="T41" s="150"/>
      <c r="U41" s="342" t="e">
        <v>#NUM!</v>
      </c>
      <c r="V41" s="150"/>
      <c r="W41" s="342" t="e">
        <v>#NUM!</v>
      </c>
      <c r="X41" s="343">
        <f>_xll.qlSimpleQuoteSetValue(F41,W41/100,Trigger)</f>
        <v>0</v>
      </c>
      <c r="Y41" s="70"/>
      <c r="AB41" s="167"/>
    </row>
    <row r="42" spans="1:28" x14ac:dyDescent="0.2">
      <c r="A42" s="69"/>
      <c r="B42" s="310" t="str">
        <f t="shared" si="3"/>
        <v>60Y</v>
      </c>
      <c r="C42" s="311" t="str">
        <f t="shared" si="3"/>
        <v>SM</v>
      </c>
      <c r="D42" s="311" t="str">
        <f t="shared" si="3"/>
        <v>6AB</v>
      </c>
      <c r="E42" s="312" t="str">
        <f t="shared" si="1"/>
        <v>AUDSM6AB60Y_Quote</v>
      </c>
      <c r="F42" s="312" t="str">
        <f>_xll.qlSimpleQuote(Currency&amp;$C42&amp;$D42&amp;$B42&amp;QuoteSuffix,,RateTickValue,Permanent,Trigger,ObjectOverwrite)</f>
        <v>AUDSM6AB60Y_Quote#0003</v>
      </c>
      <c r="G42" s="169" t="str">
        <f>_xll.ohRangeRetrieveError(F42)</f>
        <v/>
      </c>
      <c r="H42" s="140"/>
      <c r="J42" s="69"/>
      <c r="K42" s="347" t="s">
        <v>25</v>
      </c>
      <c r="L42" s="347" t="s">
        <v>246</v>
      </c>
      <c r="M42" s="347" t="s">
        <v>247</v>
      </c>
      <c r="N42" s="367" t="str">
        <f t="shared" si="2"/>
        <v>AUDSM6AB60Y</v>
      </c>
      <c r="O42" s="367" t="str">
        <v>AUDSM6AB60Y=ICAA</v>
      </c>
      <c r="P42" s="353" t="s">
        <v>255</v>
      </c>
      <c r="Q42" s="353" t="s">
        <v>255</v>
      </c>
      <c r="R42" s="349" t="e">
        <f t="shared" si="4"/>
        <v>#NUM!</v>
      </c>
      <c r="S42" s="349" t="e">
        <f t="shared" si="5"/>
        <v>#NUM!</v>
      </c>
      <c r="T42" s="150"/>
      <c r="U42" s="349" t="e">
        <v>#NUM!</v>
      </c>
      <c r="V42" s="150"/>
      <c r="W42" s="349" t="e">
        <v>#NUM!</v>
      </c>
      <c r="X42" s="350">
        <f>_xll.qlSimpleQuoteSetValue(F42,W42/100,Trigger)</f>
        <v>0</v>
      </c>
      <c r="Y42" s="70"/>
      <c r="AB42" s="167"/>
    </row>
    <row r="43" spans="1:28" x14ac:dyDescent="0.2">
      <c r="A43" s="141"/>
      <c r="B43" s="142"/>
      <c r="C43" s="142"/>
      <c r="D43" s="142"/>
      <c r="E43" s="142"/>
      <c r="F43" s="143"/>
      <c r="G43" s="143"/>
      <c r="H43" s="144"/>
      <c r="J43" s="180"/>
      <c r="K43" s="181"/>
      <c r="L43" s="181"/>
      <c r="M43" s="181"/>
      <c r="N43" s="142"/>
      <c r="O43" s="142"/>
      <c r="P43" s="142"/>
      <c r="Q43" s="142"/>
      <c r="R43" s="142"/>
      <c r="S43" s="142"/>
      <c r="T43" s="181"/>
      <c r="U43" s="181"/>
      <c r="V43" s="181"/>
      <c r="W43" s="181"/>
      <c r="X43" s="181"/>
      <c r="Y43" s="170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C43"/>
  <sheetViews>
    <sheetView showGridLines="0" topLeftCell="I1" workbookViewId="0">
      <selection activeCell="AA2" sqref="AA2"/>
    </sheetView>
  </sheetViews>
  <sheetFormatPr defaultRowHeight="11.25" outlineLevelCol="1" x14ac:dyDescent="0.2"/>
  <cols>
    <col min="1" max="1" width="2.7109375" style="153" hidden="1" customWidth="1" outlineLevel="1"/>
    <col min="2" max="2" width="4.7109375" style="153" hidden="1" customWidth="1" outlineLevel="1"/>
    <col min="3" max="4" width="3" style="153" hidden="1" customWidth="1" outlineLevel="1"/>
    <col min="5" max="5" width="16.7109375" style="153" hidden="1" customWidth="1" outlineLevel="1"/>
    <col min="6" max="6" width="22.7109375" style="154" hidden="1" customWidth="1" outlineLevel="1"/>
    <col min="7" max="7" width="20.7109375" style="153" hidden="1" customWidth="1" outlineLevel="1"/>
    <col min="8" max="8" width="2.7109375" style="153" hidden="1" customWidth="1" outlineLevel="1"/>
    <col min="9" max="9" width="2.7109375" style="153" customWidth="1" collapsed="1"/>
    <col min="10" max="10" width="2.7109375" style="153" customWidth="1"/>
    <col min="11" max="11" width="4.7109375" style="153" customWidth="1"/>
    <col min="12" max="13" width="3" style="153" customWidth="1"/>
    <col min="14" max="14" width="11.7109375" style="153" customWidth="1"/>
    <col min="15" max="15" width="16.7109375" style="153" customWidth="1"/>
    <col min="16" max="18" width="10.7109375" style="153" customWidth="1"/>
    <col min="19" max="20" width="10.7109375" style="153" hidden="1" customWidth="1" outlineLevel="1"/>
    <col min="21" max="21" width="10.7109375" style="153" customWidth="1" collapsed="1"/>
    <col min="22" max="22" width="10.7109375" style="153" customWidth="1"/>
    <col min="23" max="23" width="2.7109375" style="153" customWidth="1"/>
    <col min="24" max="24" width="10.7109375" style="153" customWidth="1"/>
    <col min="25" max="25" width="2.7109375" style="153" customWidth="1"/>
    <col min="26" max="27" width="10.7109375" style="153" customWidth="1"/>
    <col min="28" max="29" width="2.7109375" style="153" customWidth="1"/>
    <col min="30" max="16384" width="9.140625" style="153"/>
  </cols>
  <sheetData>
    <row r="1" spans="1:29" x14ac:dyDescent="0.2">
      <c r="A1" s="115"/>
      <c r="B1" s="106"/>
      <c r="C1" s="106"/>
      <c r="D1" s="106"/>
      <c r="E1" s="106"/>
      <c r="F1" s="120"/>
      <c r="G1" s="106"/>
      <c r="H1" s="107"/>
      <c r="J1" s="115" t="s">
        <v>248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38"/>
    </row>
    <row r="2" spans="1:29" x14ac:dyDescent="0.2">
      <c r="A2" s="108"/>
      <c r="B2" s="109"/>
      <c r="C2" s="109"/>
      <c r="D2" s="109"/>
      <c r="E2" s="109"/>
      <c r="F2" s="122"/>
      <c r="G2" s="109"/>
      <c r="H2" s="110"/>
      <c r="J2" s="139"/>
      <c r="K2" s="49"/>
      <c r="L2" s="49"/>
      <c r="M2" s="49"/>
      <c r="N2" s="49"/>
      <c r="O2" s="172" t="str">
        <f>VLOOKUP($J$1,AreaTable,AreaIndex,0)</f>
        <v>ICAP Australia</v>
      </c>
      <c r="P2" s="49"/>
      <c r="Q2" s="172" t="s">
        <v>256</v>
      </c>
      <c r="R2" s="48" t="b">
        <f t="array" ref="R2">AND(_xll.ohFilter(Q5:Q42,ISNUMBER(Q5:Q42))=0)</f>
        <v>0</v>
      </c>
      <c r="S2" s="49"/>
      <c r="T2" s="49"/>
      <c r="U2" s="7"/>
      <c r="V2" s="49"/>
      <c r="W2" s="49"/>
      <c r="X2" s="49"/>
      <c r="Y2" s="49"/>
      <c r="Z2" s="49"/>
      <c r="AA2" s="361">
        <f>_xll.ohTrigger(AA5:AA42)</f>
        <v>0</v>
      </c>
      <c r="AB2" s="140"/>
    </row>
    <row r="3" spans="1:29" x14ac:dyDescent="0.2">
      <c r="A3" s="111"/>
      <c r="B3" s="7"/>
      <c r="C3" s="7"/>
      <c r="D3" s="7"/>
      <c r="E3" s="109"/>
      <c r="F3" s="122"/>
      <c r="G3" s="109"/>
      <c r="H3" s="140"/>
      <c r="J3" s="69"/>
      <c r="K3" s="49"/>
      <c r="L3" s="7"/>
      <c r="M3" s="7"/>
      <c r="N3" s="7"/>
      <c r="O3" s="49"/>
      <c r="P3" s="7"/>
      <c r="Q3" s="7"/>
      <c r="R3" s="7"/>
      <c r="S3" s="7" t="str">
        <f>_xll.qlInterpolation(,InterpolationType,_xll.ohFilter(S5:S42,T5:T42),_xll.ohFilter(R5:R42,T5:T42))</f>
        <v>obj_0057e#0003</v>
      </c>
      <c r="T3" s="7"/>
      <c r="U3" s="7"/>
      <c r="V3" s="7"/>
      <c r="W3" s="49"/>
      <c r="X3" s="49"/>
      <c r="Y3" s="49"/>
      <c r="Z3" s="7"/>
      <c r="AA3" s="32"/>
      <c r="AB3" s="70"/>
    </row>
    <row r="4" spans="1:29" ht="22.5" customHeight="1" x14ac:dyDescent="0.2">
      <c r="A4" s="69"/>
      <c r="B4" s="84"/>
      <c r="C4" s="84"/>
      <c r="D4" s="84"/>
      <c r="E4" s="85" t="s">
        <v>190</v>
      </c>
      <c r="F4" s="85" t="s">
        <v>191</v>
      </c>
      <c r="G4" s="136" t="s">
        <v>203</v>
      </c>
      <c r="H4" s="140"/>
      <c r="J4" s="182"/>
      <c r="K4" s="172"/>
      <c r="L4" s="86"/>
      <c r="M4" s="86"/>
      <c r="N4" s="86" t="s">
        <v>205</v>
      </c>
      <c r="O4" s="89" t="str">
        <f>_xll.RData(O5:O42,P4:Q4,"RTFEED:IDN",ReutersRtMode,,P5)</f>
        <v>Not Signed In</v>
      </c>
      <c r="P4" s="71" t="s">
        <v>103</v>
      </c>
      <c r="Q4" s="71" t="s">
        <v>102</v>
      </c>
      <c r="R4" s="71" t="s">
        <v>122</v>
      </c>
      <c r="S4" s="71" t="s">
        <v>208</v>
      </c>
      <c r="T4" s="71" t="s">
        <v>207</v>
      </c>
      <c r="U4" s="72" t="s">
        <v>206</v>
      </c>
      <c r="V4" s="71" t="s">
        <v>204</v>
      </c>
      <c r="W4" s="49"/>
      <c r="X4" s="71" t="s">
        <v>115</v>
      </c>
      <c r="Y4" s="49"/>
      <c r="Z4" s="86" t="s">
        <v>114</v>
      </c>
      <c r="AA4" s="86" t="s">
        <v>113</v>
      </c>
      <c r="AB4" s="70"/>
    </row>
    <row r="5" spans="1:29" s="166" customFormat="1" ht="11.25" customHeight="1" x14ac:dyDescent="0.25">
      <c r="A5" s="69"/>
      <c r="B5" s="278" t="str">
        <f>IF(ISBLANK(K5),"",K5)</f>
        <v>3M</v>
      </c>
      <c r="C5" s="278" t="s">
        <v>250</v>
      </c>
      <c r="D5" s="278" t="s">
        <v>251</v>
      </c>
      <c r="E5" s="313" t="str">
        <f t="shared" ref="E5:E42" si="0">IF(ISBLANK(C5),"#",Currency&amp;$C5&amp;$D5&amp;$B5&amp;QuoteSuffix)</f>
        <v>AUD1BR3BR3M_Quote</v>
      </c>
      <c r="F5" s="313" t="str">
        <f>_xll.qlSimpleQuote(E5,,RateTickValue,Permanent,Trigger,ObjectOverwrite)</f>
        <v>AUD1BR3BR3M_Quote#0002</v>
      </c>
      <c r="G5" s="184" t="str">
        <f>_xll.ohRangeRetrieveError(F5)</f>
        <v/>
      </c>
      <c r="H5" s="140"/>
      <c r="I5" s="153"/>
      <c r="J5" s="187"/>
      <c r="K5" s="344" t="s">
        <v>17</v>
      </c>
      <c r="L5" s="344" t="s">
        <v>249</v>
      </c>
      <c r="M5" s="344" t="s">
        <v>244</v>
      </c>
      <c r="N5" s="363" t="str">
        <f>"AU"&amp;L5&amp;M5&amp;K5</f>
        <v>AUBR3AB3M</v>
      </c>
      <c r="O5" s="345" t="str">
        <f t="array" ref="O5:O42">Instruments&amp;"="&amp;VLOOKUP(Contributor,ContributorTable,2,FALSE)</f>
        <v>AUBR3AB3M=ICAA</v>
      </c>
      <c r="P5" s="400">
        <v>12.25</v>
      </c>
      <c r="Q5" s="400">
        <v>14.25</v>
      </c>
      <c r="R5" s="395">
        <f>IF($R$2,IF(ISNUMBER(P5),P5,#NUM!),IFERROR(AVERAGE(P5:Q5),#NUM!))</f>
        <v>13.25</v>
      </c>
      <c r="S5" s="396">
        <v>0.5</v>
      </c>
      <c r="T5" s="342" t="b">
        <f t="shared" ref="T5:T42" si="1">IF(ISNUMBER(R5),TRUE,FALSE)</f>
        <v>1</v>
      </c>
      <c r="U5" s="395">
        <f t="array" ref="U5:U40">_xll.qlInterpolationInterpolate(S3,S5:S42)</f>
        <v>13.25</v>
      </c>
      <c r="V5" s="395">
        <f>(R5-P5)*2</f>
        <v>2</v>
      </c>
      <c r="W5" s="150"/>
      <c r="X5" s="395">
        <v>13.25</v>
      </c>
      <c r="Y5" s="150"/>
      <c r="Z5" s="397">
        <f t="array" ref="Z5:Z42">QuoteStatic</f>
        <v>13.25</v>
      </c>
      <c r="AA5" s="346" t="e">
        <f>_xll.qlSimpleQuoteSetValue(F5,Z5/10000,Trigger)</f>
        <v>#N/A</v>
      </c>
      <c r="AB5" s="70"/>
      <c r="AC5" s="153"/>
    </row>
    <row r="6" spans="1:29" s="166" customFormat="1" ht="11.25" customHeight="1" x14ac:dyDescent="0.25">
      <c r="A6" s="69"/>
      <c r="B6" s="279" t="str">
        <f t="shared" ref="B6:B42" si="2">IF(ISBLANK(K6),"",K6)</f>
        <v>6M</v>
      </c>
      <c r="C6" s="309" t="s">
        <v>250</v>
      </c>
      <c r="D6" s="308" t="s">
        <v>251</v>
      </c>
      <c r="E6" s="306" t="str">
        <f t="shared" si="0"/>
        <v>AUD1BR3BR6M_Quote</v>
      </c>
      <c r="F6" s="306" t="str">
        <f>_xll.qlSimpleQuote(E6,,RateTickValue,Permanent,Trigger,ObjectOverwrite)</f>
        <v>AUD1BR3BR6M_Quote#0002</v>
      </c>
      <c r="G6" s="185" t="str">
        <f>_xll.ohRangeRetrieveError(F6)</f>
        <v/>
      </c>
      <c r="H6" s="140"/>
      <c r="I6" s="153"/>
      <c r="J6" s="187"/>
      <c r="K6" s="344" t="s">
        <v>14</v>
      </c>
      <c r="L6" s="344" t="s">
        <v>249</v>
      </c>
      <c r="M6" s="344" t="s">
        <v>244</v>
      </c>
      <c r="N6" s="363" t="str">
        <f t="shared" ref="N6:N42" si="3">"AU"&amp;L6&amp;M6&amp;K6</f>
        <v>AUBR3AB6M</v>
      </c>
      <c r="O6" s="345" t="str">
        <v>AUBR3AB6M=ICAA</v>
      </c>
      <c r="P6" s="400">
        <v>12.25</v>
      </c>
      <c r="Q6" s="400">
        <v>14.25</v>
      </c>
      <c r="R6" s="395">
        <f t="shared" ref="R6:R42" si="4">IF($R$2,IF(ISNUMBER(P6),P6,#NUM!),IFERROR(AVERAGE(P6:Q6),#NUM!))</f>
        <v>13.25</v>
      </c>
      <c r="S6" s="396">
        <v>1</v>
      </c>
      <c r="T6" s="342" t="b">
        <f t="shared" si="1"/>
        <v>1</v>
      </c>
      <c r="U6" s="395">
        <v>13.25</v>
      </c>
      <c r="V6" s="395">
        <f t="shared" ref="V6:V42" si="5">(R6-P6)*2</f>
        <v>2</v>
      </c>
      <c r="W6" s="150"/>
      <c r="X6" s="395">
        <v>13.25</v>
      </c>
      <c r="Y6" s="150"/>
      <c r="Z6" s="395">
        <v>13.25</v>
      </c>
      <c r="AA6" s="343" t="e">
        <f>_xll.qlSimpleQuoteSetValue(F6,Z6/10000,Trigger)</f>
        <v>#N/A</v>
      </c>
      <c r="AB6" s="70"/>
      <c r="AC6" s="153"/>
    </row>
    <row r="7" spans="1:29" s="166" customFormat="1" ht="11.25" customHeight="1" x14ac:dyDescent="0.25">
      <c r="A7" s="69"/>
      <c r="B7" s="279" t="str">
        <f t="shared" si="2"/>
        <v>9M</v>
      </c>
      <c r="C7" s="309" t="s">
        <v>250</v>
      </c>
      <c r="D7" s="308" t="s">
        <v>251</v>
      </c>
      <c r="E7" s="306" t="str">
        <f t="shared" si="0"/>
        <v>AUD1BR3BR9M_Quote</v>
      </c>
      <c r="F7" s="306" t="str">
        <f>_xll.qlSimpleQuote(E7,,RateTickValue,Permanent,Trigger,ObjectOverwrite)</f>
        <v>AUD1BR3BR9M_Quote#0002</v>
      </c>
      <c r="G7" s="185" t="str">
        <f>_xll.ohRangeRetrieveError(F7)</f>
        <v/>
      </c>
      <c r="H7" s="140"/>
      <c r="J7" s="187"/>
      <c r="K7" s="344" t="s">
        <v>11</v>
      </c>
      <c r="L7" s="344" t="s">
        <v>249</v>
      </c>
      <c r="M7" s="344" t="s">
        <v>244</v>
      </c>
      <c r="N7" s="363" t="str">
        <f t="shared" si="3"/>
        <v>AUBR3AB9M</v>
      </c>
      <c r="O7" s="345" t="str">
        <v>AUBR3AB9M=ICAA</v>
      </c>
      <c r="P7" s="400">
        <v>12.25</v>
      </c>
      <c r="Q7" s="400">
        <v>14.25</v>
      </c>
      <c r="R7" s="395">
        <f t="shared" si="4"/>
        <v>13.25</v>
      </c>
      <c r="S7" s="396">
        <v>1.25</v>
      </c>
      <c r="T7" s="342" t="b">
        <f t="shared" si="1"/>
        <v>1</v>
      </c>
      <c r="U7" s="395">
        <v>13.25</v>
      </c>
      <c r="V7" s="395">
        <f t="shared" si="5"/>
        <v>2</v>
      </c>
      <c r="W7" s="150"/>
      <c r="X7" s="395">
        <v>13.25</v>
      </c>
      <c r="Y7" s="150"/>
      <c r="Z7" s="395">
        <v>13.25</v>
      </c>
      <c r="AA7" s="343" t="e">
        <f>_xll.qlSimpleQuoteSetValue(F7,Z7/10000,Trigger)</f>
        <v>#N/A</v>
      </c>
      <c r="AB7" s="70"/>
      <c r="AC7" s="153"/>
    </row>
    <row r="8" spans="1:29" ht="11.25" customHeight="1" x14ac:dyDescent="0.25">
      <c r="A8" s="69"/>
      <c r="B8" s="279" t="str">
        <f t="shared" si="2"/>
        <v>1Y</v>
      </c>
      <c r="C8" s="309" t="s">
        <v>250</v>
      </c>
      <c r="D8" s="308" t="s">
        <v>251</v>
      </c>
      <c r="E8" s="306" t="str">
        <f t="shared" si="0"/>
        <v>AUD1BR3BR1Y_Quote</v>
      </c>
      <c r="F8" s="306" t="str">
        <f>_xll.qlSimpleQuote(E8,,RateTickValue,Permanent,Trigger,ObjectOverwrite)</f>
        <v>AUD1BR3BR1Y_Quote#0002</v>
      </c>
      <c r="G8" s="185" t="str">
        <f>_xll.ohRangeRetrieveError(F8)</f>
        <v/>
      </c>
      <c r="H8" s="140"/>
      <c r="I8" s="166"/>
      <c r="J8" s="188"/>
      <c r="K8" s="344" t="s">
        <v>8</v>
      </c>
      <c r="L8" s="344" t="s">
        <v>249</v>
      </c>
      <c r="M8" s="344" t="s">
        <v>244</v>
      </c>
      <c r="N8" s="363" t="str">
        <f t="shared" si="3"/>
        <v>AUBR3AB1Y</v>
      </c>
      <c r="O8" s="345" t="str">
        <v>AUBR3AB1Y=ICAA</v>
      </c>
      <c r="P8" s="400">
        <v>12.25</v>
      </c>
      <c r="Q8" s="400">
        <v>14.25</v>
      </c>
      <c r="R8" s="395">
        <f t="shared" si="4"/>
        <v>13.25</v>
      </c>
      <c r="S8" s="396">
        <v>1.5</v>
      </c>
      <c r="T8" s="342" t="b">
        <f t="shared" si="1"/>
        <v>1</v>
      </c>
      <c r="U8" s="395">
        <v>13.25</v>
      </c>
      <c r="V8" s="395">
        <f t="shared" si="5"/>
        <v>2</v>
      </c>
      <c r="W8" s="150"/>
      <c r="X8" s="395">
        <v>13.25</v>
      </c>
      <c r="Y8" s="150"/>
      <c r="Z8" s="395">
        <v>13.25</v>
      </c>
      <c r="AA8" s="343" t="e">
        <f>_xll.qlSimpleQuoteSetValue(F8,Z8/10000,Trigger)</f>
        <v>#N/A</v>
      </c>
      <c r="AB8" s="70"/>
    </row>
    <row r="9" spans="1:29" ht="11.25" customHeight="1" x14ac:dyDescent="0.25">
      <c r="A9" s="69"/>
      <c r="B9" s="279" t="str">
        <f t="shared" si="2"/>
        <v>15M</v>
      </c>
      <c r="C9" s="309" t="s">
        <v>250</v>
      </c>
      <c r="D9" s="308" t="s">
        <v>251</v>
      </c>
      <c r="E9" s="306" t="str">
        <f t="shared" si="0"/>
        <v>AUD1BR3BR15M_Quote</v>
      </c>
      <c r="F9" s="306" t="str">
        <f>_xll.qlSimpleQuote(E9,,RateTickValue,Permanent,Trigger,ObjectOverwrite)</f>
        <v>AUD1BR3BR15M_Quote#0002</v>
      </c>
      <c r="G9" s="185" t="str">
        <f>_xll.ohRangeRetrieveError(F9)</f>
        <v/>
      </c>
      <c r="H9" s="140"/>
      <c r="I9" s="166"/>
      <c r="J9" s="188"/>
      <c r="K9" s="344" t="s">
        <v>66</v>
      </c>
      <c r="L9" s="344" t="s">
        <v>249</v>
      </c>
      <c r="M9" s="344" t="s">
        <v>244</v>
      </c>
      <c r="N9" s="363" t="str">
        <f t="shared" si="3"/>
        <v>AUBR3AB15M</v>
      </c>
      <c r="O9" s="345" t="str">
        <v>AUBR3AB15M=ICAA</v>
      </c>
      <c r="P9" s="400" t="s">
        <v>255</v>
      </c>
      <c r="Q9" s="400" t="s">
        <v>255</v>
      </c>
      <c r="R9" s="395" t="e">
        <f t="shared" si="4"/>
        <v>#NUM!</v>
      </c>
      <c r="S9" s="396">
        <v>1.75</v>
      </c>
      <c r="T9" s="342" t="b">
        <f t="shared" si="1"/>
        <v>0</v>
      </c>
      <c r="U9" s="395">
        <v>13.240644866801155</v>
      </c>
      <c r="V9" s="395" t="e">
        <f t="shared" si="5"/>
        <v>#NUM!</v>
      </c>
      <c r="W9" s="150"/>
      <c r="X9" s="395">
        <v>13.240644866801155</v>
      </c>
      <c r="Y9" s="150"/>
      <c r="Z9" s="395">
        <v>13.240644866801155</v>
      </c>
      <c r="AA9" s="343" t="e">
        <f>_xll.qlSimpleQuoteSetValue(F9,Z9/10000,Trigger)</f>
        <v>#N/A</v>
      </c>
      <c r="AB9" s="70"/>
    </row>
    <row r="10" spans="1:29" ht="11.25" customHeight="1" x14ac:dyDescent="0.2">
      <c r="A10" s="69"/>
      <c r="B10" s="279" t="str">
        <f t="shared" si="2"/>
        <v>18M</v>
      </c>
      <c r="C10" s="309" t="s">
        <v>250</v>
      </c>
      <c r="D10" s="308" t="s">
        <v>251</v>
      </c>
      <c r="E10" s="306" t="str">
        <f t="shared" si="0"/>
        <v>AUD1BR3BR18M_Quote</v>
      </c>
      <c r="F10" s="306" t="str">
        <f>_xll.qlSimpleQuote(E10,,RateTickValue,Permanent,Trigger,ObjectOverwrite)</f>
        <v>AUD1BR3BR18M_Quote#0002</v>
      </c>
      <c r="G10" s="185" t="str">
        <f>_xll.ohRangeRetrieveError(F10)</f>
        <v/>
      </c>
      <c r="H10" s="140"/>
      <c r="J10" s="188"/>
      <c r="K10" s="344" t="s">
        <v>65</v>
      </c>
      <c r="L10" s="344" t="s">
        <v>249</v>
      </c>
      <c r="M10" s="344" t="s">
        <v>244</v>
      </c>
      <c r="N10" s="363" t="str">
        <f t="shared" si="3"/>
        <v>AUBR3AB18M</v>
      </c>
      <c r="O10" s="345" t="str">
        <v>AUBR3AB18M=ICAA</v>
      </c>
      <c r="P10" s="400" t="s">
        <v>255</v>
      </c>
      <c r="Q10" s="400" t="s">
        <v>255</v>
      </c>
      <c r="R10" s="395" t="e">
        <f t="shared" si="4"/>
        <v>#NUM!</v>
      </c>
      <c r="S10" s="398">
        <v>2</v>
      </c>
      <c r="T10" s="342" t="b">
        <f t="shared" si="1"/>
        <v>0</v>
      </c>
      <c r="U10" s="395">
        <v>13.211181748626327</v>
      </c>
      <c r="V10" s="395" t="e">
        <f t="shared" si="5"/>
        <v>#NUM!</v>
      </c>
      <c r="W10" s="150"/>
      <c r="X10" s="395">
        <v>13.211181748626327</v>
      </c>
      <c r="Y10" s="150"/>
      <c r="Z10" s="395">
        <v>13.211181748626327</v>
      </c>
      <c r="AA10" s="343" t="e">
        <f>_xll.qlSimpleQuoteSetValue(F10,Z10/10000,Trigger)</f>
        <v>#N/A</v>
      </c>
      <c r="AB10" s="70"/>
    </row>
    <row r="11" spans="1:29" ht="11.25" customHeight="1" x14ac:dyDescent="0.2">
      <c r="A11" s="69"/>
      <c r="B11" s="279" t="str">
        <f t="shared" si="2"/>
        <v>21M</v>
      </c>
      <c r="C11" s="309" t="s">
        <v>250</v>
      </c>
      <c r="D11" s="308" t="s">
        <v>251</v>
      </c>
      <c r="E11" s="306" t="str">
        <f t="shared" si="0"/>
        <v>AUD1BR3BR21M_Quote</v>
      </c>
      <c r="F11" s="306" t="str">
        <f>_xll.qlSimpleQuote(E11,,RateTickValue,Permanent,Trigger,ObjectOverwrite)</f>
        <v>AUD1BR3BR21M_Quote#0002</v>
      </c>
      <c r="G11" s="185" t="str">
        <f>_xll.ohRangeRetrieveError(F11)</f>
        <v/>
      </c>
      <c r="H11" s="140"/>
      <c r="J11" s="188"/>
      <c r="K11" s="344" t="s">
        <v>64</v>
      </c>
      <c r="L11" s="344" t="s">
        <v>249</v>
      </c>
      <c r="M11" s="344" t="s">
        <v>244</v>
      </c>
      <c r="N11" s="363" t="str">
        <f t="shared" si="3"/>
        <v>AUBR3AB21M</v>
      </c>
      <c r="O11" s="345" t="str">
        <v>AUBR3AB21M=ICAA</v>
      </c>
      <c r="P11" s="400" t="s">
        <v>255</v>
      </c>
      <c r="Q11" s="400" t="s">
        <v>255</v>
      </c>
      <c r="R11" s="395" t="e">
        <f t="shared" si="4"/>
        <v>#NUM!</v>
      </c>
      <c r="S11" s="398">
        <v>3</v>
      </c>
      <c r="T11" s="342" t="b">
        <f t="shared" si="1"/>
        <v>0</v>
      </c>
      <c r="U11" s="395">
        <v>12.850317868818474</v>
      </c>
      <c r="V11" s="395" t="e">
        <f t="shared" si="5"/>
        <v>#NUM!</v>
      </c>
      <c r="W11" s="150"/>
      <c r="X11" s="395">
        <v>12.850317868818474</v>
      </c>
      <c r="Y11" s="150"/>
      <c r="Z11" s="395">
        <v>12.850317868818474</v>
      </c>
      <c r="AA11" s="343" t="e">
        <f>_xll.qlSimpleQuoteSetValue(F11,Z11/10000,Trigger)</f>
        <v>#N/A</v>
      </c>
      <c r="AB11" s="70"/>
    </row>
    <row r="12" spans="1:29" ht="11.25" customHeight="1" x14ac:dyDescent="0.2">
      <c r="A12" s="69"/>
      <c r="B12" s="279" t="str">
        <f t="shared" si="2"/>
        <v>2Y</v>
      </c>
      <c r="C12" s="309" t="s">
        <v>250</v>
      </c>
      <c r="D12" s="308" t="s">
        <v>251</v>
      </c>
      <c r="E12" s="306" t="str">
        <f t="shared" si="0"/>
        <v>AUD1BR3BR2Y_Quote</v>
      </c>
      <c r="F12" s="306" t="str">
        <f>_xll.qlSimpleQuote(E12,,RateTickValue,Permanent,Trigger,ObjectOverwrite)</f>
        <v>AUD1BR3BR2Y_Quote#0002</v>
      </c>
      <c r="G12" s="185" t="str">
        <f>_xll.ohRangeRetrieveError(F12)</f>
        <v/>
      </c>
      <c r="H12" s="140"/>
      <c r="J12" s="188"/>
      <c r="K12" s="344" t="s">
        <v>58</v>
      </c>
      <c r="L12" s="344" t="s">
        <v>249</v>
      </c>
      <c r="M12" s="344" t="s">
        <v>244</v>
      </c>
      <c r="N12" s="363" t="str">
        <f t="shared" si="3"/>
        <v>AUBR3AB2Y</v>
      </c>
      <c r="O12" s="345" t="str">
        <v>AUBR3AB2Y=ICAA</v>
      </c>
      <c r="P12" s="400">
        <v>11</v>
      </c>
      <c r="Q12" s="400">
        <v>13</v>
      </c>
      <c r="R12" s="395">
        <f t="shared" si="4"/>
        <v>12</v>
      </c>
      <c r="S12" s="398">
        <v>4</v>
      </c>
      <c r="T12" s="342" t="b">
        <f t="shared" si="1"/>
        <v>1</v>
      </c>
      <c r="U12" s="395">
        <v>12</v>
      </c>
      <c r="V12" s="395">
        <f t="shared" si="5"/>
        <v>2</v>
      </c>
      <c r="W12" s="150"/>
      <c r="X12" s="395">
        <v>12</v>
      </c>
      <c r="Y12" s="150"/>
      <c r="Z12" s="395">
        <v>12</v>
      </c>
      <c r="AA12" s="343" t="e">
        <f>_xll.qlSimpleQuoteSetValue(F12,Z12/10000,Trigger)</f>
        <v>#N/A</v>
      </c>
      <c r="AB12" s="70"/>
    </row>
    <row r="13" spans="1:29" ht="11.25" customHeight="1" x14ac:dyDescent="0.2">
      <c r="A13" s="69"/>
      <c r="B13" s="279" t="str">
        <f t="shared" si="2"/>
        <v>3Y</v>
      </c>
      <c r="C13" s="309" t="s">
        <v>250</v>
      </c>
      <c r="D13" s="308" t="s">
        <v>251</v>
      </c>
      <c r="E13" s="306" t="str">
        <f t="shared" si="0"/>
        <v>AUD1BR3BR3Y_Quote</v>
      </c>
      <c r="F13" s="306" t="str">
        <f>_xll.qlSimpleQuote(E13,,RateTickValue,Permanent,Trigger,ObjectOverwrite)</f>
        <v>AUD1BR3BR3Y_Quote#0002</v>
      </c>
      <c r="G13" s="185" t="str">
        <f>_xll.ohRangeRetrieveError(F13)</f>
        <v/>
      </c>
      <c r="H13" s="140"/>
      <c r="J13" s="188"/>
      <c r="K13" s="344" t="s">
        <v>57</v>
      </c>
      <c r="L13" s="344" t="s">
        <v>249</v>
      </c>
      <c r="M13" s="344" t="s">
        <v>244</v>
      </c>
      <c r="N13" s="363" t="str">
        <f t="shared" si="3"/>
        <v>AUBR3AB3Y</v>
      </c>
      <c r="O13" s="345" t="str">
        <v>AUBR3AB3Y=ICAA</v>
      </c>
      <c r="P13" s="400">
        <v>9.75</v>
      </c>
      <c r="Q13" s="400">
        <v>11.75</v>
      </c>
      <c r="R13" s="395">
        <f t="shared" si="4"/>
        <v>10.75</v>
      </c>
      <c r="S13" s="398">
        <v>5</v>
      </c>
      <c r="T13" s="342" t="b">
        <f t="shared" si="1"/>
        <v>1</v>
      </c>
      <c r="U13" s="395">
        <v>10.75</v>
      </c>
      <c r="V13" s="395">
        <f t="shared" si="5"/>
        <v>2</v>
      </c>
      <c r="W13" s="150"/>
      <c r="X13" s="395">
        <v>10.75</v>
      </c>
      <c r="Y13" s="150"/>
      <c r="Z13" s="395">
        <v>10.75</v>
      </c>
      <c r="AA13" s="343" t="e">
        <f>_xll.qlSimpleQuoteSetValue(F13,Z13/10000,Trigger)</f>
        <v>#N/A</v>
      </c>
      <c r="AB13" s="70"/>
    </row>
    <row r="14" spans="1:29" ht="11.25" customHeight="1" x14ac:dyDescent="0.2">
      <c r="A14" s="69"/>
      <c r="B14" s="279" t="str">
        <f t="shared" si="2"/>
        <v>4Y</v>
      </c>
      <c r="C14" s="309" t="s">
        <v>250</v>
      </c>
      <c r="D14" s="308" t="s">
        <v>251</v>
      </c>
      <c r="E14" s="306" t="str">
        <f t="shared" si="0"/>
        <v>AUD1BR3BR4Y_Quote</v>
      </c>
      <c r="F14" s="306" t="str">
        <f>_xll.qlSimpleQuote(E14,,RateTickValue,Permanent,Trigger,ObjectOverwrite)</f>
        <v>AUD1BR3BR4Y_Quote#0002</v>
      </c>
      <c r="G14" s="185" t="str">
        <f>_xll.ohRangeRetrieveError(F14)</f>
        <v/>
      </c>
      <c r="H14" s="140"/>
      <c r="J14" s="188"/>
      <c r="K14" s="344" t="s">
        <v>56</v>
      </c>
      <c r="L14" s="344" t="s">
        <v>249</v>
      </c>
      <c r="M14" s="344" t="s">
        <v>244</v>
      </c>
      <c r="N14" s="363" t="str">
        <f t="shared" si="3"/>
        <v>AUBR3AB4Y</v>
      </c>
      <c r="O14" s="345" t="str">
        <v>AUBR3AB4Y=ICAA</v>
      </c>
      <c r="P14" s="400">
        <v>8.875</v>
      </c>
      <c r="Q14" s="400">
        <v>10.875</v>
      </c>
      <c r="R14" s="395">
        <f t="shared" si="4"/>
        <v>9.875</v>
      </c>
      <c r="S14" s="398">
        <v>6</v>
      </c>
      <c r="T14" s="342" t="b">
        <f t="shared" si="1"/>
        <v>1</v>
      </c>
      <c r="U14" s="395">
        <v>9.875</v>
      </c>
      <c r="V14" s="395">
        <f t="shared" si="5"/>
        <v>2</v>
      </c>
      <c r="W14" s="150"/>
      <c r="X14" s="395">
        <v>9.875</v>
      </c>
      <c r="Y14" s="150"/>
      <c r="Z14" s="395">
        <v>9.875</v>
      </c>
      <c r="AA14" s="343" t="e">
        <f>_xll.qlSimpleQuoteSetValue(F14,Z14/10000,Trigger)</f>
        <v>#N/A</v>
      </c>
      <c r="AB14" s="70"/>
    </row>
    <row r="15" spans="1:29" ht="11.25" customHeight="1" x14ac:dyDescent="0.2">
      <c r="A15" s="69"/>
      <c r="B15" s="279" t="str">
        <f t="shared" si="2"/>
        <v>5Y</v>
      </c>
      <c r="C15" s="309" t="s">
        <v>250</v>
      </c>
      <c r="D15" s="308" t="s">
        <v>251</v>
      </c>
      <c r="E15" s="306" t="str">
        <f t="shared" si="0"/>
        <v>AUD1BR3BR5Y_Quote</v>
      </c>
      <c r="F15" s="306" t="str">
        <f>_xll.qlSimpleQuote(E15,,RateTickValue,Permanent,Trigger,ObjectOverwrite)</f>
        <v>AUD1BR3BR5Y_Quote#0002</v>
      </c>
      <c r="G15" s="185" t="str">
        <f>_xll.ohRangeRetrieveError(F15)</f>
        <v/>
      </c>
      <c r="H15" s="140"/>
      <c r="J15" s="188"/>
      <c r="K15" s="344" t="s">
        <v>55</v>
      </c>
      <c r="L15" s="344" t="s">
        <v>249</v>
      </c>
      <c r="M15" s="344" t="s">
        <v>244</v>
      </c>
      <c r="N15" s="363" t="str">
        <f t="shared" si="3"/>
        <v>AUBR3AB5Y</v>
      </c>
      <c r="O15" s="345" t="str">
        <v>AUBR3AB5Y=ICAA</v>
      </c>
      <c r="P15" s="400">
        <v>8.375</v>
      </c>
      <c r="Q15" s="400">
        <v>10.375</v>
      </c>
      <c r="R15" s="395">
        <f t="shared" si="4"/>
        <v>9.375</v>
      </c>
      <c r="S15" s="398">
        <v>7</v>
      </c>
      <c r="T15" s="342" t="b">
        <f t="shared" si="1"/>
        <v>1</v>
      </c>
      <c r="U15" s="395">
        <v>9.375</v>
      </c>
      <c r="V15" s="395">
        <f t="shared" si="5"/>
        <v>2</v>
      </c>
      <c r="W15" s="150"/>
      <c r="X15" s="395">
        <v>9.375</v>
      </c>
      <c r="Y15" s="150"/>
      <c r="Z15" s="395">
        <v>9.375</v>
      </c>
      <c r="AA15" s="343" t="e">
        <f>_xll.qlSimpleQuoteSetValue(F15,Z15/10000,Trigger)</f>
        <v>#N/A</v>
      </c>
      <c r="AB15" s="70"/>
    </row>
    <row r="16" spans="1:29" ht="11.25" customHeight="1" x14ac:dyDescent="0.2">
      <c r="A16" s="69"/>
      <c r="B16" s="279" t="str">
        <f t="shared" si="2"/>
        <v>6Y</v>
      </c>
      <c r="C16" s="309" t="s">
        <v>250</v>
      </c>
      <c r="D16" s="308" t="s">
        <v>251</v>
      </c>
      <c r="E16" s="306" t="str">
        <f t="shared" si="0"/>
        <v>AUD1BR3BR6Y_Quote</v>
      </c>
      <c r="F16" s="306" t="str">
        <f>_xll.qlSimpleQuote(E16,,RateTickValue,Permanent,Trigger,ObjectOverwrite)</f>
        <v>AUD1BR3BR6Y_Quote#0002</v>
      </c>
      <c r="G16" s="185" t="str">
        <f>_xll.ohRangeRetrieveError(F16)</f>
        <v/>
      </c>
      <c r="H16" s="140"/>
      <c r="J16" s="188"/>
      <c r="K16" s="344" t="s">
        <v>54</v>
      </c>
      <c r="L16" s="344" t="s">
        <v>249</v>
      </c>
      <c r="M16" s="344" t="s">
        <v>244</v>
      </c>
      <c r="N16" s="363" t="str">
        <f t="shared" si="3"/>
        <v>AUBR3AB6Y</v>
      </c>
      <c r="O16" s="345" t="str">
        <v>AUBR3AB6Y=ICAA</v>
      </c>
      <c r="P16" s="400" t="s">
        <v>255</v>
      </c>
      <c r="Q16" s="400" t="s">
        <v>255</v>
      </c>
      <c r="R16" s="395" t="e">
        <f t="shared" si="4"/>
        <v>#NUM!</v>
      </c>
      <c r="S16" s="398">
        <v>8</v>
      </c>
      <c r="T16" s="342" t="b">
        <f t="shared" si="1"/>
        <v>0</v>
      </c>
      <c r="U16" s="395">
        <v>8.9103846280599175</v>
      </c>
      <c r="V16" s="395" t="e">
        <f t="shared" si="5"/>
        <v>#NUM!</v>
      </c>
      <c r="W16" s="150"/>
      <c r="X16" s="395">
        <v>8.9103846280599175</v>
      </c>
      <c r="Y16" s="150"/>
      <c r="Z16" s="395">
        <v>8.9103846280599175</v>
      </c>
      <c r="AA16" s="343" t="e">
        <f>_xll.qlSimpleQuoteSetValue(F16,Z16/10000,Trigger)</f>
        <v>#N/A</v>
      </c>
      <c r="AB16" s="70"/>
    </row>
    <row r="17" spans="1:28" ht="11.25" customHeight="1" x14ac:dyDescent="0.2">
      <c r="A17" s="69"/>
      <c r="B17" s="279" t="str">
        <f t="shared" si="2"/>
        <v>7Y</v>
      </c>
      <c r="C17" s="309" t="s">
        <v>250</v>
      </c>
      <c r="D17" s="308" t="s">
        <v>251</v>
      </c>
      <c r="E17" s="306" t="str">
        <f t="shared" si="0"/>
        <v>AUD1BR3BR7Y_Quote</v>
      </c>
      <c r="F17" s="306" t="str">
        <f>_xll.qlSimpleQuote(E17,,RateTickValue,Permanent,Trigger,ObjectOverwrite)</f>
        <v>AUD1BR3BR7Y_Quote#0002</v>
      </c>
      <c r="G17" s="185" t="str">
        <f>_xll.ohRangeRetrieveError(F17)</f>
        <v/>
      </c>
      <c r="H17" s="140"/>
      <c r="J17" s="188"/>
      <c r="K17" s="344" t="s">
        <v>53</v>
      </c>
      <c r="L17" s="344" t="s">
        <v>249</v>
      </c>
      <c r="M17" s="344" t="s">
        <v>244</v>
      </c>
      <c r="N17" s="363" t="str">
        <f t="shared" si="3"/>
        <v>AUBR3AB7Y</v>
      </c>
      <c r="O17" s="345" t="str">
        <v>AUBR3AB7Y=ICAA</v>
      </c>
      <c r="P17" s="400">
        <v>7.5</v>
      </c>
      <c r="Q17" s="400">
        <v>9.5</v>
      </c>
      <c r="R17" s="395">
        <f t="shared" si="4"/>
        <v>8.5</v>
      </c>
      <c r="S17" s="398">
        <v>9</v>
      </c>
      <c r="T17" s="342" t="b">
        <f t="shared" si="1"/>
        <v>1</v>
      </c>
      <c r="U17" s="395">
        <v>8.5</v>
      </c>
      <c r="V17" s="395">
        <f t="shared" si="5"/>
        <v>2</v>
      </c>
      <c r="W17" s="150"/>
      <c r="X17" s="395">
        <v>8.5</v>
      </c>
      <c r="Y17" s="150"/>
      <c r="Z17" s="395">
        <v>8.5</v>
      </c>
      <c r="AA17" s="343" t="e">
        <f>_xll.qlSimpleQuoteSetValue(F17,Z17/10000,Trigger)</f>
        <v>#N/A</v>
      </c>
      <c r="AB17" s="70"/>
    </row>
    <row r="18" spans="1:28" ht="11.25" customHeight="1" x14ac:dyDescent="0.2">
      <c r="A18" s="69"/>
      <c r="B18" s="279" t="str">
        <f t="shared" si="2"/>
        <v>8Y</v>
      </c>
      <c r="C18" s="309" t="s">
        <v>250</v>
      </c>
      <c r="D18" s="308" t="s">
        <v>251</v>
      </c>
      <c r="E18" s="306" t="str">
        <f t="shared" si="0"/>
        <v>AUD1BR3BR8Y_Quote</v>
      </c>
      <c r="F18" s="306" t="str">
        <f>_xll.qlSimpleQuote(E18,,RateTickValue,Permanent,Trigger,ObjectOverwrite)</f>
        <v>AUD1BR3BR8Y_Quote#0002</v>
      </c>
      <c r="G18" s="185" t="str">
        <f>_xll.ohRangeRetrieveError(F18)</f>
        <v/>
      </c>
      <c r="H18" s="140"/>
      <c r="J18" s="188"/>
      <c r="K18" s="344" t="s">
        <v>52</v>
      </c>
      <c r="L18" s="344" t="s">
        <v>249</v>
      </c>
      <c r="M18" s="344" t="s">
        <v>244</v>
      </c>
      <c r="N18" s="363" t="str">
        <f t="shared" si="3"/>
        <v>AUBR3AB8Y</v>
      </c>
      <c r="O18" s="345" t="str">
        <v>AUBR3AB8Y=ICAA</v>
      </c>
      <c r="P18" s="400" t="s">
        <v>255</v>
      </c>
      <c r="Q18" s="400" t="s">
        <v>255</v>
      </c>
      <c r="R18" s="395" t="e">
        <f t="shared" si="4"/>
        <v>#NUM!</v>
      </c>
      <c r="S18" s="398">
        <v>10</v>
      </c>
      <c r="T18" s="342" t="b">
        <f t="shared" si="1"/>
        <v>0</v>
      </c>
      <c r="U18" s="395">
        <v>8.2350728493690344</v>
      </c>
      <c r="V18" s="395" t="e">
        <f t="shared" si="5"/>
        <v>#NUM!</v>
      </c>
      <c r="W18" s="150"/>
      <c r="X18" s="395">
        <v>8.2350728493690344</v>
      </c>
      <c r="Y18" s="150"/>
      <c r="Z18" s="395">
        <v>8.2350728493690344</v>
      </c>
      <c r="AA18" s="343" t="e">
        <f>_xll.qlSimpleQuoteSetValue(F18,Z18/10000,Trigger)</f>
        <v>#N/A</v>
      </c>
      <c r="AB18" s="70"/>
    </row>
    <row r="19" spans="1:28" ht="11.25" customHeight="1" x14ac:dyDescent="0.2">
      <c r="A19" s="69"/>
      <c r="B19" s="279" t="str">
        <f t="shared" si="2"/>
        <v>9Y</v>
      </c>
      <c r="C19" s="309" t="s">
        <v>250</v>
      </c>
      <c r="D19" s="308" t="s">
        <v>251</v>
      </c>
      <c r="E19" s="306" t="str">
        <f t="shared" si="0"/>
        <v>AUD1BR3BR9Y_Quote</v>
      </c>
      <c r="F19" s="306" t="str">
        <f>_xll.qlSimpleQuote(E19,,RateTickValue,Permanent,Trigger,ObjectOverwrite)</f>
        <v>AUD1BR3BR9Y_Quote#0002</v>
      </c>
      <c r="G19" s="185" t="str">
        <f>_xll.ohRangeRetrieveError(F19)</f>
        <v/>
      </c>
      <c r="H19" s="140"/>
      <c r="J19" s="188"/>
      <c r="K19" s="344" t="s">
        <v>51</v>
      </c>
      <c r="L19" s="344" t="s">
        <v>249</v>
      </c>
      <c r="M19" s="344" t="s">
        <v>244</v>
      </c>
      <c r="N19" s="363" t="str">
        <f t="shared" si="3"/>
        <v>AUBR3AB9Y</v>
      </c>
      <c r="O19" s="345" t="str">
        <v>AUBR3AB9Y=ICAA</v>
      </c>
      <c r="P19" s="400" t="s">
        <v>255</v>
      </c>
      <c r="Q19" s="400" t="s">
        <v>255</v>
      </c>
      <c r="R19" s="395" t="e">
        <f t="shared" si="4"/>
        <v>#NUM!</v>
      </c>
      <c r="S19" s="398">
        <v>11</v>
      </c>
      <c r="T19" s="342" t="b">
        <f t="shared" si="1"/>
        <v>0</v>
      </c>
      <c r="U19" s="395">
        <v>8.0876539298124879</v>
      </c>
      <c r="V19" s="395" t="e">
        <f t="shared" si="5"/>
        <v>#NUM!</v>
      </c>
      <c r="W19" s="150"/>
      <c r="X19" s="395">
        <v>8.0876539298124879</v>
      </c>
      <c r="Y19" s="150"/>
      <c r="Z19" s="395">
        <v>8.0876539298124879</v>
      </c>
      <c r="AA19" s="343" t="e">
        <f>_xll.qlSimpleQuoteSetValue(F19,Z19/10000,Trigger)</f>
        <v>#N/A</v>
      </c>
      <c r="AB19" s="70"/>
    </row>
    <row r="20" spans="1:28" ht="11.25" customHeight="1" x14ac:dyDescent="0.2">
      <c r="A20" s="69"/>
      <c r="B20" s="279" t="str">
        <f t="shared" si="2"/>
        <v>10Y</v>
      </c>
      <c r="C20" s="309" t="s">
        <v>250</v>
      </c>
      <c r="D20" s="308" t="s">
        <v>251</v>
      </c>
      <c r="E20" s="306" t="str">
        <f t="shared" si="0"/>
        <v>AUD1BR3BR10Y_Quote</v>
      </c>
      <c r="F20" s="306" t="str">
        <f>_xll.qlSimpleQuote(E20,,RateTickValue,Permanent,Trigger,ObjectOverwrite)</f>
        <v>AUD1BR3BR10Y_Quote#0002</v>
      </c>
      <c r="G20" s="185" t="str">
        <f>_xll.ohRangeRetrieveError(F20)</f>
        <v/>
      </c>
      <c r="H20" s="140"/>
      <c r="J20" s="188"/>
      <c r="K20" s="344" t="s">
        <v>50</v>
      </c>
      <c r="L20" s="344" t="s">
        <v>249</v>
      </c>
      <c r="M20" s="344" t="s">
        <v>244</v>
      </c>
      <c r="N20" s="363" t="str">
        <f t="shared" si="3"/>
        <v>AUBR3AB10Y</v>
      </c>
      <c r="O20" s="345" t="str">
        <v>AUBR3AB10Y=ICAA</v>
      </c>
      <c r="P20" s="400">
        <v>7</v>
      </c>
      <c r="Q20" s="400">
        <v>9</v>
      </c>
      <c r="R20" s="395">
        <f t="shared" si="4"/>
        <v>8</v>
      </c>
      <c r="S20" s="398">
        <v>12</v>
      </c>
      <c r="T20" s="342" t="b">
        <f t="shared" si="1"/>
        <v>1</v>
      </c>
      <c r="U20" s="395">
        <v>8</v>
      </c>
      <c r="V20" s="395">
        <f t="shared" si="5"/>
        <v>2</v>
      </c>
      <c r="W20" s="150"/>
      <c r="X20" s="395">
        <v>8</v>
      </c>
      <c r="Y20" s="150"/>
      <c r="Z20" s="395">
        <v>8</v>
      </c>
      <c r="AA20" s="343" t="e">
        <f>_xll.qlSimpleQuoteSetValue(F20,Z20/10000,Trigger)</f>
        <v>#N/A</v>
      </c>
      <c r="AB20" s="70"/>
    </row>
    <row r="21" spans="1:28" ht="11.25" customHeight="1" x14ac:dyDescent="0.2">
      <c r="A21" s="69"/>
      <c r="B21" s="279" t="str">
        <f t="shared" si="2"/>
        <v>11Y</v>
      </c>
      <c r="C21" s="309" t="s">
        <v>250</v>
      </c>
      <c r="D21" s="308" t="s">
        <v>251</v>
      </c>
      <c r="E21" s="306" t="str">
        <f t="shared" si="0"/>
        <v>AUD1BR3BR11Y_Quote</v>
      </c>
      <c r="F21" s="306" t="str">
        <f>_xll.qlSimpleQuote(E21,,RateTickValue,Permanent,Trigger,ObjectOverwrite)</f>
        <v>AUD1BR3BR11Y_Quote#0002</v>
      </c>
      <c r="G21" s="185" t="str">
        <f>_xll.ohRangeRetrieveError(F21)</f>
        <v/>
      </c>
      <c r="H21" s="140"/>
      <c r="J21" s="188"/>
      <c r="K21" s="344" t="s">
        <v>49</v>
      </c>
      <c r="L21" s="344" t="s">
        <v>249</v>
      </c>
      <c r="M21" s="344" t="s">
        <v>244</v>
      </c>
      <c r="N21" s="363" t="str">
        <f t="shared" si="3"/>
        <v>AUBR3AB11Y</v>
      </c>
      <c r="O21" s="345" t="str">
        <v>AUBR3AB11Y=ICAA</v>
      </c>
      <c r="P21" s="400" t="s">
        <v>255</v>
      </c>
      <c r="Q21" s="400" t="s">
        <v>255</v>
      </c>
      <c r="R21" s="395" t="e">
        <f t="shared" si="4"/>
        <v>#NUM!</v>
      </c>
      <c r="S21" s="398">
        <v>13</v>
      </c>
      <c r="T21" s="342" t="b">
        <f t="shared" si="1"/>
        <v>0</v>
      </c>
      <c r="U21" s="395">
        <v>7.9182452044873557</v>
      </c>
      <c r="V21" s="395" t="e">
        <f t="shared" si="5"/>
        <v>#NUM!</v>
      </c>
      <c r="W21" s="150"/>
      <c r="X21" s="395">
        <v>7.9182452044873557</v>
      </c>
      <c r="Y21" s="150"/>
      <c r="Z21" s="395">
        <v>7.9182452044873557</v>
      </c>
      <c r="AA21" s="343" t="e">
        <f>_xll.qlSimpleQuoteSetValue(F21,Z21/10000,Trigger)</f>
        <v>#N/A</v>
      </c>
      <c r="AB21" s="70"/>
    </row>
    <row r="22" spans="1:28" ht="11.25" customHeight="1" x14ac:dyDescent="0.2">
      <c r="A22" s="69"/>
      <c r="B22" s="279" t="str">
        <f t="shared" si="2"/>
        <v>12Y</v>
      </c>
      <c r="C22" s="309" t="s">
        <v>250</v>
      </c>
      <c r="D22" s="308" t="s">
        <v>251</v>
      </c>
      <c r="E22" s="306" t="str">
        <f t="shared" si="0"/>
        <v>AUD1BR3BR12Y_Quote</v>
      </c>
      <c r="F22" s="306" t="str">
        <f>_xll.qlSimpleQuote(E22,,RateTickValue,Permanent,Trigger,ObjectOverwrite)</f>
        <v>AUD1BR3BR12Y_Quote#0002</v>
      </c>
      <c r="G22" s="185" t="str">
        <f>_xll.ohRangeRetrieveError(F22)</f>
        <v/>
      </c>
      <c r="H22" s="140"/>
      <c r="J22" s="188"/>
      <c r="K22" s="344" t="s">
        <v>48</v>
      </c>
      <c r="L22" s="344" t="s">
        <v>249</v>
      </c>
      <c r="M22" s="344" t="s">
        <v>244</v>
      </c>
      <c r="N22" s="363" t="str">
        <f t="shared" si="3"/>
        <v>AUBR3AB12Y</v>
      </c>
      <c r="O22" s="345" t="str">
        <v>AUBR3AB12Y=ICAA</v>
      </c>
      <c r="P22" s="400">
        <v>6.375</v>
      </c>
      <c r="Q22" s="400">
        <v>9.375</v>
      </c>
      <c r="R22" s="395">
        <f t="shared" si="4"/>
        <v>7.875</v>
      </c>
      <c r="S22" s="398">
        <v>14</v>
      </c>
      <c r="T22" s="342" t="b">
        <f t="shared" si="1"/>
        <v>1</v>
      </c>
      <c r="U22" s="395">
        <v>7.875</v>
      </c>
      <c r="V22" s="395">
        <f t="shared" si="5"/>
        <v>3</v>
      </c>
      <c r="W22" s="150"/>
      <c r="X22" s="395">
        <v>7.875</v>
      </c>
      <c r="Y22" s="150"/>
      <c r="Z22" s="395">
        <v>7.875</v>
      </c>
      <c r="AA22" s="343" t="e">
        <f>_xll.qlSimpleQuoteSetValue(F22,Z22/10000,Trigger)</f>
        <v>#N/A</v>
      </c>
      <c r="AB22" s="70"/>
    </row>
    <row r="23" spans="1:28" ht="11.25" customHeight="1" x14ac:dyDescent="0.2">
      <c r="A23" s="69"/>
      <c r="B23" s="279" t="str">
        <f t="shared" si="2"/>
        <v>13Y</v>
      </c>
      <c r="C23" s="309" t="s">
        <v>250</v>
      </c>
      <c r="D23" s="308" t="s">
        <v>251</v>
      </c>
      <c r="E23" s="306" t="str">
        <f t="shared" si="0"/>
        <v>AUD1BR3BR13Y_Quote</v>
      </c>
      <c r="F23" s="306" t="str">
        <f>_xll.qlSimpleQuote(E23,,RateTickValue,Permanent,Trigger,ObjectOverwrite)</f>
        <v>AUD1BR3BR13Y_Quote#0002</v>
      </c>
      <c r="G23" s="185" t="str">
        <f>_xll.ohRangeRetrieveError(F23)</f>
        <v/>
      </c>
      <c r="H23" s="140"/>
      <c r="J23" s="188"/>
      <c r="K23" s="344" t="s">
        <v>47</v>
      </c>
      <c r="L23" s="344" t="s">
        <v>249</v>
      </c>
      <c r="M23" s="344" t="s">
        <v>244</v>
      </c>
      <c r="N23" s="363" t="str">
        <f t="shared" si="3"/>
        <v>AUBR3AB13Y</v>
      </c>
      <c r="O23" s="345" t="str">
        <v>AUBR3AB13Y=ICAA</v>
      </c>
      <c r="P23" s="400" t="s">
        <v>255</v>
      </c>
      <c r="Q23" s="400" t="s">
        <v>255</v>
      </c>
      <c r="R23" s="395" t="e">
        <f t="shared" si="4"/>
        <v>#NUM!</v>
      </c>
      <c r="S23" s="398">
        <v>15</v>
      </c>
      <c r="T23" s="342" t="b">
        <f t="shared" si="1"/>
        <v>0</v>
      </c>
      <c r="U23" s="395">
        <v>7.875</v>
      </c>
      <c r="V23" s="395" t="e">
        <f t="shared" si="5"/>
        <v>#NUM!</v>
      </c>
      <c r="W23" s="150"/>
      <c r="X23" s="395">
        <v>7.875</v>
      </c>
      <c r="Y23" s="150"/>
      <c r="Z23" s="395">
        <v>7.875</v>
      </c>
      <c r="AA23" s="343" t="e">
        <f>_xll.qlSimpleQuoteSetValue(F23,Z23/10000,Trigger)</f>
        <v>#N/A</v>
      </c>
      <c r="AB23" s="70"/>
    </row>
    <row r="24" spans="1:28" ht="11.25" customHeight="1" x14ac:dyDescent="0.2">
      <c r="A24" s="69"/>
      <c r="B24" s="279" t="str">
        <f t="shared" si="2"/>
        <v>14Y</v>
      </c>
      <c r="C24" s="309" t="s">
        <v>250</v>
      </c>
      <c r="D24" s="308" t="s">
        <v>251</v>
      </c>
      <c r="E24" s="306" t="str">
        <f t="shared" si="0"/>
        <v>AUD1BR3BR14Y_Quote</v>
      </c>
      <c r="F24" s="306" t="str">
        <f>_xll.qlSimpleQuote(E24,,RateTickValue,Permanent,Trigger,ObjectOverwrite)</f>
        <v>AUD1BR3BR14Y_Quote#0002</v>
      </c>
      <c r="G24" s="185" t="str">
        <f>_xll.ohRangeRetrieveError(F24)</f>
        <v/>
      </c>
      <c r="H24" s="140"/>
      <c r="J24" s="188"/>
      <c r="K24" s="344" t="s">
        <v>46</v>
      </c>
      <c r="L24" s="344" t="s">
        <v>249</v>
      </c>
      <c r="M24" s="344" t="s">
        <v>244</v>
      </c>
      <c r="N24" s="363" t="str">
        <f t="shared" si="3"/>
        <v>AUBR3AB14Y</v>
      </c>
      <c r="O24" s="345" t="str">
        <v>AUBR3AB14Y=ICAA</v>
      </c>
      <c r="P24" s="400" t="s">
        <v>255</v>
      </c>
      <c r="Q24" s="400" t="s">
        <v>255</v>
      </c>
      <c r="R24" s="395" t="e">
        <f t="shared" si="4"/>
        <v>#NUM!</v>
      </c>
      <c r="S24" s="398">
        <v>16</v>
      </c>
      <c r="T24" s="342" t="b">
        <f t="shared" si="1"/>
        <v>0</v>
      </c>
      <c r="U24" s="395">
        <v>7.875</v>
      </c>
      <c r="V24" s="395" t="e">
        <f t="shared" si="5"/>
        <v>#NUM!</v>
      </c>
      <c r="W24" s="150"/>
      <c r="X24" s="395">
        <v>7.875</v>
      </c>
      <c r="Y24" s="150"/>
      <c r="Z24" s="395">
        <v>7.875</v>
      </c>
      <c r="AA24" s="343" t="e">
        <f>_xll.qlSimpleQuoteSetValue(F24,Z24/10000,Trigger)</f>
        <v>#N/A</v>
      </c>
      <c r="AB24" s="70"/>
    </row>
    <row r="25" spans="1:28" ht="11.25" customHeight="1" x14ac:dyDescent="0.2">
      <c r="A25" s="69"/>
      <c r="B25" s="279" t="str">
        <f t="shared" si="2"/>
        <v>15Y</v>
      </c>
      <c r="C25" s="309" t="s">
        <v>250</v>
      </c>
      <c r="D25" s="308" t="s">
        <v>251</v>
      </c>
      <c r="E25" s="306" t="str">
        <f t="shared" si="0"/>
        <v>AUD1BR3BR15Y_Quote</v>
      </c>
      <c r="F25" s="306" t="str">
        <f>_xll.qlSimpleQuote(E25,,RateTickValue,Permanent,Trigger,ObjectOverwrite)</f>
        <v>AUD1BR3BR15Y_Quote#0002</v>
      </c>
      <c r="G25" s="185" t="str">
        <f>_xll.ohRangeRetrieveError(F25)</f>
        <v/>
      </c>
      <c r="H25" s="140"/>
      <c r="J25" s="188"/>
      <c r="K25" s="344" t="s">
        <v>45</v>
      </c>
      <c r="L25" s="344" t="s">
        <v>249</v>
      </c>
      <c r="M25" s="344" t="s">
        <v>244</v>
      </c>
      <c r="N25" s="363" t="str">
        <f t="shared" si="3"/>
        <v>AUBR3AB15Y</v>
      </c>
      <c r="O25" s="345" t="str">
        <v>AUBR3AB15Y=ICAA</v>
      </c>
      <c r="P25" s="400">
        <v>6.375</v>
      </c>
      <c r="Q25" s="400">
        <v>9.375</v>
      </c>
      <c r="R25" s="395">
        <f t="shared" si="4"/>
        <v>7.875</v>
      </c>
      <c r="S25" s="398">
        <v>17</v>
      </c>
      <c r="T25" s="342" t="b">
        <f t="shared" si="1"/>
        <v>1</v>
      </c>
      <c r="U25" s="395">
        <v>7.875</v>
      </c>
      <c r="V25" s="395">
        <f t="shared" si="5"/>
        <v>3</v>
      </c>
      <c r="W25" s="150"/>
      <c r="X25" s="395">
        <v>7.875</v>
      </c>
      <c r="Y25" s="150"/>
      <c r="Z25" s="395">
        <v>7.875</v>
      </c>
      <c r="AA25" s="343" t="e">
        <f>_xll.qlSimpleQuoteSetValue(F25,Z25/10000,Trigger)</f>
        <v>#N/A</v>
      </c>
      <c r="AB25" s="70"/>
    </row>
    <row r="26" spans="1:28" ht="11.25" customHeight="1" x14ac:dyDescent="0.2">
      <c r="A26" s="69"/>
      <c r="B26" s="279" t="str">
        <f t="shared" si="2"/>
        <v>16Y</v>
      </c>
      <c r="C26" s="309" t="s">
        <v>250</v>
      </c>
      <c r="D26" s="308" t="s">
        <v>251</v>
      </c>
      <c r="E26" s="306" t="str">
        <f t="shared" si="0"/>
        <v>AUD1BR3BR16Y_Quote</v>
      </c>
      <c r="F26" s="306" t="str">
        <f>_xll.qlSimpleQuote(E26,,RateTickValue,Permanent,Trigger,ObjectOverwrite)</f>
        <v>AUD1BR3BR16Y_Quote#0002</v>
      </c>
      <c r="G26" s="185" t="str">
        <f>_xll.ohRangeRetrieveError(F26)</f>
        <v/>
      </c>
      <c r="H26" s="140"/>
      <c r="J26" s="188"/>
      <c r="K26" s="344" t="s">
        <v>44</v>
      </c>
      <c r="L26" s="344" t="s">
        <v>249</v>
      </c>
      <c r="M26" s="344" t="s">
        <v>244</v>
      </c>
      <c r="N26" s="363" t="str">
        <f t="shared" si="3"/>
        <v>AUBR3AB16Y</v>
      </c>
      <c r="O26" s="345" t="str">
        <v>AUBR3AB16Y=ICAA</v>
      </c>
      <c r="P26" s="400" t="s">
        <v>255</v>
      </c>
      <c r="Q26" s="400" t="s">
        <v>255</v>
      </c>
      <c r="R26" s="395" t="e">
        <f t="shared" si="4"/>
        <v>#NUM!</v>
      </c>
      <c r="S26" s="398">
        <v>18</v>
      </c>
      <c r="T26" s="342" t="b">
        <f t="shared" si="1"/>
        <v>0</v>
      </c>
      <c r="U26" s="395">
        <v>7.875</v>
      </c>
      <c r="V26" s="395" t="e">
        <f t="shared" si="5"/>
        <v>#NUM!</v>
      </c>
      <c r="W26" s="150"/>
      <c r="X26" s="395">
        <v>7.875</v>
      </c>
      <c r="Y26" s="150"/>
      <c r="Z26" s="395">
        <v>7.875</v>
      </c>
      <c r="AA26" s="343" t="e">
        <f>_xll.qlSimpleQuoteSetValue(F26,Z26/10000,Trigger)</f>
        <v>#N/A</v>
      </c>
      <c r="AB26" s="70"/>
    </row>
    <row r="27" spans="1:28" ht="11.25" customHeight="1" x14ac:dyDescent="0.2">
      <c r="A27" s="69"/>
      <c r="B27" s="279" t="str">
        <f t="shared" si="2"/>
        <v>17Y</v>
      </c>
      <c r="C27" s="309" t="s">
        <v>250</v>
      </c>
      <c r="D27" s="308" t="s">
        <v>251</v>
      </c>
      <c r="E27" s="306" t="str">
        <f t="shared" si="0"/>
        <v>AUD1BR3BR17Y_Quote</v>
      </c>
      <c r="F27" s="306" t="str">
        <f>_xll.qlSimpleQuote(E27,,RateTickValue,Permanent,Trigger,ObjectOverwrite)</f>
        <v>AUD1BR3BR17Y_Quote#0002</v>
      </c>
      <c r="G27" s="185" t="str">
        <f>_xll.ohRangeRetrieveError(F27)</f>
        <v/>
      </c>
      <c r="H27" s="140"/>
      <c r="J27" s="188"/>
      <c r="K27" s="344" t="s">
        <v>43</v>
      </c>
      <c r="L27" s="344" t="s">
        <v>249</v>
      </c>
      <c r="M27" s="344" t="s">
        <v>244</v>
      </c>
      <c r="N27" s="363" t="str">
        <f t="shared" si="3"/>
        <v>AUBR3AB17Y</v>
      </c>
      <c r="O27" s="345" t="str">
        <v>AUBR3AB17Y=ICAA</v>
      </c>
      <c r="P27" s="400" t="s">
        <v>255</v>
      </c>
      <c r="Q27" s="400" t="s">
        <v>255</v>
      </c>
      <c r="R27" s="395" t="e">
        <f t="shared" si="4"/>
        <v>#NUM!</v>
      </c>
      <c r="S27" s="398">
        <v>19</v>
      </c>
      <c r="T27" s="342" t="b">
        <f t="shared" si="1"/>
        <v>0</v>
      </c>
      <c r="U27" s="395">
        <v>7.875</v>
      </c>
      <c r="V27" s="395" t="e">
        <f t="shared" si="5"/>
        <v>#NUM!</v>
      </c>
      <c r="W27" s="150"/>
      <c r="X27" s="395">
        <v>7.875</v>
      </c>
      <c r="Y27" s="150"/>
      <c r="Z27" s="395">
        <v>7.875</v>
      </c>
      <c r="AA27" s="343" t="e">
        <f>_xll.qlSimpleQuoteSetValue(F27,Z27/10000,Trigger)</f>
        <v>#N/A</v>
      </c>
      <c r="AB27" s="70"/>
    </row>
    <row r="28" spans="1:28" ht="11.25" customHeight="1" x14ac:dyDescent="0.2">
      <c r="A28" s="69"/>
      <c r="B28" s="279" t="str">
        <f t="shared" si="2"/>
        <v>18Y</v>
      </c>
      <c r="C28" s="309" t="s">
        <v>250</v>
      </c>
      <c r="D28" s="308" t="s">
        <v>251</v>
      </c>
      <c r="E28" s="306" t="str">
        <f t="shared" si="0"/>
        <v>AUD1BR3BR18Y_Quote</v>
      </c>
      <c r="F28" s="306" t="str">
        <f>_xll.qlSimpleQuote(E28,,RateTickValue,Permanent,Trigger,ObjectOverwrite)</f>
        <v>AUD1BR3BR18Y_Quote#0002</v>
      </c>
      <c r="G28" s="185" t="str">
        <f>_xll.ohRangeRetrieveError(F28)</f>
        <v/>
      </c>
      <c r="H28" s="140"/>
      <c r="J28" s="188"/>
      <c r="K28" s="344" t="s">
        <v>42</v>
      </c>
      <c r="L28" s="344" t="s">
        <v>249</v>
      </c>
      <c r="M28" s="344" t="s">
        <v>244</v>
      </c>
      <c r="N28" s="363" t="str">
        <f t="shared" si="3"/>
        <v>AUBR3AB18Y</v>
      </c>
      <c r="O28" s="345" t="str">
        <v>AUBR3AB18Y=ICAA</v>
      </c>
      <c r="P28" s="400" t="s">
        <v>255</v>
      </c>
      <c r="Q28" s="400" t="s">
        <v>255</v>
      </c>
      <c r="R28" s="395" t="e">
        <f t="shared" si="4"/>
        <v>#NUM!</v>
      </c>
      <c r="S28" s="398">
        <v>20</v>
      </c>
      <c r="T28" s="342" t="b">
        <f t="shared" si="1"/>
        <v>0</v>
      </c>
      <c r="U28" s="395">
        <v>7.875</v>
      </c>
      <c r="V28" s="395" t="e">
        <f t="shared" si="5"/>
        <v>#NUM!</v>
      </c>
      <c r="W28" s="150"/>
      <c r="X28" s="395">
        <v>7.875</v>
      </c>
      <c r="Y28" s="150"/>
      <c r="Z28" s="395">
        <v>7.875</v>
      </c>
      <c r="AA28" s="343" t="e">
        <f>_xll.qlSimpleQuoteSetValue(F28,Z28/10000,Trigger)</f>
        <v>#N/A</v>
      </c>
      <c r="AB28" s="70"/>
    </row>
    <row r="29" spans="1:28" ht="11.25" customHeight="1" x14ac:dyDescent="0.2">
      <c r="A29" s="69"/>
      <c r="B29" s="279" t="str">
        <f t="shared" si="2"/>
        <v>19Y</v>
      </c>
      <c r="C29" s="309" t="s">
        <v>250</v>
      </c>
      <c r="D29" s="308" t="s">
        <v>251</v>
      </c>
      <c r="E29" s="306" t="str">
        <f t="shared" si="0"/>
        <v>AUD1BR3BR19Y_Quote</v>
      </c>
      <c r="F29" s="306" t="str">
        <f>_xll.qlSimpleQuote(E29,,RateTickValue,Permanent,Trigger,ObjectOverwrite)</f>
        <v>AUD1BR3BR19Y_Quote#0002</v>
      </c>
      <c r="G29" s="185" t="str">
        <f>_xll.ohRangeRetrieveError(F29)</f>
        <v/>
      </c>
      <c r="H29" s="140"/>
      <c r="J29" s="188"/>
      <c r="K29" s="344" t="s">
        <v>41</v>
      </c>
      <c r="L29" s="344" t="s">
        <v>249</v>
      </c>
      <c r="M29" s="344" t="s">
        <v>244</v>
      </c>
      <c r="N29" s="363" t="str">
        <f t="shared" si="3"/>
        <v>AUBR3AB19Y</v>
      </c>
      <c r="O29" s="345" t="str">
        <v>AUBR3AB19Y=ICAA</v>
      </c>
      <c r="P29" s="400" t="s">
        <v>255</v>
      </c>
      <c r="Q29" s="400" t="s">
        <v>255</v>
      </c>
      <c r="R29" s="395" t="e">
        <f t="shared" si="4"/>
        <v>#NUM!</v>
      </c>
      <c r="S29" s="398">
        <v>21</v>
      </c>
      <c r="T29" s="342" t="b">
        <f t="shared" si="1"/>
        <v>0</v>
      </c>
      <c r="U29" s="395">
        <v>7.875</v>
      </c>
      <c r="V29" s="395" t="e">
        <f t="shared" si="5"/>
        <v>#NUM!</v>
      </c>
      <c r="W29" s="150"/>
      <c r="X29" s="395">
        <v>7.875</v>
      </c>
      <c r="Y29" s="150"/>
      <c r="Z29" s="395">
        <v>7.875</v>
      </c>
      <c r="AA29" s="343" t="e">
        <f>_xll.qlSimpleQuoteSetValue(F29,Z29/10000,Trigger)</f>
        <v>#N/A</v>
      </c>
      <c r="AB29" s="70"/>
    </row>
    <row r="30" spans="1:28" ht="11.25" customHeight="1" x14ac:dyDescent="0.2">
      <c r="A30" s="69"/>
      <c r="B30" s="279" t="str">
        <f t="shared" si="2"/>
        <v>20Y</v>
      </c>
      <c r="C30" s="309" t="s">
        <v>250</v>
      </c>
      <c r="D30" s="308" t="s">
        <v>251</v>
      </c>
      <c r="E30" s="306" t="str">
        <f t="shared" si="0"/>
        <v>AUD1BR3BR20Y_Quote</v>
      </c>
      <c r="F30" s="306" t="str">
        <f>_xll.qlSimpleQuote(E30,,RateTickValue,Permanent,Trigger,ObjectOverwrite)</f>
        <v>AUD1BR3BR20Y_Quote#0002</v>
      </c>
      <c r="G30" s="185" t="str">
        <f>_xll.ohRangeRetrieveError(F30)</f>
        <v/>
      </c>
      <c r="H30" s="140"/>
      <c r="J30" s="188"/>
      <c r="K30" s="344" t="s">
        <v>40</v>
      </c>
      <c r="L30" s="344" t="s">
        <v>249</v>
      </c>
      <c r="M30" s="344" t="s">
        <v>244</v>
      </c>
      <c r="N30" s="363" t="str">
        <f t="shared" si="3"/>
        <v>AUBR3AB20Y</v>
      </c>
      <c r="O30" s="345" t="str">
        <v>AUBR3AB20Y=ICAA</v>
      </c>
      <c r="P30" s="400">
        <v>6.375</v>
      </c>
      <c r="Q30" s="400">
        <v>9.375</v>
      </c>
      <c r="R30" s="395">
        <f t="shared" si="4"/>
        <v>7.875</v>
      </c>
      <c r="S30" s="398">
        <v>22</v>
      </c>
      <c r="T30" s="342" t="b">
        <f t="shared" si="1"/>
        <v>1</v>
      </c>
      <c r="U30" s="395">
        <v>7.875</v>
      </c>
      <c r="V30" s="395">
        <f t="shared" si="5"/>
        <v>3</v>
      </c>
      <c r="W30" s="150"/>
      <c r="X30" s="395">
        <v>7.875</v>
      </c>
      <c r="Y30" s="150"/>
      <c r="Z30" s="395">
        <v>7.875</v>
      </c>
      <c r="AA30" s="343" t="e">
        <f>_xll.qlSimpleQuoteSetValue(F30,Z30/10000,Trigger)</f>
        <v>#N/A</v>
      </c>
      <c r="AB30" s="70"/>
    </row>
    <row r="31" spans="1:28" ht="11.25" customHeight="1" x14ac:dyDescent="0.2">
      <c r="A31" s="69"/>
      <c r="B31" s="279" t="str">
        <f t="shared" si="2"/>
        <v>21Y</v>
      </c>
      <c r="C31" s="309" t="s">
        <v>250</v>
      </c>
      <c r="D31" s="308" t="s">
        <v>251</v>
      </c>
      <c r="E31" s="306" t="str">
        <f t="shared" si="0"/>
        <v>AUD1BR3BR21Y_Quote</v>
      </c>
      <c r="F31" s="306" t="str">
        <f>_xll.qlSimpleQuote(E31,,RateTickValue,Permanent,Trigger,ObjectOverwrite)</f>
        <v>AUD1BR3BR21Y_Quote#0002</v>
      </c>
      <c r="G31" s="185" t="str">
        <f>_xll.ohRangeRetrieveError(F31)</f>
        <v/>
      </c>
      <c r="H31" s="140"/>
      <c r="J31" s="188"/>
      <c r="K31" s="344" t="s">
        <v>39</v>
      </c>
      <c r="L31" s="344" t="s">
        <v>249</v>
      </c>
      <c r="M31" s="344" t="s">
        <v>244</v>
      </c>
      <c r="N31" s="363" t="str">
        <f t="shared" si="3"/>
        <v>AUBR3AB21Y</v>
      </c>
      <c r="O31" s="345" t="str">
        <v>AUBR3AB21Y=ICAA</v>
      </c>
      <c r="P31" s="400" t="s">
        <v>255</v>
      </c>
      <c r="Q31" s="400" t="s">
        <v>255</v>
      </c>
      <c r="R31" s="395" t="e">
        <f t="shared" si="4"/>
        <v>#NUM!</v>
      </c>
      <c r="S31" s="398">
        <v>23</v>
      </c>
      <c r="T31" s="342" t="b">
        <f t="shared" si="1"/>
        <v>0</v>
      </c>
      <c r="U31" s="395">
        <v>7.875</v>
      </c>
      <c r="V31" s="395" t="e">
        <f t="shared" si="5"/>
        <v>#NUM!</v>
      </c>
      <c r="W31" s="150"/>
      <c r="X31" s="395">
        <v>7.875</v>
      </c>
      <c r="Y31" s="150"/>
      <c r="Z31" s="395">
        <v>7.875</v>
      </c>
      <c r="AA31" s="343" t="e">
        <f>_xll.qlSimpleQuoteSetValue(F31,Z31/10000,Trigger)</f>
        <v>#N/A</v>
      </c>
      <c r="AB31" s="70"/>
    </row>
    <row r="32" spans="1:28" ht="11.25" customHeight="1" x14ac:dyDescent="0.2">
      <c r="A32" s="69"/>
      <c r="B32" s="279" t="str">
        <f t="shared" si="2"/>
        <v>22Y</v>
      </c>
      <c r="C32" s="309" t="s">
        <v>250</v>
      </c>
      <c r="D32" s="308" t="s">
        <v>251</v>
      </c>
      <c r="E32" s="306" t="str">
        <f t="shared" si="0"/>
        <v>AUD1BR3BR22Y_Quote</v>
      </c>
      <c r="F32" s="306" t="str">
        <f>_xll.qlSimpleQuote(E32,,RateTickValue,Permanent,Trigger,ObjectOverwrite)</f>
        <v>AUD1BR3BR22Y_Quote#0002</v>
      </c>
      <c r="G32" s="185" t="str">
        <f>_xll.ohRangeRetrieveError(F32)</f>
        <v/>
      </c>
      <c r="H32" s="140"/>
      <c r="J32" s="188"/>
      <c r="K32" s="344" t="s">
        <v>38</v>
      </c>
      <c r="L32" s="344" t="s">
        <v>249</v>
      </c>
      <c r="M32" s="344" t="s">
        <v>244</v>
      </c>
      <c r="N32" s="363" t="str">
        <f t="shared" si="3"/>
        <v>AUBR3AB22Y</v>
      </c>
      <c r="O32" s="345" t="str">
        <v>AUBR3AB22Y=ICAA</v>
      </c>
      <c r="P32" s="400" t="s">
        <v>255</v>
      </c>
      <c r="Q32" s="400" t="s">
        <v>255</v>
      </c>
      <c r="R32" s="395" t="e">
        <f t="shared" si="4"/>
        <v>#NUM!</v>
      </c>
      <c r="S32" s="398">
        <v>24</v>
      </c>
      <c r="T32" s="342" t="b">
        <f t="shared" si="1"/>
        <v>0</v>
      </c>
      <c r="U32" s="395">
        <v>7.875</v>
      </c>
      <c r="V32" s="395" t="e">
        <f t="shared" si="5"/>
        <v>#NUM!</v>
      </c>
      <c r="W32" s="150"/>
      <c r="X32" s="395">
        <v>7.875</v>
      </c>
      <c r="Y32" s="150"/>
      <c r="Z32" s="395">
        <v>7.875</v>
      </c>
      <c r="AA32" s="343" t="e">
        <f>_xll.qlSimpleQuoteSetValue(F32,Z32/10000,Trigger)</f>
        <v>#N/A</v>
      </c>
      <c r="AB32" s="70"/>
    </row>
    <row r="33" spans="1:28" ht="11.25" customHeight="1" x14ac:dyDescent="0.2">
      <c r="A33" s="69"/>
      <c r="B33" s="279" t="str">
        <f t="shared" si="2"/>
        <v>23Y</v>
      </c>
      <c r="C33" s="309" t="s">
        <v>250</v>
      </c>
      <c r="D33" s="308" t="s">
        <v>251</v>
      </c>
      <c r="E33" s="306" t="str">
        <f t="shared" si="0"/>
        <v>AUD1BR3BR23Y_Quote</v>
      </c>
      <c r="F33" s="306" t="str">
        <f>_xll.qlSimpleQuote(E33,,RateTickValue,Permanent,Trigger,ObjectOverwrite)</f>
        <v>AUD1BR3BR23Y_Quote#0002</v>
      </c>
      <c r="G33" s="185" t="str">
        <f>_xll.ohRangeRetrieveError(F33)</f>
        <v/>
      </c>
      <c r="H33" s="140"/>
      <c r="J33" s="188"/>
      <c r="K33" s="344" t="s">
        <v>37</v>
      </c>
      <c r="L33" s="344" t="s">
        <v>249</v>
      </c>
      <c r="M33" s="344" t="s">
        <v>244</v>
      </c>
      <c r="N33" s="363" t="str">
        <f t="shared" si="3"/>
        <v>AUBR3AB23Y</v>
      </c>
      <c r="O33" s="345" t="str">
        <v>AUBR3AB23Y=ICAA</v>
      </c>
      <c r="P33" s="400" t="s">
        <v>255</v>
      </c>
      <c r="Q33" s="400" t="s">
        <v>255</v>
      </c>
      <c r="R33" s="395" t="e">
        <f t="shared" si="4"/>
        <v>#NUM!</v>
      </c>
      <c r="S33" s="398">
        <v>25</v>
      </c>
      <c r="T33" s="342" t="b">
        <f t="shared" si="1"/>
        <v>0</v>
      </c>
      <c r="U33" s="395">
        <v>7.875</v>
      </c>
      <c r="V33" s="395" t="e">
        <f t="shared" si="5"/>
        <v>#NUM!</v>
      </c>
      <c r="W33" s="150"/>
      <c r="X33" s="395">
        <v>7.875</v>
      </c>
      <c r="Y33" s="150"/>
      <c r="Z33" s="395">
        <v>7.875</v>
      </c>
      <c r="AA33" s="343" t="e">
        <f>_xll.qlSimpleQuoteSetValue(F33,Z33/10000,Trigger)</f>
        <v>#N/A</v>
      </c>
      <c r="AB33" s="70"/>
    </row>
    <row r="34" spans="1:28" ht="11.25" customHeight="1" x14ac:dyDescent="0.2">
      <c r="A34" s="69"/>
      <c r="B34" s="279" t="str">
        <f t="shared" si="2"/>
        <v>24Y</v>
      </c>
      <c r="C34" s="309" t="s">
        <v>250</v>
      </c>
      <c r="D34" s="308" t="s">
        <v>251</v>
      </c>
      <c r="E34" s="306" t="str">
        <f t="shared" si="0"/>
        <v>AUD1BR3BR24Y_Quote</v>
      </c>
      <c r="F34" s="306" t="str">
        <f>_xll.qlSimpleQuote(E34,,RateTickValue,Permanent,Trigger,ObjectOverwrite)</f>
        <v>AUD1BR3BR24Y_Quote#0002</v>
      </c>
      <c r="G34" s="185" t="str">
        <f>_xll.ohRangeRetrieveError(F34)</f>
        <v/>
      </c>
      <c r="H34" s="140"/>
      <c r="J34" s="188"/>
      <c r="K34" s="344" t="s">
        <v>36</v>
      </c>
      <c r="L34" s="344" t="s">
        <v>249</v>
      </c>
      <c r="M34" s="344" t="s">
        <v>244</v>
      </c>
      <c r="N34" s="363" t="str">
        <f t="shared" si="3"/>
        <v>AUBR3AB24Y</v>
      </c>
      <c r="O34" s="345" t="str">
        <v>AUBR3AB24Y=ICAA</v>
      </c>
      <c r="P34" s="400" t="s">
        <v>255</v>
      </c>
      <c r="Q34" s="400" t="s">
        <v>255</v>
      </c>
      <c r="R34" s="395" t="e">
        <f t="shared" si="4"/>
        <v>#NUM!</v>
      </c>
      <c r="S34" s="398">
        <v>26</v>
      </c>
      <c r="T34" s="342" t="b">
        <f t="shared" si="1"/>
        <v>0</v>
      </c>
      <c r="U34" s="395">
        <v>7.875</v>
      </c>
      <c r="V34" s="395" t="e">
        <f t="shared" si="5"/>
        <v>#NUM!</v>
      </c>
      <c r="W34" s="150"/>
      <c r="X34" s="395">
        <v>7.875</v>
      </c>
      <c r="Y34" s="150"/>
      <c r="Z34" s="395">
        <v>7.875</v>
      </c>
      <c r="AA34" s="343" t="e">
        <f>_xll.qlSimpleQuoteSetValue(F34,Z34/10000,Trigger)</f>
        <v>#N/A</v>
      </c>
      <c r="AB34" s="70"/>
    </row>
    <row r="35" spans="1:28" ht="11.25" customHeight="1" x14ac:dyDescent="0.2">
      <c r="A35" s="69"/>
      <c r="B35" s="279" t="str">
        <f t="shared" si="2"/>
        <v>25Y</v>
      </c>
      <c r="C35" s="309" t="s">
        <v>250</v>
      </c>
      <c r="D35" s="308" t="s">
        <v>251</v>
      </c>
      <c r="E35" s="306" t="str">
        <f t="shared" si="0"/>
        <v>AUD1BR3BR25Y_Quote</v>
      </c>
      <c r="F35" s="306" t="str">
        <f>_xll.qlSimpleQuote(E35,,RateTickValue,Permanent,Trigger,ObjectOverwrite)</f>
        <v>AUD1BR3BR25Y_Quote#0002</v>
      </c>
      <c r="G35" s="185" t="str">
        <f>_xll.ohRangeRetrieveError(F35)</f>
        <v/>
      </c>
      <c r="H35" s="140"/>
      <c r="J35" s="188"/>
      <c r="K35" s="344" t="s">
        <v>35</v>
      </c>
      <c r="L35" s="344" t="s">
        <v>249</v>
      </c>
      <c r="M35" s="344" t="s">
        <v>244</v>
      </c>
      <c r="N35" s="363" t="str">
        <f t="shared" si="3"/>
        <v>AUBR3AB25Y</v>
      </c>
      <c r="O35" s="345" t="str">
        <v>AUBR3AB25Y=ICAA</v>
      </c>
      <c r="P35" s="400">
        <v>6.375</v>
      </c>
      <c r="Q35" s="400">
        <v>9.375</v>
      </c>
      <c r="R35" s="395">
        <f t="shared" si="4"/>
        <v>7.875</v>
      </c>
      <c r="S35" s="398">
        <v>27</v>
      </c>
      <c r="T35" s="342" t="b">
        <f t="shared" si="1"/>
        <v>1</v>
      </c>
      <c r="U35" s="395">
        <v>7.875</v>
      </c>
      <c r="V35" s="395">
        <f t="shared" si="5"/>
        <v>3</v>
      </c>
      <c r="W35" s="150"/>
      <c r="X35" s="395">
        <v>7.875</v>
      </c>
      <c r="Y35" s="150"/>
      <c r="Z35" s="395">
        <v>7.875</v>
      </c>
      <c r="AA35" s="343" t="e">
        <f>_xll.qlSimpleQuoteSetValue(F35,Z35/10000,Trigger)</f>
        <v>#N/A</v>
      </c>
      <c r="AB35" s="70"/>
    </row>
    <row r="36" spans="1:28" ht="11.25" customHeight="1" x14ac:dyDescent="0.2">
      <c r="A36" s="69"/>
      <c r="B36" s="279" t="str">
        <f t="shared" si="2"/>
        <v>26Y</v>
      </c>
      <c r="C36" s="309" t="s">
        <v>250</v>
      </c>
      <c r="D36" s="308" t="s">
        <v>251</v>
      </c>
      <c r="E36" s="306" t="str">
        <f t="shared" si="0"/>
        <v>AUD1BR3BR26Y_Quote</v>
      </c>
      <c r="F36" s="306" t="str">
        <f>_xll.qlSimpleQuote(E36,,RateTickValue,Permanent,Trigger,ObjectOverwrite)</f>
        <v>AUD1BR3BR26Y_Quote#0002</v>
      </c>
      <c r="G36" s="185" t="str">
        <f>_xll.ohRangeRetrieveError(F36)</f>
        <v/>
      </c>
      <c r="H36" s="140"/>
      <c r="J36" s="188"/>
      <c r="K36" s="344" t="s">
        <v>34</v>
      </c>
      <c r="L36" s="344" t="s">
        <v>249</v>
      </c>
      <c r="M36" s="344" t="s">
        <v>244</v>
      </c>
      <c r="N36" s="363" t="str">
        <f t="shared" si="3"/>
        <v>AUBR3AB26Y</v>
      </c>
      <c r="O36" s="345" t="str">
        <v>AUBR3AB26Y=ICAA</v>
      </c>
      <c r="P36" s="400" t="s">
        <v>255</v>
      </c>
      <c r="Q36" s="400" t="s">
        <v>255</v>
      </c>
      <c r="R36" s="395" t="e">
        <f t="shared" si="4"/>
        <v>#NUM!</v>
      </c>
      <c r="S36" s="398">
        <v>28</v>
      </c>
      <c r="T36" s="342" t="b">
        <f t="shared" si="1"/>
        <v>0</v>
      </c>
      <c r="U36" s="395">
        <v>7.875</v>
      </c>
      <c r="V36" s="395" t="e">
        <f t="shared" si="5"/>
        <v>#NUM!</v>
      </c>
      <c r="W36" s="150"/>
      <c r="X36" s="395">
        <v>7.875</v>
      </c>
      <c r="Y36" s="150"/>
      <c r="Z36" s="395">
        <v>7.875</v>
      </c>
      <c r="AA36" s="343" t="e">
        <f>_xll.qlSimpleQuoteSetValue(F36,Z36/10000,Trigger)</f>
        <v>#N/A</v>
      </c>
      <c r="AB36" s="70"/>
    </row>
    <row r="37" spans="1:28" ht="11.25" customHeight="1" x14ac:dyDescent="0.2">
      <c r="A37" s="69"/>
      <c r="B37" s="279" t="str">
        <f t="shared" si="2"/>
        <v>27Y</v>
      </c>
      <c r="C37" s="309" t="s">
        <v>250</v>
      </c>
      <c r="D37" s="308" t="s">
        <v>251</v>
      </c>
      <c r="E37" s="306" t="str">
        <f t="shared" si="0"/>
        <v>AUD1BR3BR27Y_Quote</v>
      </c>
      <c r="F37" s="306" t="str">
        <f>_xll.qlSimpleQuote(E37,,RateTickValue,Permanent,Trigger,ObjectOverwrite)</f>
        <v>AUD1BR3BR27Y_Quote#0002</v>
      </c>
      <c r="G37" s="185" t="str">
        <f>_xll.ohRangeRetrieveError(F37)</f>
        <v/>
      </c>
      <c r="H37" s="140"/>
      <c r="J37" s="188"/>
      <c r="K37" s="344" t="s">
        <v>33</v>
      </c>
      <c r="L37" s="344" t="s">
        <v>249</v>
      </c>
      <c r="M37" s="344" t="s">
        <v>244</v>
      </c>
      <c r="N37" s="363" t="str">
        <f t="shared" si="3"/>
        <v>AUBR3AB27Y</v>
      </c>
      <c r="O37" s="345" t="str">
        <v>AUBR3AB27Y=ICAA</v>
      </c>
      <c r="P37" s="400" t="s">
        <v>255</v>
      </c>
      <c r="Q37" s="400" t="s">
        <v>255</v>
      </c>
      <c r="R37" s="395" t="e">
        <f t="shared" si="4"/>
        <v>#NUM!</v>
      </c>
      <c r="S37" s="398">
        <v>29</v>
      </c>
      <c r="T37" s="342" t="b">
        <f t="shared" si="1"/>
        <v>0</v>
      </c>
      <c r="U37" s="395">
        <v>7.875</v>
      </c>
      <c r="V37" s="395" t="e">
        <f t="shared" si="5"/>
        <v>#NUM!</v>
      </c>
      <c r="W37" s="150"/>
      <c r="X37" s="395">
        <v>7.875</v>
      </c>
      <c r="Y37" s="150"/>
      <c r="Z37" s="395">
        <v>7.875</v>
      </c>
      <c r="AA37" s="343" t="e">
        <f>_xll.qlSimpleQuoteSetValue(F37,Z37/10000,Trigger)</f>
        <v>#N/A</v>
      </c>
      <c r="AB37" s="70"/>
    </row>
    <row r="38" spans="1:28" ht="11.25" customHeight="1" x14ac:dyDescent="0.2">
      <c r="A38" s="69"/>
      <c r="B38" s="279" t="str">
        <f t="shared" si="2"/>
        <v>28Y</v>
      </c>
      <c r="C38" s="309" t="s">
        <v>250</v>
      </c>
      <c r="D38" s="308" t="s">
        <v>251</v>
      </c>
      <c r="E38" s="306" t="str">
        <f t="shared" si="0"/>
        <v>AUD1BR3BR28Y_Quote</v>
      </c>
      <c r="F38" s="306" t="str">
        <f>_xll.qlSimpleQuote(E38,,RateTickValue,Permanent,Trigger,ObjectOverwrite)</f>
        <v>AUD1BR3BR28Y_Quote#0002</v>
      </c>
      <c r="G38" s="185" t="str">
        <f>_xll.ohRangeRetrieveError(F38)</f>
        <v/>
      </c>
      <c r="H38" s="140"/>
      <c r="J38" s="188"/>
      <c r="K38" s="344" t="s">
        <v>32</v>
      </c>
      <c r="L38" s="344" t="s">
        <v>249</v>
      </c>
      <c r="M38" s="344" t="s">
        <v>244</v>
      </c>
      <c r="N38" s="363" t="str">
        <f t="shared" si="3"/>
        <v>AUBR3AB28Y</v>
      </c>
      <c r="O38" s="345" t="str">
        <v>AUBR3AB28Y=ICAA</v>
      </c>
      <c r="P38" s="400" t="s">
        <v>255</v>
      </c>
      <c r="Q38" s="400" t="s">
        <v>255</v>
      </c>
      <c r="R38" s="395" t="e">
        <f t="shared" si="4"/>
        <v>#NUM!</v>
      </c>
      <c r="S38" s="398">
        <v>30</v>
      </c>
      <c r="T38" s="342" t="b">
        <f t="shared" si="1"/>
        <v>0</v>
      </c>
      <c r="U38" s="395">
        <v>7.875</v>
      </c>
      <c r="V38" s="395" t="e">
        <f t="shared" si="5"/>
        <v>#NUM!</v>
      </c>
      <c r="W38" s="150"/>
      <c r="X38" s="395">
        <v>7.875</v>
      </c>
      <c r="Y38" s="150"/>
      <c r="Z38" s="395">
        <v>7.875</v>
      </c>
      <c r="AA38" s="343" t="e">
        <f>_xll.qlSimpleQuoteSetValue(F38,Z38/10000,Trigger)</f>
        <v>#N/A</v>
      </c>
      <c r="AB38" s="70"/>
    </row>
    <row r="39" spans="1:28" ht="11.25" customHeight="1" x14ac:dyDescent="0.2">
      <c r="A39" s="69"/>
      <c r="B39" s="279" t="str">
        <f t="shared" si="2"/>
        <v>29Y</v>
      </c>
      <c r="C39" s="309" t="s">
        <v>250</v>
      </c>
      <c r="D39" s="308" t="s">
        <v>251</v>
      </c>
      <c r="E39" s="306" t="str">
        <f t="shared" si="0"/>
        <v>AUD1BR3BR29Y_Quote</v>
      </c>
      <c r="F39" s="306" t="str">
        <f>_xll.qlSimpleQuote(E39,,RateTickValue,Permanent,Trigger,ObjectOverwrite)</f>
        <v>AUD1BR3BR29Y_Quote#0002</v>
      </c>
      <c r="G39" s="185" t="str">
        <f>_xll.ohRangeRetrieveError(F39)</f>
        <v/>
      </c>
      <c r="H39" s="140"/>
      <c r="J39" s="188"/>
      <c r="K39" s="344" t="s">
        <v>31</v>
      </c>
      <c r="L39" s="344" t="s">
        <v>249</v>
      </c>
      <c r="M39" s="344" t="s">
        <v>244</v>
      </c>
      <c r="N39" s="363" t="str">
        <f t="shared" si="3"/>
        <v>AUBR3AB29Y</v>
      </c>
      <c r="O39" s="345" t="str">
        <v>AUBR3AB29Y=ICAA</v>
      </c>
      <c r="P39" s="400" t="s">
        <v>255</v>
      </c>
      <c r="Q39" s="400" t="s">
        <v>255</v>
      </c>
      <c r="R39" s="395" t="e">
        <f t="shared" si="4"/>
        <v>#NUM!</v>
      </c>
      <c r="S39" s="398">
        <v>35</v>
      </c>
      <c r="T39" s="342" t="b">
        <f t="shared" si="1"/>
        <v>0</v>
      </c>
      <c r="U39" s="395">
        <v>7.875</v>
      </c>
      <c r="V39" s="395" t="e">
        <f t="shared" si="5"/>
        <v>#NUM!</v>
      </c>
      <c r="W39" s="150"/>
      <c r="X39" s="395">
        <v>7.875</v>
      </c>
      <c r="Y39" s="150"/>
      <c r="Z39" s="395">
        <v>7.875</v>
      </c>
      <c r="AA39" s="343" t="e">
        <f>_xll.qlSimpleQuoteSetValue(F39,Z39/10000,Trigger)</f>
        <v>#N/A</v>
      </c>
      <c r="AB39" s="70"/>
    </row>
    <row r="40" spans="1:28" ht="11.25" customHeight="1" x14ac:dyDescent="0.2">
      <c r="A40" s="69"/>
      <c r="B40" s="279" t="str">
        <f t="shared" si="2"/>
        <v>30Y</v>
      </c>
      <c r="C40" s="309" t="s">
        <v>250</v>
      </c>
      <c r="D40" s="308" t="s">
        <v>251</v>
      </c>
      <c r="E40" s="306" t="str">
        <f t="shared" si="0"/>
        <v>AUD1BR3BR30Y_Quote</v>
      </c>
      <c r="F40" s="306" t="str">
        <f>_xll.qlSimpleQuote(E40,,RateTickValue,Permanent,Trigger,ObjectOverwrite)</f>
        <v>AUD1BR3BR30Y_Quote#0002</v>
      </c>
      <c r="G40" s="185" t="str">
        <f>_xll.ohRangeRetrieveError(F40)</f>
        <v/>
      </c>
      <c r="H40" s="140"/>
      <c r="J40" s="188"/>
      <c r="K40" s="344" t="s">
        <v>30</v>
      </c>
      <c r="L40" s="344" t="s">
        <v>249</v>
      </c>
      <c r="M40" s="344" t="s">
        <v>244</v>
      </c>
      <c r="N40" s="363" t="str">
        <f t="shared" si="3"/>
        <v>AUBR3AB30Y</v>
      </c>
      <c r="O40" s="345" t="str">
        <v>AUBR3AB30Y=ICAA</v>
      </c>
      <c r="P40" s="400">
        <v>6.375</v>
      </c>
      <c r="Q40" s="400">
        <v>9.375</v>
      </c>
      <c r="R40" s="395">
        <f t="shared" si="4"/>
        <v>7.875</v>
      </c>
      <c r="S40" s="398">
        <v>40</v>
      </c>
      <c r="T40" s="342" t="b">
        <f t="shared" si="1"/>
        <v>1</v>
      </c>
      <c r="U40" s="395">
        <v>7.875</v>
      </c>
      <c r="V40" s="395">
        <f t="shared" si="5"/>
        <v>3</v>
      </c>
      <c r="W40" s="150"/>
      <c r="X40" s="395">
        <v>7.875</v>
      </c>
      <c r="Y40" s="150"/>
      <c r="Z40" s="395">
        <v>7.875</v>
      </c>
      <c r="AA40" s="343" t="e">
        <f>_xll.qlSimpleQuoteSetValue(F40,Z40/10000,Trigger)</f>
        <v>#N/A</v>
      </c>
      <c r="AB40" s="70"/>
    </row>
    <row r="41" spans="1:28" ht="11.25" customHeight="1" x14ac:dyDescent="0.2">
      <c r="A41" s="69"/>
      <c r="B41" s="279" t="str">
        <f t="shared" si="2"/>
        <v>35Y</v>
      </c>
      <c r="C41" s="309" t="s">
        <v>250</v>
      </c>
      <c r="D41" s="308" t="s">
        <v>251</v>
      </c>
      <c r="E41" s="306" t="str">
        <f t="shared" si="0"/>
        <v>AUD1BR3BR35Y_Quote</v>
      </c>
      <c r="F41" s="306" t="str">
        <f>_xll.qlSimpleQuote(E41,,RateTickValue,Permanent,Trigger,ObjectOverwrite)</f>
        <v>AUD1BR3BR35Y_Quote#0002</v>
      </c>
      <c r="G41" s="185" t="str">
        <f>_xll.ohRangeRetrieveError(F41)</f>
        <v/>
      </c>
      <c r="H41" s="140"/>
      <c r="J41" s="188"/>
      <c r="K41" s="344" t="s">
        <v>29</v>
      </c>
      <c r="L41" s="344" t="s">
        <v>249</v>
      </c>
      <c r="M41" s="344" t="s">
        <v>244</v>
      </c>
      <c r="N41" s="363" t="str">
        <f t="shared" si="3"/>
        <v>AUBR3AB35Y</v>
      </c>
      <c r="O41" s="345" t="str">
        <v>AUBR3AB35Y=ICAA</v>
      </c>
      <c r="P41" s="400" t="s">
        <v>255</v>
      </c>
      <c r="Q41" s="400" t="s">
        <v>255</v>
      </c>
      <c r="R41" s="395" t="e">
        <f t="shared" si="4"/>
        <v>#NUM!</v>
      </c>
      <c r="S41" s="398">
        <v>50</v>
      </c>
      <c r="T41" s="342" t="b">
        <f t="shared" si="1"/>
        <v>0</v>
      </c>
      <c r="U41" s="189">
        <f>U40</f>
        <v>7.875</v>
      </c>
      <c r="V41" s="395" t="e">
        <f t="shared" si="5"/>
        <v>#NUM!</v>
      </c>
      <c r="W41" s="152"/>
      <c r="X41" s="189">
        <v>7.875</v>
      </c>
      <c r="Y41" s="152"/>
      <c r="Z41" s="189">
        <v>7.875</v>
      </c>
      <c r="AA41" s="343" t="e">
        <f>_xll.qlSimpleQuoteSetValue(F41,Z41/10000,Trigger)</f>
        <v>#N/A</v>
      </c>
      <c r="AB41" s="70"/>
    </row>
    <row r="42" spans="1:28" ht="11.25" customHeight="1" x14ac:dyDescent="0.2">
      <c r="A42" s="69"/>
      <c r="B42" s="280" t="str">
        <f t="shared" si="2"/>
        <v>40Y</v>
      </c>
      <c r="C42" s="311" t="s">
        <v>250</v>
      </c>
      <c r="D42" s="314" t="s">
        <v>251</v>
      </c>
      <c r="E42" s="312" t="str">
        <f t="shared" si="0"/>
        <v>AUD1BR3BR40Y_Quote</v>
      </c>
      <c r="F42" s="312" t="str">
        <f>_xll.qlSimpleQuote(E42,,RateTickValue,Permanent,Trigger,ObjectOverwrite)</f>
        <v>AUD1BR3BR40Y_Quote#0002</v>
      </c>
      <c r="G42" s="186" t="str">
        <f>_xll.ohRangeRetrieveError(F42)</f>
        <v/>
      </c>
      <c r="H42" s="140"/>
      <c r="J42" s="188"/>
      <c r="K42" s="347" t="s">
        <v>28</v>
      </c>
      <c r="L42" s="347" t="s">
        <v>249</v>
      </c>
      <c r="M42" s="347" t="s">
        <v>244</v>
      </c>
      <c r="N42" s="367" t="str">
        <f t="shared" si="3"/>
        <v>AUBR3AB40Y</v>
      </c>
      <c r="O42" s="348" t="str">
        <v>AUBR3AB40Y=ICAA</v>
      </c>
      <c r="P42" s="401" t="s">
        <v>255</v>
      </c>
      <c r="Q42" s="401" t="s">
        <v>255</v>
      </c>
      <c r="R42" s="399" t="e">
        <f t="shared" si="4"/>
        <v>#NUM!</v>
      </c>
      <c r="S42" s="403">
        <v>60</v>
      </c>
      <c r="T42" s="349" t="b">
        <f t="shared" si="1"/>
        <v>0</v>
      </c>
      <c r="U42" s="190">
        <f>U40</f>
        <v>7.875</v>
      </c>
      <c r="V42" s="399" t="e">
        <f t="shared" si="5"/>
        <v>#NUM!</v>
      </c>
      <c r="W42" s="152"/>
      <c r="X42" s="190">
        <v>7.875</v>
      </c>
      <c r="Y42" s="152"/>
      <c r="Z42" s="190">
        <v>7.875</v>
      </c>
      <c r="AA42" s="350" t="e">
        <f>_xll.qlSimpleQuoteSetValue(F42,Z42/10000,Trigger)</f>
        <v>#N/A</v>
      </c>
      <c r="AB42" s="70"/>
    </row>
    <row r="43" spans="1:28" ht="11.25" customHeight="1" x14ac:dyDescent="0.2">
      <c r="A43" s="141"/>
      <c r="B43" s="142"/>
      <c r="C43" s="142"/>
      <c r="D43" s="142"/>
      <c r="E43" s="142"/>
      <c r="F43" s="143"/>
      <c r="G43" s="143"/>
      <c r="H43" s="144"/>
      <c r="J43" s="141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252"/>
      <c r="AB43" s="170"/>
    </row>
  </sheetData>
  <conditionalFormatting sqref="AA5:AA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C43"/>
  <sheetViews>
    <sheetView showGridLines="0" topLeftCell="I1" workbookViewId="0">
      <selection activeCell="AA2" sqref="AA2"/>
    </sheetView>
  </sheetViews>
  <sheetFormatPr defaultRowHeight="11.25" outlineLevelCol="1" x14ac:dyDescent="0.2"/>
  <cols>
    <col min="1" max="1" width="2.7109375" style="153" hidden="1" customWidth="1" outlineLevel="1"/>
    <col min="2" max="2" width="4.7109375" style="153" hidden="1" customWidth="1" outlineLevel="1"/>
    <col min="3" max="4" width="3" style="153" hidden="1" customWidth="1" outlineLevel="1"/>
    <col min="5" max="5" width="16.7109375" style="153" hidden="1" customWidth="1" outlineLevel="1"/>
    <col min="6" max="6" width="22.7109375" style="154" hidden="1" customWidth="1" outlineLevel="1"/>
    <col min="7" max="7" width="20.7109375" style="153" hidden="1" customWidth="1" outlineLevel="1"/>
    <col min="8" max="8" width="2.7109375" style="153" hidden="1" customWidth="1" outlineLevel="1"/>
    <col min="9" max="9" width="2.7109375" style="153" customWidth="1" collapsed="1"/>
    <col min="10" max="10" width="2.7109375" style="153" customWidth="1"/>
    <col min="11" max="11" width="3.7109375" style="153" customWidth="1"/>
    <col min="12" max="12" width="3" style="153" customWidth="1"/>
    <col min="13" max="13" width="4" style="153" bestFit="1" customWidth="1"/>
    <col min="14" max="14" width="11.7109375" style="153" customWidth="1"/>
    <col min="15" max="15" width="16.7109375" style="153" customWidth="1"/>
    <col min="16" max="18" width="10.7109375" style="153" customWidth="1"/>
    <col min="19" max="20" width="10.7109375" style="153" hidden="1" customWidth="1" outlineLevel="1"/>
    <col min="21" max="21" width="10.7109375" style="153" customWidth="1" collapsed="1"/>
    <col min="22" max="22" width="10.7109375" style="153" customWidth="1"/>
    <col min="23" max="23" width="2.7109375" style="153" customWidth="1"/>
    <col min="24" max="24" width="10.7109375" style="153" customWidth="1"/>
    <col min="25" max="25" width="2.7109375" style="153" customWidth="1"/>
    <col min="26" max="27" width="10.7109375" style="153" customWidth="1"/>
    <col min="28" max="29" width="2.7109375" style="153" customWidth="1"/>
    <col min="30" max="16384" width="9.140625" style="153"/>
  </cols>
  <sheetData>
    <row r="1" spans="1:29" x14ac:dyDescent="0.2">
      <c r="A1" s="115"/>
      <c r="B1" s="106"/>
      <c r="C1" s="106"/>
      <c r="D1" s="106"/>
      <c r="E1" s="106"/>
      <c r="F1" s="120"/>
      <c r="G1" s="106"/>
      <c r="H1" s="107"/>
      <c r="J1" s="115" t="s">
        <v>199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138"/>
    </row>
    <row r="2" spans="1:29" x14ac:dyDescent="0.2">
      <c r="A2" s="108"/>
      <c r="B2" s="109"/>
      <c r="C2" s="109"/>
      <c r="D2" s="109"/>
      <c r="E2" s="109"/>
      <c r="F2" s="122"/>
      <c r="G2" s="109"/>
      <c r="H2" s="110"/>
      <c r="J2" s="139"/>
      <c r="K2" s="49"/>
      <c r="L2" s="49"/>
      <c r="M2" s="49"/>
      <c r="N2" s="49"/>
      <c r="O2" s="172" t="str">
        <f>VLOOKUP($J$1,AreaTable,AreaIndex,0)</f>
        <v>ICAP Australia</v>
      </c>
      <c r="P2" s="49"/>
      <c r="Q2" s="172" t="s">
        <v>256</v>
      </c>
      <c r="R2" s="48" t="b">
        <f t="array" ref="R2">AND(_xll.ohFilter(Q5:Q42,ISNUMBER(Q5:Q42))=0)</f>
        <v>0</v>
      </c>
      <c r="S2" s="49"/>
      <c r="T2" s="49"/>
      <c r="U2" s="7"/>
      <c r="V2" s="49"/>
      <c r="W2" s="49"/>
      <c r="X2" s="49"/>
      <c r="Y2" s="49"/>
      <c r="Z2" s="49"/>
      <c r="AA2" s="402">
        <f>_xll.ohTrigger(AA5:AA42)</f>
        <v>0</v>
      </c>
      <c r="AB2" s="140"/>
    </row>
    <row r="3" spans="1:29" x14ac:dyDescent="0.2">
      <c r="A3" s="111"/>
      <c r="B3" s="7"/>
      <c r="C3" s="7"/>
      <c r="D3" s="7"/>
      <c r="E3" s="109"/>
      <c r="F3" s="122"/>
      <c r="G3" s="109"/>
      <c r="H3" s="140"/>
      <c r="J3" s="69"/>
      <c r="K3" s="49"/>
      <c r="L3" s="7"/>
      <c r="M3" s="7"/>
      <c r="N3" s="7"/>
      <c r="O3" s="49"/>
      <c r="P3" s="7"/>
      <c r="Q3" s="7"/>
      <c r="R3" s="7"/>
      <c r="S3" s="7" t="str">
        <f>_xll.qlInterpolation(,InterpolationType,_xll.ohFilter(S5:S42,T5:T42),_xll.ohFilter(R5:R42,T5:T42))</f>
        <v>obj_0057f#0003</v>
      </c>
      <c r="T3" s="7"/>
      <c r="U3" s="7"/>
      <c r="V3" s="49"/>
      <c r="W3" s="49"/>
      <c r="X3" s="49"/>
      <c r="Y3" s="49"/>
      <c r="Z3" s="7"/>
      <c r="AA3" s="7"/>
      <c r="AB3" s="70"/>
    </row>
    <row r="4" spans="1:29" ht="22.5" customHeight="1" x14ac:dyDescent="0.2">
      <c r="A4" s="69"/>
      <c r="B4" s="84"/>
      <c r="C4" s="84"/>
      <c r="D4" s="84"/>
      <c r="E4" s="85" t="s">
        <v>190</v>
      </c>
      <c r="F4" s="85" t="s">
        <v>191</v>
      </c>
      <c r="G4" s="136" t="s">
        <v>203</v>
      </c>
      <c r="H4" s="140"/>
      <c r="J4" s="182"/>
      <c r="K4" s="172"/>
      <c r="L4" s="86"/>
      <c r="M4" s="86"/>
      <c r="N4" s="86" t="s">
        <v>205</v>
      </c>
      <c r="O4" s="89" t="str">
        <f>_xll.RData(O5:O42,P4:Q4,"RTFEED:IDN",ReutersRtMode,,P5)</f>
        <v>Not Signed In</v>
      </c>
      <c r="P4" s="71" t="s">
        <v>103</v>
      </c>
      <c r="Q4" s="71" t="s">
        <v>102</v>
      </c>
      <c r="R4" s="71" t="s">
        <v>122</v>
      </c>
      <c r="S4" s="71" t="s">
        <v>208</v>
      </c>
      <c r="T4" s="71" t="s">
        <v>207</v>
      </c>
      <c r="U4" s="72" t="s">
        <v>206</v>
      </c>
      <c r="V4" s="71" t="s">
        <v>204</v>
      </c>
      <c r="W4" s="49"/>
      <c r="X4" s="71" t="s">
        <v>115</v>
      </c>
      <c r="Y4" s="49"/>
      <c r="Z4" s="86" t="s">
        <v>114</v>
      </c>
      <c r="AA4" s="86" t="s">
        <v>113</v>
      </c>
      <c r="AB4" s="70"/>
    </row>
    <row r="5" spans="1:29" s="166" customFormat="1" ht="11.25" customHeight="1" x14ac:dyDescent="0.25">
      <c r="A5" s="69"/>
      <c r="B5" s="278" t="str">
        <f>K5</f>
        <v>6M</v>
      </c>
      <c r="C5" s="315" t="s">
        <v>251</v>
      </c>
      <c r="D5" s="316" t="s">
        <v>252</v>
      </c>
      <c r="E5" s="313" t="str">
        <f t="shared" ref="E5:E42" si="0">IF(ISBLANK(C5),"#",Currency&amp;$C5&amp;$D5&amp;$B5&amp;QuoteSuffix)</f>
        <v>AUD3BR6BR6M_Quote</v>
      </c>
      <c r="F5" s="313" t="str">
        <f>_xll.qlSimpleQuote(E5,,RateTickValue,Permanent,Trigger,ObjectOverwrite)</f>
        <v>AUD3BR6BR6M_Quote#0002</v>
      </c>
      <c r="G5" s="184" t="str">
        <f>_xll.ohRangeRetrieveError(F5)</f>
        <v/>
      </c>
      <c r="H5" s="140"/>
      <c r="I5" s="153"/>
      <c r="J5" s="187"/>
      <c r="K5" s="344" t="s">
        <v>14</v>
      </c>
      <c r="L5" s="344" t="s">
        <v>249</v>
      </c>
      <c r="M5" s="344" t="s">
        <v>247</v>
      </c>
      <c r="N5" s="363" t="str">
        <f t="shared" ref="N5:N42" si="1">IF(Contributor="ICAP LN","AU"&amp;L5&amp;M5&amp;K5,"AU"&amp;L5&amp;M5&amp;K5)</f>
        <v>AUBR6AB6M</v>
      </c>
      <c r="O5" s="345" t="str">
        <f t="array" ref="O5:O42">Instrments&amp;"="&amp;VLOOKUP(Contributor,ContributorTable,2,FALSE)</f>
        <v>AUBR6AB6M=ICAA</v>
      </c>
      <c r="P5" s="400">
        <v>10.5</v>
      </c>
      <c r="Q5" s="400">
        <v>12.5</v>
      </c>
      <c r="R5" s="395">
        <f>IF($R$2,IF(ISNUMBER(P5),P5,#NUM!),IFERROR(AVERAGE(P5:Q5),#NUM!))</f>
        <v>11.5</v>
      </c>
      <c r="S5" s="396">
        <v>0.5</v>
      </c>
      <c r="T5" s="342" t="b">
        <f t="shared" ref="T5:T42" si="2">IF(ISNUMBER(R5),TRUE,FALSE)</f>
        <v>1</v>
      </c>
      <c r="U5" s="395">
        <f t="array" ref="U5:U38">_xll.qlInterpolationInterpolate(S3,S5:S42)</f>
        <v>11.5</v>
      </c>
      <c r="V5" s="395">
        <f>(R5-P5)*2</f>
        <v>2</v>
      </c>
      <c r="W5" s="150"/>
      <c r="X5" s="395">
        <v>11.5</v>
      </c>
      <c r="Y5" s="150"/>
      <c r="Z5" s="397">
        <f t="array" ref="Z5:Z42">QuoteStatic</f>
        <v>11.5</v>
      </c>
      <c r="AA5" s="346" t="e">
        <f>_xll.qlSimpleQuoteSetValue(F5,Z5/10000,Trigger)</f>
        <v>#N/A</v>
      </c>
      <c r="AB5" s="70"/>
      <c r="AC5" s="153"/>
    </row>
    <row r="6" spans="1:29" s="166" customFormat="1" ht="11.25" customHeight="1" x14ac:dyDescent="0.25">
      <c r="A6" s="69"/>
      <c r="B6" s="279" t="str">
        <f t="shared" ref="B6:B42" si="3">K6</f>
        <v>1Y</v>
      </c>
      <c r="C6" s="309" t="s">
        <v>251</v>
      </c>
      <c r="D6" s="308" t="s">
        <v>252</v>
      </c>
      <c r="E6" s="306" t="str">
        <f t="shared" si="0"/>
        <v>AUD3BR6BR1Y_Quote</v>
      </c>
      <c r="F6" s="306" t="str">
        <f>_xll.qlSimpleQuote(E6,,RateTickValue,Permanent,Trigger,ObjectOverwrite)</f>
        <v>AUD3BR6BR1Y_Quote#0002</v>
      </c>
      <c r="G6" s="185" t="str">
        <f>_xll.ohRangeRetrieveError(F6)</f>
        <v/>
      </c>
      <c r="H6" s="140"/>
      <c r="I6" s="153"/>
      <c r="J6" s="187"/>
      <c r="K6" s="344" t="s">
        <v>8</v>
      </c>
      <c r="L6" s="344" t="s">
        <v>249</v>
      </c>
      <c r="M6" s="344" t="s">
        <v>247</v>
      </c>
      <c r="N6" s="363" t="str">
        <f t="shared" si="1"/>
        <v>AUBR6AB1Y</v>
      </c>
      <c r="O6" s="345" t="str">
        <v>AUBR6AB1Y=ICAA</v>
      </c>
      <c r="P6" s="400">
        <v>11</v>
      </c>
      <c r="Q6" s="400">
        <v>13</v>
      </c>
      <c r="R6" s="395">
        <f t="shared" ref="R6:R42" si="4">IF($R$2,IF(ISNUMBER(P6),P6,#NUM!),IFERROR(AVERAGE(P6:Q6),#NUM!))</f>
        <v>12</v>
      </c>
      <c r="S6" s="396">
        <v>1</v>
      </c>
      <c r="T6" s="342" t="b">
        <f t="shared" si="2"/>
        <v>1</v>
      </c>
      <c r="U6" s="395">
        <v>12</v>
      </c>
      <c r="V6" s="395">
        <f t="shared" ref="V6:V42" si="5">(R6-P6)*2</f>
        <v>2</v>
      </c>
      <c r="W6" s="150"/>
      <c r="X6" s="395">
        <v>12</v>
      </c>
      <c r="Y6" s="150"/>
      <c r="Z6" s="395">
        <v>12</v>
      </c>
      <c r="AA6" s="343" t="e">
        <f>_xll.qlSimpleQuoteSetValue(F6,Z6/10000,Trigger)</f>
        <v>#N/A</v>
      </c>
      <c r="AB6" s="70"/>
      <c r="AC6" s="153"/>
    </row>
    <row r="7" spans="1:29" s="166" customFormat="1" ht="11.25" customHeight="1" x14ac:dyDescent="0.25">
      <c r="A7" s="69"/>
      <c r="B7" s="279" t="str">
        <f t="shared" si="3"/>
        <v>15M</v>
      </c>
      <c r="C7" s="309" t="s">
        <v>251</v>
      </c>
      <c r="D7" s="308" t="s">
        <v>252</v>
      </c>
      <c r="E7" s="306" t="str">
        <f t="shared" si="0"/>
        <v>AUD3BR6BR15M_Quote</v>
      </c>
      <c r="F7" s="306" t="str">
        <f>_xll.qlSimpleQuote(E7,,RateTickValue,Permanent,Trigger,ObjectOverwrite)</f>
        <v>AUD3BR6BR15M_Quote#0002</v>
      </c>
      <c r="G7" s="185" t="str">
        <f>_xll.ohRangeRetrieveError(F7)</f>
        <v/>
      </c>
      <c r="H7" s="140"/>
      <c r="J7" s="187"/>
      <c r="K7" s="344" t="s">
        <v>66</v>
      </c>
      <c r="L7" s="344" t="s">
        <v>249</v>
      </c>
      <c r="M7" s="344" t="s">
        <v>247</v>
      </c>
      <c r="N7" s="363" t="str">
        <f t="shared" si="1"/>
        <v>AUBR6AB15M</v>
      </c>
      <c r="O7" s="345" t="str">
        <v>AUBR6AB15M=ICAA</v>
      </c>
      <c r="P7" s="400" t="s">
        <v>255</v>
      </c>
      <c r="Q7" s="400" t="s">
        <v>255</v>
      </c>
      <c r="R7" s="395" t="e">
        <f t="shared" si="4"/>
        <v>#NUM!</v>
      </c>
      <c r="S7" s="396">
        <v>1.25</v>
      </c>
      <c r="T7" s="342" t="b">
        <f t="shared" si="2"/>
        <v>0</v>
      </c>
      <c r="U7" s="395">
        <v>12.044030710721875</v>
      </c>
      <c r="V7" s="395" t="e">
        <f t="shared" si="5"/>
        <v>#NUM!</v>
      </c>
      <c r="W7" s="150"/>
      <c r="X7" s="395">
        <v>12.044030710721875</v>
      </c>
      <c r="Y7" s="150"/>
      <c r="Z7" s="395">
        <v>12.044030710721875</v>
      </c>
      <c r="AA7" s="343" t="e">
        <f>_xll.qlSimpleQuoteSetValue(F7,Z7/10000,Trigger)</f>
        <v>#N/A</v>
      </c>
      <c r="AB7" s="70"/>
      <c r="AC7" s="153"/>
    </row>
    <row r="8" spans="1:29" ht="11.25" customHeight="1" x14ac:dyDescent="0.25">
      <c r="A8" s="69"/>
      <c r="B8" s="279" t="str">
        <f t="shared" si="3"/>
        <v>18M</v>
      </c>
      <c r="C8" s="309" t="s">
        <v>251</v>
      </c>
      <c r="D8" s="308" t="s">
        <v>252</v>
      </c>
      <c r="E8" s="306" t="str">
        <f t="shared" si="0"/>
        <v>AUD3BR6BR18M_Quote</v>
      </c>
      <c r="F8" s="306" t="str">
        <f>_xll.qlSimpleQuote(E8,,RateTickValue,Permanent,Trigger,ObjectOverwrite)</f>
        <v>AUD3BR6BR18M_Quote#0002</v>
      </c>
      <c r="G8" s="185" t="str">
        <f>_xll.ohRangeRetrieveError(F8)</f>
        <v/>
      </c>
      <c r="H8" s="140"/>
      <c r="I8" s="166"/>
      <c r="J8" s="188"/>
      <c r="K8" s="344" t="s">
        <v>65</v>
      </c>
      <c r="L8" s="344" t="s">
        <v>249</v>
      </c>
      <c r="M8" s="344" t="s">
        <v>247</v>
      </c>
      <c r="N8" s="363" t="str">
        <f t="shared" si="1"/>
        <v>AUBR6AB18M</v>
      </c>
      <c r="O8" s="345" t="str">
        <v>AUBR6AB18M=ICAA</v>
      </c>
      <c r="P8" s="400" t="s">
        <v>255</v>
      </c>
      <c r="Q8" s="400" t="s">
        <v>255</v>
      </c>
      <c r="R8" s="395" t="e">
        <f t="shared" si="4"/>
        <v>#NUM!</v>
      </c>
      <c r="S8" s="396">
        <v>1.5</v>
      </c>
      <c r="T8" s="342" t="b">
        <f t="shared" si="2"/>
        <v>0</v>
      </c>
      <c r="U8" s="395">
        <v>11.947436421443751</v>
      </c>
      <c r="V8" s="395" t="e">
        <f t="shared" si="5"/>
        <v>#NUM!</v>
      </c>
      <c r="W8" s="150"/>
      <c r="X8" s="395">
        <v>11.947436421443751</v>
      </c>
      <c r="Y8" s="150"/>
      <c r="Z8" s="395">
        <v>11.947436421443751</v>
      </c>
      <c r="AA8" s="343" t="e">
        <f>_xll.qlSimpleQuoteSetValue(F8,Z8/10000,Trigger)</f>
        <v>#N/A</v>
      </c>
      <c r="AB8" s="70"/>
    </row>
    <row r="9" spans="1:29" ht="11.25" customHeight="1" x14ac:dyDescent="0.25">
      <c r="A9" s="69"/>
      <c r="B9" s="279" t="str">
        <f t="shared" si="3"/>
        <v>21M</v>
      </c>
      <c r="C9" s="309" t="s">
        <v>251</v>
      </c>
      <c r="D9" s="308" t="s">
        <v>252</v>
      </c>
      <c r="E9" s="306" t="str">
        <f t="shared" si="0"/>
        <v>AUD3BR6BR21M_Quote</v>
      </c>
      <c r="F9" s="306" t="str">
        <f>_xll.qlSimpleQuote(E9,,RateTickValue,Permanent,Trigger,ObjectOverwrite)</f>
        <v>AUD3BR6BR21M_Quote#0002</v>
      </c>
      <c r="G9" s="185" t="str">
        <f>_xll.ohRangeRetrieveError(F9)</f>
        <v/>
      </c>
      <c r="H9" s="140"/>
      <c r="I9" s="166"/>
      <c r="J9" s="188"/>
      <c r="K9" s="344" t="s">
        <v>64</v>
      </c>
      <c r="L9" s="344" t="s">
        <v>249</v>
      </c>
      <c r="M9" s="344" t="s">
        <v>247</v>
      </c>
      <c r="N9" s="363" t="str">
        <f t="shared" si="1"/>
        <v>AUBR6AB21M</v>
      </c>
      <c r="O9" s="345" t="str">
        <v>AUBR6AB21M=ICAA</v>
      </c>
      <c r="P9" s="400" t="s">
        <v>255</v>
      </c>
      <c r="Q9" s="400" t="s">
        <v>255</v>
      </c>
      <c r="R9" s="395" t="e">
        <f t="shared" si="4"/>
        <v>#NUM!</v>
      </c>
      <c r="S9" s="396">
        <v>1.75</v>
      </c>
      <c r="T9" s="342" t="b">
        <f t="shared" si="2"/>
        <v>0</v>
      </c>
      <c r="U9" s="395">
        <v>11.752123921443751</v>
      </c>
      <c r="V9" s="395" t="e">
        <f t="shared" si="5"/>
        <v>#NUM!</v>
      </c>
      <c r="W9" s="150"/>
      <c r="X9" s="395">
        <v>11.752123921443751</v>
      </c>
      <c r="Y9" s="150"/>
      <c r="Z9" s="395">
        <v>11.752123921443751</v>
      </c>
      <c r="AA9" s="343" t="e">
        <f>_xll.qlSimpleQuoteSetValue(F9,Z9/10000,Trigger)</f>
        <v>#N/A</v>
      </c>
      <c r="AB9" s="70"/>
    </row>
    <row r="10" spans="1:29" ht="11.25" customHeight="1" x14ac:dyDescent="0.2">
      <c r="A10" s="69"/>
      <c r="B10" s="279" t="str">
        <f t="shared" si="3"/>
        <v>2Y</v>
      </c>
      <c r="C10" s="309" t="s">
        <v>251</v>
      </c>
      <c r="D10" s="308" t="s">
        <v>252</v>
      </c>
      <c r="E10" s="306" t="str">
        <f t="shared" si="0"/>
        <v>AUD3BR6BR2Y_Quote</v>
      </c>
      <c r="F10" s="306" t="str">
        <f>_xll.qlSimpleQuote(E10,,RateTickValue,Permanent,Trigger,ObjectOverwrite)</f>
        <v>AUD3BR6BR2Y_Quote#0002</v>
      </c>
      <c r="G10" s="185" t="str">
        <f>_xll.ohRangeRetrieveError(F10)</f>
        <v/>
      </c>
      <c r="H10" s="140"/>
      <c r="J10" s="188"/>
      <c r="K10" s="344" t="s">
        <v>58</v>
      </c>
      <c r="L10" s="344" t="s">
        <v>249</v>
      </c>
      <c r="M10" s="344" t="s">
        <v>247</v>
      </c>
      <c r="N10" s="363" t="str">
        <f t="shared" si="1"/>
        <v>AUBR6AB2Y</v>
      </c>
      <c r="O10" s="345" t="str">
        <v>AUBR6AB2Y=ICAA</v>
      </c>
      <c r="P10" s="400">
        <v>10.5</v>
      </c>
      <c r="Q10" s="400">
        <v>12.5</v>
      </c>
      <c r="R10" s="395">
        <f t="shared" si="4"/>
        <v>11.5</v>
      </c>
      <c r="S10" s="398">
        <v>2</v>
      </c>
      <c r="T10" s="342" t="b">
        <f t="shared" si="2"/>
        <v>1</v>
      </c>
      <c r="U10" s="395">
        <v>11.5</v>
      </c>
      <c r="V10" s="395">
        <f t="shared" si="5"/>
        <v>2</v>
      </c>
      <c r="W10" s="150"/>
      <c r="X10" s="395">
        <v>11.5</v>
      </c>
      <c r="Y10" s="150"/>
      <c r="Z10" s="395">
        <v>11.5</v>
      </c>
      <c r="AA10" s="343" t="e">
        <f>_xll.qlSimpleQuoteSetValue(F10,Z10/10000,Trigger)</f>
        <v>#N/A</v>
      </c>
      <c r="AB10" s="70"/>
    </row>
    <row r="11" spans="1:29" ht="11.25" customHeight="1" x14ac:dyDescent="0.2">
      <c r="A11" s="69"/>
      <c r="B11" s="279" t="str">
        <f t="shared" si="3"/>
        <v>3Y</v>
      </c>
      <c r="C11" s="309" t="s">
        <v>251</v>
      </c>
      <c r="D11" s="308" t="s">
        <v>252</v>
      </c>
      <c r="E11" s="306" t="str">
        <f t="shared" si="0"/>
        <v>AUD3BR6BR3Y_Quote</v>
      </c>
      <c r="F11" s="306" t="str">
        <f>_xll.qlSimpleQuote(E11,,RateTickValue,Permanent,Trigger,ObjectOverwrite)</f>
        <v>AUD3BR6BR3Y_Quote#0002</v>
      </c>
      <c r="G11" s="185" t="str">
        <f>_xll.ohRangeRetrieveError(F11)</f>
        <v/>
      </c>
      <c r="H11" s="140"/>
      <c r="J11" s="188"/>
      <c r="K11" s="344" t="s">
        <v>57</v>
      </c>
      <c r="L11" s="344" t="s">
        <v>249</v>
      </c>
      <c r="M11" s="344" t="s">
        <v>247</v>
      </c>
      <c r="N11" s="363" t="str">
        <f t="shared" si="1"/>
        <v>AUBR6AB3Y</v>
      </c>
      <c r="O11" s="345" t="str">
        <v>AUBR6AB3Y=ICAA</v>
      </c>
      <c r="P11" s="400">
        <v>9.5</v>
      </c>
      <c r="Q11" s="400">
        <v>11.5</v>
      </c>
      <c r="R11" s="395">
        <f t="shared" si="4"/>
        <v>10.5</v>
      </c>
      <c r="S11" s="398">
        <v>3</v>
      </c>
      <c r="T11" s="342" t="b">
        <f t="shared" si="2"/>
        <v>1</v>
      </c>
      <c r="U11" s="395">
        <v>10.5</v>
      </c>
      <c r="V11" s="395">
        <f t="shared" si="5"/>
        <v>2</v>
      </c>
      <c r="W11" s="150"/>
      <c r="X11" s="395">
        <v>10.5</v>
      </c>
      <c r="Y11" s="150"/>
      <c r="Z11" s="395">
        <v>10.5</v>
      </c>
      <c r="AA11" s="343" t="e">
        <f>_xll.qlSimpleQuoteSetValue(F11,Z11/10000,Trigger)</f>
        <v>#N/A</v>
      </c>
      <c r="AB11" s="70"/>
    </row>
    <row r="12" spans="1:29" ht="11.25" customHeight="1" x14ac:dyDescent="0.2">
      <c r="A12" s="69"/>
      <c r="B12" s="279" t="str">
        <f t="shared" si="3"/>
        <v>4Y</v>
      </c>
      <c r="C12" s="309" t="s">
        <v>251</v>
      </c>
      <c r="D12" s="308" t="s">
        <v>252</v>
      </c>
      <c r="E12" s="306" t="str">
        <f t="shared" si="0"/>
        <v>AUD3BR6BR4Y_Quote</v>
      </c>
      <c r="F12" s="306" t="str">
        <f>_xll.qlSimpleQuote(E12,,RateTickValue,Permanent,Trigger,ObjectOverwrite)</f>
        <v>AUD3BR6BR4Y_Quote#0002</v>
      </c>
      <c r="G12" s="185" t="str">
        <f>_xll.ohRangeRetrieveError(F12)</f>
        <v/>
      </c>
      <c r="H12" s="140"/>
      <c r="J12" s="188"/>
      <c r="K12" s="344" t="s">
        <v>56</v>
      </c>
      <c r="L12" s="344" t="s">
        <v>249</v>
      </c>
      <c r="M12" s="344" t="s">
        <v>247</v>
      </c>
      <c r="N12" s="363" t="str">
        <f t="shared" si="1"/>
        <v>AUBR6AB4Y</v>
      </c>
      <c r="O12" s="345" t="str">
        <v>AUBR6AB4Y=ICAA</v>
      </c>
      <c r="P12" s="400">
        <v>9</v>
      </c>
      <c r="Q12" s="400">
        <v>11</v>
      </c>
      <c r="R12" s="395">
        <f t="shared" si="4"/>
        <v>10</v>
      </c>
      <c r="S12" s="398">
        <v>4</v>
      </c>
      <c r="T12" s="342" t="b">
        <f t="shared" si="2"/>
        <v>1</v>
      </c>
      <c r="U12" s="395">
        <v>10</v>
      </c>
      <c r="V12" s="395">
        <f t="shared" si="5"/>
        <v>2</v>
      </c>
      <c r="W12" s="150"/>
      <c r="X12" s="395">
        <v>10</v>
      </c>
      <c r="Y12" s="150"/>
      <c r="Z12" s="395">
        <v>10</v>
      </c>
      <c r="AA12" s="343" t="e">
        <f>_xll.qlSimpleQuoteSetValue(F12,Z12/10000,Trigger)</f>
        <v>#N/A</v>
      </c>
      <c r="AB12" s="70"/>
    </row>
    <row r="13" spans="1:29" ht="11.25" customHeight="1" x14ac:dyDescent="0.2">
      <c r="A13" s="69"/>
      <c r="B13" s="279" t="str">
        <f t="shared" si="3"/>
        <v>5Y</v>
      </c>
      <c r="C13" s="309" t="s">
        <v>251</v>
      </c>
      <c r="D13" s="308" t="s">
        <v>252</v>
      </c>
      <c r="E13" s="306" t="str">
        <f t="shared" si="0"/>
        <v>AUD3BR6BR5Y_Quote</v>
      </c>
      <c r="F13" s="306" t="str">
        <f>_xll.qlSimpleQuote(E13,,RateTickValue,Permanent,Trigger,ObjectOverwrite)</f>
        <v>AUD3BR6BR5Y_Quote#0002</v>
      </c>
      <c r="G13" s="185" t="str">
        <f>_xll.ohRangeRetrieveError(F13)</f>
        <v/>
      </c>
      <c r="H13" s="140"/>
      <c r="J13" s="188"/>
      <c r="K13" s="344" t="s">
        <v>55</v>
      </c>
      <c r="L13" s="344" t="s">
        <v>249</v>
      </c>
      <c r="M13" s="344" t="s">
        <v>247</v>
      </c>
      <c r="N13" s="363" t="str">
        <f t="shared" si="1"/>
        <v>AUBR6AB5Y</v>
      </c>
      <c r="O13" s="345" t="str">
        <v>AUBR6AB5Y=ICAA</v>
      </c>
      <c r="P13" s="400">
        <v>8.5</v>
      </c>
      <c r="Q13" s="400">
        <v>10.5</v>
      </c>
      <c r="R13" s="395">
        <f t="shared" si="4"/>
        <v>9.5</v>
      </c>
      <c r="S13" s="398">
        <v>5</v>
      </c>
      <c r="T13" s="342" t="b">
        <f t="shared" si="2"/>
        <v>1</v>
      </c>
      <c r="U13" s="395">
        <v>9.5</v>
      </c>
      <c r="V13" s="395">
        <f t="shared" si="5"/>
        <v>2</v>
      </c>
      <c r="W13" s="150"/>
      <c r="X13" s="395">
        <v>9.5</v>
      </c>
      <c r="Y13" s="150"/>
      <c r="Z13" s="395">
        <v>9.5</v>
      </c>
      <c r="AA13" s="343" t="e">
        <f>_xll.qlSimpleQuoteSetValue(F13,Z13/10000,Trigger)</f>
        <v>#N/A</v>
      </c>
      <c r="AB13" s="70"/>
    </row>
    <row r="14" spans="1:29" ht="11.25" customHeight="1" x14ac:dyDescent="0.2">
      <c r="A14" s="69"/>
      <c r="B14" s="279" t="str">
        <f t="shared" si="3"/>
        <v>6Y</v>
      </c>
      <c r="C14" s="309" t="s">
        <v>251</v>
      </c>
      <c r="D14" s="308" t="s">
        <v>252</v>
      </c>
      <c r="E14" s="306" t="str">
        <f t="shared" si="0"/>
        <v>AUD3BR6BR6Y_Quote</v>
      </c>
      <c r="F14" s="306" t="str">
        <f>_xll.qlSimpleQuote(E14,,RateTickValue,Permanent,Trigger,ObjectOverwrite)</f>
        <v>AUD3BR6BR6Y_Quote#0002</v>
      </c>
      <c r="G14" s="185" t="str">
        <f>_xll.ohRangeRetrieveError(F14)</f>
        <v/>
      </c>
      <c r="H14" s="140"/>
      <c r="J14" s="188"/>
      <c r="K14" s="344" t="s">
        <v>54</v>
      </c>
      <c r="L14" s="344" t="s">
        <v>249</v>
      </c>
      <c r="M14" s="344" t="s">
        <v>247</v>
      </c>
      <c r="N14" s="363" t="str">
        <f t="shared" si="1"/>
        <v>AUBR6AB6Y</v>
      </c>
      <c r="O14" s="345" t="str">
        <v>AUBR6AB6Y=ICAA</v>
      </c>
      <c r="P14" s="400" t="s">
        <v>255</v>
      </c>
      <c r="Q14" s="400" t="s">
        <v>255</v>
      </c>
      <c r="R14" s="395" t="e">
        <f t="shared" si="4"/>
        <v>#NUM!</v>
      </c>
      <c r="S14" s="398">
        <v>6</v>
      </c>
      <c r="T14" s="342" t="b">
        <f t="shared" si="2"/>
        <v>0</v>
      </c>
      <c r="U14" s="395">
        <v>9.0799466443818879</v>
      </c>
      <c r="V14" s="395" t="e">
        <f t="shared" si="5"/>
        <v>#NUM!</v>
      </c>
      <c r="W14" s="150"/>
      <c r="X14" s="395">
        <v>9.0799466443818879</v>
      </c>
      <c r="Y14" s="150"/>
      <c r="Z14" s="395">
        <v>9.0799466443818879</v>
      </c>
      <c r="AA14" s="343" t="e">
        <f>_xll.qlSimpleQuoteSetValue(F14,Z14/10000,Trigger)</f>
        <v>#N/A</v>
      </c>
      <c r="AB14" s="70"/>
    </row>
    <row r="15" spans="1:29" ht="11.25" customHeight="1" x14ac:dyDescent="0.2">
      <c r="A15" s="69"/>
      <c r="B15" s="279" t="str">
        <f t="shared" si="3"/>
        <v>7Y</v>
      </c>
      <c r="C15" s="309" t="s">
        <v>251</v>
      </c>
      <c r="D15" s="308" t="s">
        <v>252</v>
      </c>
      <c r="E15" s="306" t="str">
        <f t="shared" si="0"/>
        <v>AUD3BR6BR7Y_Quote</v>
      </c>
      <c r="F15" s="306" t="str">
        <f>_xll.qlSimpleQuote(E15,,RateTickValue,Permanent,Trigger,ObjectOverwrite)</f>
        <v>AUD3BR6BR7Y_Quote#0002</v>
      </c>
      <c r="G15" s="185" t="str">
        <f>_xll.ohRangeRetrieveError(F15)</f>
        <v/>
      </c>
      <c r="H15" s="140"/>
      <c r="J15" s="188"/>
      <c r="K15" s="344" t="s">
        <v>53</v>
      </c>
      <c r="L15" s="344" t="s">
        <v>249</v>
      </c>
      <c r="M15" s="344" t="s">
        <v>247</v>
      </c>
      <c r="N15" s="363" t="str">
        <f t="shared" si="1"/>
        <v>AUBR6AB7Y</v>
      </c>
      <c r="O15" s="345" t="str">
        <v>AUBR6AB7Y=ICAA</v>
      </c>
      <c r="P15" s="400">
        <v>7.75</v>
      </c>
      <c r="Q15" s="400">
        <v>9.75</v>
      </c>
      <c r="R15" s="395">
        <f t="shared" si="4"/>
        <v>8.75</v>
      </c>
      <c r="S15" s="398">
        <v>7</v>
      </c>
      <c r="T15" s="342" t="b">
        <f t="shared" si="2"/>
        <v>1</v>
      </c>
      <c r="U15" s="395">
        <v>8.75</v>
      </c>
      <c r="V15" s="395">
        <f t="shared" si="5"/>
        <v>2</v>
      </c>
      <c r="W15" s="150"/>
      <c r="X15" s="395">
        <v>8.75</v>
      </c>
      <c r="Y15" s="150"/>
      <c r="Z15" s="395">
        <v>8.75</v>
      </c>
      <c r="AA15" s="343" t="e">
        <f>_xll.qlSimpleQuoteSetValue(F15,Z15/10000,Trigger)</f>
        <v>#N/A</v>
      </c>
      <c r="AB15" s="70"/>
    </row>
    <row r="16" spans="1:29" ht="11.25" customHeight="1" x14ac:dyDescent="0.2">
      <c r="A16" s="69"/>
      <c r="B16" s="279" t="str">
        <f t="shared" si="3"/>
        <v>8Y</v>
      </c>
      <c r="C16" s="309" t="s">
        <v>251</v>
      </c>
      <c r="D16" s="308" t="s">
        <v>252</v>
      </c>
      <c r="E16" s="306" t="str">
        <f t="shared" si="0"/>
        <v>AUD3BR6BR8Y_Quote</v>
      </c>
      <c r="F16" s="306" t="str">
        <f>_xll.qlSimpleQuote(E16,,RateTickValue,Permanent,Trigger,ObjectOverwrite)</f>
        <v>AUD3BR6BR8Y_Quote#0002</v>
      </c>
      <c r="G16" s="185" t="str">
        <f>_xll.ohRangeRetrieveError(F16)</f>
        <v/>
      </c>
      <c r="H16" s="140"/>
      <c r="J16" s="188"/>
      <c r="K16" s="344" t="s">
        <v>52</v>
      </c>
      <c r="L16" s="344" t="s">
        <v>249</v>
      </c>
      <c r="M16" s="344" t="s">
        <v>247</v>
      </c>
      <c r="N16" s="363" t="str">
        <f t="shared" si="1"/>
        <v>AUBR6AB8Y</v>
      </c>
      <c r="O16" s="345" t="str">
        <v>AUBR6AB8Y=ICAA</v>
      </c>
      <c r="P16" s="400" t="s">
        <v>255</v>
      </c>
      <c r="Q16" s="400" t="s">
        <v>255</v>
      </c>
      <c r="R16" s="395" t="e">
        <f t="shared" si="4"/>
        <v>#NUM!</v>
      </c>
      <c r="S16" s="398">
        <v>8</v>
      </c>
      <c r="T16" s="342" t="b">
        <f t="shared" si="2"/>
        <v>0</v>
      </c>
      <c r="U16" s="395">
        <v>8.4443806726014046</v>
      </c>
      <c r="V16" s="395" t="e">
        <f t="shared" si="5"/>
        <v>#NUM!</v>
      </c>
      <c r="W16" s="150"/>
      <c r="X16" s="395">
        <v>8.4443806726014046</v>
      </c>
      <c r="Y16" s="150"/>
      <c r="Z16" s="395">
        <v>8.4443806726014046</v>
      </c>
      <c r="AA16" s="343" t="e">
        <f>_xll.qlSimpleQuoteSetValue(F16,Z16/10000,Trigger)</f>
        <v>#N/A</v>
      </c>
      <c r="AB16" s="70"/>
    </row>
    <row r="17" spans="1:28" ht="11.25" customHeight="1" x14ac:dyDescent="0.2">
      <c r="A17" s="69"/>
      <c r="B17" s="279" t="str">
        <f t="shared" si="3"/>
        <v>9Y</v>
      </c>
      <c r="C17" s="309" t="s">
        <v>251</v>
      </c>
      <c r="D17" s="308" t="s">
        <v>252</v>
      </c>
      <c r="E17" s="306" t="str">
        <f t="shared" si="0"/>
        <v>AUD3BR6BR9Y_Quote</v>
      </c>
      <c r="F17" s="306" t="str">
        <f>_xll.qlSimpleQuote(E17,,RateTickValue,Permanent,Trigger,ObjectOverwrite)</f>
        <v>AUD3BR6BR9Y_Quote#0002</v>
      </c>
      <c r="G17" s="185" t="str">
        <f>_xll.ohRangeRetrieveError(F17)</f>
        <v/>
      </c>
      <c r="H17" s="140"/>
      <c r="J17" s="188"/>
      <c r="K17" s="344" t="s">
        <v>51</v>
      </c>
      <c r="L17" s="344" t="s">
        <v>249</v>
      </c>
      <c r="M17" s="344" t="s">
        <v>247</v>
      </c>
      <c r="N17" s="363" t="str">
        <f t="shared" si="1"/>
        <v>AUBR6AB9Y</v>
      </c>
      <c r="O17" s="345" t="str">
        <v>AUBR6AB9Y=ICAA</v>
      </c>
      <c r="P17" s="400" t="s">
        <v>255</v>
      </c>
      <c r="Q17" s="400" t="s">
        <v>255</v>
      </c>
      <c r="R17" s="395" t="e">
        <f t="shared" si="4"/>
        <v>#NUM!</v>
      </c>
      <c r="S17" s="398">
        <v>9</v>
      </c>
      <c r="T17" s="342" t="b">
        <f t="shared" si="2"/>
        <v>0</v>
      </c>
      <c r="U17" s="395">
        <v>8.122484234582025</v>
      </c>
      <c r="V17" s="395" t="e">
        <f t="shared" si="5"/>
        <v>#NUM!</v>
      </c>
      <c r="W17" s="150"/>
      <c r="X17" s="395">
        <v>8.122484234582025</v>
      </c>
      <c r="Y17" s="150"/>
      <c r="Z17" s="395">
        <v>8.122484234582025</v>
      </c>
      <c r="AA17" s="343" t="e">
        <f>_xll.qlSimpleQuoteSetValue(F17,Z17/10000,Trigger)</f>
        <v>#N/A</v>
      </c>
      <c r="AB17" s="70"/>
    </row>
    <row r="18" spans="1:28" ht="11.25" customHeight="1" x14ac:dyDescent="0.2">
      <c r="A18" s="69"/>
      <c r="B18" s="279" t="str">
        <f t="shared" si="3"/>
        <v>10Y</v>
      </c>
      <c r="C18" s="309" t="s">
        <v>251</v>
      </c>
      <c r="D18" s="308" t="s">
        <v>252</v>
      </c>
      <c r="E18" s="306" t="str">
        <f t="shared" si="0"/>
        <v>AUD3BR6BR10Y_Quote</v>
      </c>
      <c r="F18" s="306" t="str">
        <f>_xll.qlSimpleQuote(E18,,RateTickValue,Permanent,Trigger,ObjectOverwrite)</f>
        <v>AUD3BR6BR10Y_Quote#0002</v>
      </c>
      <c r="G18" s="185" t="str">
        <f>_xll.ohRangeRetrieveError(F18)</f>
        <v/>
      </c>
      <c r="H18" s="140"/>
      <c r="J18" s="188"/>
      <c r="K18" s="344" t="s">
        <v>50</v>
      </c>
      <c r="L18" s="344" t="s">
        <v>249</v>
      </c>
      <c r="M18" s="344" t="s">
        <v>247</v>
      </c>
      <c r="N18" s="363" t="str">
        <f t="shared" si="1"/>
        <v>AUBR6AB10Y</v>
      </c>
      <c r="O18" s="345" t="str">
        <v>AUBR6AB10Y=ICAA</v>
      </c>
      <c r="P18" s="400">
        <v>6.75</v>
      </c>
      <c r="Q18" s="400">
        <v>8.75</v>
      </c>
      <c r="R18" s="395">
        <f t="shared" si="4"/>
        <v>7.75</v>
      </c>
      <c r="S18" s="398">
        <v>10</v>
      </c>
      <c r="T18" s="342" t="b">
        <f t="shared" si="2"/>
        <v>1</v>
      </c>
      <c r="U18" s="395">
        <v>7.75</v>
      </c>
      <c r="V18" s="395">
        <f t="shared" si="5"/>
        <v>2</v>
      </c>
      <c r="W18" s="150"/>
      <c r="X18" s="395">
        <v>7.75</v>
      </c>
      <c r="Y18" s="150"/>
      <c r="Z18" s="395">
        <v>7.75</v>
      </c>
      <c r="AA18" s="343" t="e">
        <f>_xll.qlSimpleQuoteSetValue(F18,Z18/10000,Trigger)</f>
        <v>#N/A</v>
      </c>
      <c r="AB18" s="70"/>
    </row>
    <row r="19" spans="1:28" ht="11.25" customHeight="1" x14ac:dyDescent="0.2">
      <c r="A19" s="69"/>
      <c r="B19" s="279" t="str">
        <f t="shared" si="3"/>
        <v>11Y</v>
      </c>
      <c r="C19" s="309" t="s">
        <v>251</v>
      </c>
      <c r="D19" s="308" t="s">
        <v>252</v>
      </c>
      <c r="E19" s="306" t="str">
        <f t="shared" si="0"/>
        <v>AUD3BR6BR11Y_Quote</v>
      </c>
      <c r="F19" s="306" t="str">
        <f>_xll.qlSimpleQuote(E19,,RateTickValue,Permanent,Trigger,ObjectOverwrite)</f>
        <v>AUD3BR6BR11Y_Quote#0002</v>
      </c>
      <c r="G19" s="185" t="str">
        <f>_xll.ohRangeRetrieveError(F19)</f>
        <v/>
      </c>
      <c r="H19" s="140"/>
      <c r="J19" s="188"/>
      <c r="K19" s="344" t="s">
        <v>49</v>
      </c>
      <c r="L19" s="344" t="s">
        <v>249</v>
      </c>
      <c r="M19" s="344" t="s">
        <v>247</v>
      </c>
      <c r="N19" s="363" t="str">
        <f t="shared" si="1"/>
        <v>AUBR6AB11Y</v>
      </c>
      <c r="O19" s="345" t="str">
        <v>AUBR6AB11Y=ICAA</v>
      </c>
      <c r="P19" s="400" t="s">
        <v>255</v>
      </c>
      <c r="Q19" s="400" t="s">
        <v>255</v>
      </c>
      <c r="R19" s="395" t="e">
        <f t="shared" si="4"/>
        <v>#NUM!</v>
      </c>
      <c r="S19" s="398">
        <v>11</v>
      </c>
      <c r="T19" s="342" t="b">
        <f t="shared" si="2"/>
        <v>0</v>
      </c>
      <c r="U19" s="395">
        <v>7.3124891082408983</v>
      </c>
      <c r="V19" s="395" t="e">
        <f t="shared" si="5"/>
        <v>#NUM!</v>
      </c>
      <c r="W19" s="150"/>
      <c r="X19" s="395">
        <v>7.3124891082408983</v>
      </c>
      <c r="Y19" s="150"/>
      <c r="Z19" s="395">
        <v>7.3124891082408983</v>
      </c>
      <c r="AA19" s="343" t="e">
        <f>_xll.qlSimpleQuoteSetValue(F19,Z19/10000,Trigger)</f>
        <v>#N/A</v>
      </c>
      <c r="AB19" s="70"/>
    </row>
    <row r="20" spans="1:28" ht="11.25" customHeight="1" x14ac:dyDescent="0.2">
      <c r="A20" s="69"/>
      <c r="B20" s="279" t="str">
        <f t="shared" si="3"/>
        <v>12Y</v>
      </c>
      <c r="C20" s="309" t="s">
        <v>251</v>
      </c>
      <c r="D20" s="308" t="s">
        <v>252</v>
      </c>
      <c r="E20" s="306" t="str">
        <f t="shared" si="0"/>
        <v>AUD3BR6BR12Y_Quote</v>
      </c>
      <c r="F20" s="306" t="str">
        <f>_xll.qlSimpleQuote(E20,,RateTickValue,Permanent,Trigger,ObjectOverwrite)</f>
        <v>AUD3BR6BR12Y_Quote#0002</v>
      </c>
      <c r="G20" s="185" t="str">
        <f>_xll.ohRangeRetrieveError(F20)</f>
        <v/>
      </c>
      <c r="H20" s="140"/>
      <c r="J20" s="188"/>
      <c r="K20" s="344" t="s">
        <v>48</v>
      </c>
      <c r="L20" s="344" t="s">
        <v>249</v>
      </c>
      <c r="M20" s="344" t="s">
        <v>247</v>
      </c>
      <c r="N20" s="363" t="str">
        <f t="shared" si="1"/>
        <v>AUBR6AB12Y</v>
      </c>
      <c r="O20" s="345" t="str">
        <v>AUBR6AB12Y=ICAA</v>
      </c>
      <c r="P20" s="400">
        <v>5.375</v>
      </c>
      <c r="Q20" s="400">
        <v>8.375</v>
      </c>
      <c r="R20" s="395">
        <f t="shared" si="4"/>
        <v>6.875</v>
      </c>
      <c r="S20" s="398">
        <v>12</v>
      </c>
      <c r="T20" s="342" t="b">
        <f t="shared" si="2"/>
        <v>1</v>
      </c>
      <c r="U20" s="395">
        <v>6.875</v>
      </c>
      <c r="V20" s="395">
        <f t="shared" si="5"/>
        <v>3</v>
      </c>
      <c r="W20" s="150"/>
      <c r="X20" s="395">
        <v>6.875</v>
      </c>
      <c r="Y20" s="150"/>
      <c r="Z20" s="395">
        <v>6.875</v>
      </c>
      <c r="AA20" s="343" t="e">
        <f>_xll.qlSimpleQuoteSetValue(F20,Z20/10000,Trigger)</f>
        <v>#N/A</v>
      </c>
      <c r="AB20" s="70"/>
    </row>
    <row r="21" spans="1:28" ht="11.25" customHeight="1" x14ac:dyDescent="0.2">
      <c r="A21" s="69"/>
      <c r="B21" s="279" t="str">
        <f t="shared" si="3"/>
        <v>13Y</v>
      </c>
      <c r="C21" s="309" t="s">
        <v>251</v>
      </c>
      <c r="D21" s="308" t="s">
        <v>252</v>
      </c>
      <c r="E21" s="306" t="str">
        <f t="shared" si="0"/>
        <v>AUD3BR6BR13Y_Quote</v>
      </c>
      <c r="F21" s="306" t="str">
        <f>_xll.qlSimpleQuote(E21,,RateTickValue,Permanent,Trigger,ObjectOverwrite)</f>
        <v>AUD3BR6BR13Y_Quote#0002</v>
      </c>
      <c r="G21" s="185" t="str">
        <f>_xll.ohRangeRetrieveError(F21)</f>
        <v/>
      </c>
      <c r="H21" s="140"/>
      <c r="J21" s="188"/>
      <c r="K21" s="344" t="s">
        <v>47</v>
      </c>
      <c r="L21" s="344" t="s">
        <v>249</v>
      </c>
      <c r="M21" s="344" t="s">
        <v>247</v>
      </c>
      <c r="N21" s="363" t="str">
        <f t="shared" si="1"/>
        <v>AUBR6AB13Y</v>
      </c>
      <c r="O21" s="345" t="str">
        <v>AUBR6AB13Y=ICAA</v>
      </c>
      <c r="P21" s="400" t="s">
        <v>255</v>
      </c>
      <c r="Q21" s="400" t="s">
        <v>255</v>
      </c>
      <c r="R21" s="395" t="e">
        <f t="shared" si="4"/>
        <v>#NUM!</v>
      </c>
      <c r="S21" s="398">
        <v>13</v>
      </c>
      <c r="T21" s="342" t="b">
        <f t="shared" si="2"/>
        <v>0</v>
      </c>
      <c r="U21" s="395">
        <v>6.5071986436476568</v>
      </c>
      <c r="V21" s="395" t="e">
        <f t="shared" si="5"/>
        <v>#NUM!</v>
      </c>
      <c r="W21" s="150"/>
      <c r="X21" s="395">
        <v>6.5071986436476568</v>
      </c>
      <c r="Y21" s="150"/>
      <c r="Z21" s="395">
        <v>6.5071986436476568</v>
      </c>
      <c r="AA21" s="343" t="e">
        <f>_xll.qlSimpleQuoteSetValue(F21,Z21/10000,Trigger)</f>
        <v>#N/A</v>
      </c>
      <c r="AB21" s="70"/>
    </row>
    <row r="22" spans="1:28" ht="11.25" customHeight="1" x14ac:dyDescent="0.2">
      <c r="A22" s="69"/>
      <c r="B22" s="279" t="str">
        <f t="shared" si="3"/>
        <v>14Y</v>
      </c>
      <c r="C22" s="309" t="s">
        <v>251</v>
      </c>
      <c r="D22" s="308" t="s">
        <v>252</v>
      </c>
      <c r="E22" s="306" t="str">
        <f t="shared" si="0"/>
        <v>AUD3BR6BR14Y_Quote</v>
      </c>
      <c r="F22" s="306" t="str">
        <f>_xll.qlSimpleQuote(E22,,RateTickValue,Permanent,Trigger,ObjectOverwrite)</f>
        <v>AUD3BR6BR14Y_Quote#0002</v>
      </c>
      <c r="G22" s="185" t="str">
        <f>_xll.ohRangeRetrieveError(F22)</f>
        <v/>
      </c>
      <c r="H22" s="140"/>
      <c r="J22" s="188"/>
      <c r="K22" s="344" t="s">
        <v>46</v>
      </c>
      <c r="L22" s="344" t="s">
        <v>249</v>
      </c>
      <c r="M22" s="344" t="s">
        <v>247</v>
      </c>
      <c r="N22" s="363" t="str">
        <f t="shared" si="1"/>
        <v>AUBR6AB14Y</v>
      </c>
      <c r="O22" s="345" t="str">
        <v>AUBR6AB14Y=ICAA</v>
      </c>
      <c r="P22" s="400" t="s">
        <v>255</v>
      </c>
      <c r="Q22" s="400" t="s">
        <v>255</v>
      </c>
      <c r="R22" s="395" t="e">
        <f t="shared" si="4"/>
        <v>#NUM!</v>
      </c>
      <c r="S22" s="398">
        <v>14</v>
      </c>
      <c r="T22" s="342" t="b">
        <f t="shared" si="2"/>
        <v>0</v>
      </c>
      <c r="U22" s="395">
        <v>6.2177338169447998</v>
      </c>
      <c r="V22" s="395" t="e">
        <f t="shared" si="5"/>
        <v>#NUM!</v>
      </c>
      <c r="W22" s="150"/>
      <c r="X22" s="395">
        <v>6.2177338169447998</v>
      </c>
      <c r="Y22" s="150"/>
      <c r="Z22" s="395">
        <v>6.2177338169447998</v>
      </c>
      <c r="AA22" s="343" t="e">
        <f>_xll.qlSimpleQuoteSetValue(F22,Z22/10000,Trigger)</f>
        <v>#N/A</v>
      </c>
      <c r="AB22" s="70"/>
    </row>
    <row r="23" spans="1:28" ht="11.25" customHeight="1" x14ac:dyDescent="0.2">
      <c r="A23" s="69"/>
      <c r="B23" s="279" t="str">
        <f t="shared" si="3"/>
        <v>15Y</v>
      </c>
      <c r="C23" s="309" t="s">
        <v>251</v>
      </c>
      <c r="D23" s="308" t="s">
        <v>252</v>
      </c>
      <c r="E23" s="306" t="str">
        <f t="shared" si="0"/>
        <v>AUD3BR6BR15Y_Quote</v>
      </c>
      <c r="F23" s="306" t="str">
        <f>_xll.qlSimpleQuote(E23,,RateTickValue,Permanent,Trigger,ObjectOverwrite)</f>
        <v>AUD3BR6BR15Y_Quote#0002</v>
      </c>
      <c r="G23" s="185" t="str">
        <f>_xll.ohRangeRetrieveError(F23)</f>
        <v/>
      </c>
      <c r="H23" s="140"/>
      <c r="J23" s="188"/>
      <c r="K23" s="344" t="s">
        <v>45</v>
      </c>
      <c r="L23" s="344" t="s">
        <v>249</v>
      </c>
      <c r="M23" s="344" t="s">
        <v>247</v>
      </c>
      <c r="N23" s="363" t="str">
        <f t="shared" si="1"/>
        <v>AUBR6AB15Y</v>
      </c>
      <c r="O23" s="345" t="str">
        <v>AUBR6AB15Y=ICAA</v>
      </c>
      <c r="P23" s="400">
        <v>4.5</v>
      </c>
      <c r="Q23" s="400">
        <v>7.5</v>
      </c>
      <c r="R23" s="395">
        <f t="shared" si="4"/>
        <v>6</v>
      </c>
      <c r="S23" s="398">
        <v>15</v>
      </c>
      <c r="T23" s="342" t="b">
        <f t="shared" si="2"/>
        <v>1</v>
      </c>
      <c r="U23" s="395">
        <v>6</v>
      </c>
      <c r="V23" s="395">
        <f t="shared" si="5"/>
        <v>3</v>
      </c>
      <c r="W23" s="150"/>
      <c r="X23" s="395">
        <v>6</v>
      </c>
      <c r="Y23" s="150"/>
      <c r="Z23" s="395">
        <v>6</v>
      </c>
      <c r="AA23" s="343" t="e">
        <f>_xll.qlSimpleQuoteSetValue(F23,Z23/10000,Trigger)</f>
        <v>#N/A</v>
      </c>
      <c r="AB23" s="70"/>
    </row>
    <row r="24" spans="1:28" ht="11.25" customHeight="1" x14ac:dyDescent="0.2">
      <c r="A24" s="69"/>
      <c r="B24" s="279" t="str">
        <f t="shared" si="3"/>
        <v>16Y</v>
      </c>
      <c r="C24" s="309" t="s">
        <v>251</v>
      </c>
      <c r="D24" s="308" t="s">
        <v>252</v>
      </c>
      <c r="E24" s="306" t="str">
        <f t="shared" si="0"/>
        <v>AUD3BR6BR16Y_Quote</v>
      </c>
      <c r="F24" s="306" t="str">
        <f>_xll.qlSimpleQuote(E24,,RateTickValue,Permanent,Trigger,ObjectOverwrite)</f>
        <v>AUD3BR6BR16Y_Quote#0002</v>
      </c>
      <c r="G24" s="185" t="str">
        <f>_xll.ohRangeRetrieveError(F24)</f>
        <v/>
      </c>
      <c r="H24" s="140"/>
      <c r="J24" s="188"/>
      <c r="K24" s="344" t="s">
        <v>44</v>
      </c>
      <c r="L24" s="344" t="s">
        <v>249</v>
      </c>
      <c r="M24" s="344" t="s">
        <v>247</v>
      </c>
      <c r="N24" s="363" t="str">
        <f t="shared" si="1"/>
        <v>AUBR6AB16Y</v>
      </c>
      <c r="O24" s="345" t="str">
        <v>AUBR6AB16Y=ICAA</v>
      </c>
      <c r="P24" s="400" t="s">
        <v>255</v>
      </c>
      <c r="Q24" s="400" t="s">
        <v>255</v>
      </c>
      <c r="R24" s="395" t="e">
        <f t="shared" si="4"/>
        <v>#NUM!</v>
      </c>
      <c r="S24" s="398">
        <v>16</v>
      </c>
      <c r="T24" s="342" t="b">
        <f t="shared" si="2"/>
        <v>0</v>
      </c>
      <c r="U24" s="395">
        <v>5.8453428499982572</v>
      </c>
      <c r="V24" s="395" t="e">
        <f t="shared" si="5"/>
        <v>#NUM!</v>
      </c>
      <c r="W24" s="150"/>
      <c r="X24" s="395">
        <v>5.8453428499982572</v>
      </c>
      <c r="Y24" s="150"/>
      <c r="Z24" s="395">
        <v>5.8453428499982572</v>
      </c>
      <c r="AA24" s="343" t="e">
        <f>_xll.qlSimpleQuoteSetValue(F24,Z24/10000,Trigger)</f>
        <v>#N/A</v>
      </c>
      <c r="AB24" s="70"/>
    </row>
    <row r="25" spans="1:28" ht="11.25" customHeight="1" x14ac:dyDescent="0.2">
      <c r="A25" s="69"/>
      <c r="B25" s="279" t="str">
        <f t="shared" si="3"/>
        <v>17Y</v>
      </c>
      <c r="C25" s="309" t="s">
        <v>251</v>
      </c>
      <c r="D25" s="308" t="s">
        <v>252</v>
      </c>
      <c r="E25" s="306" t="str">
        <f t="shared" si="0"/>
        <v>AUD3BR6BR17Y_Quote</v>
      </c>
      <c r="F25" s="306" t="str">
        <f>_xll.qlSimpleQuote(E25,,RateTickValue,Permanent,Trigger,ObjectOverwrite)</f>
        <v>AUD3BR6BR17Y_Quote#0002</v>
      </c>
      <c r="G25" s="185" t="str">
        <f>_xll.ohRangeRetrieveError(F25)</f>
        <v/>
      </c>
      <c r="H25" s="140"/>
      <c r="J25" s="188"/>
      <c r="K25" s="344" t="s">
        <v>43</v>
      </c>
      <c r="L25" s="344" t="s">
        <v>249</v>
      </c>
      <c r="M25" s="344" t="s">
        <v>247</v>
      </c>
      <c r="N25" s="363" t="str">
        <f t="shared" si="1"/>
        <v>AUBR6AB17Y</v>
      </c>
      <c r="O25" s="345" t="str">
        <v>AUBR6AB17Y=ICAA</v>
      </c>
      <c r="P25" s="400" t="s">
        <v>255</v>
      </c>
      <c r="Q25" s="400" t="s">
        <v>255</v>
      </c>
      <c r="R25" s="395" t="e">
        <f t="shared" si="4"/>
        <v>#NUM!</v>
      </c>
      <c r="S25" s="398">
        <v>17</v>
      </c>
      <c r="T25" s="342" t="b">
        <f t="shared" si="2"/>
        <v>0</v>
      </c>
      <c r="U25" s="395">
        <v>5.7369127324302651</v>
      </c>
      <c r="V25" s="395" t="e">
        <f t="shared" si="5"/>
        <v>#NUM!</v>
      </c>
      <c r="W25" s="150"/>
      <c r="X25" s="395">
        <v>5.7369127324302651</v>
      </c>
      <c r="Y25" s="150"/>
      <c r="Z25" s="395">
        <v>5.7369127324302651</v>
      </c>
      <c r="AA25" s="343" t="e">
        <f>_xll.qlSimpleQuoteSetValue(F25,Z25/10000,Trigger)</f>
        <v>#N/A</v>
      </c>
      <c r="AB25" s="70"/>
    </row>
    <row r="26" spans="1:28" ht="11.25" customHeight="1" x14ac:dyDescent="0.2">
      <c r="A26" s="69"/>
      <c r="B26" s="279" t="str">
        <f t="shared" si="3"/>
        <v>18Y</v>
      </c>
      <c r="C26" s="309" t="s">
        <v>251</v>
      </c>
      <c r="D26" s="308" t="s">
        <v>252</v>
      </c>
      <c r="E26" s="306" t="str">
        <f t="shared" si="0"/>
        <v>AUD3BR6BR18Y_Quote</v>
      </c>
      <c r="F26" s="306" t="str">
        <f>_xll.qlSimpleQuote(E26,,RateTickValue,Permanent,Trigger,ObjectOverwrite)</f>
        <v>AUD3BR6BR18Y_Quote#0002</v>
      </c>
      <c r="G26" s="185" t="str">
        <f>_xll.ohRangeRetrieveError(F26)</f>
        <v/>
      </c>
      <c r="H26" s="140"/>
      <c r="J26" s="188"/>
      <c r="K26" s="344" t="s">
        <v>42</v>
      </c>
      <c r="L26" s="344" t="s">
        <v>249</v>
      </c>
      <c r="M26" s="344" t="s">
        <v>247</v>
      </c>
      <c r="N26" s="363" t="str">
        <f t="shared" si="1"/>
        <v>AUBR6AB18Y</v>
      </c>
      <c r="O26" s="345" t="str">
        <v>AUBR6AB18Y=ICAA</v>
      </c>
      <c r="P26" s="400" t="s">
        <v>255</v>
      </c>
      <c r="Q26" s="400" t="s">
        <v>255</v>
      </c>
      <c r="R26" s="395" t="e">
        <f t="shared" si="4"/>
        <v>#NUM!</v>
      </c>
      <c r="S26" s="398">
        <v>18</v>
      </c>
      <c r="T26" s="342" t="b">
        <f t="shared" si="2"/>
        <v>0</v>
      </c>
      <c r="U26" s="395">
        <v>5.6558111898631456</v>
      </c>
      <c r="V26" s="395" t="e">
        <f t="shared" si="5"/>
        <v>#NUM!</v>
      </c>
      <c r="W26" s="150"/>
      <c r="X26" s="395">
        <v>5.6558111898631456</v>
      </c>
      <c r="Y26" s="150"/>
      <c r="Z26" s="395">
        <v>5.6558111898631456</v>
      </c>
      <c r="AA26" s="343" t="e">
        <f>_xll.qlSimpleQuoteSetValue(F26,Z26/10000,Trigger)</f>
        <v>#N/A</v>
      </c>
      <c r="AB26" s="70"/>
    </row>
    <row r="27" spans="1:28" ht="11.25" customHeight="1" x14ac:dyDescent="0.2">
      <c r="A27" s="69"/>
      <c r="B27" s="279" t="str">
        <f t="shared" si="3"/>
        <v>19Y</v>
      </c>
      <c r="C27" s="309" t="s">
        <v>251</v>
      </c>
      <c r="D27" s="308" t="s">
        <v>252</v>
      </c>
      <c r="E27" s="306" t="str">
        <f t="shared" si="0"/>
        <v>AUD3BR6BR19Y_Quote</v>
      </c>
      <c r="F27" s="306" t="str">
        <f>_xll.qlSimpleQuote(E27,,RateTickValue,Permanent,Trigger,ObjectOverwrite)</f>
        <v>AUD3BR6BR19Y_Quote#0002</v>
      </c>
      <c r="G27" s="185" t="str">
        <f>_xll.ohRangeRetrieveError(F27)</f>
        <v/>
      </c>
      <c r="H27" s="140"/>
      <c r="J27" s="188"/>
      <c r="K27" s="344" t="s">
        <v>41</v>
      </c>
      <c r="L27" s="344" t="s">
        <v>249</v>
      </c>
      <c r="M27" s="344" t="s">
        <v>247</v>
      </c>
      <c r="N27" s="363" t="str">
        <f t="shared" si="1"/>
        <v>AUBR6AB19Y</v>
      </c>
      <c r="O27" s="345" t="str">
        <v>AUBR6AB19Y=ICAA</v>
      </c>
      <c r="P27" s="400" t="s">
        <v>255</v>
      </c>
      <c r="Q27" s="400" t="s">
        <v>255</v>
      </c>
      <c r="R27" s="395" t="e">
        <f t="shared" si="4"/>
        <v>#NUM!</v>
      </c>
      <c r="S27" s="398">
        <v>19</v>
      </c>
      <c r="T27" s="342" t="b">
        <f t="shared" si="2"/>
        <v>0</v>
      </c>
      <c r="U27" s="395">
        <v>5.5831397648640166</v>
      </c>
      <c r="V27" s="395" t="e">
        <f t="shared" si="5"/>
        <v>#NUM!</v>
      </c>
      <c r="W27" s="150"/>
      <c r="X27" s="395">
        <v>5.5831397648640166</v>
      </c>
      <c r="Y27" s="150"/>
      <c r="Z27" s="395">
        <v>5.5831397648640166</v>
      </c>
      <c r="AA27" s="343" t="e">
        <f>_xll.qlSimpleQuoteSetValue(F27,Z27/10000,Trigger)</f>
        <v>#N/A</v>
      </c>
      <c r="AB27" s="70"/>
    </row>
    <row r="28" spans="1:28" ht="11.25" customHeight="1" x14ac:dyDescent="0.2">
      <c r="A28" s="69"/>
      <c r="B28" s="279" t="str">
        <f t="shared" si="3"/>
        <v>20Y</v>
      </c>
      <c r="C28" s="309" t="s">
        <v>251</v>
      </c>
      <c r="D28" s="308" t="s">
        <v>252</v>
      </c>
      <c r="E28" s="306" t="str">
        <f t="shared" si="0"/>
        <v>AUD3BR6BR20Y_Quote</v>
      </c>
      <c r="F28" s="306" t="str">
        <f>_xll.qlSimpleQuote(E28,,RateTickValue,Permanent,Trigger,ObjectOverwrite)</f>
        <v>AUD3BR6BR20Y_Quote#0002</v>
      </c>
      <c r="G28" s="185" t="str">
        <f>_xll.ohRangeRetrieveError(F28)</f>
        <v/>
      </c>
      <c r="H28" s="140"/>
      <c r="J28" s="188"/>
      <c r="K28" s="344" t="s">
        <v>40</v>
      </c>
      <c r="L28" s="344" t="s">
        <v>249</v>
      </c>
      <c r="M28" s="344" t="s">
        <v>247</v>
      </c>
      <c r="N28" s="363" t="str">
        <f t="shared" si="1"/>
        <v>AUBR6AB20Y</v>
      </c>
      <c r="O28" s="345" t="str">
        <v>AUBR6AB20Y=ICAA</v>
      </c>
      <c r="P28" s="400">
        <v>4</v>
      </c>
      <c r="Q28" s="400">
        <v>7</v>
      </c>
      <c r="R28" s="395">
        <f t="shared" si="4"/>
        <v>5.5</v>
      </c>
      <c r="S28" s="398">
        <v>20</v>
      </c>
      <c r="T28" s="342" t="b">
        <f t="shared" si="2"/>
        <v>1</v>
      </c>
      <c r="U28" s="395">
        <v>5.5</v>
      </c>
      <c r="V28" s="395">
        <f t="shared" si="5"/>
        <v>3</v>
      </c>
      <c r="W28" s="150"/>
      <c r="X28" s="395">
        <v>5.5</v>
      </c>
      <c r="Y28" s="150"/>
      <c r="Z28" s="395">
        <v>5.5</v>
      </c>
      <c r="AA28" s="343" t="e">
        <f>_xll.qlSimpleQuoteSetValue(F28,Z28/10000,Trigger)</f>
        <v>#N/A</v>
      </c>
      <c r="AB28" s="70"/>
    </row>
    <row r="29" spans="1:28" ht="11.25" customHeight="1" x14ac:dyDescent="0.2">
      <c r="A29" s="69"/>
      <c r="B29" s="279" t="str">
        <f t="shared" si="3"/>
        <v>21Y</v>
      </c>
      <c r="C29" s="309" t="s">
        <v>251</v>
      </c>
      <c r="D29" s="308" t="s">
        <v>252</v>
      </c>
      <c r="E29" s="306" t="str">
        <f t="shared" si="0"/>
        <v>AUD3BR6BR21Y_Quote</v>
      </c>
      <c r="F29" s="306" t="str">
        <f>_xll.qlSimpleQuote(E29,,RateTickValue,Permanent,Trigger,ObjectOverwrite)</f>
        <v>AUD3BR6BR21Y_Quote#0002</v>
      </c>
      <c r="G29" s="185" t="str">
        <f>_xll.ohRangeRetrieveError(F29)</f>
        <v/>
      </c>
      <c r="H29" s="140"/>
      <c r="J29" s="188"/>
      <c r="K29" s="344" t="s">
        <v>39</v>
      </c>
      <c r="L29" s="344" t="s">
        <v>249</v>
      </c>
      <c r="M29" s="344" t="s">
        <v>247</v>
      </c>
      <c r="N29" s="363" t="str">
        <f t="shared" si="1"/>
        <v>AUBR6AB21Y</v>
      </c>
      <c r="O29" s="345" t="str">
        <v>AUBR6AB21Y=ICAA</v>
      </c>
      <c r="P29" s="400" t="s">
        <v>255</v>
      </c>
      <c r="Q29" s="400" t="s">
        <v>255</v>
      </c>
      <c r="R29" s="395" t="e">
        <f t="shared" si="4"/>
        <v>#NUM!</v>
      </c>
      <c r="S29" s="398">
        <v>21</v>
      </c>
      <c r="T29" s="342" t="b">
        <f t="shared" si="2"/>
        <v>0</v>
      </c>
      <c r="U29" s="395">
        <v>5.3923667972977682</v>
      </c>
      <c r="V29" s="395" t="e">
        <f t="shared" si="5"/>
        <v>#NUM!</v>
      </c>
      <c r="W29" s="150"/>
      <c r="X29" s="395">
        <v>5.3923667972977682</v>
      </c>
      <c r="Y29" s="150"/>
      <c r="Z29" s="395">
        <v>5.3923667972977682</v>
      </c>
      <c r="AA29" s="343" t="e">
        <f>_xll.qlSimpleQuoteSetValue(F29,Z29/10000,Trigger)</f>
        <v>#N/A</v>
      </c>
      <c r="AB29" s="70"/>
    </row>
    <row r="30" spans="1:28" ht="11.25" customHeight="1" x14ac:dyDescent="0.2">
      <c r="A30" s="69"/>
      <c r="B30" s="279" t="str">
        <f t="shared" si="3"/>
        <v>22Y</v>
      </c>
      <c r="C30" s="309" t="s">
        <v>251</v>
      </c>
      <c r="D30" s="308" t="s">
        <v>252</v>
      </c>
      <c r="E30" s="306" t="str">
        <f t="shared" si="0"/>
        <v>AUD3BR6BR22Y_Quote</v>
      </c>
      <c r="F30" s="306" t="str">
        <f>_xll.qlSimpleQuote(E30,,RateTickValue,Permanent,Trigger,ObjectOverwrite)</f>
        <v>AUD3BR6BR22Y_Quote#0002</v>
      </c>
      <c r="G30" s="185" t="str">
        <f>_xll.ohRangeRetrieveError(F30)</f>
        <v/>
      </c>
      <c r="H30" s="140"/>
      <c r="J30" s="188"/>
      <c r="K30" s="344" t="s">
        <v>38</v>
      </c>
      <c r="L30" s="344" t="s">
        <v>249</v>
      </c>
      <c r="M30" s="344" t="s">
        <v>247</v>
      </c>
      <c r="N30" s="363" t="str">
        <f t="shared" si="1"/>
        <v>AUBR6AB22Y</v>
      </c>
      <c r="O30" s="345" t="str">
        <v>AUBR6AB22Y=ICAA</v>
      </c>
      <c r="P30" s="400" t="s">
        <v>255</v>
      </c>
      <c r="Q30" s="400" t="s">
        <v>255</v>
      </c>
      <c r="R30" s="395" t="e">
        <f t="shared" si="4"/>
        <v>#NUM!</v>
      </c>
      <c r="S30" s="398">
        <v>22</v>
      </c>
      <c r="T30" s="342" t="b">
        <f t="shared" si="2"/>
        <v>0</v>
      </c>
      <c r="U30" s="395">
        <v>5.265708496622211</v>
      </c>
      <c r="V30" s="395" t="e">
        <f t="shared" si="5"/>
        <v>#NUM!</v>
      </c>
      <c r="W30" s="150"/>
      <c r="X30" s="395">
        <v>5.265708496622211</v>
      </c>
      <c r="Y30" s="150"/>
      <c r="Z30" s="395">
        <v>5.265708496622211</v>
      </c>
      <c r="AA30" s="343" t="e">
        <f>_xll.qlSimpleQuoteSetValue(F30,Z30/10000,Trigger)</f>
        <v>#N/A</v>
      </c>
      <c r="AB30" s="70"/>
    </row>
    <row r="31" spans="1:28" ht="11.25" customHeight="1" x14ac:dyDescent="0.2">
      <c r="A31" s="69"/>
      <c r="B31" s="279" t="str">
        <f t="shared" si="3"/>
        <v>23Y</v>
      </c>
      <c r="C31" s="309" t="s">
        <v>251</v>
      </c>
      <c r="D31" s="308" t="s">
        <v>252</v>
      </c>
      <c r="E31" s="306" t="str">
        <f t="shared" si="0"/>
        <v>AUD3BR6BR23Y_Quote</v>
      </c>
      <c r="F31" s="306" t="str">
        <f>_xll.qlSimpleQuote(E31,,RateTickValue,Permanent,Trigger,ObjectOverwrite)</f>
        <v>AUD3BR6BR23Y_Quote#0002</v>
      </c>
      <c r="G31" s="185" t="str">
        <f>_xll.ohRangeRetrieveError(F31)</f>
        <v/>
      </c>
      <c r="H31" s="140"/>
      <c r="J31" s="188"/>
      <c r="K31" s="344" t="s">
        <v>37</v>
      </c>
      <c r="L31" s="344" t="s">
        <v>249</v>
      </c>
      <c r="M31" s="344" t="s">
        <v>247</v>
      </c>
      <c r="N31" s="363" t="str">
        <f t="shared" si="1"/>
        <v>AUBR6AB23Y</v>
      </c>
      <c r="O31" s="345" t="str">
        <v>AUBR6AB23Y=ICAA</v>
      </c>
      <c r="P31" s="400" t="s">
        <v>255</v>
      </c>
      <c r="Q31" s="400" t="s">
        <v>255</v>
      </c>
      <c r="R31" s="395" t="e">
        <f t="shared" si="4"/>
        <v>#NUM!</v>
      </c>
      <c r="S31" s="398">
        <v>23</v>
      </c>
      <c r="T31" s="342" t="b">
        <f t="shared" si="2"/>
        <v>0</v>
      </c>
      <c r="U31" s="395">
        <v>5.1303667972977687</v>
      </c>
      <c r="V31" s="395" t="e">
        <f t="shared" si="5"/>
        <v>#NUM!</v>
      </c>
      <c r="W31" s="150"/>
      <c r="X31" s="395">
        <v>5.1303667972977687</v>
      </c>
      <c r="Y31" s="150"/>
      <c r="Z31" s="395">
        <v>5.1303667972977687</v>
      </c>
      <c r="AA31" s="343" t="e">
        <f>_xll.qlSimpleQuoteSetValue(F31,Z31/10000,Trigger)</f>
        <v>#N/A</v>
      </c>
      <c r="AB31" s="70"/>
    </row>
    <row r="32" spans="1:28" ht="11.25" customHeight="1" x14ac:dyDescent="0.2">
      <c r="A32" s="69"/>
      <c r="B32" s="279" t="str">
        <f t="shared" si="3"/>
        <v>24Y</v>
      </c>
      <c r="C32" s="309" t="s">
        <v>251</v>
      </c>
      <c r="D32" s="308" t="s">
        <v>252</v>
      </c>
      <c r="E32" s="306" t="str">
        <f t="shared" si="0"/>
        <v>AUD3BR6BR24Y_Quote</v>
      </c>
      <c r="F32" s="306" t="str">
        <f>_xll.qlSimpleQuote(E32,,RateTickValue,Permanent,Trigger,ObjectOverwrite)</f>
        <v>AUD3BR6BR24Y_Quote#0002</v>
      </c>
      <c r="G32" s="185" t="str">
        <f>_xll.ohRangeRetrieveError(F32)</f>
        <v/>
      </c>
      <c r="H32" s="140"/>
      <c r="J32" s="188"/>
      <c r="K32" s="344" t="s">
        <v>36</v>
      </c>
      <c r="L32" s="344" t="s">
        <v>249</v>
      </c>
      <c r="M32" s="344" t="s">
        <v>247</v>
      </c>
      <c r="N32" s="363" t="str">
        <f t="shared" si="1"/>
        <v>AUBR6AB24Y</v>
      </c>
      <c r="O32" s="345" t="str">
        <v>AUBR6AB24Y=ICAA</v>
      </c>
      <c r="P32" s="400" t="s">
        <v>255</v>
      </c>
      <c r="Q32" s="400" t="s">
        <v>255</v>
      </c>
      <c r="R32" s="395" t="e">
        <f t="shared" si="4"/>
        <v>#NUM!</v>
      </c>
      <c r="S32" s="398">
        <v>24</v>
      </c>
      <c r="T32" s="342" t="b">
        <f t="shared" si="2"/>
        <v>0</v>
      </c>
      <c r="U32" s="395">
        <v>4.9966833986488846</v>
      </c>
      <c r="V32" s="395" t="e">
        <f t="shared" si="5"/>
        <v>#NUM!</v>
      </c>
      <c r="W32" s="150"/>
      <c r="X32" s="395">
        <v>4.9966833986488846</v>
      </c>
      <c r="Y32" s="150"/>
      <c r="Z32" s="395">
        <v>4.9966833986488846</v>
      </c>
      <c r="AA32" s="343" t="e">
        <f>_xll.qlSimpleQuoteSetValue(F32,Z32/10000,Trigger)</f>
        <v>#N/A</v>
      </c>
      <c r="AB32" s="70"/>
    </row>
    <row r="33" spans="1:28" ht="11.25" customHeight="1" x14ac:dyDescent="0.2">
      <c r="A33" s="69"/>
      <c r="B33" s="279" t="str">
        <f t="shared" si="3"/>
        <v>25Y</v>
      </c>
      <c r="C33" s="309" t="s">
        <v>251</v>
      </c>
      <c r="D33" s="308" t="s">
        <v>252</v>
      </c>
      <c r="E33" s="306" t="str">
        <f t="shared" si="0"/>
        <v>AUD3BR6BR25Y_Quote</v>
      </c>
      <c r="F33" s="306" t="str">
        <f>_xll.qlSimpleQuote(E33,,RateTickValue,Permanent,Trigger,ObjectOverwrite)</f>
        <v>AUD3BR6BR25Y_Quote#0002</v>
      </c>
      <c r="G33" s="185" t="str">
        <f>_xll.ohRangeRetrieveError(F33)</f>
        <v/>
      </c>
      <c r="H33" s="140"/>
      <c r="J33" s="188"/>
      <c r="K33" s="344" t="s">
        <v>35</v>
      </c>
      <c r="L33" s="344" t="s">
        <v>249</v>
      </c>
      <c r="M33" s="344" t="s">
        <v>247</v>
      </c>
      <c r="N33" s="363" t="str">
        <f t="shared" si="1"/>
        <v>AUBR6AB25Y</v>
      </c>
      <c r="O33" s="345" t="str">
        <v>AUBR6AB25Y=ICAA</v>
      </c>
      <c r="P33" s="400">
        <v>3.375</v>
      </c>
      <c r="Q33" s="400">
        <v>6.375</v>
      </c>
      <c r="R33" s="395">
        <f t="shared" si="4"/>
        <v>4.875</v>
      </c>
      <c r="S33" s="398">
        <v>25</v>
      </c>
      <c r="T33" s="342" t="b">
        <f t="shared" si="2"/>
        <v>1</v>
      </c>
      <c r="U33" s="395">
        <v>4.875</v>
      </c>
      <c r="V33" s="395">
        <f t="shared" si="5"/>
        <v>3</v>
      </c>
      <c r="W33" s="150"/>
      <c r="X33" s="395">
        <v>4.875</v>
      </c>
      <c r="Y33" s="150"/>
      <c r="Z33" s="395">
        <v>4.875</v>
      </c>
      <c r="AA33" s="343" t="e">
        <f>_xll.qlSimpleQuoteSetValue(F33,Z33/10000,Trigger)</f>
        <v>#N/A</v>
      </c>
      <c r="AB33" s="70"/>
    </row>
    <row r="34" spans="1:28" ht="11.25" customHeight="1" x14ac:dyDescent="0.2">
      <c r="A34" s="69"/>
      <c r="B34" s="279" t="str">
        <f t="shared" si="3"/>
        <v>26Y</v>
      </c>
      <c r="C34" s="309" t="s">
        <v>251</v>
      </c>
      <c r="D34" s="308" t="s">
        <v>252</v>
      </c>
      <c r="E34" s="306" t="str">
        <f t="shared" si="0"/>
        <v>AUD3BR6BR26Y_Quote</v>
      </c>
      <c r="F34" s="306" t="str">
        <f>_xll.qlSimpleQuote(E34,,RateTickValue,Permanent,Trigger,ObjectOverwrite)</f>
        <v>AUD3BR6BR26Y_Quote#0002</v>
      </c>
      <c r="G34" s="185" t="str">
        <f>_xll.ohRangeRetrieveError(F34)</f>
        <v/>
      </c>
      <c r="H34" s="140"/>
      <c r="J34" s="188"/>
      <c r="K34" s="344" t="s">
        <v>34</v>
      </c>
      <c r="L34" s="344" t="s">
        <v>249</v>
      </c>
      <c r="M34" s="344" t="s">
        <v>247</v>
      </c>
      <c r="N34" s="363" t="str">
        <f t="shared" si="1"/>
        <v>AUBR6AB26Y</v>
      </c>
      <c r="O34" s="345" t="str">
        <v>AUBR6AB26Y=ICAA</v>
      </c>
      <c r="P34" s="400" t="s">
        <v>255</v>
      </c>
      <c r="Q34" s="400" t="s">
        <v>255</v>
      </c>
      <c r="R34" s="395" t="e">
        <f t="shared" si="4"/>
        <v>#NUM!</v>
      </c>
      <c r="S34" s="398">
        <v>26</v>
      </c>
      <c r="T34" s="342" t="b">
        <f t="shared" si="2"/>
        <v>0</v>
      </c>
      <c r="U34" s="395">
        <v>4.7731899608106696</v>
      </c>
      <c r="V34" s="395" t="e">
        <f t="shared" si="5"/>
        <v>#NUM!</v>
      </c>
      <c r="W34" s="150"/>
      <c r="X34" s="395">
        <v>4.7731899608106696</v>
      </c>
      <c r="Y34" s="150"/>
      <c r="Z34" s="395">
        <v>4.7731899608106696</v>
      </c>
      <c r="AA34" s="343" t="e">
        <f>_xll.qlSimpleQuoteSetValue(F34,Z34/10000,Trigger)</f>
        <v>#N/A</v>
      </c>
      <c r="AB34" s="70"/>
    </row>
    <row r="35" spans="1:28" ht="11.25" customHeight="1" x14ac:dyDescent="0.2">
      <c r="A35" s="69"/>
      <c r="B35" s="279" t="str">
        <f t="shared" si="3"/>
        <v>27Y</v>
      </c>
      <c r="C35" s="309" t="s">
        <v>251</v>
      </c>
      <c r="D35" s="308" t="s">
        <v>252</v>
      </c>
      <c r="E35" s="306" t="str">
        <f t="shared" si="0"/>
        <v>AUD3BR6BR27Y_Quote</v>
      </c>
      <c r="F35" s="306" t="str">
        <f>_xll.qlSimpleQuote(E35,,RateTickValue,Permanent,Trigger,ObjectOverwrite)</f>
        <v>AUD3BR6BR27Y_Quote#0002</v>
      </c>
      <c r="G35" s="185" t="str">
        <f>_xll.ohRangeRetrieveError(F35)</f>
        <v/>
      </c>
      <c r="H35" s="140"/>
      <c r="J35" s="188"/>
      <c r="K35" s="344" t="s">
        <v>33</v>
      </c>
      <c r="L35" s="344" t="s">
        <v>249</v>
      </c>
      <c r="M35" s="344" t="s">
        <v>247</v>
      </c>
      <c r="N35" s="363" t="str">
        <f t="shared" si="1"/>
        <v>AUBR6AB27Y</v>
      </c>
      <c r="O35" s="345" t="str">
        <v>AUBR6AB27Y=ICAA</v>
      </c>
      <c r="P35" s="400" t="s">
        <v>255</v>
      </c>
      <c r="Q35" s="400" t="s">
        <v>255</v>
      </c>
      <c r="R35" s="395" t="e">
        <f t="shared" si="4"/>
        <v>#NUM!</v>
      </c>
      <c r="S35" s="398">
        <v>27</v>
      </c>
      <c r="T35" s="342" t="b">
        <f t="shared" si="2"/>
        <v>0</v>
      </c>
      <c r="U35" s="395">
        <v>4.6892532810808927</v>
      </c>
      <c r="V35" s="395" t="e">
        <f t="shared" si="5"/>
        <v>#NUM!</v>
      </c>
      <c r="W35" s="150"/>
      <c r="X35" s="395">
        <v>4.6892532810808927</v>
      </c>
      <c r="Y35" s="150"/>
      <c r="Z35" s="395">
        <v>4.6892532810808927</v>
      </c>
      <c r="AA35" s="343" t="e">
        <f>_xll.qlSimpleQuoteSetValue(F35,Z35/10000,Trigger)</f>
        <v>#N/A</v>
      </c>
      <c r="AB35" s="70"/>
    </row>
    <row r="36" spans="1:28" ht="11.25" customHeight="1" x14ac:dyDescent="0.2">
      <c r="A36" s="69"/>
      <c r="B36" s="279" t="str">
        <f t="shared" si="3"/>
        <v>28Y</v>
      </c>
      <c r="C36" s="309" t="s">
        <v>251</v>
      </c>
      <c r="D36" s="308" t="s">
        <v>252</v>
      </c>
      <c r="E36" s="306" t="str">
        <f t="shared" si="0"/>
        <v>AUD3BR6BR28Y_Quote</v>
      </c>
      <c r="F36" s="306" t="str">
        <f>_xll.qlSimpleQuote(E36,,RateTickValue,Permanent,Trigger,ObjectOverwrite)</f>
        <v>AUD3BR6BR28Y_Quote#0002</v>
      </c>
      <c r="G36" s="185" t="str">
        <f>_xll.ohRangeRetrieveError(F36)</f>
        <v/>
      </c>
      <c r="H36" s="140"/>
      <c r="J36" s="188"/>
      <c r="K36" s="344" t="s">
        <v>32</v>
      </c>
      <c r="L36" s="344" t="s">
        <v>249</v>
      </c>
      <c r="M36" s="344" t="s">
        <v>247</v>
      </c>
      <c r="N36" s="363" t="str">
        <f t="shared" si="1"/>
        <v>AUBR6AB28Y</v>
      </c>
      <c r="O36" s="345" t="str">
        <v>AUBR6AB28Y=ICAA</v>
      </c>
      <c r="P36" s="400" t="s">
        <v>255</v>
      </c>
      <c r="Q36" s="400" t="s">
        <v>255</v>
      </c>
      <c r="R36" s="395" t="e">
        <f t="shared" si="4"/>
        <v>#NUM!</v>
      </c>
      <c r="S36" s="398">
        <v>28</v>
      </c>
      <c r="T36" s="342" t="b">
        <f t="shared" si="2"/>
        <v>0</v>
      </c>
      <c r="U36" s="395">
        <v>4.6187216209457809</v>
      </c>
      <c r="V36" s="395" t="e">
        <f t="shared" si="5"/>
        <v>#NUM!</v>
      </c>
      <c r="W36" s="150"/>
      <c r="X36" s="395">
        <v>4.6187216209457809</v>
      </c>
      <c r="Y36" s="150"/>
      <c r="Z36" s="395">
        <v>4.6187216209457809</v>
      </c>
      <c r="AA36" s="343" t="e">
        <f>_xll.qlSimpleQuoteSetValue(F36,Z36/10000,Trigger)</f>
        <v>#N/A</v>
      </c>
      <c r="AB36" s="70"/>
    </row>
    <row r="37" spans="1:28" ht="11.25" customHeight="1" x14ac:dyDescent="0.2">
      <c r="A37" s="69"/>
      <c r="B37" s="279" t="str">
        <f t="shared" si="3"/>
        <v>29Y</v>
      </c>
      <c r="C37" s="309" t="s">
        <v>251</v>
      </c>
      <c r="D37" s="308" t="s">
        <v>252</v>
      </c>
      <c r="E37" s="306" t="str">
        <f t="shared" si="0"/>
        <v>AUD3BR6BR29Y_Quote</v>
      </c>
      <c r="F37" s="306" t="str">
        <f>_xll.qlSimpleQuote(E37,,RateTickValue,Permanent,Trigger,ObjectOverwrite)</f>
        <v>AUD3BR6BR29Y_Quote#0002</v>
      </c>
      <c r="G37" s="185" t="str">
        <f>_xll.ohRangeRetrieveError(F37)</f>
        <v/>
      </c>
      <c r="H37" s="140"/>
      <c r="J37" s="188"/>
      <c r="K37" s="344" t="s">
        <v>31</v>
      </c>
      <c r="L37" s="344" t="s">
        <v>249</v>
      </c>
      <c r="M37" s="344" t="s">
        <v>247</v>
      </c>
      <c r="N37" s="363" t="str">
        <f t="shared" si="1"/>
        <v>AUBR6AB29Y</v>
      </c>
      <c r="O37" s="345" t="str">
        <v>AUBR6AB29Y=ICAA</v>
      </c>
      <c r="P37" s="400" t="s">
        <v>255</v>
      </c>
      <c r="Q37" s="400" t="s">
        <v>255</v>
      </c>
      <c r="R37" s="395" t="e">
        <f t="shared" si="4"/>
        <v>#NUM!</v>
      </c>
      <c r="S37" s="398">
        <v>29</v>
      </c>
      <c r="T37" s="342" t="b">
        <f t="shared" si="2"/>
        <v>0</v>
      </c>
      <c r="U37" s="395">
        <v>4.5571266405404467</v>
      </c>
      <c r="V37" s="395" t="e">
        <f t="shared" si="5"/>
        <v>#NUM!</v>
      </c>
      <c r="W37" s="150"/>
      <c r="X37" s="395">
        <v>4.5571266405404467</v>
      </c>
      <c r="Y37" s="150"/>
      <c r="Z37" s="395">
        <v>4.5571266405404467</v>
      </c>
      <c r="AA37" s="343" t="e">
        <f>_xll.qlSimpleQuoteSetValue(F37,Z37/10000,Trigger)</f>
        <v>#N/A</v>
      </c>
      <c r="AB37" s="70"/>
    </row>
    <row r="38" spans="1:28" ht="11.25" customHeight="1" x14ac:dyDescent="0.2">
      <c r="A38" s="69"/>
      <c r="B38" s="279" t="str">
        <f t="shared" si="3"/>
        <v>30Y</v>
      </c>
      <c r="C38" s="309" t="s">
        <v>251</v>
      </c>
      <c r="D38" s="308" t="s">
        <v>252</v>
      </c>
      <c r="E38" s="306" t="str">
        <f t="shared" si="0"/>
        <v>AUD3BR6BR30Y_Quote</v>
      </c>
      <c r="F38" s="306" t="str">
        <f>_xll.qlSimpleQuote(E38,,RateTickValue,Permanent,Trigger,ObjectOverwrite)</f>
        <v>AUD3BR6BR30Y_Quote#0002</v>
      </c>
      <c r="G38" s="185" t="str">
        <f>_xll.ohRangeRetrieveError(F38)</f>
        <v/>
      </c>
      <c r="H38" s="140"/>
      <c r="J38" s="188"/>
      <c r="K38" s="344" t="s">
        <v>30</v>
      </c>
      <c r="L38" s="344" t="s">
        <v>249</v>
      </c>
      <c r="M38" s="344" t="s">
        <v>247</v>
      </c>
      <c r="N38" s="363" t="str">
        <f t="shared" si="1"/>
        <v>AUBR6AB30Y</v>
      </c>
      <c r="O38" s="345" t="str">
        <v>AUBR6AB30Y=ICAA</v>
      </c>
      <c r="P38" s="400">
        <v>3</v>
      </c>
      <c r="Q38" s="400">
        <v>6</v>
      </c>
      <c r="R38" s="395">
        <f t="shared" si="4"/>
        <v>4.5</v>
      </c>
      <c r="S38" s="398">
        <v>30</v>
      </c>
      <c r="T38" s="342" t="b">
        <f t="shared" si="2"/>
        <v>1</v>
      </c>
      <c r="U38" s="395">
        <v>4.5</v>
      </c>
      <c r="V38" s="395">
        <f t="shared" si="5"/>
        <v>3</v>
      </c>
      <c r="W38" s="150"/>
      <c r="X38" s="395">
        <v>4.5</v>
      </c>
      <c r="Y38" s="150"/>
      <c r="Z38" s="395">
        <v>4.5</v>
      </c>
      <c r="AA38" s="343" t="e">
        <f>_xll.qlSimpleQuoteSetValue(F38,Z38/10000,Trigger)</f>
        <v>#N/A</v>
      </c>
      <c r="AB38" s="70"/>
    </row>
    <row r="39" spans="1:28" ht="11.25" customHeight="1" x14ac:dyDescent="0.2">
      <c r="A39" s="69"/>
      <c r="B39" s="279" t="str">
        <f t="shared" si="3"/>
        <v>35Y</v>
      </c>
      <c r="C39" s="309" t="s">
        <v>251</v>
      </c>
      <c r="D39" s="308" t="s">
        <v>252</v>
      </c>
      <c r="E39" s="306" t="str">
        <f t="shared" si="0"/>
        <v>AUD3BR6BR35Y_Quote</v>
      </c>
      <c r="F39" s="306" t="str">
        <f>_xll.qlSimpleQuote(E39,,RateTickValue,Permanent,Trigger,ObjectOverwrite)</f>
        <v>AUD3BR6BR35Y_Quote#0002</v>
      </c>
      <c r="G39" s="185" t="str">
        <f>_xll.ohRangeRetrieveError(F39)</f>
        <v/>
      </c>
      <c r="H39" s="140"/>
      <c r="J39" s="188"/>
      <c r="K39" s="344" t="s">
        <v>29</v>
      </c>
      <c r="L39" s="344" t="s">
        <v>249</v>
      </c>
      <c r="M39" s="344" t="s">
        <v>247</v>
      </c>
      <c r="N39" s="363" t="str">
        <f t="shared" si="1"/>
        <v>AUBR6AB35Y</v>
      </c>
      <c r="O39" s="345" t="str">
        <v>AUBR6AB35Y=ICAA</v>
      </c>
      <c r="P39" s="400" t="s">
        <v>255</v>
      </c>
      <c r="Q39" s="400" t="s">
        <v>255</v>
      </c>
      <c r="R39" s="395" t="e">
        <f t="shared" si="4"/>
        <v>#NUM!</v>
      </c>
      <c r="S39" s="398">
        <v>35</v>
      </c>
      <c r="T39" s="342" t="b">
        <f t="shared" si="2"/>
        <v>0</v>
      </c>
      <c r="U39" s="189">
        <f>U38</f>
        <v>4.5</v>
      </c>
      <c r="V39" s="395" t="e">
        <f t="shared" si="5"/>
        <v>#NUM!</v>
      </c>
      <c r="W39" s="152"/>
      <c r="X39" s="189">
        <v>4.5</v>
      </c>
      <c r="Y39" s="152"/>
      <c r="Z39" s="189">
        <v>4.5</v>
      </c>
      <c r="AA39" s="343" t="e">
        <f>_xll.qlSimpleQuoteSetValue(F39,Z39/10000,Trigger)</f>
        <v>#N/A</v>
      </c>
      <c r="AB39" s="70"/>
    </row>
    <row r="40" spans="1:28" ht="11.25" customHeight="1" x14ac:dyDescent="0.2">
      <c r="A40" s="69"/>
      <c r="B40" s="279" t="str">
        <f t="shared" si="3"/>
        <v>40Y</v>
      </c>
      <c r="C40" s="309" t="s">
        <v>251</v>
      </c>
      <c r="D40" s="308" t="s">
        <v>252</v>
      </c>
      <c r="E40" s="306" t="str">
        <f t="shared" si="0"/>
        <v>AUD3BR6BR40Y_Quote</v>
      </c>
      <c r="F40" s="306" t="str">
        <f>_xll.qlSimpleQuote(E40,,RateTickValue,Permanent,Trigger,ObjectOverwrite)</f>
        <v>AUD3BR6BR40Y_Quote#0002</v>
      </c>
      <c r="G40" s="185" t="str">
        <f>_xll.ohRangeRetrieveError(F40)</f>
        <v/>
      </c>
      <c r="H40" s="140"/>
      <c r="J40" s="188"/>
      <c r="K40" s="344" t="s">
        <v>28</v>
      </c>
      <c r="L40" s="344" t="s">
        <v>249</v>
      </c>
      <c r="M40" s="344" t="s">
        <v>247</v>
      </c>
      <c r="N40" s="363" t="str">
        <f t="shared" si="1"/>
        <v>AUBR6AB40Y</v>
      </c>
      <c r="O40" s="345" t="str">
        <v>AUBR6AB40Y=ICAA</v>
      </c>
      <c r="P40" s="400" t="s">
        <v>255</v>
      </c>
      <c r="Q40" s="400" t="s">
        <v>255</v>
      </c>
      <c r="R40" s="395" t="e">
        <f t="shared" si="4"/>
        <v>#NUM!</v>
      </c>
      <c r="S40" s="398">
        <v>40</v>
      </c>
      <c r="T40" s="342" t="b">
        <f t="shared" si="2"/>
        <v>0</v>
      </c>
      <c r="U40" s="189">
        <f>U39</f>
        <v>4.5</v>
      </c>
      <c r="V40" s="395" t="e">
        <f t="shared" si="5"/>
        <v>#NUM!</v>
      </c>
      <c r="W40" s="152"/>
      <c r="X40" s="189">
        <v>4.5</v>
      </c>
      <c r="Y40" s="152"/>
      <c r="Z40" s="189">
        <v>4.5</v>
      </c>
      <c r="AA40" s="343" t="e">
        <f>_xll.qlSimpleQuoteSetValue(F40,Z40/10000,Trigger)</f>
        <v>#N/A</v>
      </c>
      <c r="AB40" s="70"/>
    </row>
    <row r="41" spans="1:28" ht="11.25" customHeight="1" x14ac:dyDescent="0.2">
      <c r="A41" s="69"/>
      <c r="B41" s="279" t="str">
        <f t="shared" si="3"/>
        <v>50Y</v>
      </c>
      <c r="C41" s="309" t="s">
        <v>251</v>
      </c>
      <c r="D41" s="308" t="s">
        <v>252</v>
      </c>
      <c r="E41" s="306" t="str">
        <f t="shared" si="0"/>
        <v>AUD3BR6BR50Y_Quote</v>
      </c>
      <c r="F41" s="306" t="str">
        <f>_xll.qlSimpleQuote(E41,,RateTickValue,Permanent,Trigger,ObjectOverwrite)</f>
        <v>AUD3BR6BR50Y_Quote#0002</v>
      </c>
      <c r="G41" s="185" t="str">
        <f>_xll.ohRangeRetrieveError(F41)</f>
        <v/>
      </c>
      <c r="H41" s="140"/>
      <c r="J41" s="188"/>
      <c r="K41" s="344" t="s">
        <v>26</v>
      </c>
      <c r="L41" s="344" t="s">
        <v>249</v>
      </c>
      <c r="M41" s="344" t="s">
        <v>247</v>
      </c>
      <c r="N41" s="363" t="str">
        <f t="shared" si="1"/>
        <v>AUBR6AB50Y</v>
      </c>
      <c r="O41" s="345" t="str">
        <v>AUBR6AB50Y=ICAA</v>
      </c>
      <c r="P41" s="400" t="s">
        <v>255</v>
      </c>
      <c r="Q41" s="400" t="s">
        <v>255</v>
      </c>
      <c r="R41" s="395" t="e">
        <f t="shared" si="4"/>
        <v>#NUM!</v>
      </c>
      <c r="S41" s="398">
        <v>50</v>
      </c>
      <c r="T41" s="342" t="b">
        <f t="shared" si="2"/>
        <v>0</v>
      </c>
      <c r="U41" s="189">
        <f>U40</f>
        <v>4.5</v>
      </c>
      <c r="V41" s="395" t="e">
        <f t="shared" si="5"/>
        <v>#NUM!</v>
      </c>
      <c r="W41" s="152"/>
      <c r="X41" s="189">
        <v>4.5</v>
      </c>
      <c r="Y41" s="152"/>
      <c r="Z41" s="189">
        <v>4.5</v>
      </c>
      <c r="AA41" s="343" t="e">
        <f>_xll.qlSimpleQuoteSetValue(F41,Z41/10000,Trigger)</f>
        <v>#N/A</v>
      </c>
      <c r="AB41" s="70"/>
    </row>
    <row r="42" spans="1:28" ht="11.25" customHeight="1" x14ac:dyDescent="0.2">
      <c r="A42" s="69"/>
      <c r="B42" s="280" t="str">
        <f t="shared" si="3"/>
        <v>60Y</v>
      </c>
      <c r="C42" s="311" t="s">
        <v>251</v>
      </c>
      <c r="D42" s="314" t="s">
        <v>252</v>
      </c>
      <c r="E42" s="312" t="str">
        <f t="shared" si="0"/>
        <v>AUD3BR6BR60Y_Quote</v>
      </c>
      <c r="F42" s="312" t="str">
        <f>_xll.qlSimpleQuote(E42,,RateTickValue,Permanent,Trigger,ObjectOverwrite)</f>
        <v>AUD3BR6BR60Y_Quote#0002</v>
      </c>
      <c r="G42" s="186" t="str">
        <f>_xll.ohRangeRetrieveError(F42)</f>
        <v/>
      </c>
      <c r="H42" s="140"/>
      <c r="J42" s="188"/>
      <c r="K42" s="347" t="s">
        <v>25</v>
      </c>
      <c r="L42" s="347" t="s">
        <v>249</v>
      </c>
      <c r="M42" s="347" t="s">
        <v>247</v>
      </c>
      <c r="N42" s="367" t="str">
        <f t="shared" si="1"/>
        <v>AUBR6AB60Y</v>
      </c>
      <c r="O42" s="348" t="str">
        <v>AUBR6AB60Y=ICAA</v>
      </c>
      <c r="P42" s="401" t="s">
        <v>255</v>
      </c>
      <c r="Q42" s="401" t="s">
        <v>255</v>
      </c>
      <c r="R42" s="399" t="e">
        <f t="shared" si="4"/>
        <v>#NUM!</v>
      </c>
      <c r="S42" s="403">
        <v>60</v>
      </c>
      <c r="T42" s="349" t="b">
        <f t="shared" si="2"/>
        <v>0</v>
      </c>
      <c r="U42" s="190">
        <f>U41</f>
        <v>4.5</v>
      </c>
      <c r="V42" s="399" t="e">
        <f t="shared" si="5"/>
        <v>#NUM!</v>
      </c>
      <c r="W42" s="152"/>
      <c r="X42" s="190">
        <v>4.5</v>
      </c>
      <c r="Y42" s="152"/>
      <c r="Z42" s="190">
        <v>4.5</v>
      </c>
      <c r="AA42" s="350" t="e">
        <f>_xll.qlSimpleQuoteSetValue(F42,Z42/10000,Trigger)</f>
        <v>#N/A</v>
      </c>
      <c r="AB42" s="70"/>
    </row>
    <row r="43" spans="1:28" ht="11.25" customHeight="1" x14ac:dyDescent="0.2">
      <c r="A43" s="141"/>
      <c r="B43" s="142"/>
      <c r="C43" s="142"/>
      <c r="D43" s="142"/>
      <c r="E43" s="142"/>
      <c r="F43" s="143"/>
      <c r="G43" s="143"/>
      <c r="H43" s="144"/>
      <c r="J43" s="141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70"/>
    </row>
  </sheetData>
  <conditionalFormatting sqref="AA5:AA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9"/>
  <sheetViews>
    <sheetView workbookViewId="0">
      <selection activeCell="E2" sqref="E2"/>
    </sheetView>
  </sheetViews>
  <sheetFormatPr defaultRowHeight="11.25" x14ac:dyDescent="0.2"/>
  <cols>
    <col min="1" max="1" width="2.7109375" style="192" customWidth="1"/>
    <col min="2" max="2" width="4" style="192" bestFit="1" customWidth="1"/>
    <col min="3" max="3" width="10" style="192" bestFit="1" customWidth="1"/>
    <col min="4" max="4" width="30.28515625" style="192" bestFit="1" customWidth="1"/>
    <col min="5" max="5" width="33.85546875" style="192" bestFit="1" customWidth="1"/>
    <col min="6" max="6" width="20.7109375" style="192" customWidth="1"/>
    <col min="7" max="7" width="2.7109375" style="192" customWidth="1"/>
    <col min="8" max="8" width="22.7109375" style="192" customWidth="1"/>
    <col min="9" max="16384" width="9.140625" style="192"/>
  </cols>
  <sheetData>
    <row r="1" spans="1:7" s="191" customFormat="1" x14ac:dyDescent="0.2">
      <c r="A1" s="17"/>
      <c r="B1" s="4"/>
      <c r="C1" s="4"/>
      <c r="D1" s="18"/>
      <c r="E1" s="4"/>
      <c r="F1" s="4"/>
      <c r="G1" s="5"/>
    </row>
    <row r="2" spans="1:7" s="191" customFormat="1" x14ac:dyDescent="0.2">
      <c r="A2" s="19"/>
      <c r="B2" s="8"/>
      <c r="C2" s="8"/>
      <c r="D2" s="193" t="s">
        <v>61</v>
      </c>
      <c r="E2" s="213" t="str">
        <f>PROPER(Currency)&amp;FamilyName&amp;"3M"</f>
        <v>AudBBSW3M</v>
      </c>
      <c r="F2" s="8"/>
      <c r="G2" s="9"/>
    </row>
    <row r="3" spans="1:7" s="191" customFormat="1" x14ac:dyDescent="0.2">
      <c r="A3" s="19"/>
      <c r="B3" s="8"/>
      <c r="C3" s="8"/>
      <c r="D3" s="8"/>
      <c r="E3" s="8"/>
      <c r="F3" s="8"/>
      <c r="G3" s="9"/>
    </row>
    <row r="4" spans="1:7" s="191" customFormat="1" ht="12" x14ac:dyDescent="0.25">
      <c r="A4" s="19"/>
      <c r="B4" s="8"/>
      <c r="C4" s="203" t="s">
        <v>59</v>
      </c>
      <c r="D4" s="204" t="str">
        <f>PROPER(Currency)&amp;FamilyName&amp;FixingType&amp;".xml"</f>
        <v>AudBBSWSwapForBasisCalc.xml</v>
      </c>
      <c r="E4" s="205" t="str">
        <f>IF(Serialize,_xll.ohObjectSave(E5:E43,SerializationPath&amp;FileName,FileOverwrite,,Serialize),"---")</f>
        <v>---</v>
      </c>
      <c r="F4" s="206" t="s">
        <v>203</v>
      </c>
      <c r="G4" s="9"/>
    </row>
    <row r="5" spans="1:7" s="191" customFormat="1" x14ac:dyDescent="0.2">
      <c r="A5" s="19"/>
      <c r="B5" s="194" t="s">
        <v>17</v>
      </c>
      <c r="C5" s="207" t="s">
        <v>17</v>
      </c>
      <c r="D5" s="208" t="str">
        <f t="shared" ref="D5:D43" si="0">PROPER(Currency)&amp;FamilyName&amp;FixingType&amp;$B5</f>
        <v>AudBBSWSwapForBasisCalc3M</v>
      </c>
      <c r="E5" s="197" t="str">
        <f>_xll.qlSwapIndex($D5,FixingType,B5,1,Currency,Calendar,"3M","mf","act/365 (fixed)",$E$2,Discounting,Permanent,Trigger,ObjectOverwrite)</f>
        <v>AudBBSWSwapForBasisCalc3M#0000</v>
      </c>
      <c r="F5" s="200" t="str">
        <f>_xll.ohRangeRetrieveError(E5)</f>
        <v/>
      </c>
      <c r="G5" s="20"/>
    </row>
    <row r="6" spans="1:7" s="191" customFormat="1" x14ac:dyDescent="0.2">
      <c r="A6" s="19"/>
      <c r="B6" s="195" t="s">
        <v>14</v>
      </c>
      <c r="C6" s="209" t="s">
        <v>17</v>
      </c>
      <c r="D6" s="210" t="str">
        <f t="shared" si="0"/>
        <v>AudBBSWSwapForBasisCalc6M</v>
      </c>
      <c r="E6" s="198" t="str">
        <f>_xll.qlSwapIndex($D6,FixingType,B6,1,Currency,Calendar,"3M","mf","act/365 (fixed)",$E$2,Discounting,Permanent,Trigger,ObjectOverwrite)</f>
        <v>AudBBSWSwapForBasisCalc6M#0000</v>
      </c>
      <c r="F6" s="201" t="str">
        <f>_xll.ohRangeRetrieveError(E6)</f>
        <v/>
      </c>
      <c r="G6" s="20"/>
    </row>
    <row r="7" spans="1:7" s="191" customFormat="1" x14ac:dyDescent="0.2">
      <c r="A7" s="19"/>
      <c r="B7" s="195" t="s">
        <v>11</v>
      </c>
      <c r="C7" s="209" t="s">
        <v>17</v>
      </c>
      <c r="D7" s="210" t="str">
        <f t="shared" si="0"/>
        <v>AudBBSWSwapForBasisCalc9M</v>
      </c>
      <c r="E7" s="198" t="str">
        <f>_xll.qlSwapIndex($D7,FixingType,B7,1,Currency,Calendar,"3M","mf","act/365 (fixed)",$E$2,Discounting,Permanent,Trigger,ObjectOverwrite)</f>
        <v>AudBBSWSwapForBasisCalc9M#0000</v>
      </c>
      <c r="F7" s="201" t="str">
        <f>_xll.ohRangeRetrieveError(E7)</f>
        <v/>
      </c>
      <c r="G7" s="20"/>
    </row>
    <row r="8" spans="1:7" s="191" customFormat="1" x14ac:dyDescent="0.2">
      <c r="A8" s="19"/>
      <c r="B8" s="195" t="s">
        <v>8</v>
      </c>
      <c r="C8" s="209" t="s">
        <v>17</v>
      </c>
      <c r="D8" s="210" t="str">
        <f t="shared" si="0"/>
        <v>AudBBSWSwapForBasisCalc1Y</v>
      </c>
      <c r="E8" s="198" t="str">
        <f>_xll.qlSwapIndex($D8,FixingType,B8,1,Currency,Calendar,"3M","mf","act/365 (fixed)",$E$2,Discounting,Permanent,Trigger,ObjectOverwrite)</f>
        <v>AudBBSWSwapForBasisCalc1Y#0000</v>
      </c>
      <c r="F8" s="201" t="str">
        <f>_xll.ohRangeRetrieveError(E8)</f>
        <v/>
      </c>
      <c r="G8" s="20"/>
    </row>
    <row r="9" spans="1:7" s="191" customFormat="1" x14ac:dyDescent="0.2">
      <c r="A9" s="19"/>
      <c r="B9" s="195" t="s">
        <v>66</v>
      </c>
      <c r="C9" s="209" t="s">
        <v>17</v>
      </c>
      <c r="D9" s="210" t="str">
        <f t="shared" si="0"/>
        <v>AudBBSWSwapForBasisCalc15M</v>
      </c>
      <c r="E9" s="198" t="str">
        <f>_xll.qlSwapIndex($D9,FixingType,B9,1,Currency,Calendar,"3M","mf","act/365 (fixed)",$E$2,Discounting,Permanent,Trigger,ObjectOverwrite)</f>
        <v>AudBBSWSwapForBasisCalc15M#0000</v>
      </c>
      <c r="F9" s="201" t="str">
        <f>_xll.ohRangeRetrieveError(E9)</f>
        <v/>
      </c>
      <c r="G9" s="20"/>
    </row>
    <row r="10" spans="1:7" s="191" customFormat="1" x14ac:dyDescent="0.2">
      <c r="A10" s="19"/>
      <c r="B10" s="195" t="s">
        <v>65</v>
      </c>
      <c r="C10" s="209" t="s">
        <v>17</v>
      </c>
      <c r="D10" s="210" t="str">
        <f t="shared" si="0"/>
        <v>AudBBSWSwapForBasisCalc18M</v>
      </c>
      <c r="E10" s="198" t="str">
        <f>_xll.qlSwapIndex($D10,FixingType,B10,1,Currency,Calendar,"3M","mf","act/365 (fixed)",$E$2,Discounting,Permanent,Trigger,ObjectOverwrite)</f>
        <v>AudBBSWSwapForBasisCalc18M#0000</v>
      </c>
      <c r="F10" s="201" t="str">
        <f>_xll.ohRangeRetrieveError(E10)</f>
        <v/>
      </c>
      <c r="G10" s="20"/>
    </row>
    <row r="11" spans="1:7" s="191" customFormat="1" x14ac:dyDescent="0.2">
      <c r="A11" s="19"/>
      <c r="B11" s="195" t="s">
        <v>58</v>
      </c>
      <c r="C11" s="209" t="s">
        <v>17</v>
      </c>
      <c r="D11" s="210" t="str">
        <f t="shared" si="0"/>
        <v>AudBBSWSwapForBasisCalc2Y</v>
      </c>
      <c r="E11" s="198" t="str">
        <f>_xll.qlSwapIndex($D11,FixingType,B11,1,Currency,Calendar,"3M","mf","act/365 (fixed)",$E$2,Discounting,Permanent,Trigger,ObjectOverwrite)</f>
        <v>AudBBSWSwapForBasisCalc2Y#0000</v>
      </c>
      <c r="F11" s="201" t="str">
        <f>_xll.ohRangeRetrieveError(E11)</f>
        <v/>
      </c>
      <c r="G11" s="20"/>
    </row>
    <row r="12" spans="1:7" s="191" customFormat="1" x14ac:dyDescent="0.2">
      <c r="A12" s="19"/>
      <c r="B12" s="195" t="s">
        <v>57</v>
      </c>
      <c r="C12" s="209" t="s">
        <v>17</v>
      </c>
      <c r="D12" s="210" t="str">
        <f t="shared" si="0"/>
        <v>AudBBSWSwapForBasisCalc3Y</v>
      </c>
      <c r="E12" s="198" t="str">
        <f>_xll.qlSwapIndex($D12,FixingType,B12,1,Currency,Calendar,"3M","mf","act/365 (fixed)",$E$2,Discounting,Permanent,Trigger,ObjectOverwrite)</f>
        <v>AudBBSWSwapForBasisCalc3Y#0000</v>
      </c>
      <c r="F12" s="201" t="str">
        <f>_xll.ohRangeRetrieveError(E12)</f>
        <v/>
      </c>
      <c r="G12" s="20"/>
    </row>
    <row r="13" spans="1:7" s="191" customFormat="1" x14ac:dyDescent="0.2">
      <c r="A13" s="19"/>
      <c r="B13" s="195" t="s">
        <v>56</v>
      </c>
      <c r="C13" s="209" t="s">
        <v>17</v>
      </c>
      <c r="D13" s="210" t="str">
        <f t="shared" si="0"/>
        <v>AudBBSWSwapForBasisCalc4Y</v>
      </c>
      <c r="E13" s="198" t="str">
        <f>_xll.qlSwapIndex($D13,FixingType,B13,1,Currency,Calendar,"3M","mf","act/365 (fixed)",$E$2,Discounting,Permanent,Trigger,ObjectOverwrite)</f>
        <v>AudBBSWSwapForBasisCalc4Y#0000</v>
      </c>
      <c r="F13" s="201" t="str">
        <f>_xll.ohRangeRetrieveError(E13)</f>
        <v/>
      </c>
      <c r="G13" s="20"/>
    </row>
    <row r="14" spans="1:7" s="191" customFormat="1" x14ac:dyDescent="0.2">
      <c r="A14" s="19"/>
      <c r="B14" s="195" t="s">
        <v>55</v>
      </c>
      <c r="C14" s="209" t="s">
        <v>17</v>
      </c>
      <c r="D14" s="210" t="str">
        <f t="shared" si="0"/>
        <v>AudBBSWSwapForBasisCalc5Y</v>
      </c>
      <c r="E14" s="198" t="str">
        <f>_xll.qlSwapIndex($D14,FixingType,B14,1,Currency,Calendar,"3M","mf","act/365 (fixed)",$E$2,Discounting,Permanent,Trigger,ObjectOverwrite)</f>
        <v>AudBBSWSwapForBasisCalc5Y#0000</v>
      </c>
      <c r="F14" s="201" t="str">
        <f>_xll.ohRangeRetrieveError(E14)</f>
        <v/>
      </c>
      <c r="G14" s="20"/>
    </row>
    <row r="15" spans="1:7" s="191" customFormat="1" x14ac:dyDescent="0.2">
      <c r="A15" s="19"/>
      <c r="B15" s="195" t="s">
        <v>54</v>
      </c>
      <c r="C15" s="209" t="s">
        <v>17</v>
      </c>
      <c r="D15" s="210" t="str">
        <f t="shared" si="0"/>
        <v>AudBBSWSwapForBasisCalc6Y</v>
      </c>
      <c r="E15" s="198" t="str">
        <f>_xll.qlSwapIndex($D15,FixingType,B15,1,Currency,Calendar,"3M","mf","act/365 (fixed)",$E$2,Discounting,Permanent,Trigger,ObjectOverwrite)</f>
        <v>AudBBSWSwapForBasisCalc6Y#0000</v>
      </c>
      <c r="F15" s="201" t="str">
        <f>_xll.ohRangeRetrieveError(E15)</f>
        <v/>
      </c>
      <c r="G15" s="20"/>
    </row>
    <row r="16" spans="1:7" s="191" customFormat="1" x14ac:dyDescent="0.2">
      <c r="A16" s="19"/>
      <c r="B16" s="195" t="s">
        <v>53</v>
      </c>
      <c r="C16" s="209" t="s">
        <v>17</v>
      </c>
      <c r="D16" s="210" t="str">
        <f t="shared" si="0"/>
        <v>AudBBSWSwapForBasisCalc7Y</v>
      </c>
      <c r="E16" s="198" t="str">
        <f>_xll.qlSwapIndex($D16,FixingType,B16,1,Currency,Calendar,"3M","mf","act/365 (fixed)",$E$2,Discounting,Permanent,Trigger,ObjectOverwrite)</f>
        <v>AudBBSWSwapForBasisCalc7Y#0000</v>
      </c>
      <c r="F16" s="201" t="str">
        <f>_xll.ohRangeRetrieveError(E16)</f>
        <v/>
      </c>
      <c r="G16" s="20"/>
    </row>
    <row r="17" spans="1:7" s="191" customFormat="1" x14ac:dyDescent="0.2">
      <c r="A17" s="19"/>
      <c r="B17" s="195" t="s">
        <v>52</v>
      </c>
      <c r="C17" s="209" t="s">
        <v>17</v>
      </c>
      <c r="D17" s="210" t="str">
        <f t="shared" si="0"/>
        <v>AudBBSWSwapForBasisCalc8Y</v>
      </c>
      <c r="E17" s="198" t="str">
        <f>_xll.qlSwapIndex($D17,FixingType,B17,1,Currency,Calendar,"3M","mf","act/365 (fixed)",$E$2,Discounting,Permanent,Trigger,ObjectOverwrite)</f>
        <v>AudBBSWSwapForBasisCalc8Y#0000</v>
      </c>
      <c r="F17" s="201" t="str">
        <f>_xll.ohRangeRetrieveError(E17)</f>
        <v/>
      </c>
      <c r="G17" s="20"/>
    </row>
    <row r="18" spans="1:7" s="191" customFormat="1" x14ac:dyDescent="0.2">
      <c r="A18" s="19"/>
      <c r="B18" s="195" t="s">
        <v>51</v>
      </c>
      <c r="C18" s="209" t="s">
        <v>17</v>
      </c>
      <c r="D18" s="210" t="str">
        <f t="shared" si="0"/>
        <v>AudBBSWSwapForBasisCalc9Y</v>
      </c>
      <c r="E18" s="198" t="str">
        <f>_xll.qlSwapIndex($D18,FixingType,B18,1,Currency,Calendar,"3M","mf","act/365 (fixed)",$E$2,Discounting,Permanent,Trigger,ObjectOverwrite)</f>
        <v>AudBBSWSwapForBasisCalc9Y#0000</v>
      </c>
      <c r="F18" s="201" t="str">
        <f>_xll.ohRangeRetrieveError(E18)</f>
        <v/>
      </c>
      <c r="G18" s="20"/>
    </row>
    <row r="19" spans="1:7" s="191" customFormat="1" x14ac:dyDescent="0.2">
      <c r="A19" s="19"/>
      <c r="B19" s="195" t="s">
        <v>50</v>
      </c>
      <c r="C19" s="209" t="s">
        <v>17</v>
      </c>
      <c r="D19" s="210" t="str">
        <f t="shared" si="0"/>
        <v>AudBBSWSwapForBasisCalc10Y</v>
      </c>
      <c r="E19" s="198" t="str">
        <f>_xll.qlSwapIndex($D19,FixingType,B19,1,Currency,Calendar,"3M","mf","act/365 (fixed)",$E$2,Discounting,Permanent,Trigger,ObjectOverwrite)</f>
        <v>AudBBSWSwapForBasisCalc10Y#0000</v>
      </c>
      <c r="F19" s="201" t="str">
        <f>_xll.ohRangeRetrieveError(E19)</f>
        <v/>
      </c>
      <c r="G19" s="20"/>
    </row>
    <row r="20" spans="1:7" s="191" customFormat="1" x14ac:dyDescent="0.2">
      <c r="A20" s="19"/>
      <c r="B20" s="195" t="s">
        <v>49</v>
      </c>
      <c r="C20" s="209" t="s">
        <v>17</v>
      </c>
      <c r="D20" s="210" t="str">
        <f t="shared" si="0"/>
        <v>AudBBSWSwapForBasisCalc11Y</v>
      </c>
      <c r="E20" s="198" t="str">
        <f>_xll.qlSwapIndex($D20,FixingType,B20,1,Currency,Calendar,"3M","mf","act/365 (fixed)",$E$2,Discounting,Permanent,Trigger,ObjectOverwrite)</f>
        <v>AudBBSWSwapForBasisCalc11Y#0000</v>
      </c>
      <c r="F20" s="201" t="str">
        <f>_xll.ohRangeRetrieveError(E20)</f>
        <v/>
      </c>
      <c r="G20" s="20"/>
    </row>
    <row r="21" spans="1:7" s="191" customFormat="1" x14ac:dyDescent="0.2">
      <c r="A21" s="19"/>
      <c r="B21" s="195" t="s">
        <v>48</v>
      </c>
      <c r="C21" s="209" t="s">
        <v>17</v>
      </c>
      <c r="D21" s="210" t="str">
        <f t="shared" si="0"/>
        <v>AudBBSWSwapForBasisCalc12Y</v>
      </c>
      <c r="E21" s="198" t="str">
        <f>_xll.qlSwapIndex($D21,FixingType,B21,1,Currency,Calendar,"3M","mf","act/365 (fixed)",$E$2,Discounting,Permanent,Trigger,ObjectOverwrite)</f>
        <v>AudBBSWSwapForBasisCalc12Y#0000</v>
      </c>
      <c r="F21" s="201" t="str">
        <f>_xll.ohRangeRetrieveError(E21)</f>
        <v/>
      </c>
      <c r="G21" s="20"/>
    </row>
    <row r="22" spans="1:7" s="191" customFormat="1" x14ac:dyDescent="0.2">
      <c r="A22" s="19"/>
      <c r="B22" s="195" t="s">
        <v>47</v>
      </c>
      <c r="C22" s="209" t="s">
        <v>17</v>
      </c>
      <c r="D22" s="210" t="str">
        <f t="shared" si="0"/>
        <v>AudBBSWSwapForBasisCalc13Y</v>
      </c>
      <c r="E22" s="198" t="str">
        <f>_xll.qlSwapIndex($D22,FixingType,B22,1,Currency,Calendar,"3M","mf","act/365 (fixed)",$E$2,Discounting,Permanent,Trigger,ObjectOverwrite)</f>
        <v>AudBBSWSwapForBasisCalc13Y#0000</v>
      </c>
      <c r="F22" s="201" t="str">
        <f>_xll.ohRangeRetrieveError(E22)</f>
        <v/>
      </c>
      <c r="G22" s="20"/>
    </row>
    <row r="23" spans="1:7" s="191" customFormat="1" x14ac:dyDescent="0.2">
      <c r="A23" s="19"/>
      <c r="B23" s="195" t="s">
        <v>46</v>
      </c>
      <c r="C23" s="209" t="s">
        <v>17</v>
      </c>
      <c r="D23" s="210" t="str">
        <f t="shared" si="0"/>
        <v>AudBBSWSwapForBasisCalc14Y</v>
      </c>
      <c r="E23" s="198" t="str">
        <f>_xll.qlSwapIndex($D23,FixingType,B23,1,Currency,Calendar,"3M","mf","act/365 (fixed)",$E$2,Discounting,Permanent,Trigger,ObjectOverwrite)</f>
        <v>AudBBSWSwapForBasisCalc14Y#0000</v>
      </c>
      <c r="F23" s="201" t="str">
        <f>_xll.ohRangeRetrieveError(E23)</f>
        <v/>
      </c>
      <c r="G23" s="20"/>
    </row>
    <row r="24" spans="1:7" s="191" customFormat="1" x14ac:dyDescent="0.2">
      <c r="A24" s="19"/>
      <c r="B24" s="195" t="s">
        <v>45</v>
      </c>
      <c r="C24" s="209" t="s">
        <v>17</v>
      </c>
      <c r="D24" s="210" t="str">
        <f t="shared" si="0"/>
        <v>AudBBSWSwapForBasisCalc15Y</v>
      </c>
      <c r="E24" s="198" t="str">
        <f>_xll.qlSwapIndex($D24,FixingType,B24,1,Currency,Calendar,"3M","mf","act/365 (fixed)",$E$2,Discounting,Permanent,Trigger,ObjectOverwrite)</f>
        <v>AudBBSWSwapForBasisCalc15Y#0000</v>
      </c>
      <c r="F24" s="201" t="str">
        <f>_xll.ohRangeRetrieveError(E24)</f>
        <v/>
      </c>
      <c r="G24" s="20"/>
    </row>
    <row r="25" spans="1:7" s="191" customFormat="1" x14ac:dyDescent="0.2">
      <c r="A25" s="19"/>
      <c r="B25" s="195" t="s">
        <v>44</v>
      </c>
      <c r="C25" s="209" t="s">
        <v>17</v>
      </c>
      <c r="D25" s="210" t="str">
        <f t="shared" si="0"/>
        <v>AudBBSWSwapForBasisCalc16Y</v>
      </c>
      <c r="E25" s="198" t="str">
        <f>_xll.qlSwapIndex($D25,FixingType,B25,1,Currency,Calendar,"3M","mf","act/365 (fixed)",$E$2,Discounting,Permanent,Trigger,ObjectOverwrite)</f>
        <v>AudBBSWSwapForBasisCalc16Y#0000</v>
      </c>
      <c r="F25" s="201" t="str">
        <f>_xll.ohRangeRetrieveError(E25)</f>
        <v/>
      </c>
      <c r="G25" s="20"/>
    </row>
    <row r="26" spans="1:7" s="191" customFormat="1" x14ac:dyDescent="0.2">
      <c r="A26" s="19"/>
      <c r="B26" s="195" t="s">
        <v>43</v>
      </c>
      <c r="C26" s="209" t="s">
        <v>17</v>
      </c>
      <c r="D26" s="210" t="str">
        <f t="shared" si="0"/>
        <v>AudBBSWSwapForBasisCalc17Y</v>
      </c>
      <c r="E26" s="198" t="str">
        <f>_xll.qlSwapIndex($D26,FixingType,B26,1,Currency,Calendar,"3M","mf","act/365 (fixed)",$E$2,Discounting,Permanent,Trigger,ObjectOverwrite)</f>
        <v>AudBBSWSwapForBasisCalc17Y#0000</v>
      </c>
      <c r="F26" s="201" t="str">
        <f>_xll.ohRangeRetrieveError(E26)</f>
        <v/>
      </c>
      <c r="G26" s="20"/>
    </row>
    <row r="27" spans="1:7" s="191" customFormat="1" x14ac:dyDescent="0.2">
      <c r="A27" s="19"/>
      <c r="B27" s="195" t="s">
        <v>42</v>
      </c>
      <c r="C27" s="209" t="s">
        <v>17</v>
      </c>
      <c r="D27" s="210" t="str">
        <f t="shared" si="0"/>
        <v>AudBBSWSwapForBasisCalc18Y</v>
      </c>
      <c r="E27" s="198" t="str">
        <f>_xll.qlSwapIndex($D27,FixingType,B27,1,Currency,Calendar,"3M","mf","act/365 (fixed)",$E$2,Discounting,Permanent,Trigger,ObjectOverwrite)</f>
        <v>AudBBSWSwapForBasisCalc18Y#0000</v>
      </c>
      <c r="F27" s="201" t="str">
        <f>_xll.ohRangeRetrieveError(E27)</f>
        <v/>
      </c>
      <c r="G27" s="20"/>
    </row>
    <row r="28" spans="1:7" s="191" customFormat="1" x14ac:dyDescent="0.2">
      <c r="A28" s="19"/>
      <c r="B28" s="195" t="s">
        <v>41</v>
      </c>
      <c r="C28" s="209" t="s">
        <v>17</v>
      </c>
      <c r="D28" s="210" t="str">
        <f t="shared" si="0"/>
        <v>AudBBSWSwapForBasisCalc19Y</v>
      </c>
      <c r="E28" s="198" t="str">
        <f>_xll.qlSwapIndex($D28,FixingType,B28,1,Currency,Calendar,"3M","mf","act/365 (fixed)",$E$2,Discounting,Permanent,Trigger,ObjectOverwrite)</f>
        <v>AudBBSWSwapForBasisCalc19Y#0000</v>
      </c>
      <c r="F28" s="201" t="str">
        <f>_xll.ohRangeRetrieveError(E28)</f>
        <v/>
      </c>
      <c r="G28" s="20"/>
    </row>
    <row r="29" spans="1:7" s="191" customFormat="1" x14ac:dyDescent="0.2">
      <c r="A29" s="19"/>
      <c r="B29" s="195" t="s">
        <v>40</v>
      </c>
      <c r="C29" s="209" t="s">
        <v>17</v>
      </c>
      <c r="D29" s="210" t="str">
        <f t="shared" si="0"/>
        <v>AudBBSWSwapForBasisCalc20Y</v>
      </c>
      <c r="E29" s="198" t="str">
        <f>_xll.qlSwapIndex($D29,FixingType,B29,1,Currency,Calendar,"3M","mf","act/365 (fixed)",$E$2,Discounting,Permanent,Trigger,ObjectOverwrite)</f>
        <v>AudBBSWSwapForBasisCalc20Y#0000</v>
      </c>
      <c r="F29" s="201" t="str">
        <f>_xll.ohRangeRetrieveError(E29)</f>
        <v/>
      </c>
      <c r="G29" s="20"/>
    </row>
    <row r="30" spans="1:7" s="191" customFormat="1" x14ac:dyDescent="0.2">
      <c r="A30" s="19"/>
      <c r="B30" s="195" t="s">
        <v>39</v>
      </c>
      <c r="C30" s="209" t="s">
        <v>17</v>
      </c>
      <c r="D30" s="210" t="str">
        <f t="shared" si="0"/>
        <v>AudBBSWSwapForBasisCalc21Y</v>
      </c>
      <c r="E30" s="198" t="str">
        <f>_xll.qlSwapIndex($D30,FixingType,B30,1,Currency,Calendar,"3M","mf","act/365 (fixed)",$E$2,Discounting,Permanent,Trigger,ObjectOverwrite)</f>
        <v>AudBBSWSwapForBasisCalc21Y#0000</v>
      </c>
      <c r="F30" s="201" t="str">
        <f>_xll.ohRangeRetrieveError(E30)</f>
        <v/>
      </c>
      <c r="G30" s="20"/>
    </row>
    <row r="31" spans="1:7" s="191" customFormat="1" x14ac:dyDescent="0.2">
      <c r="A31" s="19"/>
      <c r="B31" s="195" t="s">
        <v>38</v>
      </c>
      <c r="C31" s="209" t="s">
        <v>17</v>
      </c>
      <c r="D31" s="210" t="str">
        <f t="shared" si="0"/>
        <v>AudBBSWSwapForBasisCalc22Y</v>
      </c>
      <c r="E31" s="198" t="str">
        <f>_xll.qlSwapIndex($D31,FixingType,B31,1,Currency,Calendar,"3M","mf","act/365 (fixed)",$E$2,Discounting,Permanent,Trigger,ObjectOverwrite)</f>
        <v>AudBBSWSwapForBasisCalc22Y#0000</v>
      </c>
      <c r="F31" s="201" t="str">
        <f>_xll.ohRangeRetrieveError(E31)</f>
        <v/>
      </c>
      <c r="G31" s="20"/>
    </row>
    <row r="32" spans="1:7" s="191" customFormat="1" x14ac:dyDescent="0.2">
      <c r="A32" s="19"/>
      <c r="B32" s="195" t="s">
        <v>37</v>
      </c>
      <c r="C32" s="209" t="s">
        <v>17</v>
      </c>
      <c r="D32" s="210" t="str">
        <f t="shared" si="0"/>
        <v>AudBBSWSwapForBasisCalc23Y</v>
      </c>
      <c r="E32" s="198" t="str">
        <f>_xll.qlSwapIndex($D32,FixingType,B32,1,Currency,Calendar,"3M","mf","act/365 (fixed)",$E$2,Discounting,Permanent,Trigger,ObjectOverwrite)</f>
        <v>AudBBSWSwapForBasisCalc23Y#0000</v>
      </c>
      <c r="F32" s="201" t="str">
        <f>_xll.ohRangeRetrieveError(E32)</f>
        <v/>
      </c>
      <c r="G32" s="20"/>
    </row>
    <row r="33" spans="1:7" s="191" customFormat="1" x14ac:dyDescent="0.2">
      <c r="A33" s="19"/>
      <c r="B33" s="195" t="s">
        <v>36</v>
      </c>
      <c r="C33" s="209" t="s">
        <v>17</v>
      </c>
      <c r="D33" s="210" t="str">
        <f t="shared" si="0"/>
        <v>AudBBSWSwapForBasisCalc24Y</v>
      </c>
      <c r="E33" s="198" t="str">
        <f>_xll.qlSwapIndex($D33,FixingType,B33,1,Currency,Calendar,"3M","mf","act/365 (fixed)",$E$2,Discounting,Permanent,Trigger,ObjectOverwrite)</f>
        <v>AudBBSWSwapForBasisCalc24Y#0000</v>
      </c>
      <c r="F33" s="201" t="str">
        <f>_xll.ohRangeRetrieveError(E33)</f>
        <v/>
      </c>
      <c r="G33" s="20"/>
    </row>
    <row r="34" spans="1:7" s="191" customFormat="1" x14ac:dyDescent="0.2">
      <c r="A34" s="19"/>
      <c r="B34" s="195" t="s">
        <v>35</v>
      </c>
      <c r="C34" s="209" t="s">
        <v>17</v>
      </c>
      <c r="D34" s="210" t="str">
        <f t="shared" si="0"/>
        <v>AudBBSWSwapForBasisCalc25Y</v>
      </c>
      <c r="E34" s="198" t="str">
        <f>_xll.qlSwapIndex($D34,FixingType,B34,1,Currency,Calendar,"3M","mf","act/365 (fixed)",$E$2,Discounting,Permanent,Trigger,ObjectOverwrite)</f>
        <v>AudBBSWSwapForBasisCalc25Y#0000</v>
      </c>
      <c r="F34" s="201" t="str">
        <f>_xll.ohRangeRetrieveError(E34)</f>
        <v/>
      </c>
      <c r="G34" s="20"/>
    </row>
    <row r="35" spans="1:7" s="191" customFormat="1" x14ac:dyDescent="0.2">
      <c r="A35" s="19"/>
      <c r="B35" s="195" t="s">
        <v>34</v>
      </c>
      <c r="C35" s="209" t="s">
        <v>17</v>
      </c>
      <c r="D35" s="210" t="str">
        <f t="shared" si="0"/>
        <v>AudBBSWSwapForBasisCalc26Y</v>
      </c>
      <c r="E35" s="198" t="str">
        <f>_xll.qlSwapIndex($D35,FixingType,B35,1,Currency,Calendar,"3M","mf","act/365 (fixed)",$E$2,Discounting,Permanent,Trigger,ObjectOverwrite)</f>
        <v>AudBBSWSwapForBasisCalc26Y#0000</v>
      </c>
      <c r="F35" s="201" t="str">
        <f>_xll.ohRangeRetrieveError(E35)</f>
        <v/>
      </c>
      <c r="G35" s="20"/>
    </row>
    <row r="36" spans="1:7" s="191" customFormat="1" x14ac:dyDescent="0.2">
      <c r="A36" s="19"/>
      <c r="B36" s="195" t="s">
        <v>33</v>
      </c>
      <c r="C36" s="209" t="s">
        <v>17</v>
      </c>
      <c r="D36" s="210" t="str">
        <f t="shared" si="0"/>
        <v>AudBBSWSwapForBasisCalc27Y</v>
      </c>
      <c r="E36" s="198" t="str">
        <f>_xll.qlSwapIndex($D36,FixingType,B36,1,Currency,Calendar,"3M","mf","act/365 (fixed)",$E$2,Discounting,Permanent,Trigger,ObjectOverwrite)</f>
        <v>AudBBSWSwapForBasisCalc27Y#0000</v>
      </c>
      <c r="F36" s="201" t="str">
        <f>_xll.ohRangeRetrieveError(E36)</f>
        <v/>
      </c>
      <c r="G36" s="20"/>
    </row>
    <row r="37" spans="1:7" s="191" customFormat="1" x14ac:dyDescent="0.2">
      <c r="A37" s="19"/>
      <c r="B37" s="195" t="s">
        <v>32</v>
      </c>
      <c r="C37" s="209" t="s">
        <v>17</v>
      </c>
      <c r="D37" s="210" t="str">
        <f t="shared" si="0"/>
        <v>AudBBSWSwapForBasisCalc28Y</v>
      </c>
      <c r="E37" s="198" t="str">
        <f>_xll.qlSwapIndex($D37,FixingType,B37,1,Currency,Calendar,"3M","mf","act/365 (fixed)",$E$2,Discounting,Permanent,Trigger,ObjectOverwrite)</f>
        <v>AudBBSWSwapForBasisCalc28Y#0000</v>
      </c>
      <c r="F37" s="201" t="str">
        <f>_xll.ohRangeRetrieveError(E37)</f>
        <v/>
      </c>
      <c r="G37" s="20"/>
    </row>
    <row r="38" spans="1:7" s="191" customFormat="1" x14ac:dyDescent="0.2">
      <c r="A38" s="19"/>
      <c r="B38" s="195" t="s">
        <v>31</v>
      </c>
      <c r="C38" s="209" t="s">
        <v>17</v>
      </c>
      <c r="D38" s="210" t="str">
        <f t="shared" si="0"/>
        <v>AudBBSWSwapForBasisCalc29Y</v>
      </c>
      <c r="E38" s="198" t="str">
        <f>_xll.qlSwapIndex($D38,FixingType,B38,1,Currency,Calendar,"3M","mf","act/365 (fixed)",$E$2,Discounting,Permanent,Trigger,ObjectOverwrite)</f>
        <v>AudBBSWSwapForBasisCalc29Y#0000</v>
      </c>
      <c r="F38" s="201" t="str">
        <f>_xll.ohRangeRetrieveError(E38)</f>
        <v/>
      </c>
      <c r="G38" s="20"/>
    </row>
    <row r="39" spans="1:7" s="191" customFormat="1" x14ac:dyDescent="0.2">
      <c r="A39" s="19"/>
      <c r="B39" s="195" t="s">
        <v>30</v>
      </c>
      <c r="C39" s="209" t="s">
        <v>17</v>
      </c>
      <c r="D39" s="210" t="str">
        <f t="shared" si="0"/>
        <v>AudBBSWSwapForBasisCalc30Y</v>
      </c>
      <c r="E39" s="198" t="str">
        <f>_xll.qlSwapIndex($D39,FixingType,B39,1,Currency,Calendar,"3M","mf","act/365 (fixed)",$E$2,Discounting,Permanent,Trigger,ObjectOverwrite)</f>
        <v>AudBBSWSwapForBasisCalc30Y#0000</v>
      </c>
      <c r="F39" s="201" t="str">
        <f>_xll.ohRangeRetrieveError(E39)</f>
        <v/>
      </c>
      <c r="G39" s="20"/>
    </row>
    <row r="40" spans="1:7" s="191" customFormat="1" x14ac:dyDescent="0.2">
      <c r="A40" s="19"/>
      <c r="B40" s="195" t="s">
        <v>29</v>
      </c>
      <c r="C40" s="209" t="s">
        <v>17</v>
      </c>
      <c r="D40" s="210" t="str">
        <f t="shared" si="0"/>
        <v>AudBBSWSwapForBasisCalc35Y</v>
      </c>
      <c r="E40" s="198" t="str">
        <f>_xll.qlSwapIndex($D40,FixingType,B40,1,Currency,Calendar,"3M","mf","act/365 (fixed)",$E$2,Discounting,Permanent,Trigger,ObjectOverwrite)</f>
        <v>AudBBSWSwapForBasisCalc35Y#0000</v>
      </c>
      <c r="F40" s="201" t="str">
        <f>_xll.ohRangeRetrieveError(E40)</f>
        <v/>
      </c>
      <c r="G40" s="20"/>
    </row>
    <row r="41" spans="1:7" s="191" customFormat="1" x14ac:dyDescent="0.2">
      <c r="A41" s="19"/>
      <c r="B41" s="195" t="s">
        <v>28</v>
      </c>
      <c r="C41" s="209" t="s">
        <v>17</v>
      </c>
      <c r="D41" s="210" t="str">
        <f t="shared" si="0"/>
        <v>AudBBSWSwapForBasisCalc40Y</v>
      </c>
      <c r="E41" s="198" t="str">
        <f>_xll.qlSwapIndex($D41,FixingType,B41,1,Currency,Calendar,"3M","mf","act/365 (fixed)",$E$2,Discounting,Permanent,Trigger,ObjectOverwrite)</f>
        <v>AudBBSWSwapForBasisCalc40Y#0000</v>
      </c>
      <c r="F41" s="201" t="str">
        <f>_xll.ohRangeRetrieveError(E41)</f>
        <v/>
      </c>
      <c r="G41" s="20"/>
    </row>
    <row r="42" spans="1:7" s="191" customFormat="1" x14ac:dyDescent="0.2">
      <c r="A42" s="19"/>
      <c r="B42" s="195" t="s">
        <v>26</v>
      </c>
      <c r="C42" s="209" t="s">
        <v>17</v>
      </c>
      <c r="D42" s="210" t="str">
        <f t="shared" si="0"/>
        <v>AudBBSWSwapForBasisCalc50Y</v>
      </c>
      <c r="E42" s="198" t="str">
        <f>_xll.qlSwapIndex($D42,FixingType,B42,1,Currency,Calendar,"3M","mf","act/365 (fixed)",$E$2,Discounting,Permanent,Trigger,ObjectOverwrite)</f>
        <v>AudBBSWSwapForBasisCalc50Y#0000</v>
      </c>
      <c r="F42" s="201" t="str">
        <f>_xll.ohRangeRetrieveError(E42)</f>
        <v/>
      </c>
      <c r="G42" s="20"/>
    </row>
    <row r="43" spans="1:7" s="191" customFormat="1" x14ac:dyDescent="0.2">
      <c r="A43" s="19"/>
      <c r="B43" s="196" t="s">
        <v>25</v>
      </c>
      <c r="C43" s="211" t="s">
        <v>17</v>
      </c>
      <c r="D43" s="212" t="str">
        <f t="shared" si="0"/>
        <v>AudBBSWSwapForBasisCalc60Y</v>
      </c>
      <c r="E43" s="199" t="str">
        <f>_xll.qlSwapIndex($D43,FixingType,B43,1,Currency,Calendar,"3M","mf","act/365 (fixed)",$E$2,Discounting,Permanent,Trigger,ObjectOverwrite)</f>
        <v>AudBBSWSwapForBasisCalc60Y#0000</v>
      </c>
      <c r="F43" s="202" t="str">
        <f>_xll.ohRangeRetrieveError(E43)</f>
        <v/>
      </c>
      <c r="G43" s="20"/>
    </row>
    <row r="44" spans="1:7" s="191" customFormat="1" ht="12" thickBot="1" x14ac:dyDescent="0.25">
      <c r="A44" s="21"/>
      <c r="B44" s="22"/>
      <c r="C44" s="22"/>
      <c r="D44" s="22"/>
      <c r="E44" s="22"/>
      <c r="F44" s="22"/>
      <c r="G44" s="23"/>
    </row>
    <row r="45" spans="1:7" s="191" customFormat="1" x14ac:dyDescent="0.2"/>
    <row r="46" spans="1:7" s="191" customFormat="1" x14ac:dyDescent="0.2">
      <c r="A46" s="192"/>
      <c r="B46" s="192"/>
      <c r="C46" s="192"/>
      <c r="D46" s="192"/>
      <c r="E46" s="192"/>
      <c r="F46" s="192"/>
      <c r="G46" s="192"/>
    </row>
    <row r="47" spans="1:7" s="191" customFormat="1" x14ac:dyDescent="0.2">
      <c r="A47" s="192"/>
      <c r="B47" s="192"/>
      <c r="C47" s="192"/>
      <c r="D47" s="192"/>
      <c r="E47" s="192"/>
      <c r="F47" s="192"/>
      <c r="G47" s="192"/>
    </row>
    <row r="48" spans="1:7" s="191" customFormat="1" x14ac:dyDescent="0.2">
      <c r="A48" s="192"/>
      <c r="B48" s="192"/>
      <c r="C48" s="192"/>
      <c r="D48" s="192"/>
      <c r="E48" s="192"/>
      <c r="F48" s="192"/>
      <c r="G48" s="192"/>
    </row>
    <row r="49" spans="1:7" s="191" customFormat="1" x14ac:dyDescent="0.2">
      <c r="A49" s="192"/>
      <c r="B49" s="192"/>
      <c r="C49" s="192"/>
      <c r="D49" s="192"/>
      <c r="E49" s="192"/>
      <c r="F49" s="192"/>
      <c r="G49" s="192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G1" workbookViewId="0">
      <selection activeCell="U2" sqref="U2"/>
    </sheetView>
  </sheetViews>
  <sheetFormatPr defaultRowHeight="11.25" outlineLevelCol="1" x14ac:dyDescent="0.2"/>
  <cols>
    <col min="1" max="1" width="2.7109375" style="153" hidden="1" customWidth="1" outlineLevel="1"/>
    <col min="2" max="2" width="26.5703125" style="153" hidden="1" customWidth="1" outlineLevel="1"/>
    <col min="3" max="3" width="31.7109375" style="153" hidden="1" customWidth="1" outlineLevel="1"/>
    <col min="4" max="4" width="20.7109375" style="153" hidden="1" customWidth="1" outlineLevel="1"/>
    <col min="5" max="5" width="2.7109375" style="153" hidden="1" customWidth="1" outlineLevel="1"/>
    <col min="6" max="6" width="2.7109375" style="153" customWidth="1" collapsed="1"/>
    <col min="7" max="10" width="2.7109375" style="153" customWidth="1"/>
    <col min="11" max="11" width="11.7109375" style="153" customWidth="1"/>
    <col min="12" max="12" width="15.140625" style="153" bestFit="1" customWidth="1"/>
    <col min="13" max="13" width="10.7109375" style="153" customWidth="1"/>
    <col min="14" max="14" width="2.7109375" style="153" customWidth="1"/>
    <col min="15" max="15" width="15.140625" style="153" bestFit="1" customWidth="1"/>
    <col min="16" max="16" width="10.7109375" style="153" customWidth="1"/>
    <col min="17" max="17" width="2.7109375" style="153" customWidth="1"/>
    <col min="18" max="18" width="10.7109375" style="153" customWidth="1"/>
    <col min="19" max="19" width="2.7109375" style="153" customWidth="1"/>
    <col min="20" max="21" width="10.7109375" style="153" customWidth="1"/>
    <col min="22" max="23" width="2.7109375" style="153" customWidth="1"/>
    <col min="24" max="16384" width="9.140625" style="153"/>
  </cols>
  <sheetData>
    <row r="1" spans="1:22" x14ac:dyDescent="0.2">
      <c r="A1" s="115"/>
      <c r="B1" s="106"/>
      <c r="C1" s="106"/>
      <c r="D1" s="106"/>
      <c r="E1" s="107"/>
      <c r="G1" s="233" t="s">
        <v>212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138"/>
    </row>
    <row r="2" spans="1:22" x14ac:dyDescent="0.2">
      <c r="A2" s="108"/>
      <c r="B2" s="109"/>
      <c r="C2" s="109"/>
      <c r="D2" s="67"/>
      <c r="E2" s="110"/>
      <c r="G2" s="139"/>
      <c r="H2" s="7"/>
      <c r="I2" s="7"/>
      <c r="J2" s="7"/>
      <c r="K2" s="7"/>
      <c r="L2" s="172" t="s">
        <v>184</v>
      </c>
      <c r="M2" s="7"/>
      <c r="N2" s="7"/>
      <c r="O2" s="7"/>
      <c r="P2" s="7"/>
      <c r="Q2" s="7"/>
      <c r="R2" s="7"/>
      <c r="S2" s="7"/>
      <c r="T2" s="7"/>
      <c r="U2" s="361">
        <f>_xll.ohTrigger(U5:U9)</f>
        <v>1</v>
      </c>
      <c r="V2" s="140"/>
    </row>
    <row r="3" spans="1:22" x14ac:dyDescent="0.2">
      <c r="A3" s="139"/>
      <c r="B3" s="7"/>
      <c r="C3" s="7"/>
      <c r="D3" s="7"/>
      <c r="E3" s="140"/>
      <c r="G3" s="13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40"/>
    </row>
    <row r="4" spans="1:22" ht="23.25" thickBot="1" x14ac:dyDescent="0.25">
      <c r="A4" s="139"/>
      <c r="B4" s="217" t="s">
        <v>190</v>
      </c>
      <c r="C4" s="227" t="s">
        <v>191</v>
      </c>
      <c r="D4" s="232" t="s">
        <v>203</v>
      </c>
      <c r="E4" s="140"/>
      <c r="G4" s="139"/>
      <c r="H4" s="145"/>
      <c r="I4" s="172"/>
      <c r="J4" s="86"/>
      <c r="K4" s="86" t="s">
        <v>213</v>
      </c>
      <c r="L4" s="228" t="str">
        <f>_xll.RData(L5,M4,"RTFEED:IDN",ReutersRtMode,,M5)</f>
        <v>#N/A</v>
      </c>
      <c r="M4" s="229" t="s">
        <v>103</v>
      </c>
      <c r="N4" s="230"/>
      <c r="O4" s="336" t="s">
        <v>121</v>
      </c>
      <c r="P4" s="337"/>
      <c r="Q4" s="230"/>
      <c r="R4" s="71" t="s">
        <v>115</v>
      </c>
      <c r="S4" s="231"/>
      <c r="T4" s="71" t="s">
        <v>114</v>
      </c>
      <c r="U4" s="71" t="s">
        <v>113</v>
      </c>
      <c r="V4" s="140"/>
    </row>
    <row r="5" spans="1:22" x14ac:dyDescent="0.2">
      <c r="A5" s="139"/>
      <c r="B5" s="303" t="str">
        <f>Currency&amp;"HW_Volatility"&amp;QuoteSuffix</f>
        <v>AUDHW_Volatility_Quote</v>
      </c>
      <c r="C5" s="303" t="str">
        <f>_xll.qlSimpleQuote(B5,,,Permanent,Trigger,ObjectOverwrite)</f>
        <v>AUDHW_Volatility_Quote#0000</v>
      </c>
      <c r="D5" s="219" t="str">
        <f>_xll.ohRangeRetrieveError(C5)</f>
        <v/>
      </c>
      <c r="E5" s="140"/>
      <c r="G5" s="139"/>
      <c r="H5" s="234" t="s">
        <v>58</v>
      </c>
      <c r="I5" s="373" t="s">
        <v>242</v>
      </c>
      <c r="J5" s="339" t="s">
        <v>63</v>
      </c>
      <c r="K5" s="339" t="e">
        <f>NA()</f>
        <v>#N/A</v>
      </c>
      <c r="L5" s="342" t="e">
        <f>K5</f>
        <v>#N/A</v>
      </c>
      <c r="M5" s="395"/>
      <c r="N5" s="404"/>
      <c r="O5" s="370" t="s">
        <v>120</v>
      </c>
      <c r="P5" s="405">
        <f>M5/100*IF(ISNUMBER(Swap3M4Y),Swap3M4Y/100,Swap6M4Y/100)*0</f>
        <v>0</v>
      </c>
      <c r="Q5" s="404"/>
      <c r="R5" s="405">
        <v>0</v>
      </c>
      <c r="S5" s="406"/>
      <c r="T5" s="405">
        <f t="array" ref="T5:T6">QuoteStatic</f>
        <v>0</v>
      </c>
      <c r="U5" s="405" t="e">
        <f>_xll.qlSimpleQuoteSetValue(C5,T5,Trigger)</f>
        <v>#N/A</v>
      </c>
      <c r="V5" s="140"/>
    </row>
    <row r="6" spans="1:22" x14ac:dyDescent="0.2">
      <c r="A6" s="139"/>
      <c r="B6" s="304" t="str">
        <f>Currency&amp;"HW_MeanReversion"&amp;QuoteSuffix</f>
        <v>AUDHW_MeanReversion_Quote</v>
      </c>
      <c r="C6" s="304" t="str">
        <f>_xll.qlSimpleQuote(B6,,,Permanent,Trigger,ObjectOverwrite)</f>
        <v>AUDHW_MeanReversion_Quote#0000</v>
      </c>
      <c r="D6" s="224" t="str">
        <f>_xll.ohRangeRetrieveError(C6)</f>
        <v/>
      </c>
      <c r="E6" s="140"/>
      <c r="G6" s="139"/>
      <c r="H6" s="235"/>
      <c r="I6" s="407"/>
      <c r="J6" s="407"/>
      <c r="K6" s="407"/>
      <c r="L6" s="408"/>
      <c r="M6" s="409"/>
      <c r="N6" s="404"/>
      <c r="O6" s="410" t="s">
        <v>119</v>
      </c>
      <c r="P6" s="411">
        <v>0.03</v>
      </c>
      <c r="Q6" s="404"/>
      <c r="R6" s="411">
        <v>0.03</v>
      </c>
      <c r="S6" s="406"/>
      <c r="T6" s="411">
        <v>0.03</v>
      </c>
      <c r="U6" s="411" t="e">
        <f>_xll.qlSimpleQuoteSetValue(C6,T6,Trigger)</f>
        <v>#N/A</v>
      </c>
      <c r="V6" s="140"/>
    </row>
    <row r="7" spans="1:22" x14ac:dyDescent="0.2">
      <c r="A7" s="141"/>
      <c r="B7" s="142"/>
      <c r="C7" s="142"/>
      <c r="D7" s="142"/>
      <c r="E7" s="144"/>
      <c r="G7" s="141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83</vt:i4>
      </vt:variant>
    </vt:vector>
  </HeadingPairs>
  <TitlesOfParts>
    <vt:vector size="96" baseType="lpstr">
      <vt:lpstr>General Settings</vt:lpstr>
      <vt:lpstr>BBSW</vt:lpstr>
      <vt:lpstr>Deposits</vt:lpstr>
      <vt:lpstr>FRA</vt:lpstr>
      <vt:lpstr>OIS</vt:lpstr>
      <vt:lpstr>MT_OIS</vt:lpstr>
      <vt:lpstr>Futures3M</vt:lpstr>
      <vt:lpstr>Swap3M</vt:lpstr>
      <vt:lpstr>Swap6M</vt:lpstr>
      <vt:lpstr>BasisSwap1M3M</vt:lpstr>
      <vt:lpstr>BasisSwap3M6M</vt:lpstr>
      <vt:lpstr>BBSWSwapForBasisCalc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BasisSwap3M6M!Contributor</vt:lpstr>
      <vt:lpstr>FRA!Contributor</vt:lpstr>
      <vt:lpstr>MT_OIS!Contributor</vt:lpstr>
      <vt:lpstr>OIS!Contributor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FamilyName</vt:lpstr>
      <vt:lpstr>BBSWSwapForBasisCalc!FileName</vt:lpstr>
      <vt:lpstr>FileOverwrite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FuturesHWConvAdj!Quote</vt:lpstr>
      <vt:lpstr>MT_OIS!Quote</vt:lpstr>
      <vt:lpstr>OIS!Quote</vt:lpstr>
      <vt:lpstr>Swap3M!Quote</vt:lpstr>
      <vt:lpstr>Swap6M!Quote</vt:lpstr>
      <vt:lpstr>BasisSwap1M3M!QuoteLive</vt:lpstr>
      <vt:lpstr>BasisSwap3M6M!QuoteLive</vt:lpstr>
      <vt:lpstr>Deposits!QuoteLive</vt:lpstr>
      <vt:lpstr>FRA!QuoteLive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2015-09-30T15:17:12Z</dcterms:modified>
</cp:coreProperties>
</file>